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MP_DGH151\Desktop\DGH-DEEH\DEEH 2025\POI 2025\2. FEBRERO\"/>
    </mc:Choice>
  </mc:AlternateContent>
  <bookViews>
    <workbookView xWindow="0" yWindow="0" windowWidth="28800" windowHeight="12030" tabRatio="702" firstSheet="1" activeTab="1"/>
  </bookViews>
  <sheets>
    <sheet name="PETRÓLEO " sheetId="8237" state="hidden" r:id="rId1"/>
    <sheet name="PETRÓLEO 2019-2025" sheetId="8238" r:id="rId2"/>
  </sheets>
  <definedNames>
    <definedName name="_xlnm._FilterDatabase" localSheetId="0" hidden="1">'PETRÓLEO '!$C$10:$HQ$42</definedName>
    <definedName name="_xlnm._FilterDatabase" localSheetId="1" hidden="1">'PETRÓLEO 2019-2025'!$C$10:$D$47</definedName>
    <definedName name="_xlnm.Print_Area" localSheetId="0">'PETRÓLEO '!$B$4:$IS$88</definedName>
    <definedName name="_xlnm.Print_Area" localSheetId="1">'PETRÓLEO 2019-2025'!$B$4:$CA$93</definedName>
  </definedNames>
  <calcPr calcId="162913"/>
</workbook>
</file>

<file path=xl/calcChain.xml><?xml version="1.0" encoding="utf-8"?>
<calcChain xmlns="http://schemas.openxmlformats.org/spreadsheetml/2006/main">
  <c r="BZ47" i="8238" l="1"/>
  <c r="CA47" i="8238"/>
  <c r="BZ45" i="8238"/>
  <c r="CA45" i="8238"/>
  <c r="BZ34" i="8238"/>
  <c r="CA34" i="8238" s="1"/>
  <c r="CA28" i="8238"/>
  <c r="BZ28" i="8238"/>
  <c r="CA44" i="8238"/>
  <c r="CA43" i="8238"/>
  <c r="CA42" i="8238"/>
  <c r="CA41" i="8238"/>
  <c r="CA40" i="8238"/>
  <c r="CA39" i="8238"/>
  <c r="CA38" i="8238"/>
  <c r="CA37" i="8238"/>
  <c r="CA36" i="8238"/>
  <c r="CA35" i="8238"/>
  <c r="CA33" i="8238"/>
  <c r="CA32" i="8238"/>
  <c r="CA31" i="8238"/>
  <c r="CA30" i="8238"/>
  <c r="CA29" i="8238"/>
  <c r="CA27" i="8238"/>
  <c r="CA26" i="8238"/>
  <c r="CA25" i="8238"/>
  <c r="CA24" i="8238"/>
  <c r="CA23" i="8238"/>
  <c r="CA22" i="8238"/>
  <c r="CA21" i="8238"/>
  <c r="CA20" i="8238"/>
  <c r="CA19" i="8238"/>
  <c r="CA18" i="8238"/>
  <c r="CA17" i="8238"/>
  <c r="CA16" i="8238"/>
  <c r="CA15" i="8238"/>
  <c r="CA14" i="8238"/>
  <c r="CA13" i="8238"/>
  <c r="CA12" i="8238"/>
  <c r="CA11" i="8238"/>
  <c r="BY47" i="8238" l="1"/>
  <c r="BY45" i="8238"/>
  <c r="BY34" i="8238"/>
  <c r="BY28" i="8238"/>
  <c r="BX28" i="8238" l="1"/>
  <c r="BW47" i="8238"/>
  <c r="BX34" i="8238"/>
  <c r="BX45" i="8238"/>
  <c r="BW45" i="8238"/>
  <c r="BW34" i="8238"/>
  <c r="BW28" i="8238"/>
  <c r="BX47" i="8238" l="1"/>
  <c r="BV45" i="8238"/>
  <c r="BV34" i="8238"/>
  <c r="BV28" i="8238"/>
  <c r="BU28" i="8238"/>
  <c r="BU45" i="8238"/>
  <c r="BU34" i="8238"/>
  <c r="BT45" i="8238"/>
  <c r="BT34" i="8238"/>
  <c r="BT28" i="8238"/>
  <c r="BS28" i="8238"/>
  <c r="BR28" i="8238"/>
  <c r="BS34" i="8238"/>
  <c r="BR34" i="8238"/>
  <c r="BS45" i="8238"/>
  <c r="BR45" i="8238"/>
  <c r="BV47" i="8238" l="1"/>
  <c r="BT47" i="8238"/>
  <c r="BU47" i="8238"/>
  <c r="BS47" i="8238"/>
  <c r="BR47" i="8238"/>
  <c r="BQ45" i="8238"/>
  <c r="BQ34" i="8238"/>
  <c r="BQ28" i="8238"/>
  <c r="BQ47" i="8238" l="1"/>
  <c r="BP45" i="8238"/>
  <c r="BP34" i="8238"/>
  <c r="BP28" i="8238"/>
  <c r="BO45" i="8238"/>
  <c r="BO34" i="8238"/>
  <c r="BO28" i="8238"/>
  <c r="BP47" i="8238" l="1"/>
  <c r="BO47" i="8238"/>
  <c r="BN34" i="8238"/>
  <c r="BN45" i="8238" l="1"/>
  <c r="BN28" i="8238"/>
  <c r="BN47" i="8238" l="1"/>
  <c r="BM45" i="8238"/>
  <c r="BM34" i="8238"/>
  <c r="BM28" i="8238"/>
  <c r="BM47" i="8238" l="1"/>
  <c r="BL45" i="8238"/>
  <c r="BL34" i="8238"/>
  <c r="BL28" i="8238"/>
  <c r="BK45" i="8238"/>
  <c r="BK34" i="8238"/>
  <c r="BK28" i="8238"/>
  <c r="BL47" i="8238" l="1"/>
  <c r="BK47" i="8238"/>
  <c r="BJ45" i="8238"/>
  <c r="BJ34" i="8238"/>
  <c r="BJ28" i="8238"/>
  <c r="BI28" i="8238"/>
  <c r="BI45" i="8238"/>
  <c r="BI34" i="8238"/>
  <c r="BH28" i="8238"/>
  <c r="BH45" i="8238"/>
  <c r="BH34" i="8238"/>
  <c r="BJ47" i="8238" l="1"/>
  <c r="BI47" i="8238"/>
  <c r="BH47" i="8238"/>
  <c r="BG45" i="8238"/>
  <c r="BG34" i="8238"/>
  <c r="BG28" i="8238"/>
  <c r="BG47" i="8238" l="1"/>
  <c r="BF45" i="8238"/>
  <c r="BF34" i="8238"/>
  <c r="BF28" i="8238"/>
  <c r="BE45" i="8238"/>
  <c r="BE34" i="8238"/>
  <c r="BE28" i="8238"/>
  <c r="BF47" i="8238" l="1"/>
  <c r="BE47" i="8238"/>
  <c r="BD34" i="8238"/>
  <c r="BD28" i="8238"/>
  <c r="BD45" i="8238"/>
  <c r="BD47" i="8238" l="1"/>
  <c r="BC45" i="8238"/>
  <c r="BC34" i="8238"/>
  <c r="BC28" i="8238"/>
  <c r="BB45" i="8238"/>
  <c r="BB34" i="8238"/>
  <c r="BB28" i="8238"/>
  <c r="BC47" i="8238" l="1"/>
  <c r="BB47" i="8238"/>
  <c r="BA45" i="8238"/>
  <c r="BA28" i="8238"/>
  <c r="BA34" i="8238" l="1"/>
  <c r="BA47" i="8238" s="1"/>
  <c r="AZ45" i="8238" l="1"/>
  <c r="AZ34" i="8238"/>
  <c r="AZ28" i="8238"/>
  <c r="AZ47" i="8238" l="1"/>
  <c r="AY28" i="8238"/>
  <c r="AY34" i="8238"/>
  <c r="AY45" i="8238"/>
  <c r="AX45" i="8238"/>
  <c r="AX34" i="8238"/>
  <c r="AX28" i="8238"/>
  <c r="AW45" i="8238"/>
  <c r="AW34" i="8238"/>
  <c r="AV28" i="8238"/>
  <c r="AV34" i="8238"/>
  <c r="AV45" i="8238"/>
  <c r="AY47" i="8238" l="1"/>
  <c r="AX47" i="8238"/>
  <c r="AW28" i="8238"/>
  <c r="AW47" i="8238" s="1"/>
  <c r="AV47" i="8238"/>
  <c r="AU34" i="8238"/>
  <c r="AU45" i="8238"/>
  <c r="AU28" i="8238"/>
  <c r="AT34" i="8238"/>
  <c r="AT28" i="8238"/>
  <c r="AT45" i="8238"/>
  <c r="AS34" i="8238"/>
  <c r="AS28" i="8238"/>
  <c r="AS45" i="8238"/>
  <c r="AU47" i="8238" l="1"/>
  <c r="AT47" i="8238"/>
  <c r="AS47" i="8238"/>
  <c r="AR45" i="8238"/>
  <c r="AR34" i="8238"/>
  <c r="AR28" i="8238"/>
  <c r="AQ45" i="8238"/>
  <c r="AQ34" i="8238"/>
  <c r="AQ28" i="8238"/>
  <c r="AP45" i="8238"/>
  <c r="AP34" i="8238"/>
  <c r="AP28" i="8238"/>
  <c r="AO45" i="8238"/>
  <c r="AO34" i="8238"/>
  <c r="AO28" i="8238"/>
  <c r="AO47" i="8238" l="1"/>
  <c r="AR47" i="8238"/>
  <c r="AQ47" i="8238"/>
  <c r="AP47" i="8238"/>
  <c r="AN45" i="8238"/>
  <c r="AN34" i="8238"/>
  <c r="AN28" i="8238"/>
  <c r="AN47" i="8238" l="1"/>
  <c r="AM45" i="8238"/>
  <c r="AM34" i="8238"/>
  <c r="AM28" i="8238"/>
  <c r="AL45" i="8238"/>
  <c r="AL34" i="8238"/>
  <c r="AL28" i="8238"/>
  <c r="AK45" i="8238"/>
  <c r="AK34" i="8238"/>
  <c r="AK28" i="8238"/>
  <c r="AM47" i="8238" l="1"/>
  <c r="AL47" i="8238"/>
  <c r="AK47" i="8238"/>
  <c r="AJ28" i="8238"/>
  <c r="AJ34" i="8238"/>
  <c r="AJ45" i="8238"/>
  <c r="AI45" i="8238"/>
  <c r="AI34" i="8238"/>
  <c r="AI28" i="8238"/>
  <c r="AH45" i="8238"/>
  <c r="AH34" i="8238"/>
  <c r="AH28" i="8238"/>
  <c r="AG45" i="8238"/>
  <c r="AG34" i="8238"/>
  <c r="AG28" i="8238"/>
  <c r="AJ47" i="8238" l="1"/>
  <c r="AI47" i="8238"/>
  <c r="AH47" i="8238"/>
  <c r="AG47" i="8238"/>
  <c r="AF45" i="8238" l="1"/>
  <c r="AF34" i="8238"/>
  <c r="AF28" i="8238"/>
  <c r="AF47" i="8238" l="1"/>
  <c r="AE34" i="8238" l="1"/>
  <c r="AE45" i="8238" l="1"/>
  <c r="AE28" i="8238"/>
  <c r="AE47" i="8238" l="1"/>
  <c r="AD28" i="8238"/>
  <c r="AD45" i="8238" l="1"/>
  <c r="AD34" i="8238"/>
  <c r="AD47" i="8238" l="1"/>
  <c r="AC28" i="8238"/>
  <c r="AC45" i="8238"/>
  <c r="AC34" i="8238"/>
  <c r="AC47" i="8238" l="1"/>
  <c r="AB45" i="8238"/>
  <c r="AB34" i="8238"/>
  <c r="AB28" i="8238"/>
  <c r="AA45" i="8238"/>
  <c r="Z45" i="8238"/>
  <c r="Y45" i="8238"/>
  <c r="X45" i="8238"/>
  <c r="W45" i="8238"/>
  <c r="V45" i="8238"/>
  <c r="U45" i="8238"/>
  <c r="T45" i="8238"/>
  <c r="S45" i="8238"/>
  <c r="R45" i="8238"/>
  <c r="Q45" i="8238"/>
  <c r="P45" i="8238"/>
  <c r="J45" i="8238"/>
  <c r="H45" i="8238"/>
  <c r="G45" i="8238"/>
  <c r="F45" i="8238"/>
  <c r="E45" i="8238"/>
  <c r="O44" i="8238"/>
  <c r="N44" i="8238"/>
  <c r="M44" i="8238"/>
  <c r="L44" i="8238"/>
  <c r="K44" i="8238"/>
  <c r="I44" i="8238"/>
  <c r="O41" i="8238"/>
  <c r="N41" i="8238"/>
  <c r="M41" i="8238"/>
  <c r="L41" i="8238"/>
  <c r="K41" i="8238"/>
  <c r="I41" i="8238"/>
  <c r="O40" i="8238"/>
  <c r="N40" i="8238"/>
  <c r="M40" i="8238"/>
  <c r="L40" i="8238"/>
  <c r="I40" i="8238"/>
  <c r="O37" i="8238"/>
  <c r="N37" i="8238"/>
  <c r="M37" i="8238"/>
  <c r="L37" i="8238"/>
  <c r="K37" i="8238"/>
  <c r="I37" i="8238"/>
  <c r="O36" i="8238"/>
  <c r="N36" i="8238"/>
  <c r="M36" i="8238"/>
  <c r="L36" i="8238"/>
  <c r="K36" i="8238"/>
  <c r="I36" i="8238"/>
  <c r="T35" i="8238"/>
  <c r="S35" i="8238"/>
  <c r="R35" i="8238"/>
  <c r="U35" i="8238" s="1"/>
  <c r="AA34" i="8238"/>
  <c r="Z34" i="8238"/>
  <c r="Y34" i="8238"/>
  <c r="X34" i="8238"/>
  <c r="W34" i="8238"/>
  <c r="V34" i="8238"/>
  <c r="U34" i="8238"/>
  <c r="T34" i="8238"/>
  <c r="S34" i="8238"/>
  <c r="R34" i="8238"/>
  <c r="Q34" i="8238"/>
  <c r="P34" i="8238"/>
  <c r="J34" i="8238"/>
  <c r="H34" i="8238"/>
  <c r="G34" i="8238"/>
  <c r="F34" i="8238"/>
  <c r="E34" i="8238"/>
  <c r="O33" i="8238"/>
  <c r="M33" i="8238"/>
  <c r="L33" i="8238"/>
  <c r="I33" i="8238"/>
  <c r="O29" i="8238"/>
  <c r="N29" i="8238"/>
  <c r="N34" i="8238" s="1"/>
  <c r="M29" i="8238"/>
  <c r="L29" i="8238"/>
  <c r="K29" i="8238"/>
  <c r="K34" i="8238" s="1"/>
  <c r="I29" i="8238"/>
  <c r="AA28" i="8238"/>
  <c r="Z28" i="8238"/>
  <c r="Y28" i="8238"/>
  <c r="X28" i="8238"/>
  <c r="W28" i="8238"/>
  <c r="V28" i="8238"/>
  <c r="U28" i="8238"/>
  <c r="T28" i="8238"/>
  <c r="S28" i="8238"/>
  <c r="R28" i="8238"/>
  <c r="Q28" i="8238"/>
  <c r="P28" i="8238"/>
  <c r="J28" i="8238"/>
  <c r="H28" i="8238"/>
  <c r="G28" i="8238"/>
  <c r="F28" i="8238"/>
  <c r="E28" i="8238"/>
  <c r="O25" i="8238"/>
  <c r="N25" i="8238"/>
  <c r="M25" i="8238"/>
  <c r="L25" i="8238"/>
  <c r="K25" i="8238"/>
  <c r="I25" i="8238"/>
  <c r="O23" i="8238"/>
  <c r="N23" i="8238"/>
  <c r="M23" i="8238"/>
  <c r="L23" i="8238"/>
  <c r="K23" i="8238"/>
  <c r="I23" i="8238"/>
  <c r="O19" i="8238"/>
  <c r="N19" i="8238"/>
  <c r="M19" i="8238"/>
  <c r="L19" i="8238"/>
  <c r="K19" i="8238"/>
  <c r="I19" i="8238"/>
  <c r="O16" i="8238"/>
  <c r="N16" i="8238"/>
  <c r="M16" i="8238"/>
  <c r="L16" i="8238"/>
  <c r="K16" i="8238"/>
  <c r="I16" i="8238"/>
  <c r="IR40" i="8237"/>
  <c r="IR29" i="8237"/>
  <c r="IR24" i="8237"/>
  <c r="IS12" i="8237"/>
  <c r="IS13" i="8237"/>
  <c r="IS14" i="8237"/>
  <c r="IS15" i="8237"/>
  <c r="IS16" i="8237"/>
  <c r="IS17" i="8237"/>
  <c r="IS18" i="8237"/>
  <c r="IS19" i="8237"/>
  <c r="IS20" i="8237"/>
  <c r="IS21" i="8237"/>
  <c r="IS22" i="8237"/>
  <c r="IS23" i="8237"/>
  <c r="IS25" i="8237"/>
  <c r="IS26" i="8237"/>
  <c r="IS27" i="8237"/>
  <c r="IS28" i="8237"/>
  <c r="IS31" i="8237"/>
  <c r="IS32" i="8237"/>
  <c r="IS33" i="8237"/>
  <c r="IS34" i="8237"/>
  <c r="IS35" i="8237"/>
  <c r="IS36" i="8237"/>
  <c r="IS37" i="8237"/>
  <c r="IS38" i="8237"/>
  <c r="IS39" i="8237"/>
  <c r="IS11" i="8237"/>
  <c r="IE14" i="8237"/>
  <c r="IE16" i="8237"/>
  <c r="IE20" i="8237"/>
  <c r="IE21" i="8237"/>
  <c r="IE25" i="8237"/>
  <c r="IE29" i="8237" s="1"/>
  <c r="IE31" i="8237"/>
  <c r="IE32" i="8237"/>
  <c r="IE35" i="8237"/>
  <c r="IE36" i="8237"/>
  <c r="IE39" i="8237"/>
  <c r="IQ24" i="8237"/>
  <c r="IQ29" i="8237"/>
  <c r="IQ40" i="8237"/>
  <c r="IP24" i="8237"/>
  <c r="IP29" i="8237"/>
  <c r="IP40" i="8237"/>
  <c r="IO24" i="8237"/>
  <c r="IO29" i="8237"/>
  <c r="IO40" i="8237"/>
  <c r="IN24" i="8237"/>
  <c r="IN29" i="8237"/>
  <c r="IN40" i="8237"/>
  <c r="IM24" i="8237"/>
  <c r="IM29" i="8237"/>
  <c r="IM40" i="8237"/>
  <c r="IL40" i="8237"/>
  <c r="IL29" i="8237"/>
  <c r="IL24" i="8237"/>
  <c r="IK24" i="8237"/>
  <c r="IK29" i="8237"/>
  <c r="IK30" i="8237"/>
  <c r="IK40" i="8237"/>
  <c r="IJ24" i="8237"/>
  <c r="IJ29" i="8237"/>
  <c r="IJ30" i="8237"/>
  <c r="IJ40" i="8237"/>
  <c r="II40" i="8237"/>
  <c r="II29" i="8237"/>
  <c r="II24" i="8237"/>
  <c r="IH24" i="8237"/>
  <c r="IH29" i="8237"/>
  <c r="II30" i="8237"/>
  <c r="IL30" i="8237" s="1"/>
  <c r="IH40" i="8237"/>
  <c r="IG40" i="8237"/>
  <c r="IG29" i="8237"/>
  <c r="IG24" i="8237"/>
  <c r="IF25" i="8237"/>
  <c r="IF16" i="8237"/>
  <c r="IF32" i="8237"/>
  <c r="IF39" i="8237"/>
  <c r="IF35" i="8237"/>
  <c r="IF28" i="8237"/>
  <c r="IF21" i="8237"/>
  <c r="IF14" i="8237"/>
  <c r="IF31" i="8237"/>
  <c r="IF20" i="8237"/>
  <c r="IF36" i="8237"/>
  <c r="ID25" i="8237"/>
  <c r="ID16" i="8237"/>
  <c r="ID32" i="8237"/>
  <c r="ID39" i="8237"/>
  <c r="ID35" i="8237"/>
  <c r="ID31" i="8237"/>
  <c r="ID28" i="8237"/>
  <c r="ID21" i="8237"/>
  <c r="ID14" i="8237"/>
  <c r="ID20" i="8237"/>
  <c r="ID36" i="8237"/>
  <c r="IC25" i="8237"/>
  <c r="IC16" i="8237"/>
  <c r="IC32" i="8237"/>
  <c r="IC39" i="8237"/>
  <c r="IC35" i="8237"/>
  <c r="IC31" i="8237"/>
  <c r="IC28" i="8237"/>
  <c r="IC21" i="8237"/>
  <c r="IC14" i="8237"/>
  <c r="IC20" i="8237"/>
  <c r="IC36" i="8237"/>
  <c r="IB25" i="8237"/>
  <c r="IB29" i="8237" s="1"/>
  <c r="IB16" i="8237"/>
  <c r="IB32" i="8237"/>
  <c r="IB39" i="8237"/>
  <c r="IB31" i="8237"/>
  <c r="IB21" i="8237"/>
  <c r="IB14" i="8237"/>
  <c r="IB20" i="8237"/>
  <c r="IB36" i="8237"/>
  <c r="IA40" i="8237"/>
  <c r="IA29" i="8237"/>
  <c r="HZ25" i="8237"/>
  <c r="HZ16" i="8237"/>
  <c r="HZ32" i="8237"/>
  <c r="HZ39" i="8237"/>
  <c r="HZ35" i="8237"/>
  <c r="HZ31" i="8237"/>
  <c r="HZ28" i="8237"/>
  <c r="HZ21" i="8237"/>
  <c r="HZ14" i="8237"/>
  <c r="HZ20" i="8237"/>
  <c r="HZ36" i="8237"/>
  <c r="HY40" i="8237"/>
  <c r="HY29" i="8237"/>
  <c r="HY24" i="8237"/>
  <c r="HX40" i="8237"/>
  <c r="HX29" i="8237"/>
  <c r="HX24" i="8237"/>
  <c r="HW24" i="8237"/>
  <c r="HW29" i="8237"/>
  <c r="HW40" i="8237"/>
  <c r="HV24" i="8237"/>
  <c r="HV40" i="8237"/>
  <c r="HJ27" i="8237"/>
  <c r="HK27" i="8237" s="1"/>
  <c r="HV29" i="8237"/>
  <c r="HU40" i="8237"/>
  <c r="HU29" i="8237"/>
  <c r="HU24" i="8237"/>
  <c r="HT38" i="8237"/>
  <c r="HT37" i="8237"/>
  <c r="HS38" i="8237"/>
  <c r="HS37" i="8237"/>
  <c r="HP24" i="8237"/>
  <c r="HR38" i="8237"/>
  <c r="HR37" i="8237"/>
  <c r="HQ26" i="8237"/>
  <c r="HR26" i="8237" s="1"/>
  <c r="HS26" i="8237" s="1"/>
  <c r="HR40" i="8237"/>
  <c r="HQ35" i="8237"/>
  <c r="HQ40" i="8237" s="1"/>
  <c r="HQ17" i="8237"/>
  <c r="HR17" i="8237" s="1"/>
  <c r="HS17" i="8237" s="1"/>
  <c r="HQ19" i="8237"/>
  <c r="HR19" i="8237" s="1"/>
  <c r="HS19" i="8237" s="1"/>
  <c r="HT19" i="8237" s="1"/>
  <c r="HP40" i="8237"/>
  <c r="HO40" i="8237"/>
  <c r="HO24" i="8237"/>
  <c r="HN40" i="8237"/>
  <c r="HN24" i="8237"/>
  <c r="HM40" i="8237"/>
  <c r="HM24" i="8237"/>
  <c r="HQ37" i="8237"/>
  <c r="HQ38" i="8237"/>
  <c r="HL40" i="8237"/>
  <c r="HL24" i="8237"/>
  <c r="HK40" i="8237"/>
  <c r="HK24" i="8237"/>
  <c r="HJ40" i="8237"/>
  <c r="HJ24" i="8237"/>
  <c r="HI40" i="8237"/>
  <c r="HI29" i="8237"/>
  <c r="HI24" i="8237"/>
  <c r="HH40" i="8237"/>
  <c r="HH29" i="8237"/>
  <c r="HH24" i="8237"/>
  <c r="HG40" i="8237"/>
  <c r="HG29" i="8237"/>
  <c r="HG24" i="8237"/>
  <c r="GO40" i="8237"/>
  <c r="GO29" i="8237"/>
  <c r="GO24" i="8237"/>
  <c r="IA24" i="8237"/>
  <c r="HS40" i="8237" l="1"/>
  <c r="IM30" i="8237"/>
  <c r="IP30" i="8237" s="1"/>
  <c r="IE24" i="8237"/>
  <c r="IJ42" i="8237"/>
  <c r="IO42" i="8237"/>
  <c r="O34" i="8238"/>
  <c r="HU42" i="8237"/>
  <c r="IB40" i="8237"/>
  <c r="IS29" i="8237"/>
  <c r="IE40" i="8237"/>
  <c r="L28" i="8238"/>
  <c r="GO42" i="8237"/>
  <c r="HX42" i="8237"/>
  <c r="HY42" i="8237"/>
  <c r="HZ24" i="8237"/>
  <c r="IB24" i="8237"/>
  <c r="ID40" i="8237"/>
  <c r="IF40" i="8237"/>
  <c r="IF29" i="8237"/>
  <c r="IN30" i="8237"/>
  <c r="IQ30" i="8237" s="1"/>
  <c r="IS30" i="8237" s="1"/>
  <c r="IL42" i="8237"/>
  <c r="IM42" i="8237"/>
  <c r="IQ42" i="8237"/>
  <c r="I28" i="8238"/>
  <c r="N28" i="8238"/>
  <c r="HT40" i="8237"/>
  <c r="ID29" i="8237"/>
  <c r="H47" i="8238"/>
  <c r="X35" i="8238"/>
  <c r="I34" i="8238"/>
  <c r="HW42" i="8237"/>
  <c r="IG42" i="8237"/>
  <c r="IS24" i="8237"/>
  <c r="HG42" i="8237"/>
  <c r="IP42" i="8237"/>
  <c r="V47" i="8238"/>
  <c r="G47" i="8238"/>
  <c r="W35" i="8238"/>
  <c r="Z47" i="8238"/>
  <c r="Q47" i="8238"/>
  <c r="T47" i="8238"/>
  <c r="X47" i="8238"/>
  <c r="HQ24" i="8237"/>
  <c r="HH42" i="8237"/>
  <c r="HZ29" i="8237"/>
  <c r="HZ40" i="8237"/>
  <c r="IA42" i="8237"/>
  <c r="IC29" i="8237"/>
  <c r="IS40" i="8237"/>
  <c r="HV42" i="8237"/>
  <c r="IH42" i="8237"/>
  <c r="F47" i="8238"/>
  <c r="ID24" i="8237"/>
  <c r="K28" i="8238"/>
  <c r="HI42" i="8237"/>
  <c r="IC40" i="8237"/>
  <c r="IC24" i="8237"/>
  <c r="IF24" i="8237"/>
  <c r="IO30" i="8237"/>
  <c r="II42" i="8237"/>
  <c r="IK42" i="8237"/>
  <c r="IN42" i="8237"/>
  <c r="R47" i="8238"/>
  <c r="M28" i="8238"/>
  <c r="O28" i="8238"/>
  <c r="L34" i="8238"/>
  <c r="I45" i="8238"/>
  <c r="K45" i="8238"/>
  <c r="HS24" i="8237"/>
  <c r="HT17" i="8237"/>
  <c r="HT24" i="8237" s="1"/>
  <c r="HK29" i="8237"/>
  <c r="HK42" i="8237" s="1"/>
  <c r="HL27" i="8237"/>
  <c r="IR42" i="8237"/>
  <c r="HJ29" i="8237"/>
  <c r="HJ42" i="8237" s="1"/>
  <c r="HR24" i="8237"/>
  <c r="HT26" i="8237"/>
  <c r="E47" i="8238"/>
  <c r="J47" i="8238"/>
  <c r="S47" i="8238"/>
  <c r="W47" i="8238"/>
  <c r="O45" i="8238"/>
  <c r="M45" i="8238"/>
  <c r="L45" i="8238"/>
  <c r="M34" i="8238"/>
  <c r="N45" i="8238"/>
  <c r="AA47" i="8238"/>
  <c r="U47" i="8238"/>
  <c r="Y47" i="8238"/>
  <c r="P47" i="8238"/>
  <c r="V35" i="8238"/>
  <c r="Y35" i="8238" s="1"/>
  <c r="AB47" i="8238"/>
  <c r="IB42" i="8237" l="1"/>
  <c r="IE42" i="8237"/>
  <c r="I47" i="8238"/>
  <c r="IS42" i="8237"/>
  <c r="IF42" i="8237"/>
  <c r="ID42" i="8237"/>
  <c r="HZ42" i="8237"/>
  <c r="L47" i="8238"/>
  <c r="IC42" i="8237"/>
  <c r="N47" i="8238"/>
  <c r="K47" i="8238"/>
  <c r="O47" i="8238"/>
  <c r="M47" i="8238"/>
  <c r="HM27" i="8237"/>
  <c r="HL29" i="8237"/>
  <c r="HL42" i="8237" s="1"/>
  <c r="Z35" i="8238"/>
  <c r="HM29" i="8237" l="1"/>
  <c r="HM42" i="8237" s="1"/>
  <c r="HN27" i="8237"/>
  <c r="HO27" i="8237" l="1"/>
  <c r="HN29" i="8237"/>
  <c r="HN42" i="8237" s="1"/>
  <c r="HP27" i="8237" l="1"/>
  <c r="HO29" i="8237"/>
  <c r="HO42" i="8237" s="1"/>
  <c r="HP29" i="8237" l="1"/>
  <c r="HP42" i="8237" s="1"/>
  <c r="HQ27" i="8237"/>
  <c r="HQ29" i="8237" l="1"/>
  <c r="HQ42" i="8237" s="1"/>
  <c r="HR27" i="8237"/>
  <c r="HS27" i="8237" l="1"/>
  <c r="HR29" i="8237"/>
  <c r="HR42" i="8237" s="1"/>
  <c r="HT27" i="8237" l="1"/>
  <c r="HT29" i="8237" s="1"/>
  <c r="HT42" i="8237" s="1"/>
  <c r="HS29" i="8237"/>
  <c r="HS42" i="8237" s="1"/>
</calcChain>
</file>

<file path=xl/comments1.xml><?xml version="1.0" encoding="utf-8"?>
<comments xmlns="http://schemas.openxmlformats.org/spreadsheetml/2006/main">
  <authors>
    <author>MGALVEZ</author>
  </authors>
  <commentList>
    <comment ref="CY34" authorId="0" shapeId="0">
      <text>
        <r>
          <rPr>
            <b/>
            <sz val="8"/>
            <color indexed="81"/>
            <rFont val="Tahoma"/>
            <family val="2"/>
          </rPr>
          <t>MGALVEZ:</t>
        </r>
        <r>
          <rPr>
            <sz val="8"/>
            <color indexed="81"/>
            <rFont val="Tahoma"/>
            <family val="2"/>
          </rPr>
          <t xml:space="preserve">
1ERAS FISCALIZACIONES DEL CAMPO PACAYA</t>
        </r>
      </text>
    </comment>
  </commentList>
</comments>
</file>

<file path=xl/sharedStrings.xml><?xml version="1.0" encoding="utf-8"?>
<sst xmlns="http://schemas.openxmlformats.org/spreadsheetml/2006/main" count="530" uniqueCount="106">
  <si>
    <t>II</t>
  </si>
  <si>
    <t>III</t>
  </si>
  <si>
    <t>IV</t>
  </si>
  <si>
    <t>V</t>
  </si>
  <si>
    <t>VII</t>
  </si>
  <si>
    <t>IX</t>
  </si>
  <si>
    <t>X</t>
  </si>
  <si>
    <t>MAPLE</t>
  </si>
  <si>
    <t>ENERO</t>
  </si>
  <si>
    <t>JULIO</t>
  </si>
  <si>
    <t>AGOSTO</t>
  </si>
  <si>
    <t>SETIEMBRE</t>
  </si>
  <si>
    <t>OCTUBRE</t>
  </si>
  <si>
    <t>NOVIEMBRE</t>
  </si>
  <si>
    <t>DICIEMBRE</t>
  </si>
  <si>
    <t>Z-2B</t>
  </si>
  <si>
    <t>31 B/D</t>
  </si>
  <si>
    <t>SAPET</t>
  </si>
  <si>
    <t>PLUSPETROL</t>
  </si>
  <si>
    <t>FEBRERO</t>
  </si>
  <si>
    <t>MARZO</t>
  </si>
  <si>
    <t>PEREZ COMPANC</t>
  </si>
  <si>
    <t>MAYO</t>
  </si>
  <si>
    <t>JUNIO</t>
  </si>
  <si>
    <t>GMP</t>
  </si>
  <si>
    <t>UNIPETRO</t>
  </si>
  <si>
    <t>-</t>
  </si>
  <si>
    <t>XV</t>
  </si>
  <si>
    <t>OLYMPIC</t>
  </si>
  <si>
    <t>XIII</t>
  </si>
  <si>
    <t>ZONA</t>
  </si>
  <si>
    <t>PIURA</t>
  </si>
  <si>
    <t>LORETO</t>
  </si>
  <si>
    <t>31 E</t>
  </si>
  <si>
    <t>2 000</t>
  </si>
  <si>
    <t>DEPART.</t>
  </si>
  <si>
    <t>LOTE</t>
  </si>
  <si>
    <t>SEPTIEMBRE</t>
  </si>
  <si>
    <t>ABRIL</t>
  </si>
  <si>
    <t>I</t>
  </si>
  <si>
    <t>VI/VII</t>
  </si>
  <si>
    <t>ZOCALO NORTE</t>
  </si>
  <si>
    <t>1-AB</t>
  </si>
  <si>
    <t>LORETO/HUÁNUCO</t>
  </si>
  <si>
    <t>COMPAÑÍA</t>
  </si>
  <si>
    <t>DICIEMBRRE</t>
  </si>
  <si>
    <t>TOTAL COSTA</t>
  </si>
  <si>
    <t>TOTAL ZÓCALO</t>
  </si>
  <si>
    <t>TOTAL SELVA</t>
  </si>
  <si>
    <t>XX</t>
  </si>
  <si>
    <t>Z-1</t>
  </si>
  <si>
    <t>PIURA/TUMBES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</si>
  <si>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</si>
  <si>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</si>
  <si>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</si>
  <si>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</si>
  <si>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</si>
  <si>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</si>
  <si>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</si>
  <si>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</si>
  <si>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</si>
  <si>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</si>
  <si>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</si>
  <si>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</si>
  <si>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BPZ </t>
  </si>
  <si>
    <t>SET</t>
  </si>
  <si>
    <t>SAVIA</t>
  </si>
  <si>
    <t>Z-6</t>
  </si>
  <si>
    <t>COSTA 
NORTE</t>
  </si>
  <si>
    <t>SELVA 
NORTE</t>
  </si>
  <si>
    <t>SELVA 
CENTRAL</t>
  </si>
  <si>
    <t>PETROMONT</t>
  </si>
  <si>
    <t>GRAN TIERRA</t>
  </si>
  <si>
    <t>CEPSA</t>
  </si>
  <si>
    <t>PERENCO</t>
  </si>
  <si>
    <t>PACIFIC STRATUS</t>
  </si>
  <si>
    <t>CNPC</t>
  </si>
  <si>
    <r>
      <t xml:space="preserve">PIURA </t>
    </r>
    <r>
      <rPr>
        <sz val="11"/>
        <color indexed="62"/>
        <rFont val="Calibri"/>
        <family val="2"/>
      </rPr>
      <t>(1)</t>
    </r>
  </si>
  <si>
    <t>TOTAL PAIS 
(BPD)</t>
  </si>
  <si>
    <t>(BARRILES POR DÍA)</t>
  </si>
  <si>
    <t xml:space="preserve">PRODUCCIÓN DE PETRÓLEO </t>
  </si>
  <si>
    <t>AGOS</t>
  </si>
  <si>
    <t>PETROTAL</t>
  </si>
  <si>
    <t>DIFERENCIA NOV 20 - OCT 20</t>
  </si>
  <si>
    <t>NOVIEMBRE 2020</t>
  </si>
  <si>
    <t>INTEROIL</t>
  </si>
  <si>
    <t>UNNA ENERGIA</t>
  </si>
  <si>
    <t>III(T)</t>
  </si>
  <si>
    <t>IV(T)</t>
  </si>
  <si>
    <t>UNIENERGIA</t>
  </si>
  <si>
    <t>I (T)</t>
  </si>
  <si>
    <t>VI (T)</t>
  </si>
  <si>
    <t>VII (T)</t>
  </si>
  <si>
    <t>PETROPERÚ</t>
  </si>
  <si>
    <t>I (TT)</t>
  </si>
  <si>
    <t>CORPORACIÓN DEL SUR</t>
  </si>
  <si>
    <t>Z-69</t>
  </si>
  <si>
    <t xml:space="preserve">PRODUCCIÓN FIZCALIZADA DE PETRÓLEO </t>
  </si>
  <si>
    <t>OIG</t>
  </si>
  <si>
    <t>X.</t>
  </si>
  <si>
    <t>VIGO</t>
  </si>
  <si>
    <t>UPLAND OIL</t>
  </si>
  <si>
    <t>NOREX</t>
  </si>
  <si>
    <t>UCAWA</t>
  </si>
  <si>
    <t>FEBRERO 2025</t>
  </si>
  <si>
    <t>DIFERENCIA FEB25-ENE25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</si>
</sst>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62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4"/>
      <color indexed="62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A3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1" fillId="0" borderId="0"/>
  </cellStyleXfs>
  <cellXfs count="144">
    <xf numFmtId="0" fontId="0" fillId="0" borderId="0" xfId="0"/>
    <xf numFmtId="0" fontId="5" fillId="10" borderId="0" xfId="0" applyFont="1" applyFill="1"/>
    <xf numFmtId="0" fontId="5" fillId="10" borderId="0" xfId="0" applyFont="1" applyFill="1" applyAlignment="1">
      <alignment horizontal="center"/>
    </xf>
    <xf numFmtId="3" fontId="5" fillId="10" borderId="0" xfId="0" applyNumberFormat="1" applyFont="1" applyFill="1"/>
    <xf numFmtId="17" fontId="5" fillId="10" borderId="0" xfId="0" applyNumberFormat="1" applyFont="1" applyFill="1" applyAlignment="1">
      <alignment horizontal="center"/>
    </xf>
    <xf numFmtId="0" fontId="5" fillId="0" borderId="0" xfId="0" applyFont="1"/>
    <xf numFmtId="0" fontId="6" fillId="10" borderId="0" xfId="0" applyFont="1" applyFill="1"/>
    <xf numFmtId="0" fontId="7" fillId="10" borderId="0" xfId="0" applyFont="1" applyFill="1"/>
    <xf numFmtId="4" fontId="5" fillId="10" borderId="0" xfId="0" applyNumberFormat="1" applyFont="1" applyFill="1"/>
    <xf numFmtId="4" fontId="7" fillId="10" borderId="0" xfId="0" applyNumberFormat="1" applyFont="1" applyFill="1"/>
    <xf numFmtId="0" fontId="8" fillId="10" borderId="0" xfId="0" applyFont="1" applyFill="1"/>
    <xf numFmtId="17" fontId="5" fillId="10" borderId="0" xfId="0" applyNumberFormat="1" applyFont="1" applyFill="1"/>
    <xf numFmtId="17" fontId="9" fillId="10" borderId="0" xfId="0" applyNumberFormat="1" applyFont="1" applyFill="1"/>
    <xf numFmtId="14" fontId="5" fillId="10" borderId="0" xfId="0" applyNumberFormat="1" applyFont="1" applyFill="1"/>
    <xf numFmtId="0" fontId="5" fillId="0" borderId="0" xfId="0" applyFont="1" applyAlignment="1">
      <alignment horizontal="center"/>
    </xf>
    <xf numFmtId="3" fontId="5" fillId="0" borderId="0" xfId="0" applyNumberFormat="1" applyFont="1"/>
    <xf numFmtId="17" fontId="5" fillId="0" borderId="0" xfId="0" applyNumberFormat="1" applyFont="1" applyAlignment="1">
      <alignment horizontal="center"/>
    </xf>
    <xf numFmtId="3" fontId="7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/>
    <xf numFmtId="3" fontId="7" fillId="10" borderId="1" xfId="0" quotePrefix="1" applyNumberFormat="1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vertical="center" wrapText="1"/>
    </xf>
    <xf numFmtId="0" fontId="10" fillId="10" borderId="0" xfId="0" applyFont="1" applyFill="1" applyAlignment="1">
      <alignment horizontal="center"/>
    </xf>
    <xf numFmtId="2" fontId="7" fillId="10" borderId="0" xfId="0" applyNumberFormat="1" applyFont="1" applyFill="1" applyAlignment="1">
      <alignment horizontal="center"/>
    </xf>
    <xf numFmtId="9" fontId="7" fillId="10" borderId="0" xfId="1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center" vertical="center" wrapText="1"/>
    </xf>
    <xf numFmtId="164" fontId="7" fillId="13" borderId="1" xfId="0" applyNumberFormat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vertical="center" wrapText="1"/>
    </xf>
    <xf numFmtId="3" fontId="7" fillId="15" borderId="1" xfId="0" applyNumberFormat="1" applyFont="1" applyFill="1" applyBorder="1" applyAlignment="1">
      <alignment vertical="center" wrapText="1"/>
    </xf>
    <xf numFmtId="3" fontId="7" fillId="15" borderId="1" xfId="0" applyNumberFormat="1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horizontal="center" vertical="center" wrapText="1"/>
    </xf>
    <xf numFmtId="164" fontId="7" fillId="11" borderId="1" xfId="0" applyNumberFormat="1" applyFont="1" applyFill="1" applyBorder="1" applyAlignment="1">
      <alignment horizontal="center" vertical="center" wrapText="1"/>
    </xf>
    <xf numFmtId="2" fontId="7" fillId="10" borderId="0" xfId="1" applyNumberFormat="1" applyFont="1" applyFill="1" applyAlignment="1">
      <alignment horizontal="center"/>
    </xf>
    <xf numFmtId="2" fontId="7" fillId="10" borderId="0" xfId="1" applyNumberFormat="1" applyFont="1" applyFill="1" applyBorder="1" applyAlignment="1">
      <alignment horizontal="center"/>
    </xf>
    <xf numFmtId="0" fontId="12" fillId="16" borderId="6" xfId="0" applyFont="1" applyFill="1" applyBorder="1" applyAlignment="1">
      <alignment vertical="center" wrapText="1"/>
    </xf>
    <xf numFmtId="0" fontId="12" fillId="10" borderId="7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7" fillId="10" borderId="0" xfId="0" applyNumberFormat="1" applyFont="1" applyFill="1" applyAlignment="1">
      <alignment horizontal="center" vertical="center"/>
    </xf>
    <xf numFmtId="3" fontId="7" fillId="10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3" fontId="7" fillId="10" borderId="1" xfId="0" applyNumberFormat="1" applyFont="1" applyFill="1" applyBorder="1" applyAlignment="1">
      <alignment vertical="center" wrapText="1"/>
    </xf>
    <xf numFmtId="2" fontId="7" fillId="10" borderId="0" xfId="1" quotePrefix="1" applyNumberFormat="1" applyFont="1" applyFill="1" applyAlignment="1">
      <alignment horizontal="center"/>
    </xf>
    <xf numFmtId="3" fontId="7" fillId="4" borderId="8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13" fillId="17" borderId="11" xfId="0" applyNumberFormat="1" applyFont="1" applyFill="1" applyBorder="1" applyAlignment="1">
      <alignment vertical="center" wrapText="1"/>
    </xf>
    <xf numFmtId="1" fontId="13" fillId="17" borderId="12" xfId="0" applyNumberFormat="1" applyFont="1" applyFill="1" applyBorder="1" applyAlignment="1">
      <alignment vertical="center" wrapText="1"/>
    </xf>
    <xf numFmtId="0" fontId="14" fillId="17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3" fontId="14" fillId="17" borderId="1" xfId="0" applyNumberFormat="1" applyFont="1" applyFill="1" applyBorder="1" applyAlignment="1">
      <alignment horizontal="center" vertical="center" wrapText="1"/>
    </xf>
    <xf numFmtId="3" fontId="14" fillId="17" borderId="13" xfId="0" applyNumberFormat="1" applyFont="1" applyFill="1" applyBorder="1" applyAlignment="1">
      <alignment horizontal="center" vertical="center" wrapText="1"/>
    </xf>
    <xf numFmtId="3" fontId="15" fillId="18" borderId="1" xfId="0" applyNumberFormat="1" applyFont="1" applyFill="1" applyBorder="1" applyAlignment="1">
      <alignment vertical="center" wrapText="1"/>
    </xf>
    <xf numFmtId="3" fontId="15" fillId="18" borderId="1" xfId="0" applyNumberFormat="1" applyFont="1" applyFill="1" applyBorder="1" applyAlignment="1">
      <alignment horizontal="center" vertical="center" wrapText="1"/>
    </xf>
    <xf numFmtId="3" fontId="5" fillId="10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164" fontId="5" fillId="10" borderId="0" xfId="0" applyNumberFormat="1" applyFont="1" applyFill="1"/>
    <xf numFmtId="3" fontId="7" fillId="0" borderId="1" xfId="0" applyNumberFormat="1" applyFont="1" applyBorder="1" applyAlignment="1">
      <alignment horizontal="center" vertical="center" wrapText="1"/>
    </xf>
    <xf numFmtId="3" fontId="14" fillId="17" borderId="17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3" fontId="20" fillId="21" borderId="0" xfId="0" applyNumberFormat="1" applyFont="1" applyFill="1" applyAlignment="1">
      <alignment horizontal="center" vertical="center" wrapText="1"/>
    </xf>
    <xf numFmtId="3" fontId="20" fillId="21" borderId="22" xfId="0" applyNumberFormat="1" applyFont="1" applyFill="1" applyBorder="1" applyAlignment="1">
      <alignment horizontal="center" vertical="center" wrapText="1"/>
    </xf>
    <xf numFmtId="3" fontId="20" fillId="21" borderId="1" xfId="0" applyNumberFormat="1" applyFont="1" applyFill="1" applyBorder="1" applyAlignment="1">
      <alignment horizontal="center" vertical="center" wrapText="1"/>
    </xf>
    <xf numFmtId="3" fontId="20" fillId="21" borderId="23" xfId="0" applyNumberFormat="1" applyFont="1" applyFill="1" applyBorder="1" applyAlignment="1">
      <alignment horizontal="center" vertical="center" wrapText="1"/>
    </xf>
    <xf numFmtId="1" fontId="5" fillId="10" borderId="0" xfId="0" applyNumberFormat="1" applyFont="1" applyFill="1"/>
    <xf numFmtId="3" fontId="23" fillId="10" borderId="0" xfId="0" applyNumberFormat="1" applyFont="1" applyFill="1"/>
    <xf numFmtId="1" fontId="23" fillId="10" borderId="0" xfId="0" applyNumberFormat="1" applyFont="1" applyFill="1"/>
    <xf numFmtId="0" fontId="23" fillId="10" borderId="0" xfId="0" applyFont="1" applyFill="1"/>
    <xf numFmtId="0" fontId="23" fillId="0" borderId="0" xfId="0" applyFont="1"/>
    <xf numFmtId="0" fontId="18" fillId="17" borderId="1" xfId="0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3" fontId="7" fillId="7" borderId="8" xfId="0" applyNumberFormat="1" applyFont="1" applyFill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1" fontId="14" fillId="17" borderId="11" xfId="0" applyNumberFormat="1" applyFont="1" applyFill="1" applyBorder="1" applyAlignment="1">
      <alignment horizontal="center" vertical="center" wrapText="1"/>
    </xf>
    <xf numFmtId="1" fontId="14" fillId="17" borderId="12" xfId="0" applyNumberFormat="1" applyFont="1" applyFill="1" applyBorder="1" applyAlignment="1">
      <alignment horizontal="center" vertical="center" wrapText="1"/>
    </xf>
    <xf numFmtId="1" fontId="14" fillId="17" borderId="13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8" borderId="21" xfId="0" applyNumberFormat="1" applyFont="1" applyFill="1" applyBorder="1" applyAlignment="1">
      <alignment horizontal="center" vertical="center"/>
    </xf>
    <xf numFmtId="3" fontId="7" fillId="8" borderId="9" xfId="0" applyNumberFormat="1" applyFont="1" applyFill="1" applyBorder="1" applyAlignment="1">
      <alignment horizontal="center" vertical="center"/>
    </xf>
    <xf numFmtId="1" fontId="11" fillId="20" borderId="5" xfId="0" applyNumberFormat="1" applyFont="1" applyFill="1" applyBorder="1" applyAlignment="1">
      <alignment horizontal="center" vertical="center"/>
    </xf>
    <xf numFmtId="1" fontId="11" fillId="20" borderId="6" xfId="0" applyNumberFormat="1" applyFont="1" applyFill="1" applyBorder="1" applyAlignment="1">
      <alignment horizontal="center" vertical="center"/>
    </xf>
    <xf numFmtId="1" fontId="11" fillId="20" borderId="15" xfId="0" applyNumberFormat="1" applyFont="1" applyFill="1" applyBorder="1" applyAlignment="1">
      <alignment horizontal="center" vertical="center"/>
    </xf>
    <xf numFmtId="1" fontId="13" fillId="17" borderId="5" xfId="0" applyNumberFormat="1" applyFont="1" applyFill="1" applyBorder="1" applyAlignment="1">
      <alignment horizontal="center" vertical="center"/>
    </xf>
    <xf numFmtId="1" fontId="13" fillId="17" borderId="6" xfId="0" applyNumberFormat="1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1" fontId="13" fillId="17" borderId="12" xfId="0" applyNumberFormat="1" applyFont="1" applyFill="1" applyBorder="1" applyAlignment="1">
      <alignment horizontal="center" vertical="center" wrapText="1"/>
    </xf>
    <xf numFmtId="1" fontId="13" fillId="17" borderId="13" xfId="0" applyNumberFormat="1" applyFont="1" applyFill="1" applyBorder="1" applyAlignment="1">
      <alignment horizontal="center" vertical="center" wrapText="1"/>
    </xf>
    <xf numFmtId="1" fontId="13" fillId="17" borderId="1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1" fontId="7" fillId="19" borderId="5" xfId="0" applyNumberFormat="1" applyFont="1" applyFill="1" applyBorder="1" applyAlignment="1">
      <alignment horizontal="center" vertical="center"/>
    </xf>
    <xf numFmtId="1" fontId="7" fillId="19" borderId="6" xfId="0" applyNumberFormat="1" applyFont="1" applyFill="1" applyBorder="1" applyAlignment="1">
      <alignment horizontal="center" vertical="center"/>
    </xf>
    <xf numFmtId="1" fontId="7" fillId="19" borderId="15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1" fontId="14" fillId="17" borderId="1" xfId="0" applyNumberFormat="1" applyFont="1" applyFill="1" applyBorder="1" applyAlignment="1">
      <alignment horizontal="center" vertical="center" wrapText="1"/>
    </xf>
    <xf numFmtId="49" fontId="16" fillId="10" borderId="0" xfId="0" applyNumberFormat="1" applyFont="1" applyFill="1" applyAlignment="1">
      <alignment horizontal="center"/>
    </xf>
    <xf numFmtId="49" fontId="16" fillId="10" borderId="0" xfId="0" applyNumberFormat="1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3" fontId="7" fillId="10" borderId="1" xfId="0" applyNumberFormat="1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0" fontId="7" fillId="10" borderId="16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3" fontId="7" fillId="9" borderId="8" xfId="0" applyNumberFormat="1" applyFont="1" applyFill="1" applyBorder="1" applyAlignment="1">
      <alignment horizontal="center" vertical="center"/>
    </xf>
    <xf numFmtId="3" fontId="7" fillId="9" borderId="9" xfId="0" applyNumberFormat="1" applyFont="1" applyFill="1" applyBorder="1" applyAlignment="1">
      <alignment horizontal="center" vertical="center"/>
    </xf>
    <xf numFmtId="3" fontId="7" fillId="9" borderId="18" xfId="0" applyNumberFormat="1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</cellXfs>
  <cellStyles count="4">
    <cellStyle name="Normal" xfId="0" builtinId="0"/>
    <cellStyle name="Normal 2 2" xfId="2"/>
    <cellStyle name="Normal 8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629707270246102E-2"/>
          <c:y val="0.12522429841900831"/>
          <c:w val="0.93212020313371813"/>
          <c:h val="0.8026784030636947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'PETRÓLEO '!$IF$1:$IR$1</c:f>
              <c:numCache>
                <c:formatCode>mmm\-yy</c:formatCode>
                <c:ptCount val="13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'PETRÓLEO '!$IF$42:$IR$42</c:f>
              <c:numCache>
                <c:formatCode>#,##0</c:formatCode>
                <c:ptCount val="13"/>
                <c:pt idx="0">
                  <c:v>63738.3</c:v>
                </c:pt>
                <c:pt idx="1">
                  <c:v>59732</c:v>
                </c:pt>
                <c:pt idx="2">
                  <c:v>59804</c:v>
                </c:pt>
                <c:pt idx="3">
                  <c:v>61159</c:v>
                </c:pt>
                <c:pt idx="4">
                  <c:v>50534</c:v>
                </c:pt>
                <c:pt idx="5">
                  <c:v>45801</c:v>
                </c:pt>
                <c:pt idx="6">
                  <c:v>31547</c:v>
                </c:pt>
                <c:pt idx="7">
                  <c:v>29940</c:v>
                </c:pt>
                <c:pt idx="8">
                  <c:v>34731</c:v>
                </c:pt>
                <c:pt idx="9">
                  <c:v>31214</c:v>
                </c:pt>
                <c:pt idx="10">
                  <c:v>29165</c:v>
                </c:pt>
                <c:pt idx="11">
                  <c:v>37851</c:v>
                </c:pt>
                <c:pt idx="12">
                  <c:v>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A-4599-9AB3-EA4B0E3A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668544"/>
        <c:axId val="78670080"/>
        <c:axId val="0"/>
      </c:bar3DChart>
      <c:dateAx>
        <c:axId val="78668544"/>
        <c:scaling>
          <c:orientation val="minMax"/>
          <c:max val="44136"/>
          <c:min val="43770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670080"/>
        <c:crosses val="autoZero"/>
        <c:auto val="1"/>
        <c:lblOffset val="100"/>
        <c:baseTimeUnit val="months"/>
      </c:dateAx>
      <c:valAx>
        <c:axId val="78670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4.6149014853496165E-2"/>
              <c:y val="8.555110524479236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668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715386783302772E-2"/>
          <c:y val="0.12522420879881804"/>
          <c:w val="0.93212020313371813"/>
          <c:h val="0.8026784030636947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'PETRÓLEO 2019-2025'!$BM$1:$BZ$1</c:f>
              <c:numCache>
                <c:formatCode>mmm\-yy</c:formatCode>
                <c:ptCount val="1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</c:numCache>
            </c:numRef>
          </c:cat>
          <c:val>
            <c:numRef>
              <c:f>'PETRÓLEO 2019-2025'!$BM$47:$BZ$47</c:f>
              <c:numCache>
                <c:formatCode>#,##0</c:formatCode>
                <c:ptCount val="14"/>
                <c:pt idx="0">
                  <c:v>43023.032999999996</c:v>
                </c:pt>
                <c:pt idx="1">
                  <c:v>41052.513999999996</c:v>
                </c:pt>
                <c:pt idx="2">
                  <c:v>41012.483</c:v>
                </c:pt>
                <c:pt idx="3">
                  <c:v>40694.832999999999</c:v>
                </c:pt>
                <c:pt idx="4">
                  <c:v>37739.29</c:v>
                </c:pt>
                <c:pt idx="5">
                  <c:v>41877.801000000007</c:v>
                </c:pt>
                <c:pt idx="6">
                  <c:v>42177.48387096775</c:v>
                </c:pt>
                <c:pt idx="7">
                  <c:v>38579.096774193546</c:v>
                </c:pt>
                <c:pt idx="8">
                  <c:v>34807.166666666672</c:v>
                </c:pt>
                <c:pt idx="9">
                  <c:v>37194.644999999997</c:v>
                </c:pt>
                <c:pt idx="10">
                  <c:v>45153.933999999994</c:v>
                </c:pt>
                <c:pt idx="11">
                  <c:v>44289.322</c:v>
                </c:pt>
                <c:pt idx="12">
                  <c:v>46804.031999999992</c:v>
                </c:pt>
                <c:pt idx="13">
                  <c:v>45818.501000000004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C-4214-8ACD-A61D82BB1196}"/>
            </c:ext>
          </c:extLst>
        </c:ser>
        <c:ser>
          <c:idx val="1"/>
          <c:order val="1"/>
          <c:invertIfNegative val="0"/>
          <c:cat>
            <c:numRef>
              <c:f>'PETRÓLEO 2019-2025'!$BM$1:$BZ$1</c:f>
              <c:numCache>
                <c:formatCode>mmm\-yy</c:formatCode>
                <c:ptCount val="1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</c:numCache>
            </c:numRef>
          </c:cat>
          <c:val>
            <c:numRef>
              <c:f>'PETRÓLEO 2019-2025'!$AY$48:$BW$48</c:f>
            </c:numRef>
          </c:val>
          <c:extLst>
            <c:ext xmlns:c16="http://schemas.microsoft.com/office/drawing/2014/chart" uri="{C3380CC4-5D6E-409C-BE32-E72D297353CC}">
              <c16:uniqueId val="{00000001-4ED0-4EDA-B6F2-CBEB0392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809728"/>
        <c:axId val="78815616"/>
        <c:axId val="0"/>
      </c:bar3DChart>
      <c:dateAx>
        <c:axId val="78809728"/>
        <c:scaling>
          <c:orientation val="minMax"/>
          <c:max val="45689"/>
          <c:min val="45292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815616"/>
        <c:crosses val="autoZero"/>
        <c:auto val="1"/>
        <c:lblOffset val="100"/>
        <c:baseTimeUnit val="months"/>
        <c:majorUnit val="1"/>
        <c:majorTimeUnit val="months"/>
      </c:dateAx>
      <c:valAx>
        <c:axId val="788156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4.6149086880777387E-2"/>
              <c:y val="8.555103688961956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80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141</xdr:col>
      <xdr:colOff>0</xdr:colOff>
      <xdr:row>10</xdr:row>
      <xdr:rowOff>190500</xdr:rowOff>
    </xdr:from>
    <xdr:to>
      <xdr:col>239</xdr:col>
      <xdr:colOff>123825</xdr:colOff>
      <xdr:row>12</xdr:row>
      <xdr:rowOff>76200</xdr:rowOff>
    </xdr:to>
    <xdr:sp macro="" textlink="">
      <xdr:nvSpPr>
        <xdr:cNvPr id="943504" name="Text Box 54">
          <a:extLst>
            <a:ext uri="{FF2B5EF4-FFF2-40B4-BE49-F238E27FC236}">
              <a16:creationId xmlns:a16="http://schemas.microsoft.com/office/drawing/2014/main" id="{2ADCF963-79C9-4DAB-AD03-03D1E3EA0F6D}"/>
            </a:ext>
          </a:extLst>
        </xdr:cNvPr>
        <xdr:cNvSpPr txBox="1">
          <a:spLocks noChangeArrowheads="1"/>
        </xdr:cNvSpPr>
      </xdr:nvSpPr>
      <xdr:spPr bwMode="auto">
        <a:xfrm>
          <a:off x="2209800" y="2905125"/>
          <a:ext cx="1238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238</xdr:col>
      <xdr:colOff>457200</xdr:colOff>
      <xdr:row>44</xdr:row>
      <xdr:rowOff>114300</xdr:rowOff>
    </xdr:from>
    <xdr:to>
      <xdr:col>249</xdr:col>
      <xdr:colOff>485775</xdr:colOff>
      <xdr:row>85</xdr:row>
      <xdr:rowOff>19050</xdr:rowOff>
    </xdr:to>
    <xdr:graphicFrame macro="">
      <xdr:nvGraphicFramePr>
        <xdr:cNvPr id="943505" name="1 Gráfico">
          <a:extLst>
            <a:ext uri="{FF2B5EF4-FFF2-40B4-BE49-F238E27FC236}">
              <a16:creationId xmlns:a16="http://schemas.microsoft.com/office/drawing/2014/main" id="{F139B104-7ACE-40F8-85D1-0FFC7FBCD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0.32113</cdr:x>
      <cdr:y>0.0374</cdr:y>
    </cdr:from>
    <cdr:to>
      <cdr:x>0.70395</cdr:x>
      <cdr:y>0.10301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286250" y="250031"/>
          <a:ext cx="5107781" cy="440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0.22802</cdr:x>
      <cdr:y>0.01313</cdr:y>
    </cdr:from>
    <cdr:to>
      <cdr:x>0.75814</cdr:x>
      <cdr:y>0.12085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855043" y="84324"/>
          <a:ext cx="6666782" cy="679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PRODUCCIÓN MENSUAL PROMEDIO DE PETRÓLEO</a:t>
          </a:r>
          <a:endParaRPr lang="es-PE" sz="1800">
            <a:effectLst/>
          </a:endParaRPr>
        </a:p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(Barriles Por Día)</a:t>
          </a:r>
          <a:endParaRPr lang="es-PE" sz="18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258536</xdr:colOff>
      <xdr:row>51</xdr:row>
      <xdr:rowOff>95250</xdr:rowOff>
    </xdr:from>
    <xdr:to>
      <xdr:col>78</xdr:col>
      <xdr:colOff>911678</xdr:colOff>
      <xdr:row>79</xdr:row>
      <xdr:rowOff>38347</xdr:rowOff>
    </xdr:to>
    <xdr:graphicFrame macro="">
      <xdr:nvGraphicFramePr>
        <xdr:cNvPr id="1119239" name="1 Gráfico">
          <a:extLst>
            <a:ext uri="{FF2B5EF4-FFF2-40B4-BE49-F238E27FC236}">
              <a16:creationId xmlns:a16="http://schemas.microsoft.com/office/drawing/2014/main" id="{1365F3EA-8824-4A43-9F4F-637C87FAD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0.32113</cdr:x>
      <cdr:y>0.0374</cdr:y>
    </cdr:from>
    <cdr:to>
      <cdr:x>0.70395</cdr:x>
      <cdr:y>0.10301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286250" y="250031"/>
          <a:ext cx="5107781" cy="440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0.22802</cdr:x>
      <cdr:y>0.01313</cdr:y>
    </cdr:from>
    <cdr:to>
      <cdr:x>0.75814</cdr:x>
      <cdr:y>0.18336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914536" y="78128"/>
          <a:ext cx="4451073" cy="1012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PRODUCCIÓN MENSUAL PROMEDIO DE PETRÓLEO</a:t>
          </a:r>
          <a:endParaRPr lang="es-PE" sz="1800">
            <a:effectLst/>
          </a:endParaRPr>
        </a:p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(Barriles Por Día)</a:t>
          </a:r>
          <a:endParaRPr lang="es-PE" sz="1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>
    <tabColor rgb="FF00B050"/>
    <pageSetUpPr fitToPage="1"/>
  </sheetPr>
  <dimension ref="A1:IV91"/>
  <sheetViews>
    <sheetView view="pageBreakPreview" topLeftCell="C1" zoomScale="70" zoomScaleNormal="70" zoomScaleSheetLayoutView="70" workbookViewId="0">
      <pane xSplit="212" ySplit="10" topLeftCell="IF11" activePane="bottomRight" state="frozen"/>
      <selection activeCell="C1" sqref="C1"/>
      <selection pane="topRight" activeCell="HG1" sqref="HG1"/>
      <selection pane="bottomLeft" activeCell="C11" sqref="C11"/>
      <selection pane="bottomRight" activeCell="C16" sqref="A16:XFD20"/>
    </sheetView>
  </sheetViews>
  <sheetFormatPr baseColWidth="10" defaultColWidth="11.42578125" defaultRowHeight="12.75" x14ac:dyDescent="0.2"/>
  <cols>
    <col min="1" max="1" width="19.7109375" style="1" hidden="1" customWidth="1"/>
    <col min="2" max="2" width="23.28515625" style="1" hidden="1" customWidth="1"/>
    <col min="3" max="3" width="22.28515625" style="1" customWidth="1"/>
    <col min="4" max="4" width="10.85546875" style="2" customWidth="1"/>
    <col min="5" max="5" width="12" style="1" hidden="1" customWidth="1"/>
    <col min="6" max="6" width="16.28515625" style="1" hidden="1" customWidth="1"/>
    <col min="7" max="7" width="17.7109375" style="1" hidden="1" customWidth="1"/>
    <col min="8" max="8" width="12.140625" style="1" hidden="1" customWidth="1"/>
    <col min="9" max="9" width="17.85546875" style="1" hidden="1" customWidth="1"/>
    <col min="10" max="12" width="16.28515625" style="1" hidden="1" customWidth="1"/>
    <col min="13" max="13" width="9.42578125" style="1" hidden="1" customWidth="1"/>
    <col min="14" max="14" width="9.5703125" style="1" hidden="1" customWidth="1"/>
    <col min="15" max="15" width="11.5703125" style="1" hidden="1" customWidth="1"/>
    <col min="16" max="17" width="11.140625" style="1" hidden="1" customWidth="1"/>
    <col min="18" max="18" width="10.85546875" style="1" hidden="1" customWidth="1"/>
    <col min="19" max="19" width="0.140625" style="1" hidden="1" customWidth="1"/>
    <col min="20" max="20" width="11.5703125" style="1" hidden="1" customWidth="1"/>
    <col min="21" max="22" width="12.140625" style="1" hidden="1" customWidth="1"/>
    <col min="23" max="23" width="10.42578125" style="1" hidden="1" customWidth="1"/>
    <col min="24" max="24" width="10.7109375" style="1" hidden="1" customWidth="1"/>
    <col min="25" max="29" width="10" style="1" hidden="1" customWidth="1"/>
    <col min="30" max="33" width="10.42578125" style="1" hidden="1" customWidth="1"/>
    <col min="34" max="34" width="9.7109375" style="1" hidden="1" customWidth="1"/>
    <col min="35" max="35" width="10.85546875" style="1" hidden="1" customWidth="1"/>
    <col min="36" max="37" width="10.42578125" style="1" hidden="1" customWidth="1"/>
    <col min="38" max="38" width="10.85546875" style="1" hidden="1" customWidth="1"/>
    <col min="39" max="40" width="10.42578125" style="1" hidden="1" customWidth="1"/>
    <col min="41" max="41" width="12.7109375" style="1" hidden="1" customWidth="1"/>
    <col min="42" max="42" width="10.42578125" style="1" hidden="1" customWidth="1"/>
    <col min="43" max="43" width="11.85546875" style="1" hidden="1" customWidth="1"/>
    <col min="44" max="44" width="13.7109375" style="1" hidden="1" customWidth="1"/>
    <col min="45" max="46" width="10.42578125" style="1" hidden="1" customWidth="1"/>
    <col min="47" max="48" width="10.28515625" style="1" hidden="1" customWidth="1"/>
    <col min="49" max="49" width="10.7109375" style="1" hidden="1" customWidth="1"/>
    <col min="50" max="50" width="11.7109375" style="1" hidden="1" customWidth="1"/>
    <col min="51" max="52" width="10.42578125" style="1" hidden="1" customWidth="1"/>
    <col min="53" max="53" width="13.7109375" style="1" hidden="1" customWidth="1"/>
    <col min="54" max="54" width="10.7109375" style="1" hidden="1" customWidth="1"/>
    <col min="55" max="55" width="12.42578125" style="1" hidden="1" customWidth="1"/>
    <col min="56" max="56" width="11.7109375" style="1" hidden="1" customWidth="1"/>
    <col min="57" max="58" width="10.7109375" style="1" hidden="1" customWidth="1"/>
    <col min="59" max="61" width="10.7109375" style="3" hidden="1" customWidth="1"/>
    <col min="62" max="62" width="11.7109375" style="3" hidden="1" customWidth="1"/>
    <col min="63" max="64" width="12.85546875" style="1" hidden="1" customWidth="1"/>
    <col min="65" max="65" width="13.42578125" style="1" hidden="1" customWidth="1"/>
    <col min="66" max="72" width="12" style="1" hidden="1" customWidth="1"/>
    <col min="73" max="76" width="12.42578125" style="1" hidden="1" customWidth="1"/>
    <col min="77" max="77" width="13.42578125" style="1" hidden="1" customWidth="1"/>
    <col min="78" max="86" width="12.42578125" style="1" hidden="1" customWidth="1"/>
    <col min="87" max="96" width="14.42578125" style="1" hidden="1" customWidth="1"/>
    <col min="97" max="97" width="16" style="1" hidden="1" customWidth="1"/>
    <col min="98" max="98" width="14.42578125" style="1" hidden="1" customWidth="1"/>
    <col min="99" max="99" width="16.42578125" style="1" hidden="1" customWidth="1"/>
    <col min="100" max="111" width="13.42578125" style="1" hidden="1" customWidth="1"/>
    <col min="112" max="112" width="14.28515625" style="1" hidden="1" customWidth="1"/>
    <col min="113" max="113" width="12.5703125" style="1" hidden="1" customWidth="1"/>
    <col min="114" max="145" width="12" style="1" hidden="1" customWidth="1"/>
    <col min="146" max="186" width="14" style="1" hidden="1" customWidth="1"/>
    <col min="187" max="187" width="14.5703125" style="1" hidden="1" customWidth="1"/>
    <col min="188" max="189" width="13.42578125" style="1" hidden="1" customWidth="1"/>
    <col min="190" max="192" width="14.5703125" style="1" hidden="1" customWidth="1"/>
    <col min="193" max="204" width="15.7109375" style="1" hidden="1" customWidth="1"/>
    <col min="205" max="205" width="14.7109375" style="1" hidden="1" customWidth="1"/>
    <col min="206" max="218" width="15.7109375" style="1" hidden="1" customWidth="1"/>
    <col min="219" max="223" width="17.42578125" style="1" hidden="1" customWidth="1"/>
    <col min="224" max="224" width="17.42578125" style="54" hidden="1" customWidth="1"/>
    <col min="225" max="229" width="17.42578125" style="1" hidden="1" customWidth="1"/>
    <col min="230" max="237" width="16.140625" style="1" hidden="1" customWidth="1"/>
    <col min="238" max="238" width="0.140625" style="1" hidden="1" customWidth="1"/>
    <col min="239" max="239" width="16.140625" style="1" hidden="1" customWidth="1"/>
    <col min="240" max="243" width="16.140625" style="1" customWidth="1"/>
    <col min="244" max="244" width="17" style="1" customWidth="1"/>
    <col min="245" max="245" width="17.5703125" style="1" customWidth="1"/>
    <col min="246" max="246" width="18.140625" style="1" customWidth="1"/>
    <col min="247" max="247" width="18.7109375" style="1" customWidth="1"/>
    <col min="248" max="248" width="17.85546875" style="1" customWidth="1"/>
    <col min="249" max="249" width="17" style="1" customWidth="1"/>
    <col min="250" max="250" width="17.28515625" style="1" customWidth="1"/>
    <col min="251" max="253" width="16.5703125" style="1" customWidth="1"/>
    <col min="254" max="16384" width="11.42578125" style="1"/>
  </cols>
  <sheetData>
    <row r="1" spans="1:256" s="5" customFormat="1" x14ac:dyDescent="0.2">
      <c r="D1" s="14"/>
      <c r="BG1" s="15"/>
      <c r="BH1" s="15"/>
      <c r="BI1" s="15"/>
      <c r="BJ1" s="15"/>
      <c r="CB1" s="16">
        <v>38749</v>
      </c>
      <c r="CC1" s="16">
        <v>38777</v>
      </c>
      <c r="CD1" s="16">
        <v>38808</v>
      </c>
      <c r="CE1" s="16">
        <v>38838</v>
      </c>
      <c r="CF1" s="16">
        <v>38869</v>
      </c>
      <c r="CG1" s="16">
        <v>38899</v>
      </c>
      <c r="CH1" s="16">
        <v>38930</v>
      </c>
      <c r="CI1" s="16">
        <v>38991</v>
      </c>
      <c r="CJ1" s="16">
        <v>39022</v>
      </c>
      <c r="CK1" s="16">
        <v>39083</v>
      </c>
      <c r="CL1" s="16">
        <v>39114</v>
      </c>
      <c r="CM1" s="16">
        <v>39142</v>
      </c>
      <c r="CN1" s="16">
        <v>39173</v>
      </c>
      <c r="CO1" s="16">
        <v>39203</v>
      </c>
      <c r="CP1" s="16">
        <v>39234</v>
      </c>
      <c r="CQ1" s="16">
        <v>39264</v>
      </c>
      <c r="CR1" s="16">
        <v>39295</v>
      </c>
      <c r="CS1" s="16">
        <v>39326</v>
      </c>
      <c r="CT1" s="16">
        <v>39356</v>
      </c>
      <c r="CU1" s="16">
        <v>39387</v>
      </c>
      <c r="CV1" s="16">
        <v>39417</v>
      </c>
      <c r="CW1" s="16">
        <v>39448</v>
      </c>
      <c r="CX1" s="16">
        <v>39479</v>
      </c>
      <c r="CY1" s="16">
        <v>39508</v>
      </c>
      <c r="CZ1" s="16">
        <v>39539</v>
      </c>
      <c r="DA1" s="16">
        <v>39569</v>
      </c>
      <c r="DB1" s="16">
        <v>39600</v>
      </c>
      <c r="DC1" s="16">
        <v>39630</v>
      </c>
      <c r="DD1" s="16">
        <v>39661</v>
      </c>
      <c r="DE1" s="16">
        <v>39692</v>
      </c>
      <c r="DF1" s="16">
        <v>39722</v>
      </c>
      <c r="DG1" s="16">
        <v>39753</v>
      </c>
      <c r="DH1" s="16">
        <v>39783</v>
      </c>
      <c r="DI1" s="16">
        <v>39814</v>
      </c>
      <c r="DJ1" s="16">
        <v>39845</v>
      </c>
      <c r="DK1" s="16">
        <v>39873</v>
      </c>
      <c r="DL1" s="16">
        <v>39904</v>
      </c>
      <c r="DM1" s="16">
        <v>39934</v>
      </c>
      <c r="DN1" s="16">
        <v>39965</v>
      </c>
      <c r="DO1" s="16">
        <v>39995</v>
      </c>
      <c r="DP1" s="16">
        <v>40026</v>
      </c>
      <c r="DQ1" s="16">
        <v>40057</v>
      </c>
      <c r="DR1" s="16">
        <v>40087</v>
      </c>
      <c r="DS1" s="16">
        <v>40118</v>
      </c>
      <c r="DT1" s="16">
        <v>40148</v>
      </c>
      <c r="DU1" s="16">
        <v>40179</v>
      </c>
      <c r="DV1" s="16">
        <v>40210</v>
      </c>
      <c r="DW1" s="16">
        <v>40238</v>
      </c>
      <c r="DX1" s="16">
        <v>40269</v>
      </c>
      <c r="DY1" s="16">
        <v>40299</v>
      </c>
      <c r="DZ1" s="16">
        <v>40330</v>
      </c>
      <c r="EA1" s="16">
        <v>40360</v>
      </c>
      <c r="EB1" s="16">
        <v>40391</v>
      </c>
      <c r="EC1" s="16">
        <v>40422</v>
      </c>
      <c r="ED1" s="16">
        <v>40452</v>
      </c>
      <c r="EE1" s="16">
        <v>40483</v>
      </c>
      <c r="EF1" s="16">
        <v>40513</v>
      </c>
      <c r="EG1" s="16">
        <v>40544</v>
      </c>
      <c r="EH1" s="16">
        <v>40575</v>
      </c>
      <c r="EI1" s="16">
        <v>40603</v>
      </c>
      <c r="EJ1" s="16">
        <v>40634</v>
      </c>
      <c r="EK1" s="16">
        <v>40664</v>
      </c>
      <c r="EL1" s="16">
        <v>40787</v>
      </c>
      <c r="EM1" s="16">
        <v>40817</v>
      </c>
      <c r="EN1" s="16">
        <v>40848</v>
      </c>
      <c r="EO1" s="16">
        <v>40878</v>
      </c>
      <c r="EP1" s="16">
        <v>40909</v>
      </c>
      <c r="EQ1" s="16">
        <v>40940</v>
      </c>
      <c r="ER1" s="16">
        <v>40969</v>
      </c>
      <c r="ES1" s="16">
        <v>41000</v>
      </c>
      <c r="ET1" s="16">
        <v>41030</v>
      </c>
      <c r="EU1" s="16">
        <v>41061</v>
      </c>
      <c r="EV1" s="16">
        <v>41091</v>
      </c>
      <c r="EW1" s="16">
        <v>41122</v>
      </c>
      <c r="EX1" s="16">
        <v>41153</v>
      </c>
      <c r="EY1" s="16">
        <v>41183</v>
      </c>
      <c r="EZ1" s="16">
        <v>41214</v>
      </c>
      <c r="FA1" s="16">
        <v>41244</v>
      </c>
      <c r="FB1" s="16">
        <v>41275</v>
      </c>
      <c r="FC1" s="16">
        <v>41306</v>
      </c>
      <c r="FD1" s="16">
        <v>41334</v>
      </c>
      <c r="FE1" s="16">
        <v>41365</v>
      </c>
      <c r="FF1" s="16">
        <v>41395</v>
      </c>
      <c r="FG1" s="16">
        <v>41426</v>
      </c>
      <c r="FH1" s="16">
        <v>41456</v>
      </c>
      <c r="FI1" s="16">
        <v>41487</v>
      </c>
      <c r="FJ1" s="16">
        <v>41518</v>
      </c>
      <c r="FK1" s="16">
        <v>41548</v>
      </c>
      <c r="FL1" s="16">
        <v>41579</v>
      </c>
      <c r="FM1" s="16">
        <v>41609</v>
      </c>
      <c r="FN1" s="16">
        <v>41640</v>
      </c>
      <c r="FO1" s="16">
        <v>41671</v>
      </c>
      <c r="FP1" s="16">
        <v>41699</v>
      </c>
      <c r="FQ1" s="16">
        <v>41730</v>
      </c>
      <c r="FR1" s="16">
        <v>41760</v>
      </c>
      <c r="FS1" s="16">
        <v>41791</v>
      </c>
      <c r="FT1" s="16">
        <v>41821</v>
      </c>
      <c r="FU1" s="16">
        <v>41852</v>
      </c>
      <c r="FV1" s="16">
        <v>41883</v>
      </c>
      <c r="FW1" s="16">
        <v>41913</v>
      </c>
      <c r="FX1" s="16">
        <v>41944</v>
      </c>
      <c r="FY1" s="16">
        <v>41974</v>
      </c>
      <c r="FZ1" s="16">
        <v>42005</v>
      </c>
      <c r="GA1" s="16">
        <v>42036</v>
      </c>
      <c r="GB1" s="16">
        <v>42064</v>
      </c>
      <c r="GC1" s="16">
        <v>42095</v>
      </c>
      <c r="GD1" s="16">
        <v>42125</v>
      </c>
      <c r="GE1" s="16">
        <v>42156</v>
      </c>
      <c r="GF1" s="16">
        <v>42186</v>
      </c>
      <c r="GG1" s="16">
        <v>42217</v>
      </c>
      <c r="GH1" s="16">
        <v>42248</v>
      </c>
      <c r="GI1" s="16">
        <v>42278</v>
      </c>
      <c r="GJ1" s="16">
        <v>42309</v>
      </c>
      <c r="GK1" s="16">
        <v>42339</v>
      </c>
      <c r="GL1" s="16">
        <v>42370</v>
      </c>
      <c r="GM1" s="16">
        <v>42401</v>
      </c>
      <c r="GN1" s="16">
        <v>42430</v>
      </c>
      <c r="GO1" s="16">
        <v>42461</v>
      </c>
      <c r="GP1" s="16">
        <v>42491</v>
      </c>
      <c r="GQ1" s="16">
        <v>42522</v>
      </c>
      <c r="GR1" s="16">
        <v>42552</v>
      </c>
      <c r="GS1" s="16">
        <v>42583</v>
      </c>
      <c r="GT1" s="16">
        <v>42614</v>
      </c>
      <c r="GU1" s="16">
        <v>42644</v>
      </c>
      <c r="GV1" s="16">
        <v>42675</v>
      </c>
      <c r="GW1" s="16">
        <v>42705</v>
      </c>
      <c r="GX1" s="16">
        <v>42736</v>
      </c>
      <c r="GY1" s="16">
        <v>42767</v>
      </c>
      <c r="GZ1" s="16">
        <v>42795</v>
      </c>
      <c r="HA1" s="16">
        <v>42826</v>
      </c>
      <c r="HB1" s="16">
        <v>42856</v>
      </c>
      <c r="HC1" s="16">
        <v>42887</v>
      </c>
      <c r="HD1" s="16">
        <v>42917</v>
      </c>
      <c r="HE1" s="16">
        <v>42948</v>
      </c>
      <c r="HF1" s="16">
        <v>42979</v>
      </c>
      <c r="HG1" s="16">
        <v>43009</v>
      </c>
      <c r="HH1" s="16">
        <v>43040</v>
      </c>
      <c r="HI1" s="16">
        <v>43070</v>
      </c>
      <c r="HJ1" s="16">
        <v>43101</v>
      </c>
      <c r="HK1" s="16">
        <v>43132</v>
      </c>
      <c r="HL1" s="16">
        <v>43160</v>
      </c>
      <c r="HM1" s="16">
        <v>43191</v>
      </c>
      <c r="HN1" s="16">
        <v>43221</v>
      </c>
      <c r="HO1" s="16">
        <v>43252</v>
      </c>
      <c r="HP1" s="16">
        <v>43282</v>
      </c>
      <c r="HQ1" s="16">
        <v>43313</v>
      </c>
      <c r="HR1" s="16">
        <v>43344</v>
      </c>
      <c r="HS1" s="16">
        <v>43374</v>
      </c>
      <c r="HT1" s="16">
        <v>43405</v>
      </c>
      <c r="HU1" s="16">
        <v>43435</v>
      </c>
      <c r="HV1" s="16">
        <v>43466</v>
      </c>
      <c r="HW1" s="16">
        <v>43497</v>
      </c>
      <c r="HX1" s="16">
        <v>43525</v>
      </c>
      <c r="HY1" s="16">
        <v>43556</v>
      </c>
      <c r="HZ1" s="16">
        <v>43586</v>
      </c>
      <c r="IA1" s="16">
        <v>43617</v>
      </c>
      <c r="IB1" s="16">
        <v>43647</v>
      </c>
      <c r="IC1" s="16">
        <v>43678</v>
      </c>
      <c r="ID1" s="16">
        <v>43709</v>
      </c>
      <c r="IE1" s="16">
        <v>43739</v>
      </c>
      <c r="IF1" s="16">
        <v>43770</v>
      </c>
      <c r="IG1" s="16">
        <v>43800</v>
      </c>
      <c r="IH1" s="16">
        <v>43831</v>
      </c>
      <c r="II1" s="16">
        <v>43862</v>
      </c>
      <c r="IJ1" s="16">
        <v>43891</v>
      </c>
      <c r="IK1" s="16">
        <v>43922</v>
      </c>
      <c r="IL1" s="16">
        <v>43952</v>
      </c>
      <c r="IM1" s="16">
        <v>43983</v>
      </c>
      <c r="IN1" s="16">
        <v>44013</v>
      </c>
      <c r="IO1" s="16">
        <v>44044</v>
      </c>
      <c r="IP1" s="16">
        <v>44075</v>
      </c>
      <c r="IQ1" s="16">
        <v>44105</v>
      </c>
      <c r="IR1" s="16">
        <v>44136</v>
      </c>
      <c r="IS1" s="1"/>
      <c r="IT1" s="1"/>
      <c r="IU1" s="1"/>
      <c r="IV1" s="1"/>
    </row>
    <row r="2" spans="1:256" s="5" customFormat="1" x14ac:dyDescent="0.2">
      <c r="D2" s="14"/>
      <c r="BG2" s="15"/>
      <c r="BH2" s="15"/>
      <c r="BI2" s="15"/>
      <c r="BJ2" s="15"/>
      <c r="HP2" s="5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5" customFormat="1" x14ac:dyDescent="0.2">
      <c r="D3" s="14"/>
      <c r="BG3" s="15"/>
      <c r="BH3" s="15"/>
      <c r="BI3" s="15"/>
      <c r="BJ3" s="15"/>
      <c r="HP3" s="5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8.75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22"/>
      <c r="HR4" s="22"/>
      <c r="HS4" s="22"/>
      <c r="HT4" s="22"/>
      <c r="HU4" s="22"/>
    </row>
    <row r="5" spans="1:256" ht="21" customHeight="1" x14ac:dyDescent="0.2">
      <c r="A5" s="120" t="s">
        <v>80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</row>
    <row r="6" spans="1:256" ht="18" customHeight="1" x14ac:dyDescent="0.2">
      <c r="A6" s="119" t="s">
        <v>84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</row>
    <row r="7" spans="1:256" ht="21" x14ac:dyDescent="0.35">
      <c r="A7" s="118" t="s">
        <v>79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</row>
    <row r="8" spans="1:256" ht="16.5" thickBot="1" x14ac:dyDescent="0.3">
      <c r="C8" s="23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52"/>
    </row>
    <row r="9" spans="1:256" s="5" customFormat="1" ht="25.5" customHeight="1" thickTop="1" thickBot="1" x14ac:dyDescent="0.3">
      <c r="A9" s="6"/>
      <c r="B9" s="6"/>
      <c r="C9" s="136"/>
      <c r="D9" s="137"/>
      <c r="E9" s="105">
        <v>1999</v>
      </c>
      <c r="F9" s="105"/>
      <c r="G9" s="105"/>
      <c r="H9" s="105"/>
      <c r="I9" s="105"/>
      <c r="J9" s="105"/>
      <c r="K9" s="105"/>
      <c r="L9" s="105"/>
      <c r="M9" s="57">
        <v>2000</v>
      </c>
      <c r="N9" s="106" t="s">
        <v>34</v>
      </c>
      <c r="O9" s="106"/>
      <c r="P9" s="106"/>
      <c r="Q9" s="106"/>
      <c r="R9" s="106"/>
      <c r="S9" s="106"/>
      <c r="T9" s="106"/>
      <c r="U9" s="58">
        <v>2001</v>
      </c>
      <c r="V9" s="59"/>
      <c r="W9" s="59"/>
      <c r="X9" s="59"/>
      <c r="Y9" s="59"/>
      <c r="Z9" s="59"/>
      <c r="AA9" s="59"/>
      <c r="AB9" s="116">
        <v>2001</v>
      </c>
      <c r="AC9" s="116"/>
      <c r="AD9" s="116"/>
      <c r="AE9" s="116"/>
      <c r="AF9" s="116"/>
      <c r="AG9" s="138">
        <v>2002</v>
      </c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40"/>
      <c r="AS9" s="86">
        <v>2003</v>
      </c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103">
        <v>2004</v>
      </c>
      <c r="BF9" s="104"/>
      <c r="BG9" s="104"/>
      <c r="BH9" s="104"/>
      <c r="BI9" s="104"/>
      <c r="BJ9" s="104"/>
      <c r="BK9" s="104"/>
      <c r="BL9" s="104"/>
      <c r="BM9" s="104"/>
      <c r="BN9" s="104"/>
      <c r="BO9" s="110">
        <v>2005</v>
      </c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2"/>
      <c r="CA9" s="101">
        <v>2006</v>
      </c>
      <c r="CB9" s="102"/>
      <c r="CC9" s="102"/>
      <c r="CD9" s="102"/>
      <c r="CE9" s="102"/>
      <c r="CF9" s="102"/>
      <c r="CG9" s="102"/>
      <c r="CH9" s="102"/>
      <c r="CI9" s="102"/>
      <c r="CJ9" s="102"/>
      <c r="CK9" s="93">
        <v>2007</v>
      </c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1">
        <v>2008</v>
      </c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1">
        <v>2009</v>
      </c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85">
        <v>2010</v>
      </c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60">
        <v>2011</v>
      </c>
      <c r="EH9" s="60"/>
      <c r="EI9" s="60"/>
      <c r="EJ9" s="60"/>
      <c r="EK9" s="60"/>
      <c r="EL9" s="60"/>
      <c r="EM9" s="133">
        <v>2011</v>
      </c>
      <c r="EN9" s="134"/>
      <c r="EO9" s="135"/>
      <c r="EP9" s="113">
        <v>2012</v>
      </c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5"/>
      <c r="FB9" s="95">
        <v>2013</v>
      </c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7"/>
      <c r="FN9" s="98">
        <v>2014</v>
      </c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109">
        <v>2015</v>
      </c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61">
        <v>2016</v>
      </c>
      <c r="GM9" s="62"/>
      <c r="GN9" s="62"/>
      <c r="GO9" s="62"/>
      <c r="GP9" s="62"/>
      <c r="GQ9" s="62"/>
      <c r="GR9" s="62"/>
      <c r="GS9" s="62"/>
      <c r="GT9" s="62"/>
      <c r="GU9" s="62"/>
      <c r="GV9" s="107">
        <v>2016</v>
      </c>
      <c r="GW9" s="108"/>
      <c r="GX9" s="117">
        <v>2017</v>
      </c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88">
        <v>2018</v>
      </c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90"/>
      <c r="HV9" s="84">
        <v>2019</v>
      </c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>
        <v>2020</v>
      </c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1"/>
      <c r="IT9" s="1"/>
      <c r="IU9" s="1"/>
      <c r="IV9" s="1"/>
    </row>
    <row r="10" spans="1:256" s="5" customFormat="1" ht="54.75" customHeight="1" thickTop="1" thickBot="1" x14ac:dyDescent="0.25">
      <c r="A10" s="25" t="s">
        <v>30</v>
      </c>
      <c r="B10" s="26" t="s">
        <v>35</v>
      </c>
      <c r="C10" s="63" t="s">
        <v>44</v>
      </c>
      <c r="D10" s="63" t="s">
        <v>36</v>
      </c>
      <c r="E10" s="64" t="s">
        <v>8</v>
      </c>
      <c r="F10" s="64" t="s">
        <v>19</v>
      </c>
      <c r="G10" s="64" t="s">
        <v>20</v>
      </c>
      <c r="H10" s="64" t="s">
        <v>38</v>
      </c>
      <c r="I10" s="64" t="s">
        <v>22</v>
      </c>
      <c r="J10" s="64" t="s">
        <v>23</v>
      </c>
      <c r="K10" s="64" t="s">
        <v>9</v>
      </c>
      <c r="L10" s="64" t="s">
        <v>14</v>
      </c>
      <c r="M10" s="64" t="s">
        <v>8</v>
      </c>
      <c r="N10" s="64" t="s">
        <v>22</v>
      </c>
      <c r="O10" s="64" t="s">
        <v>9</v>
      </c>
      <c r="P10" s="64" t="s">
        <v>10</v>
      </c>
      <c r="Q10" s="64" t="s">
        <v>37</v>
      </c>
      <c r="R10" s="64" t="s">
        <v>12</v>
      </c>
      <c r="S10" s="64" t="s">
        <v>13</v>
      </c>
      <c r="T10" s="64" t="s">
        <v>14</v>
      </c>
      <c r="U10" s="64" t="s">
        <v>8</v>
      </c>
      <c r="V10" s="64" t="s">
        <v>19</v>
      </c>
      <c r="W10" s="64" t="s">
        <v>20</v>
      </c>
      <c r="X10" s="64" t="s">
        <v>38</v>
      </c>
      <c r="Y10" s="64" t="s">
        <v>22</v>
      </c>
      <c r="Z10" s="64" t="s">
        <v>23</v>
      </c>
      <c r="AA10" s="64" t="s">
        <v>9</v>
      </c>
      <c r="AB10" s="64" t="s">
        <v>10</v>
      </c>
      <c r="AC10" s="64" t="s">
        <v>11</v>
      </c>
      <c r="AD10" s="64" t="s">
        <v>12</v>
      </c>
      <c r="AE10" s="64" t="s">
        <v>13</v>
      </c>
      <c r="AF10" s="64" t="s">
        <v>14</v>
      </c>
      <c r="AG10" s="64" t="s">
        <v>8</v>
      </c>
      <c r="AH10" s="64" t="s">
        <v>19</v>
      </c>
      <c r="AI10" s="64" t="s">
        <v>20</v>
      </c>
      <c r="AJ10" s="64" t="s">
        <v>38</v>
      </c>
      <c r="AK10" s="64" t="s">
        <v>22</v>
      </c>
      <c r="AL10" s="64" t="s">
        <v>23</v>
      </c>
      <c r="AM10" s="64" t="s">
        <v>9</v>
      </c>
      <c r="AN10" s="64" t="s">
        <v>10</v>
      </c>
      <c r="AO10" s="64" t="s">
        <v>11</v>
      </c>
      <c r="AP10" s="64" t="s">
        <v>12</v>
      </c>
      <c r="AQ10" s="64" t="s">
        <v>13</v>
      </c>
      <c r="AR10" s="64" t="s">
        <v>45</v>
      </c>
      <c r="AS10" s="64" t="s">
        <v>8</v>
      </c>
      <c r="AT10" s="64" t="s">
        <v>19</v>
      </c>
      <c r="AU10" s="64" t="s">
        <v>20</v>
      </c>
      <c r="AV10" s="64" t="s">
        <v>38</v>
      </c>
      <c r="AW10" s="64" t="s">
        <v>22</v>
      </c>
      <c r="AX10" s="64" t="s">
        <v>23</v>
      </c>
      <c r="AY10" s="64" t="s">
        <v>9</v>
      </c>
      <c r="AZ10" s="64" t="s">
        <v>10</v>
      </c>
      <c r="BA10" s="64" t="s">
        <v>11</v>
      </c>
      <c r="BB10" s="64" t="s">
        <v>12</v>
      </c>
      <c r="BC10" s="64" t="s">
        <v>13</v>
      </c>
      <c r="BD10" s="64" t="s">
        <v>14</v>
      </c>
      <c r="BE10" s="64" t="s">
        <v>8</v>
      </c>
      <c r="BF10" s="64" t="s">
        <v>19</v>
      </c>
      <c r="BG10" s="65" t="s">
        <v>22</v>
      </c>
      <c r="BH10" s="65" t="s">
        <v>23</v>
      </c>
      <c r="BI10" s="65" t="s">
        <v>9</v>
      </c>
      <c r="BJ10" s="65" t="s">
        <v>10</v>
      </c>
      <c r="BK10" s="65" t="s">
        <v>11</v>
      </c>
      <c r="BL10" s="65" t="s">
        <v>12</v>
      </c>
      <c r="BM10" s="65" t="s">
        <v>13</v>
      </c>
      <c r="BN10" s="65" t="s">
        <v>14</v>
      </c>
      <c r="BO10" s="65" t="s">
        <v>8</v>
      </c>
      <c r="BP10" s="65" t="s">
        <v>19</v>
      </c>
      <c r="BQ10" s="65" t="s">
        <v>20</v>
      </c>
      <c r="BR10" s="65" t="s">
        <v>38</v>
      </c>
      <c r="BS10" s="65" t="s">
        <v>22</v>
      </c>
      <c r="BT10" s="65" t="s">
        <v>23</v>
      </c>
      <c r="BU10" s="65" t="s">
        <v>9</v>
      </c>
      <c r="BV10" s="65" t="s">
        <v>10</v>
      </c>
      <c r="BW10" s="65" t="s">
        <v>11</v>
      </c>
      <c r="BX10" s="65" t="s">
        <v>12</v>
      </c>
      <c r="BY10" s="65" t="s">
        <v>13</v>
      </c>
      <c r="BZ10" s="65" t="s">
        <v>14</v>
      </c>
      <c r="CA10" s="65" t="s">
        <v>8</v>
      </c>
      <c r="CB10" s="65" t="s">
        <v>19</v>
      </c>
      <c r="CC10" s="65" t="s">
        <v>20</v>
      </c>
      <c r="CD10" s="65" t="s">
        <v>38</v>
      </c>
      <c r="CE10" s="65" t="s">
        <v>22</v>
      </c>
      <c r="CF10" s="65" t="s">
        <v>23</v>
      </c>
      <c r="CG10" s="65" t="s">
        <v>9</v>
      </c>
      <c r="CH10" s="65" t="s">
        <v>10</v>
      </c>
      <c r="CI10" s="65" t="s">
        <v>12</v>
      </c>
      <c r="CJ10" s="65" t="s">
        <v>13</v>
      </c>
      <c r="CK10" s="65" t="s">
        <v>52</v>
      </c>
      <c r="CL10" s="65" t="s">
        <v>53</v>
      </c>
      <c r="CM10" s="65" t="s">
        <v>54</v>
      </c>
      <c r="CN10" s="65" t="s">
        <v>55</v>
      </c>
      <c r="CO10" s="65" t="s">
        <v>56</v>
      </c>
      <c r="CP10" s="65" t="s">
        <v>57</v>
      </c>
      <c r="CQ10" s="65" t="s">
        <v>58</v>
      </c>
      <c r="CR10" s="65" t="s">
        <v>59</v>
      </c>
      <c r="CS10" s="65" t="s">
        <v>60</v>
      </c>
      <c r="CT10" s="65" t="s">
        <v>61</v>
      </c>
      <c r="CU10" s="65" t="s">
        <v>62</v>
      </c>
      <c r="CV10" s="65" t="s">
        <v>63</v>
      </c>
      <c r="CW10" s="65" t="s">
        <v>52</v>
      </c>
      <c r="CX10" s="65" t="s">
        <v>53</v>
      </c>
      <c r="CY10" s="65" t="s">
        <v>54</v>
      </c>
      <c r="CZ10" s="65" t="s">
        <v>55</v>
      </c>
      <c r="DA10" s="65" t="s">
        <v>56</v>
      </c>
      <c r="DB10" s="65" t="s">
        <v>57</v>
      </c>
      <c r="DC10" s="65" t="s">
        <v>58</v>
      </c>
      <c r="DD10" s="65" t="s">
        <v>59</v>
      </c>
      <c r="DE10" s="65" t="s">
        <v>60</v>
      </c>
      <c r="DF10" s="65" t="s">
        <v>61</v>
      </c>
      <c r="DG10" s="65" t="s">
        <v>62</v>
      </c>
      <c r="DH10" s="65" t="s">
        <v>63</v>
      </c>
      <c r="DI10" s="65" t="s">
        <v>52</v>
      </c>
      <c r="DJ10" s="65" t="s">
        <v>53</v>
      </c>
      <c r="DK10" s="65" t="s">
        <v>54</v>
      </c>
      <c r="DL10" s="65" t="s">
        <v>55</v>
      </c>
      <c r="DM10" s="65" t="s">
        <v>56</v>
      </c>
      <c r="DN10" s="65" t="s">
        <v>57</v>
      </c>
      <c r="DO10" s="65" t="s">
        <v>58</v>
      </c>
      <c r="DP10" s="65" t="s">
        <v>59</v>
      </c>
      <c r="DQ10" s="65" t="s">
        <v>60</v>
      </c>
      <c r="DR10" s="65" t="s">
        <v>61</v>
      </c>
      <c r="DS10" s="65" t="s">
        <v>62</v>
      </c>
      <c r="DT10" s="65" t="s">
        <v>63</v>
      </c>
      <c r="DU10" s="65" t="s">
        <v>52</v>
      </c>
      <c r="DV10" s="65" t="s">
        <v>53</v>
      </c>
      <c r="DW10" s="65" t="s">
        <v>54</v>
      </c>
      <c r="DX10" s="65" t="s">
        <v>55</v>
      </c>
      <c r="DY10" s="65" t="s">
        <v>56</v>
      </c>
      <c r="DZ10" s="65" t="s">
        <v>57</v>
      </c>
      <c r="EA10" s="65" t="s">
        <v>58</v>
      </c>
      <c r="EB10" s="65" t="s">
        <v>59</v>
      </c>
      <c r="EC10" s="65" t="s">
        <v>65</v>
      </c>
      <c r="ED10" s="65" t="s">
        <v>61</v>
      </c>
      <c r="EE10" s="65" t="s">
        <v>62</v>
      </c>
      <c r="EF10" s="65" t="s">
        <v>63</v>
      </c>
      <c r="EG10" s="65" t="s">
        <v>52</v>
      </c>
      <c r="EH10" s="65" t="s">
        <v>53</v>
      </c>
      <c r="EI10" s="65" t="s">
        <v>54</v>
      </c>
      <c r="EJ10" s="65" t="s">
        <v>55</v>
      </c>
      <c r="EK10" s="65" t="s">
        <v>56</v>
      </c>
      <c r="EL10" s="65" t="s">
        <v>60</v>
      </c>
      <c r="EM10" s="65" t="s">
        <v>61</v>
      </c>
      <c r="EN10" s="65" t="s">
        <v>62</v>
      </c>
      <c r="EO10" s="65" t="s">
        <v>63</v>
      </c>
      <c r="EP10" s="65" t="s">
        <v>52</v>
      </c>
      <c r="EQ10" s="65" t="s">
        <v>53</v>
      </c>
      <c r="ER10" s="65" t="s">
        <v>54</v>
      </c>
      <c r="ES10" s="65" t="s">
        <v>55</v>
      </c>
      <c r="ET10" s="65" t="s">
        <v>56</v>
      </c>
      <c r="EU10" s="65" t="s">
        <v>57</v>
      </c>
      <c r="EV10" s="65" t="s">
        <v>58</v>
      </c>
      <c r="EW10" s="65" t="s">
        <v>59</v>
      </c>
      <c r="EX10" s="65" t="s">
        <v>60</v>
      </c>
      <c r="EY10" s="65" t="s">
        <v>61</v>
      </c>
      <c r="EZ10" s="65" t="s">
        <v>62</v>
      </c>
      <c r="FA10" s="65" t="s">
        <v>63</v>
      </c>
      <c r="FB10" s="65" t="s">
        <v>52</v>
      </c>
      <c r="FC10" s="65" t="s">
        <v>53</v>
      </c>
      <c r="FD10" s="65" t="s">
        <v>54</v>
      </c>
      <c r="FE10" s="65" t="s">
        <v>55</v>
      </c>
      <c r="FF10" s="65" t="s">
        <v>56</v>
      </c>
      <c r="FG10" s="65" t="s">
        <v>57</v>
      </c>
      <c r="FH10" s="65" t="s">
        <v>58</v>
      </c>
      <c r="FI10" s="65" t="s">
        <v>59</v>
      </c>
      <c r="FJ10" s="65" t="s">
        <v>60</v>
      </c>
      <c r="FK10" s="65" t="s">
        <v>61</v>
      </c>
      <c r="FL10" s="65" t="s">
        <v>62</v>
      </c>
      <c r="FM10" s="65" t="s">
        <v>63</v>
      </c>
      <c r="FN10" s="65" t="s">
        <v>52</v>
      </c>
      <c r="FO10" s="65" t="s">
        <v>53</v>
      </c>
      <c r="FP10" s="65" t="s">
        <v>54</v>
      </c>
      <c r="FQ10" s="65" t="s">
        <v>55</v>
      </c>
      <c r="FR10" s="65" t="s">
        <v>56</v>
      </c>
      <c r="FS10" s="65" t="s">
        <v>57</v>
      </c>
      <c r="FT10" s="65" t="s">
        <v>58</v>
      </c>
      <c r="FU10" s="65" t="s">
        <v>59</v>
      </c>
      <c r="FV10" s="65" t="s">
        <v>60</v>
      </c>
      <c r="FW10" s="65" t="s">
        <v>61</v>
      </c>
      <c r="FX10" s="65" t="s">
        <v>62</v>
      </c>
      <c r="FY10" s="65" t="s">
        <v>63</v>
      </c>
      <c r="FZ10" s="65" t="s">
        <v>52</v>
      </c>
      <c r="GA10" s="65" t="s">
        <v>53</v>
      </c>
      <c r="GB10" s="65" t="s">
        <v>54</v>
      </c>
      <c r="GC10" s="65" t="s">
        <v>55</v>
      </c>
      <c r="GD10" s="65" t="s">
        <v>56</v>
      </c>
      <c r="GE10" s="65" t="s">
        <v>57</v>
      </c>
      <c r="GF10" s="65" t="s">
        <v>58</v>
      </c>
      <c r="GG10" s="65" t="s">
        <v>59</v>
      </c>
      <c r="GH10" s="65" t="s">
        <v>60</v>
      </c>
      <c r="GI10" s="65" t="s">
        <v>61</v>
      </c>
      <c r="GJ10" s="65" t="s">
        <v>62</v>
      </c>
      <c r="GK10" s="65" t="s">
        <v>63</v>
      </c>
      <c r="GL10" s="65" t="s">
        <v>52</v>
      </c>
      <c r="GM10" s="65" t="s">
        <v>53</v>
      </c>
      <c r="GN10" s="65" t="s">
        <v>54</v>
      </c>
      <c r="GO10" s="65" t="s">
        <v>55</v>
      </c>
      <c r="GP10" s="65" t="s">
        <v>56</v>
      </c>
      <c r="GQ10" s="65" t="s">
        <v>57</v>
      </c>
      <c r="GR10" s="65" t="s">
        <v>58</v>
      </c>
      <c r="GS10" s="65" t="s">
        <v>59</v>
      </c>
      <c r="GT10" s="65" t="s">
        <v>60</v>
      </c>
      <c r="GU10" s="65" t="s">
        <v>61</v>
      </c>
      <c r="GV10" s="65" t="s">
        <v>62</v>
      </c>
      <c r="GW10" s="65" t="s">
        <v>63</v>
      </c>
      <c r="GX10" s="65" t="s">
        <v>52</v>
      </c>
      <c r="GY10" s="65" t="s">
        <v>53</v>
      </c>
      <c r="GZ10" s="65" t="s">
        <v>54</v>
      </c>
      <c r="HA10" s="65" t="s">
        <v>55</v>
      </c>
      <c r="HB10" s="65" t="s">
        <v>56</v>
      </c>
      <c r="HC10" s="65" t="s">
        <v>57</v>
      </c>
      <c r="HD10" s="66" t="s">
        <v>58</v>
      </c>
      <c r="HE10" s="66" t="s">
        <v>81</v>
      </c>
      <c r="HF10" s="66" t="s">
        <v>65</v>
      </c>
      <c r="HG10" s="66" t="s">
        <v>61</v>
      </c>
      <c r="HH10" s="66" t="s">
        <v>62</v>
      </c>
      <c r="HI10" s="66" t="s">
        <v>63</v>
      </c>
      <c r="HJ10" s="66" t="s">
        <v>52</v>
      </c>
      <c r="HK10" s="66" t="s">
        <v>53</v>
      </c>
      <c r="HL10" s="66" t="s">
        <v>54</v>
      </c>
      <c r="HM10" s="66" t="s">
        <v>55</v>
      </c>
      <c r="HN10" s="66" t="s">
        <v>56</v>
      </c>
      <c r="HO10" s="66" t="s">
        <v>57</v>
      </c>
      <c r="HP10" s="66" t="s">
        <v>58</v>
      </c>
      <c r="HQ10" s="66" t="s">
        <v>59</v>
      </c>
      <c r="HR10" s="66" t="s">
        <v>65</v>
      </c>
      <c r="HS10" s="66" t="s">
        <v>61</v>
      </c>
      <c r="HT10" s="66" t="s">
        <v>62</v>
      </c>
      <c r="HU10" s="66" t="s">
        <v>63</v>
      </c>
      <c r="HV10" s="66" t="s">
        <v>52</v>
      </c>
      <c r="HW10" s="66" t="s">
        <v>53</v>
      </c>
      <c r="HX10" s="66" t="s">
        <v>54</v>
      </c>
      <c r="HY10" s="66" t="s">
        <v>55</v>
      </c>
      <c r="HZ10" s="66" t="s">
        <v>56</v>
      </c>
      <c r="IA10" s="66" t="s">
        <v>57</v>
      </c>
      <c r="IB10" s="66" t="s">
        <v>58</v>
      </c>
      <c r="IC10" s="66" t="s">
        <v>59</v>
      </c>
      <c r="ID10" s="66" t="s">
        <v>65</v>
      </c>
      <c r="IE10" s="66" t="s">
        <v>61</v>
      </c>
      <c r="IF10" s="66" t="s">
        <v>62</v>
      </c>
      <c r="IG10" s="66" t="s">
        <v>63</v>
      </c>
      <c r="IH10" s="66" t="s">
        <v>52</v>
      </c>
      <c r="II10" s="66" t="s">
        <v>53</v>
      </c>
      <c r="IJ10" s="66" t="s">
        <v>54</v>
      </c>
      <c r="IK10" s="66" t="s">
        <v>55</v>
      </c>
      <c r="IL10" s="66" t="s">
        <v>56</v>
      </c>
      <c r="IM10" s="66" t="s">
        <v>57</v>
      </c>
      <c r="IN10" s="66" t="s">
        <v>58</v>
      </c>
      <c r="IO10" s="66" t="s">
        <v>59</v>
      </c>
      <c r="IP10" s="66" t="s">
        <v>65</v>
      </c>
      <c r="IQ10" s="66" t="s">
        <v>61</v>
      </c>
      <c r="IR10" s="66" t="s">
        <v>62</v>
      </c>
      <c r="IS10" s="66" t="s">
        <v>83</v>
      </c>
      <c r="IT10" s="1"/>
      <c r="IU10" s="1"/>
      <c r="IV10" s="1"/>
    </row>
    <row r="11" spans="1:256" s="5" customFormat="1" ht="16.5" customHeight="1" thickTop="1" x14ac:dyDescent="0.2">
      <c r="A11" s="122" t="s">
        <v>68</v>
      </c>
      <c r="B11" s="128" t="s">
        <v>31</v>
      </c>
      <c r="C11" s="27" t="s">
        <v>24</v>
      </c>
      <c r="D11" s="28" t="s">
        <v>39</v>
      </c>
      <c r="E11" s="55">
        <v>21358</v>
      </c>
      <c r="F11" s="55">
        <v>20011</v>
      </c>
      <c r="G11" s="55">
        <v>20406</v>
      </c>
      <c r="H11" s="55">
        <v>19376</v>
      </c>
      <c r="I11" s="55">
        <v>20589</v>
      </c>
      <c r="J11" s="55">
        <v>19216</v>
      </c>
      <c r="K11" s="55">
        <v>20084</v>
      </c>
      <c r="L11" s="55">
        <v>30787</v>
      </c>
      <c r="M11" s="55">
        <v>26386</v>
      </c>
      <c r="N11" s="55">
        <v>20028</v>
      </c>
      <c r="O11" s="55">
        <v>23128</v>
      </c>
      <c r="P11" s="55">
        <v>21861</v>
      </c>
      <c r="Q11" s="55">
        <v>21760</v>
      </c>
      <c r="R11" s="55">
        <v>21179</v>
      </c>
      <c r="S11" s="55">
        <v>20302</v>
      </c>
      <c r="T11" s="55">
        <v>20473</v>
      </c>
      <c r="U11" s="55">
        <v>19993</v>
      </c>
      <c r="V11" s="55">
        <v>20234</v>
      </c>
      <c r="W11" s="55">
        <v>19988</v>
      </c>
      <c r="X11" s="55">
        <v>19898</v>
      </c>
      <c r="Y11" s="55">
        <v>21606</v>
      </c>
      <c r="Z11" s="55">
        <v>20455</v>
      </c>
      <c r="AA11" s="55">
        <v>19625</v>
      </c>
      <c r="AB11" s="55">
        <v>20953</v>
      </c>
      <c r="AC11" s="55">
        <v>20013</v>
      </c>
      <c r="AD11" s="55">
        <v>20208</v>
      </c>
      <c r="AE11" s="55">
        <v>19175</v>
      </c>
      <c r="AF11" s="55">
        <v>18443</v>
      </c>
      <c r="AG11" s="55">
        <v>19060</v>
      </c>
      <c r="AH11" s="55">
        <v>17516</v>
      </c>
      <c r="AI11" s="55">
        <v>20100</v>
      </c>
      <c r="AJ11" s="55">
        <v>19554</v>
      </c>
      <c r="AK11" s="55">
        <v>19061</v>
      </c>
      <c r="AL11" s="55">
        <v>18147</v>
      </c>
      <c r="AM11" s="55">
        <v>18655</v>
      </c>
      <c r="AN11" s="55">
        <v>18697</v>
      </c>
      <c r="AO11" s="55">
        <v>18516</v>
      </c>
      <c r="AP11" s="55">
        <v>20393</v>
      </c>
      <c r="AQ11" s="55">
        <v>19360</v>
      </c>
      <c r="AR11" s="55">
        <v>20309</v>
      </c>
      <c r="AS11" s="55">
        <v>19666</v>
      </c>
      <c r="AT11" s="55">
        <v>18306</v>
      </c>
      <c r="AU11" s="55">
        <v>19673</v>
      </c>
      <c r="AV11" s="55">
        <v>19108</v>
      </c>
      <c r="AW11" s="55">
        <v>20621</v>
      </c>
      <c r="AX11" s="55">
        <v>19340</v>
      </c>
      <c r="AY11" s="55">
        <v>21427</v>
      </c>
      <c r="AZ11" s="55">
        <v>20870</v>
      </c>
      <c r="BA11" s="55">
        <v>20350</v>
      </c>
      <c r="BB11" s="55">
        <v>19409</v>
      </c>
      <c r="BC11" s="55">
        <v>19014</v>
      </c>
      <c r="BD11" s="55">
        <v>20913</v>
      </c>
      <c r="BE11" s="55">
        <v>19281</v>
      </c>
      <c r="BF11" s="55">
        <v>17729</v>
      </c>
      <c r="BG11" s="55">
        <v>19742</v>
      </c>
      <c r="BH11" s="55">
        <v>19001</v>
      </c>
      <c r="BI11" s="55">
        <v>19472</v>
      </c>
      <c r="BJ11" s="55">
        <v>18465</v>
      </c>
      <c r="BK11" s="55">
        <v>18510</v>
      </c>
      <c r="BL11" s="55">
        <v>20451</v>
      </c>
      <c r="BM11" s="55" t="e">
        <v>#REF!</v>
      </c>
      <c r="BN11" s="55">
        <v>21867</v>
      </c>
      <c r="BO11" s="55">
        <v>22734</v>
      </c>
      <c r="BP11" s="55">
        <v>21736</v>
      </c>
      <c r="BQ11" s="55">
        <v>22804</v>
      </c>
      <c r="BR11" s="55">
        <v>19860</v>
      </c>
      <c r="BS11" s="55">
        <v>22835</v>
      </c>
      <c r="BT11" s="55">
        <v>22555</v>
      </c>
      <c r="BU11" s="55">
        <v>23514</v>
      </c>
      <c r="BV11" s="55">
        <v>23751</v>
      </c>
      <c r="BW11" s="55">
        <v>22855</v>
      </c>
      <c r="BX11" s="55">
        <v>24138</v>
      </c>
      <c r="BY11" s="55">
        <v>24217</v>
      </c>
      <c r="BZ11" s="55">
        <v>25063</v>
      </c>
      <c r="CA11" s="55">
        <v>24500</v>
      </c>
      <c r="CB11" s="55">
        <v>23039</v>
      </c>
      <c r="CC11" s="55">
        <v>25590</v>
      </c>
      <c r="CD11" s="55">
        <v>23264</v>
      </c>
      <c r="CE11" s="55">
        <v>24684</v>
      </c>
      <c r="CF11" s="55">
        <v>23254</v>
      </c>
      <c r="CG11" s="55">
        <v>23955</v>
      </c>
      <c r="CH11" s="55">
        <v>24120</v>
      </c>
      <c r="CI11" s="55">
        <v>21634</v>
      </c>
      <c r="CJ11" s="55">
        <v>22220</v>
      </c>
      <c r="CK11" s="55">
        <v>23059</v>
      </c>
      <c r="CL11" s="55">
        <v>20423</v>
      </c>
      <c r="CM11" s="55">
        <v>20778</v>
      </c>
      <c r="CN11" s="55">
        <v>24381</v>
      </c>
      <c r="CO11" s="55">
        <v>27814</v>
      </c>
      <c r="CP11" s="55">
        <v>25668</v>
      </c>
      <c r="CQ11" s="55">
        <v>27640</v>
      </c>
      <c r="CR11" s="55">
        <v>24742</v>
      </c>
      <c r="CS11" s="55">
        <v>25027</v>
      </c>
      <c r="CT11" s="55">
        <v>31166</v>
      </c>
      <c r="CU11" s="55">
        <v>30887</v>
      </c>
      <c r="CV11" s="55">
        <v>31956</v>
      </c>
      <c r="CW11" s="55">
        <v>27460</v>
      </c>
      <c r="CX11" s="55">
        <v>24932</v>
      </c>
      <c r="CY11" s="55">
        <v>29224</v>
      </c>
      <c r="CZ11" s="55">
        <v>26624</v>
      </c>
      <c r="DA11" s="55">
        <v>32807</v>
      </c>
      <c r="DB11" s="55">
        <v>28539</v>
      </c>
      <c r="DC11" s="55">
        <v>28258</v>
      </c>
      <c r="DD11" s="55">
        <v>27836</v>
      </c>
      <c r="DE11" s="55">
        <v>26568</v>
      </c>
      <c r="DF11" s="55">
        <v>25116</v>
      </c>
      <c r="DG11" s="55">
        <v>24569</v>
      </c>
      <c r="DH11" s="55">
        <v>25961</v>
      </c>
      <c r="DI11" s="55">
        <v>26268</v>
      </c>
      <c r="DJ11" s="55">
        <v>23332</v>
      </c>
      <c r="DK11" s="55">
        <v>24999</v>
      </c>
      <c r="DL11" s="55">
        <v>24358</v>
      </c>
      <c r="DM11" s="55">
        <v>25566</v>
      </c>
      <c r="DN11" s="55">
        <v>24894</v>
      </c>
      <c r="DO11" s="55">
        <v>24682</v>
      </c>
      <c r="DP11" s="55">
        <v>25484</v>
      </c>
      <c r="DQ11" s="55">
        <v>24770</v>
      </c>
      <c r="DR11" s="55">
        <v>24901</v>
      </c>
      <c r="DS11" s="55">
        <v>24193</v>
      </c>
      <c r="DT11" s="55">
        <v>25614</v>
      </c>
      <c r="DU11" s="17">
        <v>27743</v>
      </c>
      <c r="DV11" s="17">
        <v>23979</v>
      </c>
      <c r="DW11" s="17">
        <v>26839</v>
      </c>
      <c r="DX11" s="17">
        <v>25672</v>
      </c>
      <c r="DY11" s="17">
        <v>26200</v>
      </c>
      <c r="DZ11" s="17">
        <v>34065</v>
      </c>
      <c r="EA11" s="17">
        <v>33330</v>
      </c>
      <c r="EB11" s="17">
        <v>30140</v>
      </c>
      <c r="EC11" s="17">
        <v>34118</v>
      </c>
      <c r="ED11" s="17">
        <v>35546</v>
      </c>
      <c r="EE11" s="17">
        <v>34549</v>
      </c>
      <c r="EF11" s="17">
        <v>34312</v>
      </c>
      <c r="EG11" s="17">
        <v>36331</v>
      </c>
      <c r="EH11" s="17">
        <v>29957</v>
      </c>
      <c r="EI11" s="17">
        <v>33547</v>
      </c>
      <c r="EJ11" s="17">
        <v>36575</v>
      </c>
      <c r="EK11" s="17">
        <v>32700</v>
      </c>
      <c r="EL11" s="17">
        <v>30091</v>
      </c>
      <c r="EM11" s="17">
        <v>30302</v>
      </c>
      <c r="EN11" s="17">
        <v>29136</v>
      </c>
      <c r="EO11" s="17">
        <v>32094</v>
      </c>
      <c r="EP11" s="17">
        <v>33419</v>
      </c>
      <c r="EQ11" s="17">
        <v>31030</v>
      </c>
      <c r="ER11" s="17">
        <v>31561</v>
      </c>
      <c r="ES11" s="17">
        <v>30870</v>
      </c>
      <c r="ET11" s="17">
        <v>39924</v>
      </c>
      <c r="EU11" s="17">
        <v>35627</v>
      </c>
      <c r="EV11" s="17">
        <v>38152</v>
      </c>
      <c r="EW11" s="17">
        <v>37571</v>
      </c>
      <c r="EX11" s="17">
        <v>46113</v>
      </c>
      <c r="EY11" s="17">
        <v>42849</v>
      </c>
      <c r="EZ11" s="17">
        <v>42496</v>
      </c>
      <c r="FA11" s="17">
        <v>49001</v>
      </c>
      <c r="FB11" s="17">
        <v>43511</v>
      </c>
      <c r="FC11" s="17">
        <v>44296</v>
      </c>
      <c r="FD11" s="17">
        <v>46866</v>
      </c>
      <c r="FE11" s="17">
        <v>42622</v>
      </c>
      <c r="FF11" s="17">
        <v>42762</v>
      </c>
      <c r="FG11" s="17">
        <v>38875</v>
      </c>
      <c r="FH11" s="17">
        <v>39620</v>
      </c>
      <c r="FI11" s="17">
        <v>42789</v>
      </c>
      <c r="FJ11" s="17">
        <v>41277</v>
      </c>
      <c r="FK11" s="17">
        <v>46176</v>
      </c>
      <c r="FL11" s="17">
        <v>49971</v>
      </c>
      <c r="FM11" s="17">
        <v>54060</v>
      </c>
      <c r="FN11" s="17">
        <v>45562</v>
      </c>
      <c r="FO11" s="17">
        <v>37387</v>
      </c>
      <c r="FP11" s="17">
        <v>42926</v>
      </c>
      <c r="FQ11" s="17">
        <v>47500</v>
      </c>
      <c r="FR11" s="17">
        <v>43335</v>
      </c>
      <c r="FS11" s="17">
        <v>46699</v>
      </c>
      <c r="FT11" s="17">
        <v>50148</v>
      </c>
      <c r="FU11" s="17">
        <v>62282</v>
      </c>
      <c r="FV11" s="17">
        <v>54514</v>
      </c>
      <c r="FW11" s="17">
        <v>58066</v>
      </c>
      <c r="FX11" s="17">
        <v>51660</v>
      </c>
      <c r="FY11" s="17">
        <v>52387</v>
      </c>
      <c r="FZ11" s="17">
        <v>46328</v>
      </c>
      <c r="GA11" s="17">
        <v>40808</v>
      </c>
      <c r="GB11" s="17">
        <v>43184</v>
      </c>
      <c r="GC11" s="17">
        <v>41593</v>
      </c>
      <c r="GD11" s="17">
        <v>41888</v>
      </c>
      <c r="GE11" s="17">
        <v>41332</v>
      </c>
      <c r="GF11" s="17">
        <v>43889</v>
      </c>
      <c r="GG11" s="17">
        <v>49916</v>
      </c>
      <c r="GH11" s="17">
        <v>43036</v>
      </c>
      <c r="GI11" s="17">
        <v>41022</v>
      </c>
      <c r="GJ11" s="17">
        <v>36606</v>
      </c>
      <c r="GK11" s="17">
        <v>37252</v>
      </c>
      <c r="GL11" s="17">
        <v>34696</v>
      </c>
      <c r="GM11" s="17">
        <v>31985</v>
      </c>
      <c r="GN11" s="17">
        <v>32746</v>
      </c>
      <c r="GO11" s="17">
        <v>1028.7</v>
      </c>
      <c r="GP11" s="17">
        <v>1043.8387096774193</v>
      </c>
      <c r="GQ11" s="17">
        <v>1008.8333333333334</v>
      </c>
      <c r="GR11" s="17">
        <v>1008.1935483870968</v>
      </c>
      <c r="GS11" s="17">
        <v>1096.1935483870968</v>
      </c>
      <c r="GT11" s="17">
        <v>1072.4000000000001</v>
      </c>
      <c r="GU11" s="17">
        <v>1023.0967741935484</v>
      </c>
      <c r="GV11" s="17">
        <v>988.9</v>
      </c>
      <c r="GW11" s="17">
        <v>954.19354838709683</v>
      </c>
      <c r="GX11" s="17">
        <v>921.35483870967744</v>
      </c>
      <c r="GY11" s="17">
        <v>887.46428571428567</v>
      </c>
      <c r="GZ11" s="17">
        <v>851.48387096774195</v>
      </c>
      <c r="HA11" s="17">
        <v>854.76666666666665</v>
      </c>
      <c r="HB11" s="17">
        <v>821</v>
      </c>
      <c r="HC11" s="17">
        <v>911</v>
      </c>
      <c r="HD11" s="17">
        <v>887</v>
      </c>
      <c r="HE11" s="17">
        <v>858</v>
      </c>
      <c r="HF11" s="17">
        <v>814</v>
      </c>
      <c r="HG11" s="17">
        <v>785</v>
      </c>
      <c r="HH11" s="17">
        <v>783</v>
      </c>
      <c r="HI11" s="17">
        <v>833</v>
      </c>
      <c r="HJ11" s="17">
        <v>793</v>
      </c>
      <c r="HK11" s="17">
        <v>751</v>
      </c>
      <c r="HL11" s="17">
        <v>735</v>
      </c>
      <c r="HM11" s="17">
        <v>727</v>
      </c>
      <c r="HN11" s="17">
        <v>727</v>
      </c>
      <c r="HO11" s="17">
        <v>747</v>
      </c>
      <c r="HP11" s="17">
        <v>742</v>
      </c>
      <c r="HQ11" s="17">
        <v>716</v>
      </c>
      <c r="HR11" s="17">
        <v>712</v>
      </c>
      <c r="HS11" s="17">
        <v>662</v>
      </c>
      <c r="HT11" s="17">
        <v>620</v>
      </c>
      <c r="HU11" s="17">
        <v>727</v>
      </c>
      <c r="HV11" s="72">
        <v>638</v>
      </c>
      <c r="HW11" s="72">
        <v>640.1</v>
      </c>
      <c r="HX11" s="72">
        <v>596</v>
      </c>
      <c r="HY11" s="72">
        <v>694.86</v>
      </c>
      <c r="HZ11" s="72">
        <v>664.87096774193549</v>
      </c>
      <c r="IA11" s="72">
        <v>602</v>
      </c>
      <c r="IB11" s="72">
        <v>649.87096774193549</v>
      </c>
      <c r="IC11" s="72">
        <v>691.9677419354839</v>
      </c>
      <c r="ID11" s="72">
        <v>636.4</v>
      </c>
      <c r="IE11" s="72">
        <v>649.22580645161293</v>
      </c>
      <c r="IF11" s="72">
        <v>643.83333333333337</v>
      </c>
      <c r="IG11" s="17">
        <v>658</v>
      </c>
      <c r="IH11" s="17">
        <v>640</v>
      </c>
      <c r="II11" s="17">
        <v>635</v>
      </c>
      <c r="IJ11" s="17">
        <v>635</v>
      </c>
      <c r="IK11" s="17">
        <v>606</v>
      </c>
      <c r="IL11" s="17">
        <v>584</v>
      </c>
      <c r="IM11" s="17">
        <v>597</v>
      </c>
      <c r="IN11" s="17">
        <v>613</v>
      </c>
      <c r="IO11" s="17">
        <v>586</v>
      </c>
      <c r="IP11" s="17">
        <v>614</v>
      </c>
      <c r="IQ11" s="17">
        <v>574</v>
      </c>
      <c r="IR11" s="17">
        <v>587</v>
      </c>
      <c r="IS11" s="17">
        <f>+IR11-IQ11</f>
        <v>13</v>
      </c>
      <c r="IT11" s="1"/>
      <c r="IU11" s="1"/>
      <c r="IV11" s="1"/>
    </row>
    <row r="12" spans="1:256" s="5" customFormat="1" ht="16.5" customHeight="1" x14ac:dyDescent="0.2">
      <c r="A12" s="127"/>
      <c r="B12" s="129"/>
      <c r="C12" s="27" t="s">
        <v>71</v>
      </c>
      <c r="D12" s="28" t="s">
        <v>0</v>
      </c>
      <c r="E12" s="55">
        <v>24887</v>
      </c>
      <c r="F12" s="55">
        <v>19803</v>
      </c>
      <c r="G12" s="55">
        <v>22190</v>
      </c>
      <c r="H12" s="55">
        <v>20749</v>
      </c>
      <c r="I12" s="55">
        <v>21568</v>
      </c>
      <c r="J12" s="55">
        <v>21027</v>
      </c>
      <c r="K12" s="55">
        <v>26789</v>
      </c>
      <c r="L12" s="55">
        <v>23775</v>
      </c>
      <c r="M12" s="55">
        <v>23565</v>
      </c>
      <c r="N12" s="55">
        <v>22577</v>
      </c>
      <c r="O12" s="55">
        <v>23800</v>
      </c>
      <c r="P12" s="55">
        <v>23430</v>
      </c>
      <c r="Q12" s="55">
        <v>21577</v>
      </c>
      <c r="R12" s="55">
        <v>23046</v>
      </c>
      <c r="S12" s="55">
        <v>22066</v>
      </c>
      <c r="T12" s="55">
        <v>23206</v>
      </c>
      <c r="U12" s="55">
        <v>21703</v>
      </c>
      <c r="V12" s="55">
        <v>19637</v>
      </c>
      <c r="W12" s="55">
        <v>20774</v>
      </c>
      <c r="X12" s="55">
        <v>19761</v>
      </c>
      <c r="Y12" s="55">
        <v>21010</v>
      </c>
      <c r="Z12" s="55">
        <v>20300</v>
      </c>
      <c r="AA12" s="55">
        <v>20591</v>
      </c>
      <c r="AB12" s="55">
        <v>20609</v>
      </c>
      <c r="AC12" s="55">
        <v>20249</v>
      </c>
      <c r="AD12" s="55">
        <v>21257</v>
      </c>
      <c r="AE12" s="55">
        <v>20116</v>
      </c>
      <c r="AF12" s="55">
        <v>20423</v>
      </c>
      <c r="AG12" s="55">
        <v>20036</v>
      </c>
      <c r="AH12" s="55">
        <v>18309</v>
      </c>
      <c r="AI12" s="55">
        <v>19279</v>
      </c>
      <c r="AJ12" s="55">
        <v>17609</v>
      </c>
      <c r="AK12" s="55">
        <v>19589</v>
      </c>
      <c r="AL12" s="55">
        <v>19759</v>
      </c>
      <c r="AM12" s="55">
        <v>20075</v>
      </c>
      <c r="AN12" s="55">
        <v>19525</v>
      </c>
      <c r="AO12" s="55">
        <v>19050</v>
      </c>
      <c r="AP12" s="55">
        <v>19650</v>
      </c>
      <c r="AQ12" s="55">
        <v>18542</v>
      </c>
      <c r="AR12" s="55">
        <v>18793</v>
      </c>
      <c r="AS12" s="55">
        <v>18177</v>
      </c>
      <c r="AT12" s="55">
        <v>16359</v>
      </c>
      <c r="AU12" s="55">
        <v>17994</v>
      </c>
      <c r="AV12" s="55">
        <v>17272</v>
      </c>
      <c r="AW12" s="55">
        <v>17377</v>
      </c>
      <c r="AX12" s="55">
        <v>17178</v>
      </c>
      <c r="AY12" s="55">
        <v>17770</v>
      </c>
      <c r="AZ12" s="55">
        <v>18100</v>
      </c>
      <c r="BA12" s="55">
        <v>16571</v>
      </c>
      <c r="BB12" s="55">
        <v>16794</v>
      </c>
      <c r="BC12" s="55">
        <v>15156</v>
      </c>
      <c r="BD12" s="55">
        <v>17428</v>
      </c>
      <c r="BE12" s="55">
        <v>16431</v>
      </c>
      <c r="BF12" s="55">
        <v>14839</v>
      </c>
      <c r="BG12" s="55">
        <v>15652</v>
      </c>
      <c r="BH12" s="55">
        <v>15430</v>
      </c>
      <c r="BI12" s="55">
        <v>16124</v>
      </c>
      <c r="BJ12" s="55">
        <v>17202</v>
      </c>
      <c r="BK12" s="55">
        <v>16194</v>
      </c>
      <c r="BL12" s="55">
        <v>17077</v>
      </c>
      <c r="BM12" s="55" t="e">
        <v>#REF!</v>
      </c>
      <c r="BN12" s="55">
        <v>17102</v>
      </c>
      <c r="BO12" s="55">
        <v>17113</v>
      </c>
      <c r="BP12" s="55">
        <v>15371</v>
      </c>
      <c r="BQ12" s="55">
        <v>16909</v>
      </c>
      <c r="BR12" s="55">
        <v>15913</v>
      </c>
      <c r="BS12" s="55">
        <v>16518</v>
      </c>
      <c r="BT12" s="55">
        <v>16824</v>
      </c>
      <c r="BU12" s="55">
        <v>17148</v>
      </c>
      <c r="BV12" s="55">
        <v>17563</v>
      </c>
      <c r="BW12" s="55">
        <v>17113</v>
      </c>
      <c r="BX12" s="55">
        <v>17536</v>
      </c>
      <c r="BY12" s="55">
        <v>17417</v>
      </c>
      <c r="BZ12" s="55">
        <v>18221</v>
      </c>
      <c r="CA12" s="55">
        <v>18598</v>
      </c>
      <c r="CB12" s="55">
        <v>15950</v>
      </c>
      <c r="CC12" s="55">
        <v>17552</v>
      </c>
      <c r="CD12" s="55">
        <v>16947</v>
      </c>
      <c r="CE12" s="55">
        <v>17353</v>
      </c>
      <c r="CF12" s="55">
        <v>16699</v>
      </c>
      <c r="CG12" s="55">
        <v>17823</v>
      </c>
      <c r="CH12" s="55">
        <v>18192</v>
      </c>
      <c r="CI12" s="55">
        <v>17860</v>
      </c>
      <c r="CJ12" s="55">
        <v>17236</v>
      </c>
      <c r="CK12" s="55">
        <v>16883</v>
      </c>
      <c r="CL12" s="55">
        <v>15501</v>
      </c>
      <c r="CM12" s="55">
        <v>16980</v>
      </c>
      <c r="CN12" s="55">
        <v>16013</v>
      </c>
      <c r="CO12" s="55">
        <v>16066</v>
      </c>
      <c r="CP12" s="55">
        <v>15362</v>
      </c>
      <c r="CQ12" s="55">
        <v>17360</v>
      </c>
      <c r="CR12" s="55">
        <v>18299</v>
      </c>
      <c r="CS12" s="55">
        <v>17461</v>
      </c>
      <c r="CT12" s="55">
        <v>16946</v>
      </c>
      <c r="CU12" s="55">
        <v>18480</v>
      </c>
      <c r="CV12" s="55">
        <v>20923</v>
      </c>
      <c r="CW12" s="55">
        <v>19191</v>
      </c>
      <c r="CX12" s="55">
        <v>18208</v>
      </c>
      <c r="CY12" s="55">
        <v>20002</v>
      </c>
      <c r="CZ12" s="55">
        <v>22084</v>
      </c>
      <c r="DA12" s="55">
        <v>22622</v>
      </c>
      <c r="DB12" s="55">
        <v>22190</v>
      </c>
      <c r="DC12" s="55">
        <v>22312</v>
      </c>
      <c r="DD12" s="55">
        <v>20393</v>
      </c>
      <c r="DE12" s="55">
        <v>21009</v>
      </c>
      <c r="DF12" s="55">
        <v>22937</v>
      </c>
      <c r="DG12" s="55">
        <v>21894</v>
      </c>
      <c r="DH12" s="55">
        <v>22315</v>
      </c>
      <c r="DI12" s="55">
        <v>20763</v>
      </c>
      <c r="DJ12" s="55">
        <v>18470</v>
      </c>
      <c r="DK12" s="55">
        <v>20242</v>
      </c>
      <c r="DL12" s="55">
        <v>19594</v>
      </c>
      <c r="DM12" s="55">
        <v>20461</v>
      </c>
      <c r="DN12" s="55">
        <v>20198</v>
      </c>
      <c r="DO12" s="55">
        <v>20152</v>
      </c>
      <c r="DP12" s="55">
        <v>19993</v>
      </c>
      <c r="DQ12" s="55">
        <v>19078</v>
      </c>
      <c r="DR12" s="55">
        <v>19372</v>
      </c>
      <c r="DS12" s="55">
        <v>18079</v>
      </c>
      <c r="DT12" s="55">
        <v>18941</v>
      </c>
      <c r="DU12" s="17">
        <v>18860</v>
      </c>
      <c r="DV12" s="17">
        <v>15848</v>
      </c>
      <c r="DW12" s="17">
        <v>12842</v>
      </c>
      <c r="DX12" s="17">
        <v>18029</v>
      </c>
      <c r="DY12" s="17">
        <v>20156</v>
      </c>
      <c r="DZ12" s="17">
        <v>17001</v>
      </c>
      <c r="EA12" s="17">
        <v>17847</v>
      </c>
      <c r="EB12" s="17">
        <v>17801</v>
      </c>
      <c r="EC12" s="17">
        <v>16797</v>
      </c>
      <c r="ED12" s="17">
        <v>16369</v>
      </c>
      <c r="EE12" s="17">
        <v>17453</v>
      </c>
      <c r="EF12" s="17">
        <v>20633</v>
      </c>
      <c r="EG12" s="17">
        <v>19091</v>
      </c>
      <c r="EH12" s="17">
        <v>16189</v>
      </c>
      <c r="EI12" s="17">
        <v>17133</v>
      </c>
      <c r="EJ12" s="17">
        <v>16042</v>
      </c>
      <c r="EK12" s="17">
        <v>15871</v>
      </c>
      <c r="EL12" s="17">
        <v>15105</v>
      </c>
      <c r="EM12" s="17">
        <v>14735</v>
      </c>
      <c r="EN12" s="17">
        <v>13808</v>
      </c>
      <c r="EO12" s="17">
        <v>14566</v>
      </c>
      <c r="EP12" s="17">
        <v>14629</v>
      </c>
      <c r="EQ12" s="17">
        <v>13204</v>
      </c>
      <c r="ER12" s="17">
        <v>14140</v>
      </c>
      <c r="ES12" s="17">
        <v>13555</v>
      </c>
      <c r="ET12" s="17">
        <v>14285</v>
      </c>
      <c r="EU12" s="17">
        <v>13193</v>
      </c>
      <c r="EV12" s="17">
        <v>13773</v>
      </c>
      <c r="EW12" s="17">
        <v>13037</v>
      </c>
      <c r="EX12" s="17">
        <v>14082</v>
      </c>
      <c r="EY12" s="17">
        <v>13372</v>
      </c>
      <c r="EZ12" s="17">
        <v>13476</v>
      </c>
      <c r="FA12" s="17">
        <v>13982</v>
      </c>
      <c r="FB12" s="17">
        <v>13234</v>
      </c>
      <c r="FC12" s="17">
        <v>12254</v>
      </c>
      <c r="FD12" s="17">
        <v>12924</v>
      </c>
      <c r="FE12" s="17">
        <v>12164</v>
      </c>
      <c r="FF12" s="17">
        <v>12891</v>
      </c>
      <c r="FG12" s="17">
        <v>12327</v>
      </c>
      <c r="FH12" s="17">
        <v>12318</v>
      </c>
      <c r="FI12" s="17">
        <v>13570</v>
      </c>
      <c r="FJ12" s="17">
        <v>12927</v>
      </c>
      <c r="FK12" s="17">
        <v>13337</v>
      </c>
      <c r="FL12" s="17">
        <v>13109</v>
      </c>
      <c r="FM12" s="17">
        <v>13471</v>
      </c>
      <c r="FN12" s="17">
        <v>12777</v>
      </c>
      <c r="FO12" s="17">
        <v>11375</v>
      </c>
      <c r="FP12" s="17">
        <v>12468</v>
      </c>
      <c r="FQ12" s="17">
        <v>12122</v>
      </c>
      <c r="FR12" s="17">
        <v>12073</v>
      </c>
      <c r="FS12" s="17">
        <v>11995</v>
      </c>
      <c r="FT12" s="17">
        <v>11861</v>
      </c>
      <c r="FU12" s="17">
        <v>11801</v>
      </c>
      <c r="FV12" s="17">
        <v>11268</v>
      </c>
      <c r="FW12" s="17">
        <v>11567</v>
      </c>
      <c r="FX12" s="17">
        <v>11577</v>
      </c>
      <c r="FY12" s="17">
        <v>11456</v>
      </c>
      <c r="FZ12" s="17">
        <v>11031</v>
      </c>
      <c r="GA12" s="17">
        <v>10505</v>
      </c>
      <c r="GB12" s="17">
        <v>11063</v>
      </c>
      <c r="GC12" s="17">
        <v>10764</v>
      </c>
      <c r="GD12" s="17">
        <v>11800</v>
      </c>
      <c r="GE12" s="17">
        <v>10233</v>
      </c>
      <c r="GF12" s="17">
        <v>10791</v>
      </c>
      <c r="GG12" s="17">
        <v>10807</v>
      </c>
      <c r="GH12" s="17">
        <v>10222</v>
      </c>
      <c r="GI12" s="17">
        <v>11163</v>
      </c>
      <c r="GJ12" s="17">
        <v>10711</v>
      </c>
      <c r="GK12" s="17">
        <v>10814</v>
      </c>
      <c r="GL12" s="17">
        <v>10952</v>
      </c>
      <c r="GM12" s="17">
        <v>9361</v>
      </c>
      <c r="GN12" s="17">
        <v>9174</v>
      </c>
      <c r="GO12" s="17">
        <v>314.56666666666666</v>
      </c>
      <c r="GP12" s="17">
        <v>339.77419354838707</v>
      </c>
      <c r="GQ12" s="17">
        <v>328.9</v>
      </c>
      <c r="GR12" s="17">
        <v>308.35483870967744</v>
      </c>
      <c r="GS12" s="17">
        <v>303.38709677419354</v>
      </c>
      <c r="GT12" s="17">
        <v>273.7</v>
      </c>
      <c r="GU12" s="17">
        <v>318.32258064516128</v>
      </c>
      <c r="GV12" s="17">
        <v>326.03333333333336</v>
      </c>
      <c r="GW12" s="17">
        <v>320.64516129032256</v>
      </c>
      <c r="GX12" s="17">
        <v>308.16129032258067</v>
      </c>
      <c r="GY12" s="17">
        <v>206.39285714285714</v>
      </c>
      <c r="GZ12" s="17">
        <v>212.35483870967741</v>
      </c>
      <c r="HA12" s="17">
        <v>249.96666666666667</v>
      </c>
      <c r="HB12" s="17">
        <v>269</v>
      </c>
      <c r="HC12" s="17">
        <v>303</v>
      </c>
      <c r="HD12" s="17">
        <v>308</v>
      </c>
      <c r="HE12" s="17">
        <v>312</v>
      </c>
      <c r="HF12" s="17">
        <v>316</v>
      </c>
      <c r="HG12" s="17">
        <v>321</v>
      </c>
      <c r="HH12" s="17">
        <v>312</v>
      </c>
      <c r="HI12" s="17">
        <v>301</v>
      </c>
      <c r="HJ12" s="17">
        <v>299</v>
      </c>
      <c r="HK12" s="17">
        <v>321</v>
      </c>
      <c r="HL12" s="17">
        <v>308</v>
      </c>
      <c r="HM12" s="17">
        <v>300</v>
      </c>
      <c r="HN12" s="17">
        <v>302</v>
      </c>
      <c r="HO12" s="17">
        <v>316</v>
      </c>
      <c r="HP12" s="17">
        <v>318</v>
      </c>
      <c r="HQ12" s="17">
        <v>310</v>
      </c>
      <c r="HR12" s="17">
        <v>311</v>
      </c>
      <c r="HS12" s="17">
        <v>317</v>
      </c>
      <c r="HT12" s="17">
        <v>307</v>
      </c>
      <c r="HU12" s="17">
        <v>291</v>
      </c>
      <c r="HV12" s="72">
        <v>309</v>
      </c>
      <c r="HW12" s="72">
        <v>283.10000000000002</v>
      </c>
      <c r="HX12" s="72">
        <v>291</v>
      </c>
      <c r="HY12" s="72">
        <v>310</v>
      </c>
      <c r="HZ12" s="72">
        <v>295.64516129032256</v>
      </c>
      <c r="IA12" s="72">
        <v>299</v>
      </c>
      <c r="IB12" s="72">
        <v>320.38709677419354</v>
      </c>
      <c r="IC12" s="72">
        <v>312.09677419354841</v>
      </c>
      <c r="ID12" s="72">
        <v>352.66666666666669</v>
      </c>
      <c r="IE12" s="72">
        <v>407.77419354838707</v>
      </c>
      <c r="IF12" s="72">
        <v>393.43333333333334</v>
      </c>
      <c r="IG12" s="17">
        <v>368</v>
      </c>
      <c r="IH12" s="17">
        <v>363</v>
      </c>
      <c r="II12" s="17">
        <v>365</v>
      </c>
      <c r="IJ12" s="17">
        <v>373</v>
      </c>
      <c r="IK12" s="17">
        <v>361</v>
      </c>
      <c r="IL12" s="17">
        <v>315</v>
      </c>
      <c r="IM12" s="17">
        <v>432</v>
      </c>
      <c r="IN12" s="17">
        <v>465</v>
      </c>
      <c r="IO12" s="17">
        <v>439</v>
      </c>
      <c r="IP12" s="17">
        <v>410</v>
      </c>
      <c r="IQ12" s="17">
        <v>418</v>
      </c>
      <c r="IR12" s="17">
        <v>404</v>
      </c>
      <c r="IS12" s="17">
        <f t="shared" ref="IS12:IS42" si="0">+IR12-IQ12</f>
        <v>-14</v>
      </c>
      <c r="IT12" s="1"/>
      <c r="IU12" s="1"/>
      <c r="IV12" s="1"/>
    </row>
    <row r="13" spans="1:256" s="5" customFormat="1" ht="16.5" customHeight="1" x14ac:dyDescent="0.2">
      <c r="A13" s="127"/>
      <c r="B13" s="129"/>
      <c r="C13" s="27" t="s">
        <v>24</v>
      </c>
      <c r="D13" s="28" t="s">
        <v>1</v>
      </c>
      <c r="E13" s="55">
        <v>28077</v>
      </c>
      <c r="F13" s="55">
        <v>23103</v>
      </c>
      <c r="G13" s="55">
        <v>26436</v>
      </c>
      <c r="H13" s="55">
        <v>27685</v>
      </c>
      <c r="I13" s="55">
        <v>28259</v>
      </c>
      <c r="J13" s="55">
        <v>26868</v>
      </c>
      <c r="K13" s="55">
        <v>25629</v>
      </c>
      <c r="L13" s="55">
        <v>25180</v>
      </c>
      <c r="M13" s="55">
        <v>23669</v>
      </c>
      <c r="N13" s="55">
        <v>21166</v>
      </c>
      <c r="O13" s="55">
        <v>20756</v>
      </c>
      <c r="P13" s="55">
        <v>22618</v>
      </c>
      <c r="Q13" s="55">
        <v>22471</v>
      </c>
      <c r="R13" s="55">
        <v>22351</v>
      </c>
      <c r="S13" s="55">
        <v>20858</v>
      </c>
      <c r="T13" s="55">
        <v>22081</v>
      </c>
      <c r="U13" s="55">
        <v>20701</v>
      </c>
      <c r="V13" s="55">
        <v>18909</v>
      </c>
      <c r="W13" s="55">
        <v>17666</v>
      </c>
      <c r="X13" s="55">
        <v>17173</v>
      </c>
      <c r="Y13" s="55">
        <v>18938</v>
      </c>
      <c r="Z13" s="55">
        <v>19289</v>
      </c>
      <c r="AA13" s="55">
        <v>20116</v>
      </c>
      <c r="AB13" s="55">
        <v>19302</v>
      </c>
      <c r="AC13" s="55">
        <v>19291</v>
      </c>
      <c r="AD13" s="55">
        <v>20475</v>
      </c>
      <c r="AE13" s="55">
        <v>19914</v>
      </c>
      <c r="AF13" s="55">
        <v>20320</v>
      </c>
      <c r="AG13" s="55">
        <v>20603</v>
      </c>
      <c r="AH13" s="55">
        <v>18206</v>
      </c>
      <c r="AI13" s="55">
        <v>18696</v>
      </c>
      <c r="AJ13" s="55">
        <v>17034</v>
      </c>
      <c r="AK13" s="55">
        <v>18192</v>
      </c>
      <c r="AL13" s="55">
        <v>19320</v>
      </c>
      <c r="AM13" s="55">
        <v>20287</v>
      </c>
      <c r="AN13" s="55">
        <v>20666</v>
      </c>
      <c r="AO13" s="55">
        <v>19761</v>
      </c>
      <c r="AP13" s="55">
        <v>19424</v>
      </c>
      <c r="AQ13" s="55">
        <v>18543</v>
      </c>
      <c r="AR13" s="55">
        <v>18848</v>
      </c>
      <c r="AS13" s="55">
        <v>19481</v>
      </c>
      <c r="AT13" s="55">
        <v>20780</v>
      </c>
      <c r="AU13" s="55">
        <v>22515</v>
      </c>
      <c r="AV13" s="55">
        <v>20970</v>
      </c>
      <c r="AW13" s="55">
        <v>23133</v>
      </c>
      <c r="AX13" s="55">
        <v>21731</v>
      </c>
      <c r="AY13" s="55">
        <v>22315</v>
      </c>
      <c r="AZ13" s="55">
        <v>21154</v>
      </c>
      <c r="BA13" s="55">
        <v>19900</v>
      </c>
      <c r="BB13" s="55">
        <v>19411</v>
      </c>
      <c r="BC13" s="55">
        <v>16629</v>
      </c>
      <c r="BD13" s="55">
        <v>18590</v>
      </c>
      <c r="BE13" s="55">
        <v>17437</v>
      </c>
      <c r="BF13" s="55">
        <v>16682</v>
      </c>
      <c r="BG13" s="55">
        <v>17567</v>
      </c>
      <c r="BH13" s="55">
        <v>20085</v>
      </c>
      <c r="BI13" s="55">
        <v>19121</v>
      </c>
      <c r="BJ13" s="55">
        <v>19932</v>
      </c>
      <c r="BK13" s="55">
        <v>20514</v>
      </c>
      <c r="BL13" s="55">
        <v>24062</v>
      </c>
      <c r="BM13" s="55" t="e">
        <v>#REF!</v>
      </c>
      <c r="BN13" s="55">
        <v>25330</v>
      </c>
      <c r="BO13" s="55">
        <v>28097</v>
      </c>
      <c r="BP13" s="55">
        <v>25010</v>
      </c>
      <c r="BQ13" s="55">
        <v>27700</v>
      </c>
      <c r="BR13" s="55">
        <v>27319</v>
      </c>
      <c r="BS13" s="55">
        <v>28678</v>
      </c>
      <c r="BT13" s="55">
        <v>28724</v>
      </c>
      <c r="BU13" s="55">
        <v>27717</v>
      </c>
      <c r="BV13" s="55">
        <v>26225</v>
      </c>
      <c r="BW13" s="55">
        <v>24391</v>
      </c>
      <c r="BX13" s="55">
        <v>24033</v>
      </c>
      <c r="BY13" s="55">
        <v>23616</v>
      </c>
      <c r="BZ13" s="55">
        <v>26067</v>
      </c>
      <c r="CA13" s="55">
        <v>27695</v>
      </c>
      <c r="CB13" s="55">
        <v>30005</v>
      </c>
      <c r="CC13" s="55">
        <v>28125</v>
      </c>
      <c r="CD13" s="55">
        <v>29160</v>
      </c>
      <c r="CE13" s="55">
        <v>25766</v>
      </c>
      <c r="CF13" s="55">
        <v>31132</v>
      </c>
      <c r="CG13" s="55">
        <v>28600</v>
      </c>
      <c r="CH13" s="55">
        <v>28064</v>
      </c>
      <c r="CI13" s="55">
        <v>25797</v>
      </c>
      <c r="CJ13" s="55">
        <v>26356</v>
      </c>
      <c r="CK13" s="55">
        <v>24876</v>
      </c>
      <c r="CL13" s="55">
        <v>22513</v>
      </c>
      <c r="CM13" s="55">
        <v>26186</v>
      </c>
      <c r="CN13" s="55">
        <v>26022</v>
      </c>
      <c r="CO13" s="55">
        <v>33149</v>
      </c>
      <c r="CP13" s="55">
        <v>27660</v>
      </c>
      <c r="CQ13" s="55">
        <v>28155</v>
      </c>
      <c r="CR13" s="55">
        <v>29368</v>
      </c>
      <c r="CS13" s="55">
        <v>33656</v>
      </c>
      <c r="CT13" s="55">
        <v>40251</v>
      </c>
      <c r="CU13" s="55">
        <v>37419</v>
      </c>
      <c r="CV13" s="55">
        <v>37576</v>
      </c>
      <c r="CW13" s="55">
        <v>37231</v>
      </c>
      <c r="CX13" s="55">
        <v>31630</v>
      </c>
      <c r="CY13" s="55">
        <v>34901</v>
      </c>
      <c r="CZ13" s="55">
        <v>34443</v>
      </c>
      <c r="DA13" s="55">
        <v>32296</v>
      </c>
      <c r="DB13" s="55">
        <v>34861</v>
      </c>
      <c r="DC13" s="55">
        <v>60215</v>
      </c>
      <c r="DD13" s="55">
        <v>66642</v>
      </c>
      <c r="DE13" s="55">
        <v>71376</v>
      </c>
      <c r="DF13" s="55">
        <v>101215</v>
      </c>
      <c r="DG13" s="55">
        <v>110749</v>
      </c>
      <c r="DH13" s="55">
        <v>137822</v>
      </c>
      <c r="DI13" s="55">
        <v>159814</v>
      </c>
      <c r="DJ13" s="55">
        <v>135801</v>
      </c>
      <c r="DK13" s="55">
        <v>151809</v>
      </c>
      <c r="DL13" s="55">
        <v>135941</v>
      </c>
      <c r="DM13" s="55">
        <v>141067</v>
      </c>
      <c r="DN13" s="55">
        <v>123253</v>
      </c>
      <c r="DO13" s="55">
        <v>112443</v>
      </c>
      <c r="DP13" s="55">
        <v>107467</v>
      </c>
      <c r="DQ13" s="55">
        <v>95066</v>
      </c>
      <c r="DR13" s="55">
        <v>97765</v>
      </c>
      <c r="DS13" s="55">
        <v>90122</v>
      </c>
      <c r="DT13" s="55">
        <v>117597</v>
      </c>
      <c r="DU13" s="17">
        <v>120555</v>
      </c>
      <c r="DV13" s="17">
        <v>87098</v>
      </c>
      <c r="DW13" s="17">
        <v>83981</v>
      </c>
      <c r="DX13" s="17">
        <v>78911</v>
      </c>
      <c r="DY13" s="17">
        <v>74966</v>
      </c>
      <c r="DZ13" s="17">
        <v>67094</v>
      </c>
      <c r="EA13" s="17">
        <v>65941</v>
      </c>
      <c r="EB13" s="17">
        <v>69904</v>
      </c>
      <c r="EC13" s="17">
        <v>97895</v>
      </c>
      <c r="ED13" s="17">
        <v>111346</v>
      </c>
      <c r="EE13" s="17">
        <v>106206</v>
      </c>
      <c r="EF13" s="17">
        <v>115457</v>
      </c>
      <c r="EG13" s="17">
        <v>122118</v>
      </c>
      <c r="EH13" s="17">
        <v>113010</v>
      </c>
      <c r="EI13" s="17">
        <v>117238</v>
      </c>
      <c r="EJ13" s="17">
        <v>99754</v>
      </c>
      <c r="EK13" s="17">
        <v>85941</v>
      </c>
      <c r="EL13" s="17">
        <v>88006</v>
      </c>
      <c r="EM13" s="17">
        <v>85185</v>
      </c>
      <c r="EN13" s="17">
        <v>89209</v>
      </c>
      <c r="EO13" s="17">
        <v>100261</v>
      </c>
      <c r="EP13" s="17">
        <v>86359</v>
      </c>
      <c r="EQ13" s="17">
        <v>74028</v>
      </c>
      <c r="ER13" s="17">
        <v>68525</v>
      </c>
      <c r="ES13" s="17">
        <v>59611</v>
      </c>
      <c r="ET13" s="17">
        <v>60557</v>
      </c>
      <c r="EU13" s="17">
        <v>75178</v>
      </c>
      <c r="EV13" s="17">
        <v>72941</v>
      </c>
      <c r="EW13" s="17">
        <v>70229</v>
      </c>
      <c r="EX13" s="17">
        <v>64601</v>
      </c>
      <c r="EY13" s="17">
        <v>61849</v>
      </c>
      <c r="EZ13" s="17">
        <v>63398</v>
      </c>
      <c r="FA13" s="17">
        <v>62439</v>
      </c>
      <c r="FB13" s="17">
        <v>62545</v>
      </c>
      <c r="FC13" s="17">
        <v>58452</v>
      </c>
      <c r="FD13" s="17">
        <v>63732</v>
      </c>
      <c r="FE13" s="17">
        <v>58346</v>
      </c>
      <c r="FF13" s="17">
        <v>55674</v>
      </c>
      <c r="FG13" s="17">
        <v>51923</v>
      </c>
      <c r="FH13" s="17">
        <v>65141</v>
      </c>
      <c r="FI13" s="17">
        <v>61100</v>
      </c>
      <c r="FJ13" s="17">
        <v>53074</v>
      </c>
      <c r="FK13" s="17">
        <v>52513</v>
      </c>
      <c r="FL13" s="17">
        <v>60432</v>
      </c>
      <c r="FM13" s="17">
        <v>65913</v>
      </c>
      <c r="FN13" s="17">
        <v>54943</v>
      </c>
      <c r="FO13" s="17">
        <v>45704</v>
      </c>
      <c r="FP13" s="17">
        <v>49622</v>
      </c>
      <c r="FQ13" s="17">
        <v>43865</v>
      </c>
      <c r="FR13" s="17">
        <v>44466</v>
      </c>
      <c r="FS13" s="17">
        <v>42981</v>
      </c>
      <c r="FT13" s="17">
        <v>46455</v>
      </c>
      <c r="FU13" s="17">
        <v>48612</v>
      </c>
      <c r="FV13" s="17">
        <v>47027</v>
      </c>
      <c r="FW13" s="17">
        <v>49902</v>
      </c>
      <c r="FX13" s="17">
        <v>47401</v>
      </c>
      <c r="FY13" s="17">
        <v>48318</v>
      </c>
      <c r="FZ13" s="17">
        <v>46065</v>
      </c>
      <c r="GA13" s="17">
        <v>40482</v>
      </c>
      <c r="GB13" s="17">
        <v>41335</v>
      </c>
      <c r="GC13" s="17">
        <v>29732</v>
      </c>
      <c r="GD13" s="17">
        <v>41726</v>
      </c>
      <c r="GE13" s="17">
        <v>38190</v>
      </c>
      <c r="GF13" s="17">
        <v>37891</v>
      </c>
      <c r="GG13" s="17">
        <v>37107</v>
      </c>
      <c r="GH13" s="17">
        <v>36077</v>
      </c>
      <c r="GI13" s="17">
        <v>36340</v>
      </c>
      <c r="GJ13" s="17">
        <v>32919</v>
      </c>
      <c r="GK13" s="17">
        <v>32304</v>
      </c>
      <c r="GL13" s="17">
        <v>31241</v>
      </c>
      <c r="GM13" s="17">
        <v>29259</v>
      </c>
      <c r="GN13" s="17">
        <v>23816</v>
      </c>
      <c r="GO13" s="17">
        <v>1008.3666666666667</v>
      </c>
      <c r="GP13" s="17">
        <v>975.25806451612902</v>
      </c>
      <c r="GQ13" s="17">
        <v>1006.2333333333333</v>
      </c>
      <c r="GR13" s="17">
        <v>967.77419354838707</v>
      </c>
      <c r="GS13" s="17">
        <v>935.74193548387098</v>
      </c>
      <c r="GT13" s="17">
        <v>943.36666666666667</v>
      </c>
      <c r="GU13" s="17">
        <v>936.80645161290317</v>
      </c>
      <c r="GV13" s="17">
        <v>937.8</v>
      </c>
      <c r="GW13" s="17">
        <v>910.41935483870964</v>
      </c>
      <c r="GX13" s="17">
        <v>922.41935483870964</v>
      </c>
      <c r="GY13" s="17">
        <v>813.28571428571433</v>
      </c>
      <c r="GZ13" s="17">
        <v>603.29032258064512</v>
      </c>
      <c r="HA13" s="17">
        <v>624.6</v>
      </c>
      <c r="HB13" s="17">
        <v>642</v>
      </c>
      <c r="HC13" s="17">
        <v>630</v>
      </c>
      <c r="HD13" s="17">
        <v>682</v>
      </c>
      <c r="HE13" s="17">
        <v>726</v>
      </c>
      <c r="HF13" s="17">
        <v>705</v>
      </c>
      <c r="HG13" s="17">
        <v>819</v>
      </c>
      <c r="HH13" s="17">
        <v>817</v>
      </c>
      <c r="HI13" s="17">
        <v>836</v>
      </c>
      <c r="HJ13" s="17">
        <v>785</v>
      </c>
      <c r="HK13" s="17">
        <v>791</v>
      </c>
      <c r="HL13" s="17">
        <v>750</v>
      </c>
      <c r="HM13" s="17">
        <v>745</v>
      </c>
      <c r="HN13" s="17">
        <v>784</v>
      </c>
      <c r="HO13" s="17">
        <v>787</v>
      </c>
      <c r="HP13" s="17">
        <v>790</v>
      </c>
      <c r="HQ13" s="17">
        <v>739</v>
      </c>
      <c r="HR13" s="17">
        <v>728</v>
      </c>
      <c r="HS13" s="17">
        <v>708</v>
      </c>
      <c r="HT13" s="17">
        <v>734</v>
      </c>
      <c r="HU13" s="17">
        <v>712</v>
      </c>
      <c r="HV13" s="72">
        <v>680</v>
      </c>
      <c r="HW13" s="72">
        <v>637.1</v>
      </c>
      <c r="HX13" s="72">
        <v>641</v>
      </c>
      <c r="HY13" s="72">
        <v>681.9</v>
      </c>
      <c r="HZ13" s="72">
        <v>693.61290322580646</v>
      </c>
      <c r="IA13" s="72">
        <v>694</v>
      </c>
      <c r="IB13" s="72">
        <v>696.41935483870964</v>
      </c>
      <c r="IC13" s="72">
        <v>740.87096774193549</v>
      </c>
      <c r="ID13" s="72">
        <v>786.9</v>
      </c>
      <c r="IE13" s="72">
        <v>802.58064516129036</v>
      </c>
      <c r="IF13" s="72">
        <v>798.33333333333337</v>
      </c>
      <c r="IG13" s="17">
        <v>816</v>
      </c>
      <c r="IH13" s="17">
        <v>759</v>
      </c>
      <c r="II13" s="17">
        <v>740</v>
      </c>
      <c r="IJ13" s="17">
        <v>754</v>
      </c>
      <c r="IK13" s="17">
        <v>711</v>
      </c>
      <c r="IL13" s="17">
        <v>656</v>
      </c>
      <c r="IM13" s="17">
        <v>663</v>
      </c>
      <c r="IN13" s="17">
        <v>686</v>
      </c>
      <c r="IO13" s="17">
        <v>641</v>
      </c>
      <c r="IP13" s="17">
        <v>631</v>
      </c>
      <c r="IQ13" s="17">
        <v>641</v>
      </c>
      <c r="IR13" s="17">
        <v>622</v>
      </c>
      <c r="IS13" s="17">
        <f t="shared" si="0"/>
        <v>-19</v>
      </c>
      <c r="IT13" s="1"/>
      <c r="IU13" s="1"/>
      <c r="IV13" s="1"/>
    </row>
    <row r="14" spans="1:256" s="5" customFormat="1" ht="16.5" customHeight="1" x14ac:dyDescent="0.2">
      <c r="A14" s="127"/>
      <c r="B14" s="129"/>
      <c r="C14" s="27" t="s">
        <v>24</v>
      </c>
      <c r="D14" s="28" t="s">
        <v>2</v>
      </c>
      <c r="E14" s="55">
        <v>15089</v>
      </c>
      <c r="F14" s="55">
        <v>13130</v>
      </c>
      <c r="G14" s="55">
        <v>14874</v>
      </c>
      <c r="H14" s="55">
        <v>14810</v>
      </c>
      <c r="I14" s="55">
        <v>16617</v>
      </c>
      <c r="J14" s="55">
        <v>16058</v>
      </c>
      <c r="K14" s="55">
        <v>14850</v>
      </c>
      <c r="L14" s="55">
        <v>20128</v>
      </c>
      <c r="M14" s="55">
        <v>19419</v>
      </c>
      <c r="N14" s="55">
        <v>15672</v>
      </c>
      <c r="O14" s="55">
        <v>16480</v>
      </c>
      <c r="P14" s="55">
        <v>17164</v>
      </c>
      <c r="Q14" s="55">
        <v>17186</v>
      </c>
      <c r="R14" s="55">
        <v>17205</v>
      </c>
      <c r="S14" s="55">
        <v>16858</v>
      </c>
      <c r="T14" s="55">
        <v>17226</v>
      </c>
      <c r="U14" s="55">
        <v>16216</v>
      </c>
      <c r="V14" s="55">
        <v>15092</v>
      </c>
      <c r="W14" s="55">
        <v>15252</v>
      </c>
      <c r="X14" s="55">
        <v>15027</v>
      </c>
      <c r="Y14" s="55">
        <v>16204</v>
      </c>
      <c r="Z14" s="55">
        <v>15350</v>
      </c>
      <c r="AA14" s="55">
        <v>18522</v>
      </c>
      <c r="AB14" s="55">
        <v>17600</v>
      </c>
      <c r="AC14" s="55">
        <v>16768</v>
      </c>
      <c r="AD14" s="55">
        <v>17071</v>
      </c>
      <c r="AE14" s="55">
        <v>16958</v>
      </c>
      <c r="AF14" s="55">
        <v>16645</v>
      </c>
      <c r="AG14" s="55">
        <v>17094</v>
      </c>
      <c r="AH14" s="55">
        <v>15633</v>
      </c>
      <c r="AI14" s="55">
        <v>16815</v>
      </c>
      <c r="AJ14" s="55">
        <v>15303</v>
      </c>
      <c r="AK14" s="55">
        <v>17096</v>
      </c>
      <c r="AL14" s="55">
        <v>17203</v>
      </c>
      <c r="AM14" s="55">
        <v>17222</v>
      </c>
      <c r="AN14" s="55">
        <v>17571</v>
      </c>
      <c r="AO14" s="55">
        <v>16820</v>
      </c>
      <c r="AP14" s="55">
        <v>17207</v>
      </c>
      <c r="AQ14" s="55">
        <v>16518</v>
      </c>
      <c r="AR14" s="55">
        <v>17047</v>
      </c>
      <c r="AS14" s="55">
        <v>15942</v>
      </c>
      <c r="AT14" s="55">
        <v>15786</v>
      </c>
      <c r="AU14" s="55">
        <v>17861</v>
      </c>
      <c r="AV14" s="55">
        <v>17669</v>
      </c>
      <c r="AW14" s="55">
        <v>18816</v>
      </c>
      <c r="AX14" s="55">
        <v>17229</v>
      </c>
      <c r="AY14" s="55">
        <v>18387</v>
      </c>
      <c r="AZ14" s="55">
        <v>18729</v>
      </c>
      <c r="BA14" s="55">
        <v>17629</v>
      </c>
      <c r="BB14" s="55">
        <v>17873</v>
      </c>
      <c r="BC14" s="55">
        <v>16460</v>
      </c>
      <c r="BD14" s="55">
        <v>18366</v>
      </c>
      <c r="BE14" s="55">
        <v>17626</v>
      </c>
      <c r="BF14" s="55">
        <v>15248</v>
      </c>
      <c r="BG14" s="55">
        <v>16673</v>
      </c>
      <c r="BH14" s="55">
        <v>13177</v>
      </c>
      <c r="BI14" s="55">
        <v>17884</v>
      </c>
      <c r="BJ14" s="55">
        <v>16266</v>
      </c>
      <c r="BK14" s="55">
        <v>20061</v>
      </c>
      <c r="BL14" s="55">
        <v>24059</v>
      </c>
      <c r="BM14" s="55" t="e">
        <v>#REF!</v>
      </c>
      <c r="BN14" s="55">
        <v>26969</v>
      </c>
      <c r="BO14" s="55">
        <v>27202</v>
      </c>
      <c r="BP14" s="55">
        <v>23654</v>
      </c>
      <c r="BQ14" s="55">
        <v>22681</v>
      </c>
      <c r="BR14" s="55">
        <v>27119</v>
      </c>
      <c r="BS14" s="55">
        <v>23801</v>
      </c>
      <c r="BT14" s="55">
        <v>23568</v>
      </c>
      <c r="BU14" s="55">
        <v>29531</v>
      </c>
      <c r="BV14" s="55">
        <v>25249</v>
      </c>
      <c r="BW14" s="55">
        <v>26745</v>
      </c>
      <c r="BX14" s="55">
        <v>25825</v>
      </c>
      <c r="BY14" s="55">
        <v>24040</v>
      </c>
      <c r="BZ14" s="55">
        <v>25755</v>
      </c>
      <c r="CA14" s="55">
        <v>23913</v>
      </c>
      <c r="CB14" s="55">
        <v>23820</v>
      </c>
      <c r="CC14" s="55">
        <v>30390</v>
      </c>
      <c r="CD14" s="55">
        <v>37835</v>
      </c>
      <c r="CE14" s="55">
        <v>41548</v>
      </c>
      <c r="CF14" s="55">
        <v>37915</v>
      </c>
      <c r="CG14" s="55">
        <v>37636</v>
      </c>
      <c r="CH14" s="55">
        <v>34130</v>
      </c>
      <c r="CI14" s="55">
        <v>33711</v>
      </c>
      <c r="CJ14" s="55">
        <v>39763</v>
      </c>
      <c r="CK14" s="55">
        <v>41147</v>
      </c>
      <c r="CL14" s="55">
        <v>40071</v>
      </c>
      <c r="CM14" s="55">
        <v>36444</v>
      </c>
      <c r="CN14" s="55">
        <v>39250</v>
      </c>
      <c r="CO14" s="55">
        <v>44764</v>
      </c>
      <c r="CP14" s="55">
        <v>43522</v>
      </c>
      <c r="CQ14" s="55">
        <v>44203</v>
      </c>
      <c r="CR14" s="55">
        <v>57029</v>
      </c>
      <c r="CS14" s="55">
        <v>62607</v>
      </c>
      <c r="CT14" s="55">
        <v>60333</v>
      </c>
      <c r="CU14" s="55">
        <v>52127</v>
      </c>
      <c r="CV14" s="55">
        <v>51632</v>
      </c>
      <c r="CW14" s="55">
        <v>62897</v>
      </c>
      <c r="CX14" s="55">
        <v>56256</v>
      </c>
      <c r="CY14" s="55">
        <v>51816</v>
      </c>
      <c r="CZ14" s="55">
        <v>51412</v>
      </c>
      <c r="DA14" s="55">
        <v>46262</v>
      </c>
      <c r="DB14" s="55">
        <v>57560</v>
      </c>
      <c r="DC14" s="55">
        <v>50666</v>
      </c>
      <c r="DD14" s="55">
        <v>48587</v>
      </c>
      <c r="DE14" s="55">
        <v>44224</v>
      </c>
      <c r="DF14" s="55">
        <v>45477</v>
      </c>
      <c r="DG14" s="55">
        <v>42462</v>
      </c>
      <c r="DH14" s="55">
        <v>41643</v>
      </c>
      <c r="DI14" s="55">
        <v>39787</v>
      </c>
      <c r="DJ14" s="55">
        <v>35764</v>
      </c>
      <c r="DK14" s="55">
        <v>38368</v>
      </c>
      <c r="DL14" s="55">
        <v>37792</v>
      </c>
      <c r="DM14" s="55">
        <v>37494</v>
      </c>
      <c r="DN14" s="55">
        <v>34743</v>
      </c>
      <c r="DO14" s="55">
        <v>34454</v>
      </c>
      <c r="DP14" s="55">
        <v>34461</v>
      </c>
      <c r="DQ14" s="55">
        <v>32786</v>
      </c>
      <c r="DR14" s="55">
        <v>32642</v>
      </c>
      <c r="DS14" s="55">
        <v>30953</v>
      </c>
      <c r="DT14" s="55">
        <v>32085</v>
      </c>
      <c r="DU14" s="17">
        <v>32034</v>
      </c>
      <c r="DV14" s="17">
        <v>27769</v>
      </c>
      <c r="DW14" s="17">
        <v>30715</v>
      </c>
      <c r="DX14" s="17">
        <v>29355</v>
      </c>
      <c r="DY14" s="17">
        <v>30192</v>
      </c>
      <c r="DZ14" s="17">
        <v>28841</v>
      </c>
      <c r="EA14" s="17">
        <v>29116</v>
      </c>
      <c r="EB14" s="17">
        <v>29581</v>
      </c>
      <c r="EC14" s="17">
        <v>28217</v>
      </c>
      <c r="ED14" s="17">
        <v>28705</v>
      </c>
      <c r="EE14" s="17">
        <v>28593</v>
      </c>
      <c r="EF14" s="17">
        <v>28705</v>
      </c>
      <c r="EG14" s="17">
        <v>28836</v>
      </c>
      <c r="EH14" s="17">
        <v>24890</v>
      </c>
      <c r="EI14" s="17">
        <v>27539</v>
      </c>
      <c r="EJ14" s="17">
        <v>26048</v>
      </c>
      <c r="EK14" s="17">
        <v>27030</v>
      </c>
      <c r="EL14" s="17">
        <v>24461</v>
      </c>
      <c r="EM14" s="17">
        <v>24955</v>
      </c>
      <c r="EN14" s="17">
        <v>24528</v>
      </c>
      <c r="EO14" s="17">
        <v>25746</v>
      </c>
      <c r="EP14" s="17">
        <v>25552</v>
      </c>
      <c r="EQ14" s="17">
        <v>22874</v>
      </c>
      <c r="ER14" s="17">
        <v>24861</v>
      </c>
      <c r="ES14" s="17">
        <v>22938</v>
      </c>
      <c r="ET14" s="17">
        <v>24045</v>
      </c>
      <c r="EU14" s="17">
        <v>22914</v>
      </c>
      <c r="EV14" s="17">
        <v>23430</v>
      </c>
      <c r="EW14" s="17">
        <v>23838</v>
      </c>
      <c r="EX14" s="17">
        <v>22683</v>
      </c>
      <c r="EY14" s="17">
        <v>23577</v>
      </c>
      <c r="EZ14" s="17">
        <v>22395</v>
      </c>
      <c r="FA14" s="17">
        <v>23275</v>
      </c>
      <c r="FB14" s="17">
        <v>22887</v>
      </c>
      <c r="FC14" s="17">
        <v>20499</v>
      </c>
      <c r="FD14" s="17">
        <v>21420</v>
      </c>
      <c r="FE14" s="17">
        <v>21493</v>
      </c>
      <c r="FF14" s="17">
        <v>21796</v>
      </c>
      <c r="FG14" s="17">
        <v>22265</v>
      </c>
      <c r="FH14" s="17">
        <v>17434</v>
      </c>
      <c r="FI14" s="17">
        <v>28127</v>
      </c>
      <c r="FJ14" s="17">
        <v>21975</v>
      </c>
      <c r="FK14" s="17">
        <v>21460</v>
      </c>
      <c r="FL14" s="17">
        <v>20186</v>
      </c>
      <c r="FM14" s="17">
        <v>20252</v>
      </c>
      <c r="FN14" s="17">
        <v>21086</v>
      </c>
      <c r="FO14" s="17">
        <v>19188</v>
      </c>
      <c r="FP14" s="17">
        <v>20725</v>
      </c>
      <c r="FQ14" s="17">
        <v>18330</v>
      </c>
      <c r="FR14" s="17">
        <v>19050</v>
      </c>
      <c r="FS14" s="17">
        <v>18505</v>
      </c>
      <c r="FT14" s="17">
        <v>22334</v>
      </c>
      <c r="FU14" s="17">
        <v>21236</v>
      </c>
      <c r="FV14" s="17">
        <v>20980</v>
      </c>
      <c r="FW14" s="17">
        <v>21696</v>
      </c>
      <c r="FX14" s="17">
        <v>20545</v>
      </c>
      <c r="FY14" s="17">
        <v>20853</v>
      </c>
      <c r="FZ14" s="17">
        <v>20384</v>
      </c>
      <c r="GA14" s="17">
        <v>17752</v>
      </c>
      <c r="GB14" s="17">
        <v>18301</v>
      </c>
      <c r="GC14" s="17">
        <v>10054</v>
      </c>
      <c r="GD14" s="17">
        <v>28885</v>
      </c>
      <c r="GE14" s="17">
        <v>19350</v>
      </c>
      <c r="GF14" s="17">
        <v>19469</v>
      </c>
      <c r="GG14" s="17">
        <v>19897</v>
      </c>
      <c r="GH14" s="17">
        <v>18922</v>
      </c>
      <c r="GI14" s="17">
        <v>19751</v>
      </c>
      <c r="GJ14" s="17">
        <v>20169</v>
      </c>
      <c r="GK14" s="17">
        <v>20104</v>
      </c>
      <c r="GL14" s="17">
        <v>20573</v>
      </c>
      <c r="GM14" s="17">
        <v>17986</v>
      </c>
      <c r="GN14" s="17">
        <v>18548</v>
      </c>
      <c r="GO14" s="17">
        <v>596.29999999999995</v>
      </c>
      <c r="GP14" s="17">
        <v>601.0322580645161</v>
      </c>
      <c r="GQ14" s="17">
        <v>607.29999999999995</v>
      </c>
      <c r="GR14" s="17">
        <v>637.64516129032256</v>
      </c>
      <c r="GS14" s="17">
        <v>615.83870967741939</v>
      </c>
      <c r="GT14" s="17">
        <v>601.63333333333333</v>
      </c>
      <c r="GU14" s="17">
        <v>609.48387096774195</v>
      </c>
      <c r="GV14" s="17">
        <v>627.79999999999995</v>
      </c>
      <c r="GW14" s="17">
        <v>845.61290322580646</v>
      </c>
      <c r="GX14" s="17">
        <v>1435.7741935483871</v>
      </c>
      <c r="GY14" s="17">
        <v>1434</v>
      </c>
      <c r="GZ14" s="17">
        <v>1368.8387096774193</v>
      </c>
      <c r="HA14" s="17">
        <v>1603.0666666666666</v>
      </c>
      <c r="HB14" s="17">
        <v>1574</v>
      </c>
      <c r="HC14" s="17">
        <v>1617</v>
      </c>
      <c r="HD14" s="17">
        <v>1739</v>
      </c>
      <c r="HE14" s="17">
        <v>1473</v>
      </c>
      <c r="HF14" s="17">
        <v>1436</v>
      </c>
      <c r="HG14" s="17">
        <v>1345</v>
      </c>
      <c r="HH14" s="17">
        <v>1249</v>
      </c>
      <c r="HI14" s="17">
        <v>1189</v>
      </c>
      <c r="HJ14" s="17">
        <v>1233</v>
      </c>
      <c r="HK14" s="17">
        <v>1708</v>
      </c>
      <c r="HL14" s="17">
        <v>2139</v>
      </c>
      <c r="HM14" s="17">
        <v>2055</v>
      </c>
      <c r="HN14" s="17">
        <v>2346</v>
      </c>
      <c r="HO14" s="17">
        <v>2782</v>
      </c>
      <c r="HP14" s="17">
        <v>2327</v>
      </c>
      <c r="HQ14" s="17">
        <v>2279</v>
      </c>
      <c r="HR14" s="17">
        <v>1995</v>
      </c>
      <c r="HS14" s="17">
        <v>2074</v>
      </c>
      <c r="HT14" s="17">
        <v>1954</v>
      </c>
      <c r="HU14" s="17">
        <v>1898</v>
      </c>
      <c r="HV14" s="72">
        <v>1832</v>
      </c>
      <c r="HW14" s="72">
        <v>1954.1</v>
      </c>
      <c r="HX14" s="72">
        <v>2382</v>
      </c>
      <c r="HY14" s="72">
        <v>2574</v>
      </c>
      <c r="HZ14" s="72">
        <f>83227/31</f>
        <v>2684.7419354838707</v>
      </c>
      <c r="IA14" s="72">
        <v>3220</v>
      </c>
      <c r="IB14" s="72">
        <f>103886/31</f>
        <v>3351.1612903225805</v>
      </c>
      <c r="IC14" s="72">
        <f>94649/31</f>
        <v>3053.1935483870966</v>
      </c>
      <c r="ID14" s="72">
        <f>79209/30</f>
        <v>2640.3</v>
      </c>
      <c r="IE14" s="72">
        <f>82157/31</f>
        <v>2650.2258064516127</v>
      </c>
      <c r="IF14" s="72">
        <f>72335/30</f>
        <v>2411.1666666666665</v>
      </c>
      <c r="IG14" s="17">
        <v>2319</v>
      </c>
      <c r="IH14" s="17">
        <v>2263</v>
      </c>
      <c r="II14" s="17">
        <v>2292</v>
      </c>
      <c r="IJ14" s="17">
        <v>2645</v>
      </c>
      <c r="IK14" s="17">
        <v>2408</v>
      </c>
      <c r="IL14" s="17">
        <v>2249</v>
      </c>
      <c r="IM14" s="17">
        <v>2187</v>
      </c>
      <c r="IN14" s="17">
        <v>2134</v>
      </c>
      <c r="IO14" s="17">
        <v>2023</v>
      </c>
      <c r="IP14" s="17">
        <v>1960</v>
      </c>
      <c r="IQ14" s="17">
        <v>1878</v>
      </c>
      <c r="IR14" s="17">
        <v>1825</v>
      </c>
      <c r="IS14" s="17">
        <f t="shared" si="0"/>
        <v>-53</v>
      </c>
      <c r="IT14" s="1"/>
      <c r="IU14" s="1"/>
      <c r="IV14" s="1"/>
    </row>
    <row r="15" spans="1:256" s="5" customFormat="1" ht="16.5" customHeight="1" x14ac:dyDescent="0.2">
      <c r="A15" s="127"/>
      <c r="B15" s="129"/>
      <c r="C15" s="27" t="s">
        <v>24</v>
      </c>
      <c r="D15" s="28" t="s">
        <v>3</v>
      </c>
      <c r="E15" s="55">
        <v>4652</v>
      </c>
      <c r="F15" s="55">
        <v>4311</v>
      </c>
      <c r="G15" s="55">
        <v>4465</v>
      </c>
      <c r="H15" s="55">
        <v>4400</v>
      </c>
      <c r="I15" s="55">
        <v>4966</v>
      </c>
      <c r="J15" s="55">
        <v>4472</v>
      </c>
      <c r="K15" s="55">
        <v>4812</v>
      </c>
      <c r="L15" s="55">
        <v>4922</v>
      </c>
      <c r="M15" s="55">
        <v>4752</v>
      </c>
      <c r="N15" s="55">
        <v>5061</v>
      </c>
      <c r="O15" s="55">
        <v>5067</v>
      </c>
      <c r="P15" s="55">
        <v>5034</v>
      </c>
      <c r="Q15" s="55">
        <v>4603</v>
      </c>
      <c r="R15" s="55">
        <v>4710</v>
      </c>
      <c r="S15" s="55">
        <v>4455</v>
      </c>
      <c r="T15" s="55">
        <v>4395</v>
      </c>
      <c r="U15" s="55">
        <v>4769</v>
      </c>
      <c r="V15" s="55">
        <v>4382</v>
      </c>
      <c r="W15" s="55">
        <v>4571</v>
      </c>
      <c r="X15" s="55">
        <v>4106</v>
      </c>
      <c r="Y15" s="55">
        <v>4604</v>
      </c>
      <c r="Z15" s="55">
        <v>4451</v>
      </c>
      <c r="AA15" s="55">
        <v>4421</v>
      </c>
      <c r="AB15" s="55">
        <v>4551</v>
      </c>
      <c r="AC15" s="55">
        <v>4275</v>
      </c>
      <c r="AD15" s="55">
        <v>4399</v>
      </c>
      <c r="AE15" s="55">
        <v>4467</v>
      </c>
      <c r="AF15" s="55">
        <v>4279</v>
      </c>
      <c r="AG15" s="55">
        <v>4394</v>
      </c>
      <c r="AH15" s="55">
        <v>4070</v>
      </c>
      <c r="AI15" s="55">
        <v>4742</v>
      </c>
      <c r="AJ15" s="55">
        <v>4572</v>
      </c>
      <c r="AK15" s="55">
        <v>4667</v>
      </c>
      <c r="AL15" s="55">
        <v>4487</v>
      </c>
      <c r="AM15" s="55">
        <v>5100</v>
      </c>
      <c r="AN15" s="55">
        <v>5022</v>
      </c>
      <c r="AO15" s="55">
        <v>4639</v>
      </c>
      <c r="AP15" s="55">
        <v>4812</v>
      </c>
      <c r="AQ15" s="55">
        <v>5452</v>
      </c>
      <c r="AR15" s="55">
        <v>5245</v>
      </c>
      <c r="AS15" s="55">
        <v>5220</v>
      </c>
      <c r="AT15" s="55">
        <v>4688</v>
      </c>
      <c r="AU15" s="55">
        <v>5312</v>
      </c>
      <c r="AV15" s="55">
        <v>4816</v>
      </c>
      <c r="AW15" s="55">
        <v>4859</v>
      </c>
      <c r="AX15" s="55">
        <v>4588</v>
      </c>
      <c r="AY15" s="55">
        <v>4613</v>
      </c>
      <c r="AZ15" s="55">
        <v>4522</v>
      </c>
      <c r="BA15" s="55">
        <v>4004</v>
      </c>
      <c r="BB15" s="55">
        <v>4405</v>
      </c>
      <c r="BC15" s="55">
        <v>4429</v>
      </c>
      <c r="BD15" s="55">
        <v>4544</v>
      </c>
      <c r="BE15" s="55">
        <v>4429</v>
      </c>
      <c r="BF15" s="55">
        <v>4298</v>
      </c>
      <c r="BG15" s="55">
        <v>4245</v>
      </c>
      <c r="BH15" s="55">
        <v>4411</v>
      </c>
      <c r="BI15" s="55">
        <v>4188</v>
      </c>
      <c r="BJ15" s="55">
        <v>4231</v>
      </c>
      <c r="BK15" s="55">
        <v>4067</v>
      </c>
      <c r="BL15" s="55">
        <v>4053</v>
      </c>
      <c r="BM15" s="55" t="e">
        <v>#REF!</v>
      </c>
      <c r="BN15" s="55">
        <v>4174</v>
      </c>
      <c r="BO15" s="55">
        <v>4333</v>
      </c>
      <c r="BP15" s="55">
        <v>4036</v>
      </c>
      <c r="BQ15" s="55">
        <v>3607</v>
      </c>
      <c r="BR15" s="55">
        <v>4015</v>
      </c>
      <c r="BS15" s="55">
        <v>3730</v>
      </c>
      <c r="BT15" s="55">
        <v>3945</v>
      </c>
      <c r="BU15" s="55">
        <v>4183</v>
      </c>
      <c r="BV15" s="55">
        <v>4824</v>
      </c>
      <c r="BW15" s="55">
        <v>4455</v>
      </c>
      <c r="BX15" s="55">
        <v>4295</v>
      </c>
      <c r="BY15" s="55">
        <v>4102</v>
      </c>
      <c r="BZ15" s="55">
        <v>4105</v>
      </c>
      <c r="CA15" s="55">
        <v>4056</v>
      </c>
      <c r="CB15" s="55">
        <v>3995</v>
      </c>
      <c r="CC15" s="55">
        <v>3642</v>
      </c>
      <c r="CD15" s="55">
        <v>3928</v>
      </c>
      <c r="CE15" s="55">
        <v>3925</v>
      </c>
      <c r="CF15" s="55">
        <v>3860</v>
      </c>
      <c r="CG15" s="55">
        <v>4066</v>
      </c>
      <c r="CH15" s="55">
        <v>4243</v>
      </c>
      <c r="CI15" s="55">
        <v>4058</v>
      </c>
      <c r="CJ15" s="55">
        <v>3545</v>
      </c>
      <c r="CK15" s="55">
        <v>3894</v>
      </c>
      <c r="CL15" s="55">
        <v>3920</v>
      </c>
      <c r="CM15" s="55">
        <v>3325</v>
      </c>
      <c r="CN15" s="55">
        <v>4794</v>
      </c>
      <c r="CO15" s="55">
        <v>6754</v>
      </c>
      <c r="CP15" s="55">
        <v>5091</v>
      </c>
      <c r="CQ15" s="55">
        <v>4451</v>
      </c>
      <c r="CR15" s="55">
        <v>4254</v>
      </c>
      <c r="CS15" s="55">
        <v>3919</v>
      </c>
      <c r="CT15" s="55">
        <v>5126</v>
      </c>
      <c r="CU15" s="55">
        <v>5034</v>
      </c>
      <c r="CV15" s="55">
        <v>5269</v>
      </c>
      <c r="CW15" s="55">
        <v>5539</v>
      </c>
      <c r="CX15" s="55">
        <v>5448</v>
      </c>
      <c r="CY15" s="55">
        <v>4931</v>
      </c>
      <c r="CZ15" s="55">
        <v>5491</v>
      </c>
      <c r="DA15" s="55">
        <v>6640</v>
      </c>
      <c r="DB15" s="55">
        <v>7720</v>
      </c>
      <c r="DC15" s="55">
        <v>7031</v>
      </c>
      <c r="DD15" s="55">
        <v>6865</v>
      </c>
      <c r="DE15" s="55">
        <v>6647</v>
      </c>
      <c r="DF15" s="55">
        <v>6254</v>
      </c>
      <c r="DG15" s="55">
        <v>5979</v>
      </c>
      <c r="DH15" s="55">
        <v>5602</v>
      </c>
      <c r="DI15" s="55">
        <v>5691</v>
      </c>
      <c r="DJ15" s="55">
        <v>4464</v>
      </c>
      <c r="DK15" s="55">
        <v>5380</v>
      </c>
      <c r="DL15" s="55">
        <v>4976</v>
      </c>
      <c r="DM15" s="55">
        <v>5230</v>
      </c>
      <c r="DN15" s="55">
        <v>5168</v>
      </c>
      <c r="DO15" s="55">
        <v>5489</v>
      </c>
      <c r="DP15" s="55">
        <v>4773</v>
      </c>
      <c r="DQ15" s="55">
        <v>5001</v>
      </c>
      <c r="DR15" s="55">
        <v>4825</v>
      </c>
      <c r="DS15" s="55">
        <v>5411</v>
      </c>
      <c r="DT15" s="55">
        <v>5378</v>
      </c>
      <c r="DU15" s="17">
        <v>7095</v>
      </c>
      <c r="DV15" s="17">
        <v>5348</v>
      </c>
      <c r="DW15" s="17">
        <v>5721</v>
      </c>
      <c r="DX15" s="17">
        <v>5113</v>
      </c>
      <c r="DY15" s="17">
        <v>6047</v>
      </c>
      <c r="DZ15" s="17">
        <v>6272</v>
      </c>
      <c r="EA15" s="17">
        <v>6069</v>
      </c>
      <c r="EB15" s="17">
        <v>6124</v>
      </c>
      <c r="EC15" s="17">
        <v>5359</v>
      </c>
      <c r="ED15" s="17">
        <v>5689</v>
      </c>
      <c r="EE15" s="17">
        <v>5480</v>
      </c>
      <c r="EF15" s="17">
        <v>5683</v>
      </c>
      <c r="EG15" s="17">
        <v>5240</v>
      </c>
      <c r="EH15" s="17">
        <v>4528</v>
      </c>
      <c r="EI15" s="17">
        <v>4597</v>
      </c>
      <c r="EJ15" s="17">
        <v>4934</v>
      </c>
      <c r="EK15" s="17">
        <v>5074</v>
      </c>
      <c r="EL15" s="17">
        <v>4797</v>
      </c>
      <c r="EM15" s="17">
        <v>4179</v>
      </c>
      <c r="EN15" s="17">
        <v>4596</v>
      </c>
      <c r="EO15" s="17">
        <v>5048</v>
      </c>
      <c r="EP15" s="17">
        <v>4882</v>
      </c>
      <c r="EQ15" s="17">
        <v>4470</v>
      </c>
      <c r="ER15" s="17">
        <v>5217</v>
      </c>
      <c r="ES15" s="17">
        <v>4853</v>
      </c>
      <c r="ET15" s="17">
        <v>4764</v>
      </c>
      <c r="EU15" s="17">
        <v>4522</v>
      </c>
      <c r="EV15" s="17">
        <v>4349</v>
      </c>
      <c r="EW15" s="17">
        <v>4536</v>
      </c>
      <c r="EX15" s="17">
        <v>4219</v>
      </c>
      <c r="EY15" s="17">
        <v>4290</v>
      </c>
      <c r="EZ15" s="17">
        <v>4152</v>
      </c>
      <c r="FA15" s="17">
        <v>4565</v>
      </c>
      <c r="FB15" s="17">
        <v>4345</v>
      </c>
      <c r="FC15" s="17">
        <v>3814</v>
      </c>
      <c r="FD15" s="17">
        <v>3821</v>
      </c>
      <c r="FE15" s="17">
        <v>3585</v>
      </c>
      <c r="FF15" s="17">
        <v>3926</v>
      </c>
      <c r="FG15" s="17">
        <v>3841</v>
      </c>
      <c r="FH15" s="17">
        <v>4505</v>
      </c>
      <c r="FI15" s="17">
        <v>4088</v>
      </c>
      <c r="FJ15" s="17">
        <v>4028</v>
      </c>
      <c r="FK15" s="17">
        <v>4265</v>
      </c>
      <c r="FL15" s="17">
        <v>3882</v>
      </c>
      <c r="FM15" s="17">
        <v>4072</v>
      </c>
      <c r="FN15" s="17">
        <v>4006</v>
      </c>
      <c r="FO15" s="17">
        <v>3547</v>
      </c>
      <c r="FP15" s="17">
        <v>4003</v>
      </c>
      <c r="FQ15" s="17">
        <v>3749</v>
      </c>
      <c r="FR15" s="17">
        <v>3807</v>
      </c>
      <c r="FS15" s="17">
        <v>4011</v>
      </c>
      <c r="FT15" s="17">
        <v>4019</v>
      </c>
      <c r="FU15" s="17">
        <v>3938</v>
      </c>
      <c r="FV15" s="17">
        <v>4428</v>
      </c>
      <c r="FW15" s="17">
        <v>4320</v>
      </c>
      <c r="FX15" s="17">
        <v>4085</v>
      </c>
      <c r="FY15" s="17">
        <v>4432</v>
      </c>
      <c r="FZ15" s="17">
        <v>5204</v>
      </c>
      <c r="GA15" s="17">
        <v>4591</v>
      </c>
      <c r="GB15" s="17">
        <v>5364</v>
      </c>
      <c r="GC15" s="17">
        <v>5026</v>
      </c>
      <c r="GD15" s="17">
        <v>6051</v>
      </c>
      <c r="GE15" s="17">
        <v>5205</v>
      </c>
      <c r="GF15" s="17">
        <v>5065</v>
      </c>
      <c r="GG15" s="17">
        <v>4716</v>
      </c>
      <c r="GH15" s="17">
        <v>4704</v>
      </c>
      <c r="GI15" s="17">
        <v>4688</v>
      </c>
      <c r="GJ15" s="17">
        <v>4308</v>
      </c>
      <c r="GK15" s="17">
        <v>4146</v>
      </c>
      <c r="GL15" s="17">
        <v>3964</v>
      </c>
      <c r="GM15" s="17">
        <v>3867</v>
      </c>
      <c r="GN15" s="17">
        <v>3674</v>
      </c>
      <c r="GO15" s="17">
        <v>123.7</v>
      </c>
      <c r="GP15" s="17">
        <v>128.74193548387098</v>
      </c>
      <c r="GQ15" s="17">
        <v>128.36666666666667</v>
      </c>
      <c r="GR15" s="17">
        <v>134.16129032258064</v>
      </c>
      <c r="GS15" s="17">
        <v>126.19354838709677</v>
      </c>
      <c r="GT15" s="17">
        <v>124.46666666666667</v>
      </c>
      <c r="GU15" s="17">
        <v>135</v>
      </c>
      <c r="GV15" s="17">
        <v>133.96666666666667</v>
      </c>
      <c r="GW15" s="17">
        <v>124.7741935483871</v>
      </c>
      <c r="GX15" s="17">
        <v>120.38709677419355</v>
      </c>
      <c r="GY15" s="17">
        <v>102.96428571428571</v>
      </c>
      <c r="GZ15" s="17">
        <v>87.645161290322577</v>
      </c>
      <c r="HA15" s="17">
        <v>84.6</v>
      </c>
      <c r="HB15" s="17">
        <v>88</v>
      </c>
      <c r="HC15" s="17">
        <v>88</v>
      </c>
      <c r="HD15" s="17">
        <v>104</v>
      </c>
      <c r="HE15" s="17">
        <v>132</v>
      </c>
      <c r="HF15" s="17">
        <v>119</v>
      </c>
      <c r="HG15" s="17">
        <v>98</v>
      </c>
      <c r="HH15" s="17">
        <v>85</v>
      </c>
      <c r="HI15" s="17">
        <v>81</v>
      </c>
      <c r="HJ15" s="17">
        <v>82</v>
      </c>
      <c r="HK15" s="17">
        <v>81</v>
      </c>
      <c r="HL15" s="17">
        <v>81</v>
      </c>
      <c r="HM15" s="17">
        <v>144</v>
      </c>
      <c r="HN15" s="17">
        <v>117</v>
      </c>
      <c r="HO15" s="17">
        <v>123</v>
      </c>
      <c r="HP15" s="17">
        <v>127</v>
      </c>
      <c r="HQ15" s="17">
        <v>117</v>
      </c>
      <c r="HR15" s="17">
        <v>116</v>
      </c>
      <c r="HS15" s="17">
        <v>113</v>
      </c>
      <c r="HT15" s="17">
        <v>103</v>
      </c>
      <c r="HU15" s="17">
        <v>107</v>
      </c>
      <c r="HV15" s="72">
        <v>98</v>
      </c>
      <c r="HW15" s="72">
        <v>109.1</v>
      </c>
      <c r="HX15" s="72">
        <v>106</v>
      </c>
      <c r="HY15" s="72">
        <v>106</v>
      </c>
      <c r="HZ15" s="72">
        <v>105.61290322580645</v>
      </c>
      <c r="IA15" s="72">
        <v>88</v>
      </c>
      <c r="IB15" s="72">
        <v>119.61290322580645</v>
      </c>
      <c r="IC15" s="72">
        <v>102.64516129032258</v>
      </c>
      <c r="ID15" s="72">
        <v>106.83333333333333</v>
      </c>
      <c r="IE15" s="72">
        <v>99.677419354838705</v>
      </c>
      <c r="IF15" s="72">
        <v>108.6</v>
      </c>
      <c r="IG15" s="17">
        <v>110</v>
      </c>
      <c r="IH15" s="17">
        <v>106</v>
      </c>
      <c r="II15" s="17">
        <v>100</v>
      </c>
      <c r="IJ15" s="17">
        <v>102</v>
      </c>
      <c r="IK15" s="17">
        <v>98</v>
      </c>
      <c r="IL15" s="17">
        <v>99</v>
      </c>
      <c r="IM15" s="17">
        <v>88</v>
      </c>
      <c r="IN15" s="17">
        <v>98</v>
      </c>
      <c r="IO15" s="17">
        <v>88</v>
      </c>
      <c r="IP15" s="17">
        <v>99</v>
      </c>
      <c r="IQ15" s="17">
        <v>81</v>
      </c>
      <c r="IR15" s="17">
        <v>92</v>
      </c>
      <c r="IS15" s="17">
        <f t="shared" si="0"/>
        <v>11</v>
      </c>
      <c r="IT15" s="1"/>
      <c r="IU15" s="1"/>
      <c r="IV15" s="1"/>
    </row>
    <row r="16" spans="1:256" s="5" customFormat="1" ht="15.75" customHeight="1" x14ac:dyDescent="0.2">
      <c r="A16" s="127"/>
      <c r="B16" s="129"/>
      <c r="C16" s="27" t="s">
        <v>17</v>
      </c>
      <c r="D16" s="28" t="s">
        <v>40</v>
      </c>
      <c r="E16" s="55">
        <v>103439</v>
      </c>
      <c r="F16" s="55">
        <v>93168</v>
      </c>
      <c r="G16" s="55">
        <v>100186</v>
      </c>
      <c r="H16" s="55">
        <v>96098</v>
      </c>
      <c r="I16" s="55">
        <v>97774</v>
      </c>
      <c r="J16" s="55">
        <v>93218</v>
      </c>
      <c r="K16" s="55">
        <v>93821</v>
      </c>
      <c r="L16" s="55">
        <v>77788</v>
      </c>
      <c r="M16" s="55">
        <v>77704</v>
      </c>
      <c r="N16" s="55">
        <v>72932</v>
      </c>
      <c r="O16" s="125">
        <v>125069</v>
      </c>
      <c r="P16" s="125">
        <v>132837</v>
      </c>
      <c r="Q16" s="125">
        <v>127982</v>
      </c>
      <c r="R16" s="125">
        <v>134937</v>
      </c>
      <c r="S16" s="125">
        <v>128138</v>
      </c>
      <c r="T16" s="125">
        <v>132222</v>
      </c>
      <c r="U16" s="125">
        <v>127513</v>
      </c>
      <c r="V16" s="125">
        <v>113266</v>
      </c>
      <c r="W16" s="125">
        <v>121026</v>
      </c>
      <c r="X16" s="125">
        <v>130746</v>
      </c>
      <c r="Y16" s="125">
        <v>140659</v>
      </c>
      <c r="Z16" s="125">
        <v>133530</v>
      </c>
      <c r="AA16" s="125">
        <v>141390</v>
      </c>
      <c r="AB16" s="125">
        <v>135945</v>
      </c>
      <c r="AC16" s="125">
        <v>134600</v>
      </c>
      <c r="AD16" s="125">
        <v>132240</v>
      </c>
      <c r="AE16" s="55">
        <v>123983</v>
      </c>
      <c r="AF16" s="55">
        <v>122310</v>
      </c>
      <c r="AG16" s="55">
        <v>116044</v>
      </c>
      <c r="AH16" s="55">
        <v>106183</v>
      </c>
      <c r="AI16" s="55">
        <v>107332</v>
      </c>
      <c r="AJ16" s="55">
        <v>103219</v>
      </c>
      <c r="AK16" s="55">
        <v>109452</v>
      </c>
      <c r="AL16" s="55">
        <v>106375</v>
      </c>
      <c r="AM16" s="55">
        <v>105584</v>
      </c>
      <c r="AN16" s="55">
        <v>103573</v>
      </c>
      <c r="AO16" s="55">
        <v>100710</v>
      </c>
      <c r="AP16" s="55">
        <v>103724</v>
      </c>
      <c r="AQ16" s="55">
        <v>100219</v>
      </c>
      <c r="AR16" s="55">
        <v>102036</v>
      </c>
      <c r="AS16" s="55">
        <v>96195</v>
      </c>
      <c r="AT16" s="55">
        <v>84053</v>
      </c>
      <c r="AU16" s="55">
        <v>90522</v>
      </c>
      <c r="AV16" s="55">
        <v>90678</v>
      </c>
      <c r="AW16" s="55">
        <v>95486</v>
      </c>
      <c r="AX16" s="55">
        <v>95054</v>
      </c>
      <c r="AY16" s="55">
        <v>104425</v>
      </c>
      <c r="AZ16" s="55">
        <v>107334</v>
      </c>
      <c r="BA16" s="55">
        <v>102169</v>
      </c>
      <c r="BB16" s="55">
        <v>108508</v>
      </c>
      <c r="BC16" s="55">
        <v>104169</v>
      </c>
      <c r="BD16" s="55">
        <v>124454</v>
      </c>
      <c r="BE16" s="55">
        <v>112284</v>
      </c>
      <c r="BF16" s="55">
        <v>104524</v>
      </c>
      <c r="BG16" s="55">
        <v>112530</v>
      </c>
      <c r="BH16" s="55">
        <v>109832</v>
      </c>
      <c r="BI16" s="55">
        <v>113523</v>
      </c>
      <c r="BJ16" s="55">
        <v>112085</v>
      </c>
      <c r="BK16" s="55">
        <v>109711</v>
      </c>
      <c r="BL16" s="55">
        <v>112080</v>
      </c>
      <c r="BM16" s="55" t="e">
        <v>#REF!</v>
      </c>
      <c r="BN16" s="55">
        <v>108972</v>
      </c>
      <c r="BO16" s="55">
        <v>105834</v>
      </c>
      <c r="BP16" s="55">
        <v>93986</v>
      </c>
      <c r="BQ16" s="55">
        <v>106464</v>
      </c>
      <c r="BR16" s="55">
        <v>100881</v>
      </c>
      <c r="BS16" s="55">
        <v>105905</v>
      </c>
      <c r="BT16" s="55">
        <v>101579</v>
      </c>
      <c r="BU16" s="55">
        <v>103949</v>
      </c>
      <c r="BV16" s="55">
        <v>104020</v>
      </c>
      <c r="BW16" s="55">
        <v>102051</v>
      </c>
      <c r="BX16" s="55">
        <v>102914</v>
      </c>
      <c r="BY16" s="55">
        <v>92619</v>
      </c>
      <c r="BZ16" s="55">
        <v>94631</v>
      </c>
      <c r="CA16" s="55">
        <v>98059</v>
      </c>
      <c r="CB16" s="55">
        <v>89571</v>
      </c>
      <c r="CC16" s="55">
        <v>98192</v>
      </c>
      <c r="CD16" s="55">
        <v>95445</v>
      </c>
      <c r="CE16" s="55">
        <v>97540</v>
      </c>
      <c r="CF16" s="55">
        <v>93103</v>
      </c>
      <c r="CG16" s="55">
        <v>94849</v>
      </c>
      <c r="CH16" s="55">
        <v>93766</v>
      </c>
      <c r="CI16" s="55">
        <v>93248</v>
      </c>
      <c r="CJ16" s="55">
        <v>87263</v>
      </c>
      <c r="CK16" s="55">
        <v>88441</v>
      </c>
      <c r="CL16" s="55">
        <v>80304</v>
      </c>
      <c r="CM16" s="55">
        <v>87158</v>
      </c>
      <c r="CN16" s="55">
        <v>90267</v>
      </c>
      <c r="CO16" s="55">
        <v>91935</v>
      </c>
      <c r="CP16" s="55">
        <v>87309</v>
      </c>
      <c r="CQ16" s="55">
        <v>90019</v>
      </c>
      <c r="CR16" s="55">
        <v>89184</v>
      </c>
      <c r="CS16" s="55">
        <v>86428</v>
      </c>
      <c r="CT16" s="55">
        <v>87919</v>
      </c>
      <c r="CU16" s="55">
        <v>84130</v>
      </c>
      <c r="CV16" s="55">
        <v>82208</v>
      </c>
      <c r="CW16" s="55">
        <v>86419</v>
      </c>
      <c r="CX16" s="55">
        <v>74593</v>
      </c>
      <c r="CY16" s="55">
        <v>85577</v>
      </c>
      <c r="CZ16" s="55">
        <v>82758</v>
      </c>
      <c r="DA16" s="55">
        <v>85851</v>
      </c>
      <c r="DB16" s="55">
        <v>87560</v>
      </c>
      <c r="DC16" s="55">
        <v>88738</v>
      </c>
      <c r="DD16" s="55">
        <v>88926</v>
      </c>
      <c r="DE16" s="55">
        <v>86401</v>
      </c>
      <c r="DF16" s="55">
        <v>87162</v>
      </c>
      <c r="DG16" s="55">
        <v>80326</v>
      </c>
      <c r="DH16" s="55">
        <v>79547</v>
      </c>
      <c r="DI16" s="55">
        <v>84836</v>
      </c>
      <c r="DJ16" s="55">
        <v>77894</v>
      </c>
      <c r="DK16" s="55">
        <v>85996</v>
      </c>
      <c r="DL16" s="55">
        <v>79835</v>
      </c>
      <c r="DM16" s="55">
        <v>85955</v>
      </c>
      <c r="DN16" s="55">
        <v>83911</v>
      </c>
      <c r="DO16" s="55">
        <v>84624</v>
      </c>
      <c r="DP16" s="55">
        <v>90419</v>
      </c>
      <c r="DQ16" s="55">
        <v>90750</v>
      </c>
      <c r="DR16" s="55">
        <v>107300</v>
      </c>
      <c r="DS16" s="55">
        <v>108534</v>
      </c>
      <c r="DT16" s="55">
        <v>103950</v>
      </c>
      <c r="DU16" s="17">
        <v>120268</v>
      </c>
      <c r="DV16" s="17">
        <v>93325</v>
      </c>
      <c r="DW16" s="17">
        <v>109834</v>
      </c>
      <c r="DX16" s="17">
        <v>110030</v>
      </c>
      <c r="DY16" s="17">
        <v>97085</v>
      </c>
      <c r="DZ16" s="17">
        <v>106530</v>
      </c>
      <c r="EA16" s="17">
        <v>91473</v>
      </c>
      <c r="EB16" s="17">
        <v>81817</v>
      </c>
      <c r="EC16" s="17">
        <v>80223</v>
      </c>
      <c r="ED16" s="17">
        <v>87966</v>
      </c>
      <c r="EE16" s="17">
        <v>87026</v>
      </c>
      <c r="EF16" s="17">
        <v>85047</v>
      </c>
      <c r="EG16" s="17">
        <v>84980</v>
      </c>
      <c r="EH16" s="17">
        <v>81774</v>
      </c>
      <c r="EI16" s="17">
        <v>87762</v>
      </c>
      <c r="EJ16" s="17">
        <v>82573</v>
      </c>
      <c r="EK16" s="17">
        <v>86736</v>
      </c>
      <c r="EL16" s="17">
        <v>97457</v>
      </c>
      <c r="EM16" s="17">
        <v>99680</v>
      </c>
      <c r="EN16" s="17">
        <v>104127</v>
      </c>
      <c r="EO16" s="17">
        <v>106516</v>
      </c>
      <c r="EP16" s="17">
        <v>102041</v>
      </c>
      <c r="EQ16" s="17">
        <v>83102</v>
      </c>
      <c r="ER16" s="17">
        <v>99764</v>
      </c>
      <c r="ES16" s="17">
        <v>90553</v>
      </c>
      <c r="ET16" s="17">
        <v>100887</v>
      </c>
      <c r="EU16" s="17">
        <v>98406</v>
      </c>
      <c r="EV16" s="17">
        <v>101437</v>
      </c>
      <c r="EW16" s="17">
        <v>109059</v>
      </c>
      <c r="EX16" s="17">
        <v>104882</v>
      </c>
      <c r="EY16" s="17">
        <v>113288</v>
      </c>
      <c r="EZ16" s="17">
        <v>107621</v>
      </c>
      <c r="FA16" s="17">
        <v>112863</v>
      </c>
      <c r="FB16" s="17">
        <v>104345</v>
      </c>
      <c r="FC16" s="17">
        <v>98920</v>
      </c>
      <c r="FD16" s="17">
        <v>93904</v>
      </c>
      <c r="FE16" s="17">
        <v>95861</v>
      </c>
      <c r="FF16" s="17">
        <v>109894</v>
      </c>
      <c r="FG16" s="17">
        <v>92416</v>
      </c>
      <c r="FH16" s="17">
        <v>112945</v>
      </c>
      <c r="FI16" s="17">
        <v>115529</v>
      </c>
      <c r="FJ16" s="17">
        <v>111777</v>
      </c>
      <c r="FK16" s="17">
        <v>110419</v>
      </c>
      <c r="FL16" s="17">
        <v>105792</v>
      </c>
      <c r="FM16" s="17">
        <v>110539</v>
      </c>
      <c r="FN16" s="17">
        <v>110291</v>
      </c>
      <c r="FO16" s="17">
        <v>101369</v>
      </c>
      <c r="FP16" s="17">
        <v>112963</v>
      </c>
      <c r="FQ16" s="17">
        <v>108338</v>
      </c>
      <c r="FR16" s="17">
        <v>109035</v>
      </c>
      <c r="FS16" s="17">
        <v>106400</v>
      </c>
      <c r="FT16" s="17">
        <v>113727</v>
      </c>
      <c r="FU16" s="17">
        <v>112287</v>
      </c>
      <c r="FV16" s="17">
        <v>106991</v>
      </c>
      <c r="FW16" s="17">
        <v>110476</v>
      </c>
      <c r="FX16" s="17">
        <v>104519</v>
      </c>
      <c r="FY16" s="17">
        <v>110157</v>
      </c>
      <c r="FZ16" s="17">
        <v>107203</v>
      </c>
      <c r="GA16" s="17">
        <v>99426</v>
      </c>
      <c r="GB16" s="17">
        <v>105451</v>
      </c>
      <c r="GC16" s="17">
        <v>102470</v>
      </c>
      <c r="GD16" s="17">
        <v>106670</v>
      </c>
      <c r="GE16" s="17">
        <v>101829</v>
      </c>
      <c r="GF16" s="17">
        <v>105619</v>
      </c>
      <c r="GG16" s="17">
        <v>107171</v>
      </c>
      <c r="GH16" s="17">
        <v>100973</v>
      </c>
      <c r="GI16" s="17">
        <v>107662</v>
      </c>
      <c r="GJ16" s="17">
        <v>100482</v>
      </c>
      <c r="GK16" s="17">
        <v>101955</v>
      </c>
      <c r="GL16" s="17">
        <v>100543</v>
      </c>
      <c r="GM16" s="17">
        <v>94044</v>
      </c>
      <c r="GN16" s="17">
        <v>91168</v>
      </c>
      <c r="GO16" s="17">
        <v>3179.3333333333335</v>
      </c>
      <c r="GP16" s="17">
        <v>3165.1612903225805</v>
      </c>
      <c r="GQ16" s="17">
        <v>3254.8666666666668</v>
      </c>
      <c r="GR16" s="17">
        <v>3235.8387096774195</v>
      </c>
      <c r="GS16" s="17">
        <v>3181.3225806451615</v>
      </c>
      <c r="GT16" s="17">
        <v>3168.6</v>
      </c>
      <c r="GU16" s="17">
        <v>3232.1290322580644</v>
      </c>
      <c r="GV16" s="17">
        <v>3265.8</v>
      </c>
      <c r="GW16" s="17">
        <v>3332.7419354838707</v>
      </c>
      <c r="GX16" s="17">
        <v>3369.3870967741937</v>
      </c>
      <c r="GY16" s="17">
        <v>2493</v>
      </c>
      <c r="GZ16" s="17">
        <v>2013.4516129032259</v>
      </c>
      <c r="HA16" s="17">
        <v>2838.2333333333331</v>
      </c>
      <c r="HB16" s="17">
        <v>3177</v>
      </c>
      <c r="HC16" s="17">
        <v>3245</v>
      </c>
      <c r="HD16" s="17">
        <v>3236</v>
      </c>
      <c r="HE16" s="17">
        <v>3231</v>
      </c>
      <c r="HF16" s="17">
        <v>3336</v>
      </c>
      <c r="HG16" s="17">
        <v>3304</v>
      </c>
      <c r="HH16" s="17">
        <v>3408</v>
      </c>
      <c r="HI16" s="17">
        <v>3542</v>
      </c>
      <c r="HJ16" s="17">
        <v>3440</v>
      </c>
      <c r="HK16" s="17">
        <v>3964</v>
      </c>
      <c r="HL16" s="17">
        <v>3826</v>
      </c>
      <c r="HM16" s="17">
        <v>3712</v>
      </c>
      <c r="HN16" s="17">
        <v>3590</v>
      </c>
      <c r="HO16" s="17">
        <v>3746</v>
      </c>
      <c r="HP16" s="17">
        <v>3616</v>
      </c>
      <c r="HQ16" s="17">
        <v>3759</v>
      </c>
      <c r="HR16" s="17">
        <v>3870</v>
      </c>
      <c r="HS16" s="17">
        <v>3843</v>
      </c>
      <c r="HT16" s="17">
        <v>3942</v>
      </c>
      <c r="HU16" s="17">
        <v>3995</v>
      </c>
      <c r="HV16" s="72">
        <v>4187</v>
      </c>
      <c r="HW16" s="72">
        <v>4157.1000000000004</v>
      </c>
      <c r="HX16" s="72">
        <v>4070</v>
      </c>
      <c r="HY16" s="72">
        <v>3904</v>
      </c>
      <c r="HZ16" s="72">
        <f>120055/31</f>
        <v>3872.7419354838707</v>
      </c>
      <c r="IA16" s="72">
        <v>3842</v>
      </c>
      <c r="IB16" s="72">
        <f>115250/31</f>
        <v>3717.7419354838707</v>
      </c>
      <c r="IC16" s="72">
        <f>116677/31</f>
        <v>3763.7741935483873</v>
      </c>
      <c r="ID16" s="72">
        <f>112577/30</f>
        <v>3752.5666666666666</v>
      </c>
      <c r="IE16" s="72">
        <f>120051/31</f>
        <v>3872.6129032258063</v>
      </c>
      <c r="IF16" s="72">
        <f>115749/30</f>
        <v>3858.3</v>
      </c>
      <c r="IG16" s="17">
        <v>3787</v>
      </c>
      <c r="IH16" s="17">
        <v>3843</v>
      </c>
      <c r="II16" s="17">
        <v>3663</v>
      </c>
      <c r="IJ16" s="17">
        <v>3721</v>
      </c>
      <c r="IK16" s="17">
        <v>3518</v>
      </c>
      <c r="IL16" s="17">
        <v>3406</v>
      </c>
      <c r="IM16" s="17">
        <v>3548</v>
      </c>
      <c r="IN16" s="17">
        <v>3469</v>
      </c>
      <c r="IO16" s="17">
        <v>3534</v>
      </c>
      <c r="IP16" s="17">
        <v>3507</v>
      </c>
      <c r="IQ16" s="17">
        <v>3428</v>
      </c>
      <c r="IR16" s="17">
        <v>3293</v>
      </c>
      <c r="IS16" s="17">
        <f t="shared" si="0"/>
        <v>-135</v>
      </c>
      <c r="IT16" s="1"/>
      <c r="IU16" s="1"/>
      <c r="IV16" s="1"/>
    </row>
    <row r="17" spans="1:256" s="5" customFormat="1" ht="16.5" hidden="1" customHeight="1" x14ac:dyDescent="0.25">
      <c r="A17" s="127"/>
      <c r="B17" s="129"/>
      <c r="C17" s="27" t="s">
        <v>17</v>
      </c>
      <c r="D17" s="28" t="s">
        <v>4</v>
      </c>
      <c r="E17" s="55">
        <v>45564</v>
      </c>
      <c r="F17" s="55">
        <v>41453</v>
      </c>
      <c r="G17" s="55">
        <v>44723</v>
      </c>
      <c r="H17" s="55">
        <v>43591</v>
      </c>
      <c r="I17" s="55">
        <v>45327</v>
      </c>
      <c r="J17" s="55">
        <v>42775</v>
      </c>
      <c r="K17" s="55">
        <v>46196</v>
      </c>
      <c r="L17" s="55">
        <v>47672</v>
      </c>
      <c r="M17" s="55">
        <v>46508</v>
      </c>
      <c r="N17" s="55">
        <v>47093</v>
      </c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6"/>
      <c r="AA17" s="126"/>
      <c r="AB17" s="126"/>
      <c r="AC17" s="126"/>
      <c r="AD17" s="126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>
        <v>0</v>
      </c>
      <c r="GP17" s="19">
        <v>0</v>
      </c>
      <c r="GQ17" s="19">
        <v>0</v>
      </c>
      <c r="GR17" s="17">
        <v>0</v>
      </c>
      <c r="GS17" s="17">
        <v>0</v>
      </c>
      <c r="GT17" s="17">
        <v>0</v>
      </c>
      <c r="GU17" s="17">
        <v>0</v>
      </c>
      <c r="GV17" s="17">
        <v>0</v>
      </c>
      <c r="GW17" s="17">
        <v>0</v>
      </c>
      <c r="GX17" s="17">
        <v>0</v>
      </c>
      <c r="GY17" s="17">
        <v>0</v>
      </c>
      <c r="GZ17" s="17">
        <v>0</v>
      </c>
      <c r="HA17" s="17">
        <v>0</v>
      </c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>
        <f>+HP17-HO17</f>
        <v>0</v>
      </c>
      <c r="HR17" s="17">
        <f>+HQ17-HP17</f>
        <v>0</v>
      </c>
      <c r="HS17" s="17">
        <f>+HR17-HQ17</f>
        <v>0</v>
      </c>
      <c r="HT17" s="17">
        <f>+HS17-HR17</f>
        <v>0</v>
      </c>
      <c r="HU17" s="17"/>
      <c r="HV17" s="17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>
        <f t="shared" si="0"/>
        <v>0</v>
      </c>
      <c r="IT17" s="1"/>
      <c r="IU17" s="1"/>
      <c r="IV17" s="1"/>
    </row>
    <row r="18" spans="1:256" s="5" customFormat="1" ht="16.5" customHeight="1" x14ac:dyDescent="0.2">
      <c r="A18" s="127"/>
      <c r="B18" s="129"/>
      <c r="C18" s="27" t="s">
        <v>25</v>
      </c>
      <c r="D18" s="28" t="s">
        <v>5</v>
      </c>
      <c r="E18" s="55">
        <v>12194</v>
      </c>
      <c r="F18" s="55">
        <v>10322</v>
      </c>
      <c r="G18" s="55">
        <v>11432</v>
      </c>
      <c r="H18" s="55">
        <v>11022</v>
      </c>
      <c r="I18" s="55">
        <v>11472</v>
      </c>
      <c r="J18" s="55">
        <v>10656</v>
      </c>
      <c r="K18" s="55">
        <v>10967</v>
      </c>
      <c r="L18" s="55">
        <v>10531</v>
      </c>
      <c r="M18" s="55">
        <v>10568</v>
      </c>
      <c r="N18" s="55">
        <v>10334</v>
      </c>
      <c r="O18" s="55">
        <v>10181</v>
      </c>
      <c r="P18" s="55">
        <v>10454</v>
      </c>
      <c r="Q18" s="55">
        <v>9919</v>
      </c>
      <c r="R18" s="55">
        <v>9948</v>
      </c>
      <c r="S18" s="55">
        <v>8799</v>
      </c>
      <c r="T18" s="55">
        <v>12468</v>
      </c>
      <c r="U18" s="55">
        <v>12522</v>
      </c>
      <c r="V18" s="55">
        <v>11052</v>
      </c>
      <c r="W18" s="55">
        <v>11462</v>
      </c>
      <c r="X18" s="55">
        <v>10854</v>
      </c>
      <c r="Y18" s="55">
        <v>11042</v>
      </c>
      <c r="Z18" s="55">
        <v>10628</v>
      </c>
      <c r="AA18" s="55">
        <v>10764</v>
      </c>
      <c r="AB18" s="55">
        <v>10781</v>
      </c>
      <c r="AC18" s="55">
        <v>9894</v>
      </c>
      <c r="AD18" s="55">
        <v>10558</v>
      </c>
      <c r="AE18" s="55">
        <v>9640</v>
      </c>
      <c r="AF18" s="55">
        <v>9666</v>
      </c>
      <c r="AG18" s="55">
        <v>9919</v>
      </c>
      <c r="AH18" s="55">
        <v>9021</v>
      </c>
      <c r="AI18" s="55">
        <v>9956</v>
      </c>
      <c r="AJ18" s="55">
        <v>9480</v>
      </c>
      <c r="AK18" s="55">
        <v>9563</v>
      </c>
      <c r="AL18" s="55">
        <v>9418</v>
      </c>
      <c r="AM18" s="55">
        <v>9719</v>
      </c>
      <c r="AN18" s="55">
        <v>9970</v>
      </c>
      <c r="AO18" s="55">
        <v>9126</v>
      </c>
      <c r="AP18" s="55">
        <v>9554</v>
      </c>
      <c r="AQ18" s="55">
        <v>9318</v>
      </c>
      <c r="AR18" s="55">
        <v>10516</v>
      </c>
      <c r="AS18" s="55">
        <v>9881</v>
      </c>
      <c r="AT18" s="55">
        <v>8962</v>
      </c>
      <c r="AU18" s="55">
        <v>7916</v>
      </c>
      <c r="AV18" s="55">
        <v>10535</v>
      </c>
      <c r="AW18" s="55">
        <v>9925</v>
      </c>
      <c r="AX18" s="55">
        <v>9268</v>
      </c>
      <c r="AY18" s="55">
        <v>9552</v>
      </c>
      <c r="AZ18" s="55">
        <v>9515</v>
      </c>
      <c r="BA18" s="55">
        <v>9322</v>
      </c>
      <c r="BB18" s="55">
        <v>9454</v>
      </c>
      <c r="BC18" s="55">
        <v>7639</v>
      </c>
      <c r="BD18" s="55">
        <v>10827</v>
      </c>
      <c r="BE18" s="55">
        <v>10163</v>
      </c>
      <c r="BF18" s="55">
        <v>9485</v>
      </c>
      <c r="BG18" s="55">
        <v>9510</v>
      </c>
      <c r="BH18" s="55">
        <v>9188</v>
      </c>
      <c r="BI18" s="55">
        <v>9482</v>
      </c>
      <c r="BJ18" s="55">
        <v>9384</v>
      </c>
      <c r="BK18" s="55">
        <v>9024</v>
      </c>
      <c r="BL18" s="55">
        <v>9297</v>
      </c>
      <c r="BM18" s="55" t="e">
        <v>#REF!</v>
      </c>
      <c r="BN18" s="55">
        <v>9343</v>
      </c>
      <c r="BO18" s="55">
        <v>9306</v>
      </c>
      <c r="BP18" s="55">
        <v>8269</v>
      </c>
      <c r="BQ18" s="55">
        <v>9029</v>
      </c>
      <c r="BR18" s="55">
        <v>8721</v>
      </c>
      <c r="BS18" s="55">
        <v>9085</v>
      </c>
      <c r="BT18" s="55">
        <v>8696</v>
      </c>
      <c r="BU18" s="55">
        <v>8903</v>
      </c>
      <c r="BV18" s="55">
        <v>8831</v>
      </c>
      <c r="BW18" s="55">
        <v>8503</v>
      </c>
      <c r="BX18" s="55">
        <v>8717</v>
      </c>
      <c r="BY18" s="55">
        <v>8560</v>
      </c>
      <c r="BZ18" s="55">
        <v>8625</v>
      </c>
      <c r="CA18" s="55">
        <v>8790</v>
      </c>
      <c r="CB18" s="55">
        <v>7868</v>
      </c>
      <c r="CC18" s="55">
        <v>8565</v>
      </c>
      <c r="CD18" s="55">
        <v>8214</v>
      </c>
      <c r="CE18" s="55">
        <v>7311</v>
      </c>
      <c r="CF18" s="55">
        <v>8157</v>
      </c>
      <c r="CG18" s="55">
        <v>8943</v>
      </c>
      <c r="CH18" s="55">
        <v>8977</v>
      </c>
      <c r="CI18" s="55">
        <v>9009</v>
      </c>
      <c r="CJ18" s="55">
        <v>8577</v>
      </c>
      <c r="CK18" s="55">
        <v>8618</v>
      </c>
      <c r="CL18" s="55">
        <v>7730</v>
      </c>
      <c r="CM18" s="55">
        <v>8369</v>
      </c>
      <c r="CN18" s="55">
        <v>8102</v>
      </c>
      <c r="CO18" s="55">
        <v>8268</v>
      </c>
      <c r="CP18" s="55">
        <v>8163</v>
      </c>
      <c r="CQ18" s="55">
        <v>8358</v>
      </c>
      <c r="CR18" s="55">
        <v>8318</v>
      </c>
      <c r="CS18" s="55">
        <v>8015</v>
      </c>
      <c r="CT18" s="55">
        <v>8080</v>
      </c>
      <c r="CU18" s="55">
        <v>7857</v>
      </c>
      <c r="CV18" s="55">
        <v>7761</v>
      </c>
      <c r="CW18" s="55">
        <v>7906</v>
      </c>
      <c r="CX18" s="55">
        <v>7336</v>
      </c>
      <c r="CY18" s="55">
        <v>7863</v>
      </c>
      <c r="CZ18" s="55">
        <v>7708</v>
      </c>
      <c r="DA18" s="55">
        <v>7636</v>
      </c>
      <c r="DB18" s="55">
        <v>7457</v>
      </c>
      <c r="DC18" s="55">
        <v>8521</v>
      </c>
      <c r="DD18" s="55">
        <v>8418</v>
      </c>
      <c r="DE18" s="55">
        <v>8021</v>
      </c>
      <c r="DF18" s="55">
        <v>9048</v>
      </c>
      <c r="DG18" s="55">
        <v>8778</v>
      </c>
      <c r="DH18" s="55">
        <v>9192</v>
      </c>
      <c r="DI18" s="55">
        <v>8970</v>
      </c>
      <c r="DJ18" s="55">
        <v>7814</v>
      </c>
      <c r="DK18" s="55">
        <v>8355</v>
      </c>
      <c r="DL18" s="55">
        <v>7790</v>
      </c>
      <c r="DM18" s="55">
        <v>8082</v>
      </c>
      <c r="DN18" s="55">
        <v>7789</v>
      </c>
      <c r="DO18" s="55">
        <v>8208</v>
      </c>
      <c r="DP18" s="55">
        <v>7957</v>
      </c>
      <c r="DQ18" s="55">
        <v>7588</v>
      </c>
      <c r="DR18" s="55">
        <v>7715</v>
      </c>
      <c r="DS18" s="55">
        <v>7444</v>
      </c>
      <c r="DT18" s="55">
        <v>7774</v>
      </c>
      <c r="DU18" s="17">
        <v>7741</v>
      </c>
      <c r="DV18" s="17">
        <v>6941</v>
      </c>
      <c r="DW18" s="17">
        <v>7766</v>
      </c>
      <c r="DX18" s="17">
        <v>7352</v>
      </c>
      <c r="DY18" s="17">
        <v>7577</v>
      </c>
      <c r="DZ18" s="17">
        <v>7336</v>
      </c>
      <c r="EA18" s="17">
        <v>7534</v>
      </c>
      <c r="EB18" s="17">
        <v>7502</v>
      </c>
      <c r="EC18" s="17">
        <v>7377</v>
      </c>
      <c r="ED18" s="17">
        <v>7338</v>
      </c>
      <c r="EE18" s="17">
        <v>6996</v>
      </c>
      <c r="EF18" s="17">
        <v>7214</v>
      </c>
      <c r="EG18" s="17">
        <v>7055</v>
      </c>
      <c r="EH18" s="17">
        <v>6514</v>
      </c>
      <c r="EI18" s="17">
        <v>7204</v>
      </c>
      <c r="EJ18" s="17">
        <v>6936</v>
      </c>
      <c r="EK18" s="17">
        <v>7099</v>
      </c>
      <c r="EL18" s="17">
        <v>6647</v>
      </c>
      <c r="EM18" s="17">
        <v>7027</v>
      </c>
      <c r="EN18" s="17">
        <v>6890</v>
      </c>
      <c r="EO18" s="17">
        <v>7016</v>
      </c>
      <c r="EP18" s="17">
        <v>7056</v>
      </c>
      <c r="EQ18" s="17">
        <v>6417</v>
      </c>
      <c r="ER18" s="17">
        <v>6891</v>
      </c>
      <c r="ES18" s="17">
        <v>6622</v>
      </c>
      <c r="ET18" s="17">
        <v>6935</v>
      </c>
      <c r="EU18" s="17">
        <v>6648</v>
      </c>
      <c r="EV18" s="17">
        <v>6778</v>
      </c>
      <c r="EW18" s="17">
        <v>6715</v>
      </c>
      <c r="EX18" s="17">
        <v>6337</v>
      </c>
      <c r="EY18" s="17">
        <v>6674</v>
      </c>
      <c r="EZ18" s="17">
        <v>6408</v>
      </c>
      <c r="FA18" s="17">
        <v>6550</v>
      </c>
      <c r="FB18" s="17">
        <v>6485</v>
      </c>
      <c r="FC18" s="17">
        <v>5962</v>
      </c>
      <c r="FD18" s="17">
        <v>6524</v>
      </c>
      <c r="FE18" s="17">
        <v>6192</v>
      </c>
      <c r="FF18" s="17">
        <v>6351</v>
      </c>
      <c r="FG18" s="17">
        <v>5949</v>
      </c>
      <c r="FH18" s="17">
        <v>6095</v>
      </c>
      <c r="FI18" s="17">
        <v>6342</v>
      </c>
      <c r="FJ18" s="17">
        <v>6186</v>
      </c>
      <c r="FK18" s="17">
        <v>6326</v>
      </c>
      <c r="FL18" s="17">
        <v>6067</v>
      </c>
      <c r="FM18" s="17">
        <v>6188</v>
      </c>
      <c r="FN18" s="17">
        <v>6210</v>
      </c>
      <c r="FO18" s="17">
        <v>5722</v>
      </c>
      <c r="FP18" s="17">
        <v>6237</v>
      </c>
      <c r="FQ18" s="17">
        <v>5971</v>
      </c>
      <c r="FR18" s="17">
        <v>6129</v>
      </c>
      <c r="FS18" s="17">
        <v>5955</v>
      </c>
      <c r="FT18" s="17">
        <v>5955</v>
      </c>
      <c r="FU18" s="17">
        <v>6016</v>
      </c>
      <c r="FV18" s="17">
        <v>5791</v>
      </c>
      <c r="FW18" s="17">
        <v>5925</v>
      </c>
      <c r="FX18" s="17">
        <v>5770</v>
      </c>
      <c r="FY18" s="17">
        <v>5967</v>
      </c>
      <c r="FZ18" s="17">
        <v>5981</v>
      </c>
      <c r="GA18" s="17">
        <v>5408</v>
      </c>
      <c r="GB18" s="17">
        <v>5895</v>
      </c>
      <c r="GC18" s="17">
        <v>5762</v>
      </c>
      <c r="GD18" s="17">
        <v>5950</v>
      </c>
      <c r="GE18" s="17">
        <v>2854</v>
      </c>
      <c r="GF18" s="17">
        <v>0</v>
      </c>
      <c r="GG18" s="17">
        <v>8422</v>
      </c>
      <c r="GH18" s="17">
        <v>7597</v>
      </c>
      <c r="GI18" s="17">
        <v>7493</v>
      </c>
      <c r="GJ18" s="17">
        <v>5082</v>
      </c>
      <c r="GK18" s="17">
        <v>5139</v>
      </c>
      <c r="GL18" s="17">
        <v>5095</v>
      </c>
      <c r="GM18" s="17">
        <v>5320</v>
      </c>
      <c r="GN18" s="17">
        <v>6606</v>
      </c>
      <c r="GO18" s="17">
        <v>220.76666666666668</v>
      </c>
      <c r="GP18" s="17">
        <v>184.90322580645162</v>
      </c>
      <c r="GQ18" s="17">
        <v>192.66666666666666</v>
      </c>
      <c r="GR18" s="17">
        <v>179.93548387096774</v>
      </c>
      <c r="GS18" s="17">
        <v>183.41935483870967</v>
      </c>
      <c r="GT18" s="17">
        <v>185</v>
      </c>
      <c r="GU18" s="17">
        <v>193.45161290322579</v>
      </c>
      <c r="GV18" s="17">
        <v>187.06666666666666</v>
      </c>
      <c r="GW18" s="17">
        <v>184.67741935483872</v>
      </c>
      <c r="GX18" s="17">
        <v>179.38709677419354</v>
      </c>
      <c r="GY18" s="17">
        <v>172.46428571428572</v>
      </c>
      <c r="GZ18" s="17">
        <v>138.29032258064515</v>
      </c>
      <c r="HA18" s="17">
        <v>189.46666666666667</v>
      </c>
      <c r="HB18" s="17">
        <v>179</v>
      </c>
      <c r="HC18" s="17">
        <v>170</v>
      </c>
      <c r="HD18" s="17">
        <v>184</v>
      </c>
      <c r="HE18" s="17">
        <v>180</v>
      </c>
      <c r="HF18" s="17">
        <v>181</v>
      </c>
      <c r="HG18" s="17">
        <v>178</v>
      </c>
      <c r="HH18" s="17">
        <v>165</v>
      </c>
      <c r="HI18" s="17">
        <v>175</v>
      </c>
      <c r="HJ18" s="17">
        <v>172</v>
      </c>
      <c r="HK18" s="17">
        <v>178</v>
      </c>
      <c r="HL18" s="17">
        <v>172</v>
      </c>
      <c r="HM18" s="17">
        <v>172</v>
      </c>
      <c r="HN18" s="17">
        <v>173</v>
      </c>
      <c r="HO18" s="17">
        <v>174</v>
      </c>
      <c r="HP18" s="17">
        <v>172</v>
      </c>
      <c r="HQ18" s="17">
        <v>164</v>
      </c>
      <c r="HR18" s="17">
        <v>175</v>
      </c>
      <c r="HS18" s="17">
        <v>175</v>
      </c>
      <c r="HT18" s="17">
        <v>168</v>
      </c>
      <c r="HU18" s="17">
        <v>176</v>
      </c>
      <c r="HV18" s="72">
        <v>174</v>
      </c>
      <c r="HW18" s="72">
        <v>171.1</v>
      </c>
      <c r="HX18" s="72">
        <v>173</v>
      </c>
      <c r="HY18" s="72">
        <v>171</v>
      </c>
      <c r="HZ18" s="72">
        <v>165.29032258064515</v>
      </c>
      <c r="IA18" s="72">
        <v>171</v>
      </c>
      <c r="IB18" s="72">
        <v>171.16129032258064</v>
      </c>
      <c r="IC18" s="72">
        <v>161.35483870967741</v>
      </c>
      <c r="ID18" s="72">
        <v>166.76666666666668</v>
      </c>
      <c r="IE18" s="72">
        <v>170.74193548387098</v>
      </c>
      <c r="IF18" s="72">
        <v>167.96666666666667</v>
      </c>
      <c r="IG18" s="17">
        <v>168</v>
      </c>
      <c r="IH18" s="17">
        <v>168</v>
      </c>
      <c r="II18" s="17">
        <v>168</v>
      </c>
      <c r="IJ18" s="17">
        <v>165</v>
      </c>
      <c r="IK18" s="17">
        <v>166</v>
      </c>
      <c r="IL18" s="17">
        <v>158</v>
      </c>
      <c r="IM18" s="17">
        <v>156</v>
      </c>
      <c r="IN18" s="17">
        <v>156</v>
      </c>
      <c r="IO18" s="17">
        <v>155</v>
      </c>
      <c r="IP18" s="17">
        <v>163</v>
      </c>
      <c r="IQ18" s="17">
        <v>167</v>
      </c>
      <c r="IR18" s="17">
        <v>152</v>
      </c>
      <c r="IS18" s="17">
        <f t="shared" si="0"/>
        <v>-15</v>
      </c>
      <c r="IT18" s="1"/>
      <c r="IU18" s="1"/>
      <c r="IV18" s="1"/>
    </row>
    <row r="19" spans="1:256" s="5" customFormat="1" ht="16.5" hidden="1" customHeight="1" x14ac:dyDescent="0.2">
      <c r="A19" s="127"/>
      <c r="B19" s="129"/>
      <c r="C19" s="27" t="s">
        <v>21</v>
      </c>
      <c r="D19" s="28" t="s">
        <v>6</v>
      </c>
      <c r="E19" s="55">
        <v>427837</v>
      </c>
      <c r="F19" s="55">
        <v>378869</v>
      </c>
      <c r="G19" s="55">
        <v>409598</v>
      </c>
      <c r="H19" s="55">
        <v>396802</v>
      </c>
      <c r="I19" s="55">
        <v>399436</v>
      </c>
      <c r="J19" s="55">
        <v>386673</v>
      </c>
      <c r="K19" s="55">
        <v>397557</v>
      </c>
      <c r="L19" s="55">
        <v>376148</v>
      </c>
      <c r="M19" s="55">
        <v>376107</v>
      </c>
      <c r="N19" s="55">
        <v>377254</v>
      </c>
      <c r="O19" s="55">
        <v>379347</v>
      </c>
      <c r="P19" s="55">
        <v>385132</v>
      </c>
      <c r="Q19" s="55">
        <v>350156</v>
      </c>
      <c r="R19" s="55">
        <v>386047</v>
      </c>
      <c r="S19" s="55">
        <v>370036</v>
      </c>
      <c r="T19" s="55">
        <v>381412</v>
      </c>
      <c r="U19" s="55">
        <v>375030</v>
      </c>
      <c r="V19" s="55">
        <v>334383</v>
      </c>
      <c r="W19" s="55">
        <v>353173</v>
      </c>
      <c r="X19" s="55">
        <v>339603</v>
      </c>
      <c r="Y19" s="55">
        <v>351718</v>
      </c>
      <c r="Z19" s="55">
        <v>347168</v>
      </c>
      <c r="AA19" s="55">
        <v>358767</v>
      </c>
      <c r="AB19" s="55">
        <v>350058</v>
      </c>
      <c r="AC19" s="55">
        <v>335385</v>
      </c>
      <c r="AD19" s="55">
        <v>352743</v>
      </c>
      <c r="AE19" s="55">
        <v>345542</v>
      </c>
      <c r="AF19" s="55">
        <v>362675</v>
      </c>
      <c r="AG19" s="55">
        <v>357837</v>
      </c>
      <c r="AH19" s="55">
        <v>311294</v>
      </c>
      <c r="AI19" s="55">
        <v>332528</v>
      </c>
      <c r="AJ19" s="55">
        <v>318491</v>
      </c>
      <c r="AK19" s="55">
        <v>342388</v>
      </c>
      <c r="AL19" s="55">
        <v>336598</v>
      </c>
      <c r="AM19" s="55">
        <v>350032</v>
      </c>
      <c r="AN19" s="55">
        <v>354437</v>
      </c>
      <c r="AO19" s="55">
        <v>344041</v>
      </c>
      <c r="AP19" s="55">
        <v>354100</v>
      </c>
      <c r="AQ19" s="55">
        <v>346657</v>
      </c>
      <c r="AR19" s="55">
        <v>356275</v>
      </c>
      <c r="AS19" s="55">
        <v>351196</v>
      </c>
      <c r="AT19" s="55">
        <v>317181</v>
      </c>
      <c r="AU19" s="55">
        <v>361649</v>
      </c>
      <c r="AV19" s="55">
        <v>348419</v>
      </c>
      <c r="AW19" s="55">
        <v>357246</v>
      </c>
      <c r="AX19" s="55">
        <v>57468</v>
      </c>
      <c r="AY19" s="55"/>
      <c r="AZ19" s="55"/>
      <c r="BA19" s="55"/>
      <c r="BB19" s="55"/>
      <c r="BC19" s="55"/>
      <c r="BD19" s="55"/>
      <c r="BE19" s="18"/>
      <c r="BF19" s="18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>
        <v>0</v>
      </c>
      <c r="GP19" s="17">
        <v>0</v>
      </c>
      <c r="GQ19" s="17">
        <v>0</v>
      </c>
      <c r="GR19" s="17">
        <v>0</v>
      </c>
      <c r="GS19" s="17">
        <v>0</v>
      </c>
      <c r="GT19" s="17">
        <v>0</v>
      </c>
      <c r="GU19" s="17">
        <v>0</v>
      </c>
      <c r="GV19" s="17">
        <v>0</v>
      </c>
      <c r="GW19" s="17">
        <v>0</v>
      </c>
      <c r="GX19" s="17">
        <v>0</v>
      </c>
      <c r="GY19" s="17">
        <v>0</v>
      </c>
      <c r="GZ19" s="17">
        <v>0</v>
      </c>
      <c r="HA19" s="17">
        <v>0</v>
      </c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>
        <f>+HP19-HO19</f>
        <v>0</v>
      </c>
      <c r="HR19" s="17">
        <f>+HQ19-HP19</f>
        <v>0</v>
      </c>
      <c r="HS19" s="17">
        <f>+HR19-HQ19</f>
        <v>0</v>
      </c>
      <c r="HT19" s="17">
        <f>+HS19-HR19</f>
        <v>0</v>
      </c>
      <c r="HU19" s="17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>
        <f t="shared" si="0"/>
        <v>0</v>
      </c>
      <c r="IT19" s="1"/>
      <c r="IU19" s="1"/>
      <c r="IV19" s="1"/>
    </row>
    <row r="20" spans="1:256" s="5" customFormat="1" ht="16.5" customHeight="1" x14ac:dyDescent="0.2">
      <c r="A20" s="127"/>
      <c r="B20" s="129"/>
      <c r="C20" s="27" t="s">
        <v>76</v>
      </c>
      <c r="D20" s="28" t="s">
        <v>6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>
        <v>294782</v>
      </c>
      <c r="AY20" s="55">
        <v>368612</v>
      </c>
      <c r="AZ20" s="55">
        <v>364012</v>
      </c>
      <c r="BA20" s="55">
        <v>347490</v>
      </c>
      <c r="BB20" s="55">
        <v>351340</v>
      </c>
      <c r="BC20" s="55">
        <v>308390</v>
      </c>
      <c r="BD20" s="55">
        <v>380085</v>
      </c>
      <c r="BE20" s="55">
        <v>351535</v>
      </c>
      <c r="BF20" s="55">
        <v>323697</v>
      </c>
      <c r="BG20" s="55">
        <v>342749</v>
      </c>
      <c r="BH20" s="55">
        <v>327017</v>
      </c>
      <c r="BI20" s="55">
        <v>344141</v>
      </c>
      <c r="BJ20" s="55">
        <v>346580</v>
      </c>
      <c r="BK20" s="55">
        <v>344144</v>
      </c>
      <c r="BL20" s="55">
        <v>371543</v>
      </c>
      <c r="BM20" s="55" t="e">
        <v>#REF!</v>
      </c>
      <c r="BN20" s="55">
        <v>364060</v>
      </c>
      <c r="BO20" s="55">
        <v>371699</v>
      </c>
      <c r="BP20" s="55">
        <v>340164</v>
      </c>
      <c r="BQ20" s="55">
        <v>384926</v>
      </c>
      <c r="BR20" s="55">
        <v>371809</v>
      </c>
      <c r="BS20" s="55">
        <v>386891</v>
      </c>
      <c r="BT20" s="55">
        <v>379406</v>
      </c>
      <c r="BU20" s="55">
        <v>399802</v>
      </c>
      <c r="BV20" s="55">
        <v>396228</v>
      </c>
      <c r="BW20" s="55">
        <v>380693</v>
      </c>
      <c r="BX20" s="55">
        <v>394432</v>
      </c>
      <c r="BY20" s="55">
        <v>386537</v>
      </c>
      <c r="BZ20" s="55">
        <v>398224</v>
      </c>
      <c r="CA20" s="55">
        <v>385910</v>
      </c>
      <c r="CB20" s="55">
        <v>350371</v>
      </c>
      <c r="CC20" s="55">
        <v>392144</v>
      </c>
      <c r="CD20" s="55">
        <v>383476</v>
      </c>
      <c r="CE20" s="55">
        <v>400830</v>
      </c>
      <c r="CF20" s="55">
        <v>391977</v>
      </c>
      <c r="CG20" s="55">
        <v>400747</v>
      </c>
      <c r="CH20" s="55">
        <v>403648</v>
      </c>
      <c r="CI20" s="55">
        <v>397650</v>
      </c>
      <c r="CJ20" s="55">
        <v>375983</v>
      </c>
      <c r="CK20" s="55">
        <v>396844</v>
      </c>
      <c r="CL20" s="55">
        <v>365428</v>
      </c>
      <c r="CM20" s="55">
        <v>338385</v>
      </c>
      <c r="CN20" s="55">
        <v>399928</v>
      </c>
      <c r="CO20" s="55">
        <v>469350</v>
      </c>
      <c r="CP20" s="55">
        <v>401193</v>
      </c>
      <c r="CQ20" s="55">
        <v>416577</v>
      </c>
      <c r="CR20" s="55">
        <v>411277</v>
      </c>
      <c r="CS20" s="55">
        <v>395013</v>
      </c>
      <c r="CT20" s="55">
        <v>414430</v>
      </c>
      <c r="CU20" s="55">
        <v>412072</v>
      </c>
      <c r="CV20" s="55">
        <v>438636</v>
      </c>
      <c r="CW20" s="55">
        <v>433049</v>
      </c>
      <c r="CX20" s="55">
        <v>406943</v>
      </c>
      <c r="CY20" s="55">
        <v>441726</v>
      </c>
      <c r="CZ20" s="55">
        <v>420146</v>
      </c>
      <c r="DA20" s="55">
        <v>435871</v>
      </c>
      <c r="DB20" s="55">
        <v>425207</v>
      </c>
      <c r="DC20" s="55">
        <v>433375</v>
      </c>
      <c r="DD20" s="55">
        <v>441805</v>
      </c>
      <c r="DE20" s="55">
        <v>418980</v>
      </c>
      <c r="DF20" s="55">
        <v>422047</v>
      </c>
      <c r="DG20" s="55">
        <v>445429</v>
      </c>
      <c r="DH20" s="55">
        <v>452081</v>
      </c>
      <c r="DI20" s="55">
        <v>442120</v>
      </c>
      <c r="DJ20" s="55">
        <v>387941</v>
      </c>
      <c r="DK20" s="55">
        <v>418073</v>
      </c>
      <c r="DL20" s="55">
        <v>400530</v>
      </c>
      <c r="DM20" s="55">
        <v>409390</v>
      </c>
      <c r="DN20" s="55">
        <v>395520</v>
      </c>
      <c r="DO20" s="55">
        <v>404131</v>
      </c>
      <c r="DP20" s="55">
        <v>413519</v>
      </c>
      <c r="DQ20" s="55">
        <v>394149</v>
      </c>
      <c r="DR20" s="55">
        <v>405302</v>
      </c>
      <c r="DS20" s="55">
        <v>390209</v>
      </c>
      <c r="DT20" s="55">
        <v>407216</v>
      </c>
      <c r="DU20" s="17">
        <v>404903</v>
      </c>
      <c r="DV20" s="17">
        <v>362664</v>
      </c>
      <c r="DW20" s="17">
        <v>383944</v>
      </c>
      <c r="DX20" s="17">
        <v>383284</v>
      </c>
      <c r="DY20" s="17">
        <v>410301</v>
      </c>
      <c r="DZ20" s="17">
        <v>393424</v>
      </c>
      <c r="EA20" s="17">
        <v>410252</v>
      </c>
      <c r="EB20" s="17">
        <v>405065</v>
      </c>
      <c r="EC20" s="17">
        <v>396069</v>
      </c>
      <c r="ED20" s="17">
        <v>412324</v>
      </c>
      <c r="EE20" s="17">
        <v>394580</v>
      </c>
      <c r="EF20" s="17">
        <v>412246</v>
      </c>
      <c r="EG20" s="17">
        <v>407986</v>
      </c>
      <c r="EH20" s="17">
        <v>366186</v>
      </c>
      <c r="EI20" s="17">
        <v>405747</v>
      </c>
      <c r="EJ20" s="17">
        <v>392733</v>
      </c>
      <c r="EK20" s="17">
        <v>411719</v>
      </c>
      <c r="EL20" s="17">
        <v>412302</v>
      </c>
      <c r="EM20" s="17">
        <v>435631</v>
      </c>
      <c r="EN20" s="17">
        <v>412962</v>
      </c>
      <c r="EO20" s="17">
        <v>425454</v>
      </c>
      <c r="EP20" s="17">
        <v>439012</v>
      </c>
      <c r="EQ20" s="17">
        <v>401651</v>
      </c>
      <c r="ER20" s="17">
        <v>430914</v>
      </c>
      <c r="ES20" s="17">
        <v>427681</v>
      </c>
      <c r="ET20" s="17">
        <v>436178</v>
      </c>
      <c r="EU20" s="17">
        <v>416362</v>
      </c>
      <c r="EV20" s="17">
        <v>439689</v>
      </c>
      <c r="EW20" s="17">
        <v>449677</v>
      </c>
      <c r="EX20" s="17">
        <v>432967</v>
      </c>
      <c r="EY20" s="17">
        <v>441063</v>
      </c>
      <c r="EZ20" s="17">
        <v>426751</v>
      </c>
      <c r="FA20" s="17">
        <v>436156</v>
      </c>
      <c r="FB20" s="17">
        <v>433594</v>
      </c>
      <c r="FC20" s="17">
        <v>378330</v>
      </c>
      <c r="FD20" s="17">
        <v>398341</v>
      </c>
      <c r="FE20" s="17">
        <v>382649</v>
      </c>
      <c r="FF20" s="17">
        <v>388960</v>
      </c>
      <c r="FG20" s="17">
        <v>365329</v>
      </c>
      <c r="FH20" s="17">
        <v>345220</v>
      </c>
      <c r="FI20" s="17">
        <v>316930</v>
      </c>
      <c r="FJ20" s="17">
        <v>289230</v>
      </c>
      <c r="FK20" s="17">
        <v>293206</v>
      </c>
      <c r="FL20" s="17">
        <v>312827</v>
      </c>
      <c r="FM20" s="17">
        <v>316360</v>
      </c>
      <c r="FN20" s="17">
        <v>311536</v>
      </c>
      <c r="FO20" s="17">
        <v>293739</v>
      </c>
      <c r="FP20" s="17">
        <v>333556</v>
      </c>
      <c r="FQ20" s="17">
        <v>317351</v>
      </c>
      <c r="FR20" s="17">
        <v>321043</v>
      </c>
      <c r="FS20" s="17">
        <v>309905</v>
      </c>
      <c r="FT20" s="17">
        <v>318223</v>
      </c>
      <c r="FU20" s="17">
        <v>317111</v>
      </c>
      <c r="FV20" s="17">
        <v>315747</v>
      </c>
      <c r="FW20" s="17">
        <v>323978</v>
      </c>
      <c r="FX20" s="17">
        <v>311611</v>
      </c>
      <c r="FY20" s="17">
        <v>317115</v>
      </c>
      <c r="FZ20" s="17">
        <v>318332</v>
      </c>
      <c r="GA20" s="17">
        <v>288322</v>
      </c>
      <c r="GB20" s="17">
        <v>320411</v>
      </c>
      <c r="GC20" s="17">
        <v>315627</v>
      </c>
      <c r="GD20" s="17">
        <v>324546</v>
      </c>
      <c r="GE20" s="17">
        <v>312495</v>
      </c>
      <c r="GF20" s="17">
        <v>332408</v>
      </c>
      <c r="GG20" s="17">
        <v>342512</v>
      </c>
      <c r="GH20" s="17">
        <v>329872</v>
      </c>
      <c r="GI20" s="17">
        <v>340307</v>
      </c>
      <c r="GJ20" s="17">
        <v>330238</v>
      </c>
      <c r="GK20" s="17">
        <v>345479</v>
      </c>
      <c r="GL20" s="17">
        <v>342439</v>
      </c>
      <c r="GM20" s="17">
        <v>317432</v>
      </c>
      <c r="GN20" s="17">
        <v>324438</v>
      </c>
      <c r="GO20" s="17">
        <v>10810.3</v>
      </c>
      <c r="GP20" s="17">
        <v>10743.064516129032</v>
      </c>
      <c r="GQ20" s="17">
        <v>10732.333333333334</v>
      </c>
      <c r="GR20" s="17">
        <v>10581.193548387097</v>
      </c>
      <c r="GS20" s="17">
        <v>10651.322580645161</v>
      </c>
      <c r="GT20" s="17">
        <v>10746.466666666667</v>
      </c>
      <c r="GU20" s="17">
        <v>10927.838709677419</v>
      </c>
      <c r="GV20" s="17">
        <v>11001.1</v>
      </c>
      <c r="GW20" s="17">
        <v>10603.967741935483</v>
      </c>
      <c r="GX20" s="17">
        <v>11187.451612903225</v>
      </c>
      <c r="GY20" s="17">
        <v>10096.321428571429</v>
      </c>
      <c r="GZ20" s="17">
        <v>9499.5483870967746</v>
      </c>
      <c r="HA20" s="17">
        <v>10120.866666666667</v>
      </c>
      <c r="HB20" s="17">
        <v>10512</v>
      </c>
      <c r="HC20" s="17">
        <v>10541</v>
      </c>
      <c r="HD20" s="17">
        <v>10882</v>
      </c>
      <c r="HE20" s="17">
        <v>11242</v>
      </c>
      <c r="HF20" s="17">
        <v>11967</v>
      </c>
      <c r="HG20" s="17">
        <v>12217</v>
      </c>
      <c r="HH20" s="17">
        <v>12901</v>
      </c>
      <c r="HI20" s="17">
        <v>13065</v>
      </c>
      <c r="HJ20" s="17">
        <v>12936</v>
      </c>
      <c r="HK20" s="17">
        <v>12956</v>
      </c>
      <c r="HL20" s="17">
        <v>12684</v>
      </c>
      <c r="HM20" s="17">
        <v>12837</v>
      </c>
      <c r="HN20" s="17">
        <v>12940</v>
      </c>
      <c r="HO20" s="17">
        <v>13501</v>
      </c>
      <c r="HP20" s="17">
        <v>13485</v>
      </c>
      <c r="HQ20" s="17">
        <v>13955</v>
      </c>
      <c r="HR20" s="17">
        <v>13543</v>
      </c>
      <c r="HS20" s="17">
        <v>13497</v>
      </c>
      <c r="HT20" s="17">
        <v>13610</v>
      </c>
      <c r="HU20" s="17">
        <v>12752</v>
      </c>
      <c r="HV20" s="72">
        <v>13636</v>
      </c>
      <c r="HW20" s="72">
        <v>13663</v>
      </c>
      <c r="HX20" s="72">
        <v>13886</v>
      </c>
      <c r="HY20" s="72">
        <v>14174.96</v>
      </c>
      <c r="HZ20" s="72">
        <f>445432/31</f>
        <v>14368.774193548386</v>
      </c>
      <c r="IA20" s="72">
        <v>14391</v>
      </c>
      <c r="IB20" s="72">
        <f>446939/31</f>
        <v>14417.387096774193</v>
      </c>
      <c r="IC20" s="72">
        <f>411601/31</f>
        <v>13277.451612903225</v>
      </c>
      <c r="ID20" s="72">
        <f>456346/30</f>
        <v>15211.533333333333</v>
      </c>
      <c r="IE20" s="72">
        <f>471561/31</f>
        <v>15211.645161290322</v>
      </c>
      <c r="IF20" s="72">
        <f>455211/30</f>
        <v>15173.7</v>
      </c>
      <c r="IG20" s="17">
        <v>14446</v>
      </c>
      <c r="IH20" s="17">
        <v>14902</v>
      </c>
      <c r="II20" s="17">
        <v>14791</v>
      </c>
      <c r="IJ20" s="17">
        <v>14380</v>
      </c>
      <c r="IK20" s="17">
        <v>13238</v>
      </c>
      <c r="IL20" s="17">
        <v>13259</v>
      </c>
      <c r="IM20" s="17">
        <v>12784</v>
      </c>
      <c r="IN20" s="17">
        <v>12621</v>
      </c>
      <c r="IO20" s="17">
        <v>12447</v>
      </c>
      <c r="IP20" s="17">
        <v>12312</v>
      </c>
      <c r="IQ20" s="17">
        <v>12183</v>
      </c>
      <c r="IR20" s="17">
        <v>12220</v>
      </c>
      <c r="IS20" s="17">
        <f t="shared" si="0"/>
        <v>37</v>
      </c>
      <c r="IT20" s="1"/>
      <c r="IU20" s="1"/>
      <c r="IV20" s="1"/>
    </row>
    <row r="21" spans="1:256" s="5" customFormat="1" ht="16.5" customHeight="1" x14ac:dyDescent="0.2">
      <c r="A21" s="127"/>
      <c r="B21" s="129"/>
      <c r="C21" s="27" t="s">
        <v>28</v>
      </c>
      <c r="D21" s="28" t="s">
        <v>29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>
        <v>213</v>
      </c>
      <c r="BX21" s="55">
        <v>134</v>
      </c>
      <c r="BY21" s="55">
        <v>220</v>
      </c>
      <c r="BZ21" s="55">
        <v>411</v>
      </c>
      <c r="CA21" s="55">
        <v>44</v>
      </c>
      <c r="CB21" s="55">
        <v>63</v>
      </c>
      <c r="CC21" s="55">
        <v>82</v>
      </c>
      <c r="CD21" s="55">
        <v>48</v>
      </c>
      <c r="CE21" s="55">
        <v>0</v>
      </c>
      <c r="CF21" s="55">
        <v>0</v>
      </c>
      <c r="CG21" s="55">
        <v>0</v>
      </c>
      <c r="CH21" s="55">
        <v>160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0</v>
      </c>
      <c r="CO21" s="55">
        <v>0</v>
      </c>
      <c r="CP21" s="55">
        <v>0</v>
      </c>
      <c r="CQ21" s="55">
        <v>179</v>
      </c>
      <c r="CR21" s="55">
        <v>24</v>
      </c>
      <c r="CS21" s="55">
        <v>10506</v>
      </c>
      <c r="CT21" s="55">
        <v>52576</v>
      </c>
      <c r="CU21" s="55">
        <v>21123</v>
      </c>
      <c r="CV21" s="55">
        <v>38237</v>
      </c>
      <c r="CW21" s="55">
        <v>39602</v>
      </c>
      <c r="CX21" s="55">
        <v>42838</v>
      </c>
      <c r="CY21" s="55">
        <v>50874</v>
      </c>
      <c r="CZ21" s="55">
        <v>35735</v>
      </c>
      <c r="DA21" s="55">
        <v>62021</v>
      </c>
      <c r="DB21" s="55">
        <v>62695</v>
      </c>
      <c r="DC21" s="55">
        <v>76545</v>
      </c>
      <c r="DD21" s="55">
        <v>70226</v>
      </c>
      <c r="DE21" s="55">
        <v>82470</v>
      </c>
      <c r="DF21" s="55">
        <v>110273</v>
      </c>
      <c r="DG21" s="55">
        <v>118647</v>
      </c>
      <c r="DH21" s="55">
        <v>88366</v>
      </c>
      <c r="DI21" s="55">
        <v>97954</v>
      </c>
      <c r="DJ21" s="55">
        <v>98586</v>
      </c>
      <c r="DK21" s="55">
        <v>90502</v>
      </c>
      <c r="DL21" s="55">
        <v>113046</v>
      </c>
      <c r="DM21" s="55">
        <v>125892</v>
      </c>
      <c r="DN21" s="55">
        <v>103479</v>
      </c>
      <c r="DO21" s="55">
        <v>93992</v>
      </c>
      <c r="DP21" s="55">
        <v>99420</v>
      </c>
      <c r="DQ21" s="55">
        <v>79913</v>
      </c>
      <c r="DR21" s="55">
        <v>103208</v>
      </c>
      <c r="DS21" s="55">
        <v>89666</v>
      </c>
      <c r="DT21" s="55">
        <v>78291</v>
      </c>
      <c r="DU21" s="17">
        <v>113629</v>
      </c>
      <c r="DV21" s="17">
        <v>153634</v>
      </c>
      <c r="DW21" s="17">
        <v>115240</v>
      </c>
      <c r="DX21" s="17">
        <v>140350</v>
      </c>
      <c r="DY21" s="17">
        <v>113076</v>
      </c>
      <c r="DZ21" s="17">
        <v>118957</v>
      </c>
      <c r="EA21" s="17">
        <v>121359</v>
      </c>
      <c r="EB21" s="17">
        <v>113577</v>
      </c>
      <c r="EC21" s="17">
        <v>117277</v>
      </c>
      <c r="ED21" s="17">
        <v>101262</v>
      </c>
      <c r="EE21" s="17">
        <v>95464</v>
      </c>
      <c r="EF21" s="17">
        <v>110781</v>
      </c>
      <c r="EG21" s="17">
        <v>138057</v>
      </c>
      <c r="EH21" s="17">
        <v>116970</v>
      </c>
      <c r="EI21" s="17">
        <v>108418</v>
      </c>
      <c r="EJ21" s="17">
        <v>106852</v>
      </c>
      <c r="EK21" s="17">
        <v>136894</v>
      </c>
      <c r="EL21" s="17">
        <v>121784</v>
      </c>
      <c r="EM21" s="17">
        <v>118852</v>
      </c>
      <c r="EN21" s="17">
        <v>119618</v>
      </c>
      <c r="EO21" s="17">
        <v>112926</v>
      </c>
      <c r="EP21" s="17">
        <v>108086</v>
      </c>
      <c r="EQ21" s="17">
        <v>102232</v>
      </c>
      <c r="ER21" s="17">
        <v>102642</v>
      </c>
      <c r="ES21" s="17">
        <v>96725</v>
      </c>
      <c r="ET21" s="17">
        <v>96161</v>
      </c>
      <c r="EU21" s="17">
        <v>107048</v>
      </c>
      <c r="EV21" s="17">
        <v>100721</v>
      </c>
      <c r="EW21" s="17">
        <v>77986</v>
      </c>
      <c r="EX21" s="17">
        <v>91034</v>
      </c>
      <c r="EY21" s="17">
        <v>93352</v>
      </c>
      <c r="EZ21" s="17">
        <v>140696</v>
      </c>
      <c r="FA21" s="17">
        <v>106931</v>
      </c>
      <c r="FB21" s="17">
        <v>107456</v>
      </c>
      <c r="FC21" s="17">
        <v>104623</v>
      </c>
      <c r="FD21" s="17">
        <v>119399</v>
      </c>
      <c r="FE21" s="17">
        <v>121147</v>
      </c>
      <c r="FF21" s="17">
        <v>136474</v>
      </c>
      <c r="FG21" s="17">
        <v>156046</v>
      </c>
      <c r="FH21" s="17">
        <v>156385</v>
      </c>
      <c r="FI21" s="17">
        <v>175780</v>
      </c>
      <c r="FJ21" s="17">
        <v>181478</v>
      </c>
      <c r="FK21" s="17">
        <v>158448</v>
      </c>
      <c r="FL21" s="17">
        <v>180185</v>
      </c>
      <c r="FM21" s="17">
        <v>220077</v>
      </c>
      <c r="FN21" s="17">
        <v>234971</v>
      </c>
      <c r="FO21" s="17">
        <v>185497</v>
      </c>
      <c r="FP21" s="17">
        <v>219638</v>
      </c>
      <c r="FQ21" s="17">
        <v>211912</v>
      </c>
      <c r="FR21" s="17">
        <v>202755</v>
      </c>
      <c r="FS21" s="17">
        <v>204316</v>
      </c>
      <c r="FT21" s="17">
        <v>189524</v>
      </c>
      <c r="FU21" s="17">
        <v>168366</v>
      </c>
      <c r="FV21" s="17">
        <v>178101</v>
      </c>
      <c r="FW21" s="17">
        <v>186776</v>
      </c>
      <c r="FX21" s="17">
        <v>165282</v>
      </c>
      <c r="FY21" s="17">
        <v>165179</v>
      </c>
      <c r="FZ21" s="17">
        <v>149867</v>
      </c>
      <c r="GA21" s="17">
        <v>134331</v>
      </c>
      <c r="GB21" s="17">
        <v>130498</v>
      </c>
      <c r="GC21" s="17">
        <v>115860</v>
      </c>
      <c r="GD21" s="17">
        <v>124222</v>
      </c>
      <c r="GE21" s="17">
        <v>121405</v>
      </c>
      <c r="GF21" s="17">
        <v>116315</v>
      </c>
      <c r="GG21" s="17">
        <v>115810</v>
      </c>
      <c r="GH21" s="17">
        <v>122658</v>
      </c>
      <c r="GI21" s="17">
        <v>121378</v>
      </c>
      <c r="GJ21" s="17">
        <v>114663</v>
      </c>
      <c r="GK21" s="17">
        <v>121051</v>
      </c>
      <c r="GL21" s="17">
        <v>125098</v>
      </c>
      <c r="GM21" s="17">
        <v>110049</v>
      </c>
      <c r="GN21" s="17">
        <v>126884</v>
      </c>
      <c r="GO21" s="17">
        <v>3951.9666666666667</v>
      </c>
      <c r="GP21" s="17">
        <v>3888.9032258064517</v>
      </c>
      <c r="GQ21" s="17">
        <v>3616.4</v>
      </c>
      <c r="GR21" s="17">
        <v>3546.5483870967741</v>
      </c>
      <c r="GS21" s="17">
        <v>3682.5806451612902</v>
      </c>
      <c r="GT21" s="17">
        <v>3482.3</v>
      </c>
      <c r="GU21" s="17">
        <v>3186.8064516129034</v>
      </c>
      <c r="GV21" s="17">
        <v>3104.2666666666669</v>
      </c>
      <c r="GW21" s="17">
        <v>3503.3548387096776</v>
      </c>
      <c r="GX21" s="17">
        <v>3535.7096774193546</v>
      </c>
      <c r="GY21" s="17">
        <v>3159.7142857142858</v>
      </c>
      <c r="GZ21" s="17">
        <v>3034.9354838709678</v>
      </c>
      <c r="HA21" s="17">
        <v>3073.2</v>
      </c>
      <c r="HB21" s="17">
        <v>2917</v>
      </c>
      <c r="HC21" s="17">
        <v>2732</v>
      </c>
      <c r="HD21" s="17">
        <v>2633</v>
      </c>
      <c r="HE21" s="17">
        <v>2168</v>
      </c>
      <c r="HF21" s="17">
        <v>2468</v>
      </c>
      <c r="HG21" s="17">
        <v>2323</v>
      </c>
      <c r="HH21" s="17">
        <v>2280</v>
      </c>
      <c r="HI21" s="17">
        <v>2229</v>
      </c>
      <c r="HJ21" s="17">
        <v>2098</v>
      </c>
      <c r="HK21" s="17">
        <v>2035</v>
      </c>
      <c r="HL21" s="17">
        <v>1974</v>
      </c>
      <c r="HM21" s="17">
        <v>1908</v>
      </c>
      <c r="HN21" s="17">
        <v>1907</v>
      </c>
      <c r="HO21" s="17">
        <v>1925</v>
      </c>
      <c r="HP21" s="17">
        <v>1922</v>
      </c>
      <c r="HQ21" s="17">
        <v>2023</v>
      </c>
      <c r="HR21" s="17">
        <v>2016</v>
      </c>
      <c r="HS21" s="17">
        <v>1945</v>
      </c>
      <c r="HT21" s="17">
        <v>1840</v>
      </c>
      <c r="HU21" s="17">
        <v>1938</v>
      </c>
      <c r="HV21" s="72">
        <v>1982</v>
      </c>
      <c r="HW21" s="72">
        <v>1964.1</v>
      </c>
      <c r="HX21" s="72">
        <v>1859</v>
      </c>
      <c r="HY21" s="72">
        <v>2107</v>
      </c>
      <c r="HZ21" s="72">
        <f>59558/31</f>
        <v>1921.2258064516129</v>
      </c>
      <c r="IA21" s="72">
        <v>1955</v>
      </c>
      <c r="IB21" s="72">
        <f>66570/31</f>
        <v>2147.4193548387098</v>
      </c>
      <c r="IC21" s="72">
        <f>66497/31</f>
        <v>2145.0645161290322</v>
      </c>
      <c r="ID21" s="72">
        <f>63313/30</f>
        <v>2110.4333333333334</v>
      </c>
      <c r="IE21" s="72">
        <f>56207/31</f>
        <v>1813.1290322580646</v>
      </c>
      <c r="IF21" s="72">
        <f>55392/30</f>
        <v>1846.4</v>
      </c>
      <c r="IG21" s="17">
        <v>1751</v>
      </c>
      <c r="IH21" s="17">
        <v>1714</v>
      </c>
      <c r="II21" s="17">
        <v>1656</v>
      </c>
      <c r="IJ21" s="17">
        <v>1557</v>
      </c>
      <c r="IK21" s="17">
        <v>1475</v>
      </c>
      <c r="IL21" s="17">
        <v>1401</v>
      </c>
      <c r="IM21" s="17">
        <v>1320</v>
      </c>
      <c r="IN21" s="17">
        <v>1342</v>
      </c>
      <c r="IO21" s="17">
        <v>1320</v>
      </c>
      <c r="IP21" s="17">
        <v>1297</v>
      </c>
      <c r="IQ21" s="17">
        <v>1266</v>
      </c>
      <c r="IR21" s="17">
        <v>1189</v>
      </c>
      <c r="IS21" s="17">
        <f t="shared" si="0"/>
        <v>-77</v>
      </c>
      <c r="IT21" s="1"/>
      <c r="IU21" s="1"/>
      <c r="IV21" s="1"/>
    </row>
    <row r="22" spans="1:256" s="5" customFormat="1" ht="16.5" customHeight="1" x14ac:dyDescent="0.2">
      <c r="A22" s="127"/>
      <c r="B22" s="129"/>
      <c r="C22" s="27" t="s">
        <v>71</v>
      </c>
      <c r="D22" s="28" t="s">
        <v>27</v>
      </c>
      <c r="E22" s="55">
        <v>427837</v>
      </c>
      <c r="F22" s="55">
        <v>378869</v>
      </c>
      <c r="G22" s="55">
        <v>409598</v>
      </c>
      <c r="H22" s="55">
        <v>396802</v>
      </c>
      <c r="I22" s="55">
        <v>399436</v>
      </c>
      <c r="J22" s="55">
        <v>386673</v>
      </c>
      <c r="K22" s="55">
        <v>397557</v>
      </c>
      <c r="L22" s="55">
        <v>376148</v>
      </c>
      <c r="M22" s="55">
        <v>376107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987</v>
      </c>
      <c r="W22" s="55">
        <v>491</v>
      </c>
      <c r="X22" s="55">
        <v>821</v>
      </c>
      <c r="Y22" s="55">
        <v>2050</v>
      </c>
      <c r="Z22" s="55">
        <v>1604</v>
      </c>
      <c r="AA22" s="55">
        <v>1406</v>
      </c>
      <c r="AB22" s="55">
        <v>1216</v>
      </c>
      <c r="AC22" s="55">
        <v>1171</v>
      </c>
      <c r="AD22" s="55">
        <v>1102</v>
      </c>
      <c r="AE22" s="55">
        <v>1046</v>
      </c>
      <c r="AF22" s="55">
        <v>582</v>
      </c>
      <c r="AG22" s="55">
        <v>779</v>
      </c>
      <c r="AH22" s="55">
        <v>1090</v>
      </c>
      <c r="AI22" s="55">
        <v>966</v>
      </c>
      <c r="AJ22" s="55">
        <v>963</v>
      </c>
      <c r="AK22" s="55">
        <v>901</v>
      </c>
      <c r="AL22" s="55">
        <v>934</v>
      </c>
      <c r="AM22" s="55">
        <v>839</v>
      </c>
      <c r="AN22" s="55">
        <v>832</v>
      </c>
      <c r="AO22" s="55">
        <v>786</v>
      </c>
      <c r="AP22" s="55">
        <v>793</v>
      </c>
      <c r="AQ22" s="55">
        <v>710</v>
      </c>
      <c r="AR22" s="55">
        <v>714</v>
      </c>
      <c r="AS22" s="55">
        <v>695</v>
      </c>
      <c r="AT22" s="55">
        <v>612</v>
      </c>
      <c r="AU22" s="55">
        <v>708</v>
      </c>
      <c r="AV22" s="55">
        <v>696</v>
      </c>
      <c r="AW22" s="55">
        <v>710</v>
      </c>
      <c r="AX22" s="55">
        <v>631</v>
      </c>
      <c r="AY22" s="55">
        <v>697</v>
      </c>
      <c r="AZ22" s="55">
        <v>639</v>
      </c>
      <c r="BA22" s="55">
        <v>696</v>
      </c>
      <c r="BB22" s="55">
        <v>647</v>
      </c>
      <c r="BC22" s="55">
        <v>630</v>
      </c>
      <c r="BD22" s="55">
        <v>684</v>
      </c>
      <c r="BE22" s="55">
        <v>674</v>
      </c>
      <c r="BF22" s="55">
        <v>612</v>
      </c>
      <c r="BG22" s="55">
        <v>643</v>
      </c>
      <c r="BH22" s="55">
        <v>615</v>
      </c>
      <c r="BI22" s="55">
        <v>645</v>
      </c>
      <c r="BJ22" s="55">
        <v>568</v>
      </c>
      <c r="BK22" s="55">
        <v>710</v>
      </c>
      <c r="BL22" s="55">
        <v>603</v>
      </c>
      <c r="BM22" s="55" t="e">
        <v>#REF!</v>
      </c>
      <c r="BN22" s="55">
        <v>607</v>
      </c>
      <c r="BO22" s="55">
        <v>634</v>
      </c>
      <c r="BP22" s="55">
        <v>505</v>
      </c>
      <c r="BQ22" s="55">
        <v>603</v>
      </c>
      <c r="BR22" s="55">
        <v>607</v>
      </c>
      <c r="BS22" s="55">
        <v>569</v>
      </c>
      <c r="BT22" s="55">
        <v>618</v>
      </c>
      <c r="BU22" s="55">
        <v>542</v>
      </c>
      <c r="BV22" s="55">
        <v>573</v>
      </c>
      <c r="BW22" s="55">
        <v>601</v>
      </c>
      <c r="BX22" s="55">
        <v>641</v>
      </c>
      <c r="BY22" s="55">
        <v>632</v>
      </c>
      <c r="BZ22" s="55">
        <v>597</v>
      </c>
      <c r="CA22" s="55">
        <v>600</v>
      </c>
      <c r="CB22" s="55">
        <v>553</v>
      </c>
      <c r="CC22" s="55">
        <v>584</v>
      </c>
      <c r="CD22" s="55">
        <v>572</v>
      </c>
      <c r="CE22" s="55">
        <v>597</v>
      </c>
      <c r="CF22" s="55">
        <v>610</v>
      </c>
      <c r="CG22" s="55">
        <v>591</v>
      </c>
      <c r="CH22" s="55">
        <v>594</v>
      </c>
      <c r="CI22" s="55">
        <v>627</v>
      </c>
      <c r="CJ22" s="55">
        <v>567</v>
      </c>
      <c r="CK22" s="55">
        <v>609</v>
      </c>
      <c r="CL22" s="55">
        <v>510</v>
      </c>
      <c r="CM22" s="55">
        <v>282</v>
      </c>
      <c r="CN22" s="55">
        <v>421</v>
      </c>
      <c r="CO22" s="55">
        <v>752</v>
      </c>
      <c r="CP22" s="55">
        <v>581</v>
      </c>
      <c r="CQ22" s="55">
        <v>587</v>
      </c>
      <c r="CR22" s="55">
        <v>582</v>
      </c>
      <c r="CS22" s="55">
        <v>526</v>
      </c>
      <c r="CT22" s="55">
        <v>583</v>
      </c>
      <c r="CU22" s="55">
        <v>576</v>
      </c>
      <c r="CV22" s="55">
        <v>593</v>
      </c>
      <c r="CW22" s="55">
        <v>613</v>
      </c>
      <c r="CX22" s="55">
        <v>578</v>
      </c>
      <c r="CY22" s="55">
        <v>584</v>
      </c>
      <c r="CZ22" s="55">
        <v>567</v>
      </c>
      <c r="DA22" s="55">
        <v>563</v>
      </c>
      <c r="DB22" s="55">
        <v>545</v>
      </c>
      <c r="DC22" s="55">
        <v>563</v>
      </c>
      <c r="DD22" s="55">
        <v>571</v>
      </c>
      <c r="DE22" s="55">
        <v>572</v>
      </c>
      <c r="DF22" s="55">
        <v>591</v>
      </c>
      <c r="DG22" s="55">
        <v>530</v>
      </c>
      <c r="DH22" s="55">
        <v>553</v>
      </c>
      <c r="DI22" s="55">
        <v>583</v>
      </c>
      <c r="DJ22" s="55">
        <v>562</v>
      </c>
      <c r="DK22" s="55">
        <v>547</v>
      </c>
      <c r="DL22" s="55">
        <v>575</v>
      </c>
      <c r="DM22" s="55">
        <v>564</v>
      </c>
      <c r="DN22" s="55">
        <v>583</v>
      </c>
      <c r="DO22" s="55">
        <v>525</v>
      </c>
      <c r="DP22" s="55">
        <v>561</v>
      </c>
      <c r="DQ22" s="55">
        <v>567</v>
      </c>
      <c r="DR22" s="55">
        <v>547</v>
      </c>
      <c r="DS22" s="55">
        <v>576</v>
      </c>
      <c r="DT22" s="55">
        <v>588</v>
      </c>
      <c r="DU22" s="17">
        <v>570</v>
      </c>
      <c r="DV22" s="17">
        <v>472</v>
      </c>
      <c r="DW22" s="17">
        <v>320</v>
      </c>
      <c r="DX22" s="17">
        <v>793</v>
      </c>
      <c r="DY22" s="17">
        <v>578</v>
      </c>
      <c r="DZ22" s="17">
        <v>543</v>
      </c>
      <c r="EA22" s="17">
        <v>559</v>
      </c>
      <c r="EB22" s="17">
        <v>550</v>
      </c>
      <c r="EC22" s="17">
        <v>532</v>
      </c>
      <c r="ED22" s="17">
        <v>533</v>
      </c>
      <c r="EE22" s="17">
        <v>534</v>
      </c>
      <c r="EF22" s="17">
        <v>2212</v>
      </c>
      <c r="EG22" s="17">
        <v>5197</v>
      </c>
      <c r="EH22" s="17">
        <v>4017</v>
      </c>
      <c r="EI22" s="17">
        <v>3020</v>
      </c>
      <c r="EJ22" s="17">
        <v>2247</v>
      </c>
      <c r="EK22" s="17">
        <v>2095</v>
      </c>
      <c r="EL22" s="17">
        <v>1643</v>
      </c>
      <c r="EM22" s="17">
        <v>3638</v>
      </c>
      <c r="EN22" s="17">
        <v>6697</v>
      </c>
      <c r="EO22" s="17">
        <v>6456</v>
      </c>
      <c r="EP22" s="17">
        <v>5446</v>
      </c>
      <c r="EQ22" s="17">
        <v>3882</v>
      </c>
      <c r="ER22" s="17">
        <v>5974</v>
      </c>
      <c r="ES22" s="17">
        <v>5954</v>
      </c>
      <c r="ET22" s="17">
        <v>4327</v>
      </c>
      <c r="EU22" s="17">
        <v>3439</v>
      </c>
      <c r="EV22" s="17">
        <v>3291</v>
      </c>
      <c r="EW22" s="17">
        <v>3143</v>
      </c>
      <c r="EX22" s="17">
        <v>2300</v>
      </c>
      <c r="EY22" s="17">
        <v>3272</v>
      </c>
      <c r="EZ22" s="17">
        <v>2757</v>
      </c>
      <c r="FA22" s="17">
        <v>2867</v>
      </c>
      <c r="FB22" s="17">
        <v>2783</v>
      </c>
      <c r="FC22" s="17">
        <v>2763</v>
      </c>
      <c r="FD22" s="17">
        <v>2948</v>
      </c>
      <c r="FE22" s="17">
        <v>2672</v>
      </c>
      <c r="FF22" s="17">
        <v>2870</v>
      </c>
      <c r="FG22" s="17">
        <v>2141</v>
      </c>
      <c r="FH22" s="17">
        <v>2735</v>
      </c>
      <c r="FI22" s="17">
        <v>2659</v>
      </c>
      <c r="FJ22" s="17">
        <v>2654</v>
      </c>
      <c r="FK22" s="17">
        <v>2493</v>
      </c>
      <c r="FL22" s="17">
        <v>2419</v>
      </c>
      <c r="FM22" s="17">
        <v>2547</v>
      </c>
      <c r="FN22" s="17">
        <v>2356</v>
      </c>
      <c r="FO22" s="17">
        <v>1952</v>
      </c>
      <c r="FP22" s="17">
        <v>2452</v>
      </c>
      <c r="FQ22" s="17">
        <v>2127</v>
      </c>
      <c r="FR22" s="17">
        <v>2083</v>
      </c>
      <c r="FS22" s="17">
        <v>2117</v>
      </c>
      <c r="FT22" s="17">
        <v>2153</v>
      </c>
      <c r="FU22" s="17">
        <v>2066</v>
      </c>
      <c r="FV22" s="17">
        <v>1885</v>
      </c>
      <c r="FW22" s="17">
        <v>1904</v>
      </c>
      <c r="FX22" s="17">
        <v>1703</v>
      </c>
      <c r="FY22" s="17">
        <v>1803</v>
      </c>
      <c r="FZ22" s="17">
        <v>1697</v>
      </c>
      <c r="GA22" s="17">
        <v>1408</v>
      </c>
      <c r="GB22" s="17">
        <v>1703</v>
      </c>
      <c r="GC22" s="17">
        <v>1596</v>
      </c>
      <c r="GD22" s="17">
        <v>1777</v>
      </c>
      <c r="GE22" s="17">
        <v>2410</v>
      </c>
      <c r="GF22" s="17">
        <v>1910</v>
      </c>
      <c r="GG22" s="17">
        <v>1448</v>
      </c>
      <c r="GH22" s="17">
        <v>1776</v>
      </c>
      <c r="GI22" s="17">
        <v>2066</v>
      </c>
      <c r="GJ22" s="17">
        <v>1910</v>
      </c>
      <c r="GK22" s="17">
        <v>1810</v>
      </c>
      <c r="GL22" s="17">
        <v>1671</v>
      </c>
      <c r="GM22" s="17">
        <v>1485</v>
      </c>
      <c r="GN22" s="17">
        <v>1642</v>
      </c>
      <c r="GO22" s="17">
        <v>50.4</v>
      </c>
      <c r="GP22" s="17">
        <v>50.70967741935484</v>
      </c>
      <c r="GQ22" s="17">
        <v>48.266666666666666</v>
      </c>
      <c r="GR22" s="17">
        <v>46.032258064516128</v>
      </c>
      <c r="GS22" s="17">
        <v>47.193548387096776</v>
      </c>
      <c r="GT22" s="17">
        <v>45.366666666666667</v>
      </c>
      <c r="GU22" s="17">
        <v>43.935483870967744</v>
      </c>
      <c r="GV22" s="17">
        <v>45.666666666666664</v>
      </c>
      <c r="GW22" s="17">
        <v>41.548387096774192</v>
      </c>
      <c r="GX22" s="17">
        <v>38.322580645161288</v>
      </c>
      <c r="GY22" s="17">
        <v>40.321428571428569</v>
      </c>
      <c r="GZ22" s="17">
        <v>30.806451612903224</v>
      </c>
      <c r="HA22" s="17">
        <v>46.56666666666667</v>
      </c>
      <c r="HB22" s="17">
        <v>41</v>
      </c>
      <c r="HC22" s="17">
        <v>39</v>
      </c>
      <c r="HD22" s="17">
        <v>43</v>
      </c>
      <c r="HE22" s="17">
        <v>41</v>
      </c>
      <c r="HF22" s="17">
        <v>37</v>
      </c>
      <c r="HG22" s="17">
        <v>42</v>
      </c>
      <c r="HH22" s="17">
        <v>40</v>
      </c>
      <c r="HI22" s="17">
        <v>33</v>
      </c>
      <c r="HJ22" s="17">
        <v>35</v>
      </c>
      <c r="HK22" s="17">
        <v>41</v>
      </c>
      <c r="HL22" s="17">
        <v>37</v>
      </c>
      <c r="HM22" s="17">
        <v>37</v>
      </c>
      <c r="HN22" s="17">
        <v>36</v>
      </c>
      <c r="HO22" s="17">
        <v>35</v>
      </c>
      <c r="HP22" s="17">
        <v>36</v>
      </c>
      <c r="HQ22" s="17">
        <v>37</v>
      </c>
      <c r="HR22" s="17">
        <v>32</v>
      </c>
      <c r="HS22" s="17">
        <v>28</v>
      </c>
      <c r="HT22" s="17">
        <v>38</v>
      </c>
      <c r="HU22" s="17">
        <v>36</v>
      </c>
      <c r="HV22" s="72">
        <v>35</v>
      </c>
      <c r="HW22" s="72">
        <v>33</v>
      </c>
      <c r="HX22" s="72">
        <v>32</v>
      </c>
      <c r="HY22" s="72">
        <v>34</v>
      </c>
      <c r="HZ22" s="72">
        <v>33.096774193548384</v>
      </c>
      <c r="IA22" s="72">
        <v>33</v>
      </c>
      <c r="IB22" s="72">
        <v>32.387096774193552</v>
      </c>
      <c r="IC22" s="72">
        <v>33.41935483870968</v>
      </c>
      <c r="ID22" s="72">
        <v>33.4</v>
      </c>
      <c r="IE22" s="72">
        <v>42.967741935483872</v>
      </c>
      <c r="IF22" s="72">
        <v>55.43333333333333</v>
      </c>
      <c r="IG22" s="17">
        <v>42</v>
      </c>
      <c r="IH22" s="17">
        <v>42</v>
      </c>
      <c r="II22" s="17">
        <v>38</v>
      </c>
      <c r="IJ22" s="17">
        <v>38</v>
      </c>
      <c r="IK22" s="17">
        <v>38</v>
      </c>
      <c r="IL22" s="17">
        <v>37</v>
      </c>
      <c r="IM22" s="17">
        <v>33</v>
      </c>
      <c r="IN22" s="17">
        <v>35</v>
      </c>
      <c r="IO22" s="17">
        <v>31</v>
      </c>
      <c r="IP22" s="17">
        <v>31</v>
      </c>
      <c r="IQ22" s="17">
        <v>35</v>
      </c>
      <c r="IR22" s="17">
        <v>34</v>
      </c>
      <c r="IS22" s="17">
        <f t="shared" si="0"/>
        <v>-1</v>
      </c>
      <c r="IT22" s="1"/>
      <c r="IU22" s="1"/>
      <c r="IV22" s="1"/>
    </row>
    <row r="23" spans="1:256" s="5" customFormat="1" ht="16.5" customHeight="1" thickBot="1" x14ac:dyDescent="0.25">
      <c r="A23" s="127"/>
      <c r="B23" s="129"/>
      <c r="C23" s="27" t="s">
        <v>71</v>
      </c>
      <c r="D23" s="28" t="s">
        <v>49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>
        <v>1000</v>
      </c>
      <c r="CN23" s="55">
        <v>2336</v>
      </c>
      <c r="CO23" s="55">
        <v>2392</v>
      </c>
      <c r="CP23" s="55">
        <v>2125</v>
      </c>
      <c r="CQ23" s="55">
        <v>1952</v>
      </c>
      <c r="CR23" s="55">
        <v>1683</v>
      </c>
      <c r="CS23" s="55">
        <v>1459</v>
      </c>
      <c r="CT23" s="55">
        <v>1321</v>
      </c>
      <c r="CU23" s="55">
        <v>1397</v>
      </c>
      <c r="CV23" s="55">
        <v>1384</v>
      </c>
      <c r="CW23" s="55">
        <v>1340</v>
      </c>
      <c r="CX23" s="55">
        <v>1189</v>
      </c>
      <c r="CY23" s="55">
        <v>1118</v>
      </c>
      <c r="CZ23" s="55">
        <v>1113</v>
      </c>
      <c r="DA23" s="55">
        <v>1208</v>
      </c>
      <c r="DB23" s="55">
        <v>1034</v>
      </c>
      <c r="DC23" s="55">
        <v>1074</v>
      </c>
      <c r="DD23" s="55">
        <v>1077</v>
      </c>
      <c r="DE23" s="55">
        <v>994</v>
      </c>
      <c r="DF23" s="55">
        <v>1049</v>
      </c>
      <c r="DG23" s="55">
        <v>1025</v>
      </c>
      <c r="DH23" s="55">
        <v>1059</v>
      </c>
      <c r="DI23" s="55">
        <v>1121</v>
      </c>
      <c r="DJ23" s="55">
        <v>1025</v>
      </c>
      <c r="DK23" s="55">
        <v>1251</v>
      </c>
      <c r="DL23" s="55">
        <v>1258</v>
      </c>
      <c r="DM23" s="55">
        <v>1282</v>
      </c>
      <c r="DN23" s="55">
        <v>1256</v>
      </c>
      <c r="DO23" s="55">
        <v>1232</v>
      </c>
      <c r="DP23" s="55">
        <v>1263</v>
      </c>
      <c r="DQ23" s="55">
        <v>1264</v>
      </c>
      <c r="DR23" s="55">
        <v>1991</v>
      </c>
      <c r="DS23" s="55">
        <v>1874</v>
      </c>
      <c r="DT23" s="55">
        <v>1817</v>
      </c>
      <c r="DU23" s="17">
        <v>1758</v>
      </c>
      <c r="DV23" s="17">
        <v>1462</v>
      </c>
      <c r="DW23" s="17">
        <v>1503</v>
      </c>
      <c r="DX23" s="17">
        <v>2013</v>
      </c>
      <c r="DY23" s="17">
        <v>1472</v>
      </c>
      <c r="DZ23" s="17">
        <v>1565</v>
      </c>
      <c r="EA23" s="17">
        <v>1677</v>
      </c>
      <c r="EB23" s="17">
        <v>1798</v>
      </c>
      <c r="EC23" s="17">
        <v>1575</v>
      </c>
      <c r="ED23" s="17">
        <v>1622</v>
      </c>
      <c r="EE23" s="17">
        <v>1412</v>
      </c>
      <c r="EF23" s="17">
        <v>1507</v>
      </c>
      <c r="EG23" s="17">
        <v>1281</v>
      </c>
      <c r="EH23" s="17">
        <v>1360</v>
      </c>
      <c r="EI23" s="17">
        <v>1395</v>
      </c>
      <c r="EJ23" s="17">
        <v>1314</v>
      </c>
      <c r="EK23" s="17">
        <v>1280</v>
      </c>
      <c r="EL23" s="17">
        <v>1261</v>
      </c>
      <c r="EM23" s="17">
        <v>1250</v>
      </c>
      <c r="EN23" s="17">
        <v>1186</v>
      </c>
      <c r="EO23" s="17">
        <v>1253</v>
      </c>
      <c r="EP23" s="17">
        <v>1234</v>
      </c>
      <c r="EQ23" s="17">
        <v>1058</v>
      </c>
      <c r="ER23" s="17">
        <v>1058</v>
      </c>
      <c r="ES23" s="17">
        <v>1052</v>
      </c>
      <c r="ET23" s="17">
        <v>1030</v>
      </c>
      <c r="EU23" s="17">
        <v>1092</v>
      </c>
      <c r="EV23" s="17">
        <v>1143</v>
      </c>
      <c r="EW23" s="17">
        <v>1055</v>
      </c>
      <c r="EX23" s="17">
        <v>1060</v>
      </c>
      <c r="EY23" s="17">
        <v>1100</v>
      </c>
      <c r="EZ23" s="17">
        <v>907</v>
      </c>
      <c r="FA23" s="17">
        <v>912</v>
      </c>
      <c r="FB23" s="17">
        <v>1056</v>
      </c>
      <c r="FC23" s="17">
        <v>1037</v>
      </c>
      <c r="FD23" s="17">
        <v>1013</v>
      </c>
      <c r="FE23" s="17">
        <v>968</v>
      </c>
      <c r="FF23" s="17">
        <v>915</v>
      </c>
      <c r="FG23" s="17">
        <v>707</v>
      </c>
      <c r="FH23" s="17">
        <v>939</v>
      </c>
      <c r="FI23" s="17">
        <v>903</v>
      </c>
      <c r="FJ23" s="17">
        <v>973</v>
      </c>
      <c r="FK23" s="17">
        <v>956</v>
      </c>
      <c r="FL23" s="17">
        <v>752</v>
      </c>
      <c r="FM23" s="17">
        <v>1043</v>
      </c>
      <c r="FN23" s="17">
        <v>942</v>
      </c>
      <c r="FO23" s="17">
        <v>831</v>
      </c>
      <c r="FP23" s="17">
        <v>886</v>
      </c>
      <c r="FQ23" s="17">
        <v>761</v>
      </c>
      <c r="FR23" s="17">
        <v>725</v>
      </c>
      <c r="FS23" s="17">
        <v>669</v>
      </c>
      <c r="FT23" s="17">
        <v>692</v>
      </c>
      <c r="FU23" s="17">
        <v>675</v>
      </c>
      <c r="FV23" s="17">
        <v>655</v>
      </c>
      <c r="FW23" s="17">
        <v>805</v>
      </c>
      <c r="FX23" s="17">
        <v>716</v>
      </c>
      <c r="FY23" s="17">
        <v>666</v>
      </c>
      <c r="FZ23" s="17">
        <v>599</v>
      </c>
      <c r="GA23" s="17">
        <v>595</v>
      </c>
      <c r="GB23" s="17">
        <v>391</v>
      </c>
      <c r="GC23" s="17">
        <v>789</v>
      </c>
      <c r="GD23" s="17">
        <v>593</v>
      </c>
      <c r="GE23" s="17">
        <v>592</v>
      </c>
      <c r="GF23" s="17">
        <v>613</v>
      </c>
      <c r="GG23" s="17">
        <v>629</v>
      </c>
      <c r="GH23" s="17">
        <v>513</v>
      </c>
      <c r="GI23" s="17">
        <v>613</v>
      </c>
      <c r="GJ23" s="17">
        <v>515</v>
      </c>
      <c r="GK23" s="17">
        <v>566</v>
      </c>
      <c r="GL23" s="17">
        <v>547</v>
      </c>
      <c r="GM23" s="17">
        <v>468</v>
      </c>
      <c r="GN23" s="17">
        <v>436</v>
      </c>
      <c r="GO23" s="17">
        <v>13.6</v>
      </c>
      <c r="GP23" s="17">
        <v>15.741935483870968</v>
      </c>
      <c r="GQ23" s="17">
        <v>17.433333333333334</v>
      </c>
      <c r="GR23" s="17">
        <v>15.870967741935484</v>
      </c>
      <c r="GS23" s="17">
        <v>14.451612903225806</v>
      </c>
      <c r="GT23" s="17">
        <v>14.033333333333333</v>
      </c>
      <c r="GU23" s="17">
        <v>13.419354838709678</v>
      </c>
      <c r="GV23" s="17">
        <v>12.166666666666666</v>
      </c>
      <c r="GW23" s="17">
        <v>13.161290322580646</v>
      </c>
      <c r="GX23" s="17">
        <v>11.96774193548387</v>
      </c>
      <c r="GY23" s="17">
        <v>11.821428571428571</v>
      </c>
      <c r="GZ23" s="17">
        <v>9.9677419354838701</v>
      </c>
      <c r="HA23" s="17">
        <v>12.733333333333333</v>
      </c>
      <c r="HB23" s="17">
        <v>11</v>
      </c>
      <c r="HC23" s="17">
        <v>13</v>
      </c>
      <c r="HD23" s="17">
        <v>12</v>
      </c>
      <c r="HE23" s="17">
        <v>9</v>
      </c>
      <c r="HF23" s="17">
        <v>10</v>
      </c>
      <c r="HG23" s="17">
        <v>12</v>
      </c>
      <c r="HH23" s="17">
        <v>13</v>
      </c>
      <c r="HI23" s="17">
        <v>24</v>
      </c>
      <c r="HJ23" s="17">
        <v>27</v>
      </c>
      <c r="HK23" s="17">
        <v>20</v>
      </c>
      <c r="HL23" s="17">
        <v>23</v>
      </c>
      <c r="HM23" s="17">
        <v>22</v>
      </c>
      <c r="HN23" s="17">
        <v>23</v>
      </c>
      <c r="HO23" s="17">
        <v>21</v>
      </c>
      <c r="HP23" s="17">
        <v>18</v>
      </c>
      <c r="HQ23" s="17">
        <v>22</v>
      </c>
      <c r="HR23" s="17">
        <v>26</v>
      </c>
      <c r="HS23" s="17">
        <v>23</v>
      </c>
      <c r="HT23" s="17">
        <v>21</v>
      </c>
      <c r="HU23" s="17">
        <v>23</v>
      </c>
      <c r="HV23" s="72">
        <v>16</v>
      </c>
      <c r="HW23" s="72">
        <v>19.100000000000001</v>
      </c>
      <c r="HX23" s="72">
        <v>19</v>
      </c>
      <c r="HY23" s="72">
        <v>16</v>
      </c>
      <c r="HZ23" s="72">
        <v>15.290322580645162</v>
      </c>
      <c r="IA23" s="72">
        <v>15</v>
      </c>
      <c r="IB23" s="72">
        <v>15.193548387096774</v>
      </c>
      <c r="IC23" s="72">
        <v>13.548387096774194</v>
      </c>
      <c r="ID23" s="72">
        <v>14.933333333333334</v>
      </c>
      <c r="IE23" s="72">
        <v>15.290322580645162</v>
      </c>
      <c r="IF23" s="72">
        <v>14.866666666666667</v>
      </c>
      <c r="IG23" s="17">
        <v>15</v>
      </c>
      <c r="IH23" s="17">
        <v>15</v>
      </c>
      <c r="II23" s="17">
        <v>14</v>
      </c>
      <c r="IJ23" s="17">
        <v>14</v>
      </c>
      <c r="IK23" s="17">
        <v>14</v>
      </c>
      <c r="IL23" s="17">
        <v>13</v>
      </c>
      <c r="IM23" s="17">
        <v>14</v>
      </c>
      <c r="IN23" s="17">
        <v>13</v>
      </c>
      <c r="IO23" s="17">
        <v>14</v>
      </c>
      <c r="IP23" s="17">
        <v>13</v>
      </c>
      <c r="IQ23" s="17">
        <v>13</v>
      </c>
      <c r="IR23" s="17">
        <v>15</v>
      </c>
      <c r="IS23" s="17">
        <f t="shared" si="0"/>
        <v>2</v>
      </c>
      <c r="IT23" s="1"/>
      <c r="IU23" s="1"/>
      <c r="IV23" s="1"/>
    </row>
    <row r="24" spans="1:256" s="5" customFormat="1" ht="21.75" customHeight="1" thickTop="1" thickBot="1" x14ac:dyDescent="0.25">
      <c r="B24" s="29"/>
      <c r="C24" s="124" t="s">
        <v>46</v>
      </c>
      <c r="D24" s="124"/>
      <c r="E24" s="30">
        <v>1110934</v>
      </c>
      <c r="F24" s="30">
        <v>983039</v>
      </c>
      <c r="G24" s="30">
        <v>1063908</v>
      </c>
      <c r="H24" s="30">
        <v>1031335</v>
      </c>
      <c r="I24" s="30">
        <v>1045444</v>
      </c>
      <c r="J24" s="30">
        <v>1007636</v>
      </c>
      <c r="K24" s="30">
        <v>1038262</v>
      </c>
      <c r="L24" s="30">
        <v>993079</v>
      </c>
      <c r="M24" s="30">
        <v>984785</v>
      </c>
      <c r="N24" s="30">
        <v>592117</v>
      </c>
      <c r="O24" s="30">
        <v>603828</v>
      </c>
      <c r="P24" s="30">
        <v>618530</v>
      </c>
      <c r="Q24" s="30">
        <v>575654</v>
      </c>
      <c r="R24" s="30">
        <v>619423</v>
      </c>
      <c r="S24" s="30">
        <v>591512</v>
      </c>
      <c r="T24" s="30">
        <v>613483</v>
      </c>
      <c r="U24" s="30">
        <v>598447</v>
      </c>
      <c r="V24" s="30">
        <v>537942</v>
      </c>
      <c r="W24" s="30">
        <v>564403</v>
      </c>
      <c r="X24" s="30">
        <v>557989</v>
      </c>
      <c r="Y24" s="30">
        <v>587831</v>
      </c>
      <c r="Z24" s="30">
        <v>572775</v>
      </c>
      <c r="AA24" s="30">
        <v>595602</v>
      </c>
      <c r="AB24" s="30">
        <v>581015</v>
      </c>
      <c r="AC24" s="30">
        <v>561646</v>
      </c>
      <c r="AD24" s="30">
        <v>580053</v>
      </c>
      <c r="AE24" s="30">
        <v>560841</v>
      </c>
      <c r="AF24" s="30">
        <v>575343</v>
      </c>
      <c r="AG24" s="30">
        <v>565766</v>
      </c>
      <c r="AH24" s="30">
        <v>501322</v>
      </c>
      <c r="AI24" s="30">
        <v>530414</v>
      </c>
      <c r="AJ24" s="30">
        <v>506225</v>
      </c>
      <c r="AK24" s="30">
        <v>540909</v>
      </c>
      <c r="AL24" s="30">
        <v>532241</v>
      </c>
      <c r="AM24" s="30">
        <v>547513</v>
      </c>
      <c r="AN24" s="30">
        <v>550293</v>
      </c>
      <c r="AO24" s="30">
        <v>533449</v>
      </c>
      <c r="AP24" s="30">
        <v>549657</v>
      </c>
      <c r="AQ24" s="30">
        <v>535319</v>
      </c>
      <c r="AR24" s="30">
        <v>549783</v>
      </c>
      <c r="AS24" s="30">
        <v>536453</v>
      </c>
      <c r="AT24" s="30">
        <v>486727</v>
      </c>
      <c r="AU24" s="30">
        <v>544150</v>
      </c>
      <c r="AV24" s="30">
        <v>530163</v>
      </c>
      <c r="AW24" s="30">
        <v>548173</v>
      </c>
      <c r="AX24" s="30">
        <v>537269</v>
      </c>
      <c r="AY24" s="30">
        <v>567798</v>
      </c>
      <c r="AZ24" s="30">
        <v>564875</v>
      </c>
      <c r="BA24" s="30">
        <v>538131</v>
      </c>
      <c r="BB24" s="30">
        <v>547841</v>
      </c>
      <c r="BC24" s="30">
        <v>492516</v>
      </c>
      <c r="BD24" s="30">
        <v>595891</v>
      </c>
      <c r="BE24" s="30">
        <v>549860</v>
      </c>
      <c r="BF24" s="30">
        <v>507114</v>
      </c>
      <c r="BG24" s="30">
        <v>539311</v>
      </c>
      <c r="BH24" s="30">
        <v>518756</v>
      </c>
      <c r="BI24" s="30">
        <v>544580</v>
      </c>
      <c r="BJ24" s="30">
        <v>544713</v>
      </c>
      <c r="BK24" s="30">
        <v>542935</v>
      </c>
      <c r="BL24" s="30">
        <v>583225</v>
      </c>
      <c r="BM24" s="30" t="e">
        <v>#REF!</v>
      </c>
      <c r="BN24" s="30">
        <v>578424</v>
      </c>
      <c r="BO24" s="30">
        <v>586952</v>
      </c>
      <c r="BP24" s="30">
        <v>532731</v>
      </c>
      <c r="BQ24" s="30">
        <v>594723</v>
      </c>
      <c r="BR24" s="30">
        <v>576244</v>
      </c>
      <c r="BS24" s="30">
        <v>598012</v>
      </c>
      <c r="BT24" s="30">
        <v>585915</v>
      </c>
      <c r="BU24" s="30">
        <v>615289</v>
      </c>
      <c r="BV24" s="30">
        <v>607264</v>
      </c>
      <c r="BW24" s="30">
        <v>587620</v>
      </c>
      <c r="BX24" s="30">
        <v>602665</v>
      </c>
      <c r="BY24" s="30">
        <v>581960</v>
      </c>
      <c r="BZ24" s="30">
        <v>601699</v>
      </c>
      <c r="CA24" s="30">
        <v>592165</v>
      </c>
      <c r="CB24" s="30">
        <v>545235</v>
      </c>
      <c r="CC24" s="30">
        <v>604866</v>
      </c>
      <c r="CD24" s="30">
        <v>598889</v>
      </c>
      <c r="CE24" s="30">
        <v>619554</v>
      </c>
      <c r="CF24" s="30">
        <v>606707</v>
      </c>
      <c r="CG24" s="30">
        <v>617210</v>
      </c>
      <c r="CH24" s="30">
        <v>615894</v>
      </c>
      <c r="CI24" s="30">
        <v>603594</v>
      </c>
      <c r="CJ24" s="30">
        <v>581510</v>
      </c>
      <c r="CK24" s="30">
        <v>604371</v>
      </c>
      <c r="CL24" s="30">
        <v>556400</v>
      </c>
      <c r="CM24" s="30">
        <v>538907</v>
      </c>
      <c r="CN24" s="30">
        <v>611514</v>
      </c>
      <c r="CO24" s="30">
        <v>701244</v>
      </c>
      <c r="CP24" s="30">
        <v>616674</v>
      </c>
      <c r="CQ24" s="30">
        <v>639481</v>
      </c>
      <c r="CR24" s="30">
        <v>644760</v>
      </c>
      <c r="CS24" s="30">
        <v>644617</v>
      </c>
      <c r="CT24" s="30">
        <v>718731</v>
      </c>
      <c r="CU24" s="30">
        <v>671102</v>
      </c>
      <c r="CV24" s="30">
        <v>716175</v>
      </c>
      <c r="CW24" s="30">
        <v>721247</v>
      </c>
      <c r="CX24" s="30">
        <v>669951</v>
      </c>
      <c r="CY24" s="30">
        <v>728616</v>
      </c>
      <c r="CZ24" s="30">
        <v>688081</v>
      </c>
      <c r="DA24" s="30">
        <v>733777</v>
      </c>
      <c r="DB24" s="30">
        <v>735368</v>
      </c>
      <c r="DC24" s="30">
        <v>777298</v>
      </c>
      <c r="DD24" s="30">
        <v>781346</v>
      </c>
      <c r="DE24" s="30">
        <v>767262</v>
      </c>
      <c r="DF24" s="30">
        <v>831169</v>
      </c>
      <c r="DG24" s="30">
        <v>860388</v>
      </c>
      <c r="DH24" s="30">
        <v>864141</v>
      </c>
      <c r="DI24" s="30">
        <v>887907</v>
      </c>
      <c r="DJ24" s="30">
        <v>791653</v>
      </c>
      <c r="DK24" s="30">
        <v>845522</v>
      </c>
      <c r="DL24" s="30">
        <v>825695</v>
      </c>
      <c r="DM24" s="30">
        <v>860983</v>
      </c>
      <c r="DN24" s="30">
        <v>800794</v>
      </c>
      <c r="DO24" s="30">
        <v>789932</v>
      </c>
      <c r="DP24" s="30">
        <v>805317</v>
      </c>
      <c r="DQ24" s="30">
        <v>750932</v>
      </c>
      <c r="DR24" s="30">
        <v>805568</v>
      </c>
      <c r="DS24" s="30">
        <v>767061</v>
      </c>
      <c r="DT24" s="30">
        <v>799251</v>
      </c>
      <c r="DU24" s="31">
        <v>855156</v>
      </c>
      <c r="DV24" s="31">
        <v>778540</v>
      </c>
      <c r="DW24" s="31">
        <v>778705</v>
      </c>
      <c r="DX24" s="31">
        <v>800902</v>
      </c>
      <c r="DY24" s="31">
        <v>787650</v>
      </c>
      <c r="DZ24" s="31">
        <v>781628</v>
      </c>
      <c r="EA24" s="31">
        <v>785157</v>
      </c>
      <c r="EB24" s="31">
        <v>763859</v>
      </c>
      <c r="EC24" s="31">
        <v>785439</v>
      </c>
      <c r="ED24" s="31">
        <v>808700</v>
      </c>
      <c r="EE24" s="31">
        <v>778293</v>
      </c>
      <c r="EF24" s="31">
        <v>823797</v>
      </c>
      <c r="EG24" s="31">
        <v>856172</v>
      </c>
      <c r="EH24" s="31">
        <v>765395</v>
      </c>
      <c r="EI24" s="31">
        <v>813600</v>
      </c>
      <c r="EJ24" s="31">
        <v>776008</v>
      </c>
      <c r="EK24" s="31">
        <v>812439</v>
      </c>
      <c r="EL24" s="31">
        <v>803554</v>
      </c>
      <c r="EM24" s="31">
        <v>825434</v>
      </c>
      <c r="EN24" s="31">
        <v>812757</v>
      </c>
      <c r="EO24" s="31">
        <v>837336</v>
      </c>
      <c r="EP24" s="31">
        <v>827716</v>
      </c>
      <c r="EQ24" s="31">
        <v>743948</v>
      </c>
      <c r="ER24" s="31">
        <v>791547</v>
      </c>
      <c r="ES24" s="31">
        <v>760414</v>
      </c>
      <c r="ET24" s="31">
        <v>789093</v>
      </c>
      <c r="EU24" s="31">
        <v>784429</v>
      </c>
      <c r="EV24" s="31">
        <v>805704</v>
      </c>
      <c r="EW24" s="32">
        <v>796846</v>
      </c>
      <c r="EX24" s="32">
        <v>790278</v>
      </c>
      <c r="EY24" s="32">
        <v>804686</v>
      </c>
      <c r="EZ24" s="32">
        <v>831057</v>
      </c>
      <c r="FA24" s="32">
        <v>819541</v>
      </c>
      <c r="FB24" s="32">
        <v>802241</v>
      </c>
      <c r="FC24" s="32">
        <v>730950</v>
      </c>
      <c r="FD24" s="32">
        <v>770892</v>
      </c>
      <c r="FE24" s="32">
        <v>747699</v>
      </c>
      <c r="FF24" s="32">
        <v>782513</v>
      </c>
      <c r="FG24" s="32">
        <v>751819</v>
      </c>
      <c r="FH24" s="32">
        <v>763337</v>
      </c>
      <c r="FI24" s="32">
        <v>767817</v>
      </c>
      <c r="FJ24" s="32">
        <v>725579</v>
      </c>
      <c r="FK24" s="32">
        <v>709599</v>
      </c>
      <c r="FL24" s="32">
        <v>755622</v>
      </c>
      <c r="FM24" s="32">
        <v>814522</v>
      </c>
      <c r="FN24" s="32">
        <v>804680</v>
      </c>
      <c r="FO24" s="32">
        <v>706311</v>
      </c>
      <c r="FP24" s="32">
        <v>805476</v>
      </c>
      <c r="FQ24" s="32">
        <v>772026</v>
      </c>
      <c r="FR24" s="32">
        <v>764501</v>
      </c>
      <c r="FS24" s="32">
        <v>753553</v>
      </c>
      <c r="FT24" s="32">
        <v>765091</v>
      </c>
      <c r="FU24" s="32">
        <v>754390</v>
      </c>
      <c r="FV24" s="32">
        <v>747387</v>
      </c>
      <c r="FW24" s="32">
        <v>775415</v>
      </c>
      <c r="FX24" s="32">
        <v>724869</v>
      </c>
      <c r="FY24" s="32">
        <v>738333</v>
      </c>
      <c r="FZ24" s="32">
        <v>712691</v>
      </c>
      <c r="GA24" s="32">
        <v>643628</v>
      </c>
      <c r="GB24" s="32">
        <v>683596</v>
      </c>
      <c r="GC24" s="32">
        <v>639273</v>
      </c>
      <c r="GD24" s="32">
        <v>694108</v>
      </c>
      <c r="GE24" s="32">
        <v>655895</v>
      </c>
      <c r="GF24" s="32">
        <v>673970</v>
      </c>
      <c r="GG24" s="32">
        <v>698435</v>
      </c>
      <c r="GH24" s="32">
        <v>676350</v>
      </c>
      <c r="GI24" s="32">
        <v>692483</v>
      </c>
      <c r="GJ24" s="32">
        <v>657603</v>
      </c>
      <c r="GK24" s="32">
        <v>680620</v>
      </c>
      <c r="GL24" s="32">
        <v>676819</v>
      </c>
      <c r="GM24" s="32">
        <v>621256</v>
      </c>
      <c r="GN24" s="32">
        <v>639132</v>
      </c>
      <c r="GO24" s="32">
        <f>SUM(GO11:GO23)</f>
        <v>21298</v>
      </c>
      <c r="GP24" s="32">
        <v>21137.129032258064</v>
      </c>
      <c r="GQ24" s="32">
        <v>20941.600000000002</v>
      </c>
      <c r="GR24" s="32">
        <v>20661.548387096769</v>
      </c>
      <c r="GS24" s="32">
        <v>20837.645161290326</v>
      </c>
      <c r="GT24" s="32">
        <v>20657.333333333328</v>
      </c>
      <c r="GU24" s="32">
        <v>20620.290322580637</v>
      </c>
      <c r="GV24" s="32">
        <v>20630.566666666669</v>
      </c>
      <c r="GW24" s="32">
        <v>20835.096774193546</v>
      </c>
      <c r="GX24" s="32">
        <v>22030.322580645163</v>
      </c>
      <c r="GY24" s="32">
        <v>19417.75</v>
      </c>
      <c r="GZ24" s="32">
        <v>17850.612903225803</v>
      </c>
      <c r="HA24" s="32">
        <v>19698.066666666666</v>
      </c>
      <c r="HB24" s="32">
        <v>20231</v>
      </c>
      <c r="HC24" s="32">
        <v>20289</v>
      </c>
      <c r="HD24" s="32">
        <v>20710</v>
      </c>
      <c r="HE24" s="32">
        <v>20372</v>
      </c>
      <c r="HF24" s="32">
        <v>21389</v>
      </c>
      <c r="HG24" s="32">
        <f t="shared" ref="HG24:HO24" si="1">+SUM(HG11:HG23)</f>
        <v>21444</v>
      </c>
      <c r="HH24" s="32">
        <f t="shared" si="1"/>
        <v>22053</v>
      </c>
      <c r="HI24" s="32">
        <f t="shared" si="1"/>
        <v>22308</v>
      </c>
      <c r="HJ24" s="32">
        <f t="shared" si="1"/>
        <v>21900</v>
      </c>
      <c r="HK24" s="31">
        <f t="shared" si="1"/>
        <v>22846</v>
      </c>
      <c r="HL24" s="31">
        <f t="shared" si="1"/>
        <v>22729</v>
      </c>
      <c r="HM24" s="31">
        <f t="shared" si="1"/>
        <v>22659</v>
      </c>
      <c r="HN24" s="31">
        <f t="shared" si="1"/>
        <v>22945</v>
      </c>
      <c r="HO24" s="31">
        <f t="shared" si="1"/>
        <v>24157</v>
      </c>
      <c r="HP24" s="31">
        <f t="shared" ref="HP24:HU24" si="2">+SUM(HP11:HP23)</f>
        <v>23553</v>
      </c>
      <c r="HQ24" s="31">
        <f t="shared" si="2"/>
        <v>24121</v>
      </c>
      <c r="HR24" s="31">
        <f t="shared" si="2"/>
        <v>23524</v>
      </c>
      <c r="HS24" s="31">
        <f t="shared" si="2"/>
        <v>23385</v>
      </c>
      <c r="HT24" s="31">
        <f t="shared" si="2"/>
        <v>23337</v>
      </c>
      <c r="HU24" s="31">
        <f t="shared" si="2"/>
        <v>22655</v>
      </c>
      <c r="HV24" s="31">
        <f t="shared" ref="HV24:ID24" si="3">+SUM(HV11:HV23)</f>
        <v>23587</v>
      </c>
      <c r="HW24" s="31">
        <f t="shared" si="3"/>
        <v>23630.899999999998</v>
      </c>
      <c r="HX24" s="31">
        <f t="shared" si="3"/>
        <v>24055</v>
      </c>
      <c r="HY24" s="31">
        <f t="shared" si="3"/>
        <v>24773.72</v>
      </c>
      <c r="HZ24" s="31">
        <f t="shared" si="3"/>
        <v>24820.903225806451</v>
      </c>
      <c r="IA24" s="31">
        <f t="shared" si="3"/>
        <v>25310</v>
      </c>
      <c r="IB24" s="31">
        <f t="shared" si="3"/>
        <v>25638.741935483871</v>
      </c>
      <c r="IC24" s="31">
        <f t="shared" si="3"/>
        <v>24295.387096774193</v>
      </c>
      <c r="ID24" s="31">
        <f t="shared" si="3"/>
        <v>25812.733333333337</v>
      </c>
      <c r="IE24" s="31">
        <f t="shared" ref="IE24:IJ24" si="4">+SUM(IE11:IE23)</f>
        <v>25735.870967741936</v>
      </c>
      <c r="IF24" s="31">
        <f t="shared" si="4"/>
        <v>25472.033333333336</v>
      </c>
      <c r="IG24" s="31">
        <f t="shared" si="4"/>
        <v>24480</v>
      </c>
      <c r="IH24" s="31">
        <f t="shared" si="4"/>
        <v>24815</v>
      </c>
      <c r="II24" s="31">
        <f t="shared" si="4"/>
        <v>24462</v>
      </c>
      <c r="IJ24" s="31">
        <f t="shared" si="4"/>
        <v>24384</v>
      </c>
      <c r="IK24" s="31">
        <f t="shared" ref="IK24:IP24" si="5">+SUM(IK11:IK23)</f>
        <v>22633</v>
      </c>
      <c r="IL24" s="31">
        <f t="shared" si="5"/>
        <v>22177</v>
      </c>
      <c r="IM24" s="31">
        <f t="shared" si="5"/>
        <v>21822</v>
      </c>
      <c r="IN24" s="31">
        <f t="shared" si="5"/>
        <v>21632</v>
      </c>
      <c r="IO24" s="31">
        <f t="shared" si="5"/>
        <v>21278</v>
      </c>
      <c r="IP24" s="31">
        <f t="shared" si="5"/>
        <v>21037</v>
      </c>
      <c r="IQ24" s="31">
        <f>+SUM(IQ11:IQ23)</f>
        <v>20684</v>
      </c>
      <c r="IR24" s="31">
        <f>+SUM(IR11:IR23)</f>
        <v>20433</v>
      </c>
      <c r="IS24" s="31">
        <f t="shared" si="0"/>
        <v>-251</v>
      </c>
      <c r="IT24" s="1"/>
      <c r="IU24" s="1"/>
      <c r="IV24" s="1"/>
    </row>
    <row r="25" spans="1:256" s="5" customFormat="1" ht="16.5" customHeight="1" thickTop="1" thickBot="1" x14ac:dyDescent="0.25">
      <c r="A25" s="121" t="s">
        <v>41</v>
      </c>
      <c r="B25" s="123" t="s">
        <v>77</v>
      </c>
      <c r="C25" s="27" t="s">
        <v>66</v>
      </c>
      <c r="D25" s="28" t="s">
        <v>15</v>
      </c>
      <c r="E25" s="55">
        <v>458152</v>
      </c>
      <c r="F25" s="55">
        <v>410792</v>
      </c>
      <c r="G25" s="55">
        <v>450267</v>
      </c>
      <c r="H25" s="55">
        <v>444220</v>
      </c>
      <c r="I25" s="55">
        <v>443594</v>
      </c>
      <c r="J25" s="55">
        <v>409807</v>
      </c>
      <c r="K25" s="55">
        <v>433346</v>
      </c>
      <c r="L25" s="55">
        <v>417186</v>
      </c>
      <c r="M25" s="55">
        <v>427441</v>
      </c>
      <c r="N25" s="55">
        <v>416191</v>
      </c>
      <c r="O25" s="55">
        <v>404884</v>
      </c>
      <c r="P25" s="55">
        <v>425822</v>
      </c>
      <c r="Q25" s="55">
        <v>401620</v>
      </c>
      <c r="R25" s="55">
        <v>409138</v>
      </c>
      <c r="S25" s="55">
        <v>389027</v>
      </c>
      <c r="T25" s="55">
        <v>402399</v>
      </c>
      <c r="U25" s="55">
        <v>398823</v>
      </c>
      <c r="V25" s="55">
        <v>360139</v>
      </c>
      <c r="W25" s="55">
        <v>397600</v>
      </c>
      <c r="X25" s="55">
        <v>409639</v>
      </c>
      <c r="Y25" s="55">
        <v>437277</v>
      </c>
      <c r="Z25" s="55">
        <v>393456</v>
      </c>
      <c r="AA25" s="55">
        <v>399068</v>
      </c>
      <c r="AB25" s="55">
        <v>392664</v>
      </c>
      <c r="AC25" s="55">
        <v>383703</v>
      </c>
      <c r="AD25" s="55">
        <v>411565</v>
      </c>
      <c r="AE25" s="55">
        <v>396496</v>
      </c>
      <c r="AF25" s="55">
        <v>396864</v>
      </c>
      <c r="AG25" s="55">
        <v>393511</v>
      </c>
      <c r="AH25" s="55">
        <v>351423</v>
      </c>
      <c r="AI25" s="55">
        <v>397142</v>
      </c>
      <c r="AJ25" s="55">
        <v>377446</v>
      </c>
      <c r="AK25" s="55">
        <v>383675</v>
      </c>
      <c r="AL25" s="55">
        <v>369231</v>
      </c>
      <c r="AM25" s="55">
        <v>380882</v>
      </c>
      <c r="AN25" s="55">
        <v>376422</v>
      </c>
      <c r="AO25" s="55">
        <v>373890</v>
      </c>
      <c r="AP25" s="55">
        <v>372787</v>
      </c>
      <c r="AQ25" s="55">
        <v>375810</v>
      </c>
      <c r="AR25" s="55">
        <v>373990</v>
      </c>
      <c r="AS25" s="55">
        <v>371031</v>
      </c>
      <c r="AT25" s="55">
        <v>336207</v>
      </c>
      <c r="AU25" s="55">
        <v>377776</v>
      </c>
      <c r="AV25" s="55">
        <v>364564</v>
      </c>
      <c r="AW25" s="55">
        <v>358330</v>
      </c>
      <c r="AX25" s="55">
        <v>356433</v>
      </c>
      <c r="AY25" s="55">
        <v>358815</v>
      </c>
      <c r="AZ25" s="55">
        <v>353411</v>
      </c>
      <c r="BA25" s="55">
        <v>340934</v>
      </c>
      <c r="BB25" s="55">
        <v>341647</v>
      </c>
      <c r="BC25" s="55">
        <v>286122</v>
      </c>
      <c r="BD25" s="55">
        <v>392996</v>
      </c>
      <c r="BE25" s="55">
        <v>350497</v>
      </c>
      <c r="BF25" s="55">
        <v>321900</v>
      </c>
      <c r="BG25" s="55">
        <v>329333</v>
      </c>
      <c r="BH25" s="55">
        <v>318987</v>
      </c>
      <c r="BI25" s="55">
        <v>327663</v>
      </c>
      <c r="BJ25" s="55">
        <v>341161</v>
      </c>
      <c r="BK25" s="55">
        <v>312556</v>
      </c>
      <c r="BL25" s="55">
        <v>327106</v>
      </c>
      <c r="BM25" s="55" t="e">
        <v>#REF!</v>
      </c>
      <c r="BN25" s="55">
        <v>322935</v>
      </c>
      <c r="BO25" s="55">
        <v>319559</v>
      </c>
      <c r="BP25" s="55">
        <v>280586</v>
      </c>
      <c r="BQ25" s="55">
        <v>314797</v>
      </c>
      <c r="BR25" s="55">
        <v>308125</v>
      </c>
      <c r="BS25" s="55">
        <v>288541</v>
      </c>
      <c r="BT25" s="55">
        <v>340237</v>
      </c>
      <c r="BU25" s="55">
        <v>339267</v>
      </c>
      <c r="BV25" s="55">
        <v>345544</v>
      </c>
      <c r="BW25" s="55">
        <v>335553</v>
      </c>
      <c r="BX25" s="55">
        <v>362719</v>
      </c>
      <c r="BY25" s="55">
        <v>339151</v>
      </c>
      <c r="BZ25" s="55">
        <v>347564</v>
      </c>
      <c r="CA25" s="55">
        <v>349129</v>
      </c>
      <c r="CB25" s="55">
        <v>313221</v>
      </c>
      <c r="CC25" s="55">
        <v>360669</v>
      </c>
      <c r="CD25" s="55">
        <v>358109</v>
      </c>
      <c r="CE25" s="55">
        <v>362203</v>
      </c>
      <c r="CF25" s="55">
        <v>390945</v>
      </c>
      <c r="CG25" s="55">
        <v>435717</v>
      </c>
      <c r="CH25" s="55">
        <v>457216</v>
      </c>
      <c r="CI25" s="55">
        <v>389675</v>
      </c>
      <c r="CJ25" s="55">
        <v>365157</v>
      </c>
      <c r="CK25" s="55">
        <v>381071</v>
      </c>
      <c r="CL25" s="55">
        <v>367789</v>
      </c>
      <c r="CM25" s="55">
        <v>315341</v>
      </c>
      <c r="CN25" s="55">
        <v>381529</v>
      </c>
      <c r="CO25" s="55">
        <v>395259</v>
      </c>
      <c r="CP25" s="55">
        <v>384802</v>
      </c>
      <c r="CQ25" s="55">
        <v>346162</v>
      </c>
      <c r="CR25" s="55">
        <v>301436</v>
      </c>
      <c r="CS25" s="55">
        <v>375538</v>
      </c>
      <c r="CT25" s="55">
        <v>315431</v>
      </c>
      <c r="CU25" s="55">
        <v>362160</v>
      </c>
      <c r="CV25" s="55">
        <v>411577</v>
      </c>
      <c r="CW25" s="55">
        <v>366153</v>
      </c>
      <c r="CX25" s="55">
        <v>311917</v>
      </c>
      <c r="CY25" s="55">
        <v>351580</v>
      </c>
      <c r="CZ25" s="55">
        <v>339895</v>
      </c>
      <c r="DA25" s="55">
        <v>342218</v>
      </c>
      <c r="DB25" s="55">
        <v>310053</v>
      </c>
      <c r="DC25" s="55">
        <v>360743</v>
      </c>
      <c r="DD25" s="55">
        <v>358350</v>
      </c>
      <c r="DE25" s="55">
        <v>323441</v>
      </c>
      <c r="DF25" s="55">
        <v>320421</v>
      </c>
      <c r="DG25" s="55">
        <v>358030</v>
      </c>
      <c r="DH25" s="55">
        <v>277610</v>
      </c>
      <c r="DI25" s="55">
        <v>400484</v>
      </c>
      <c r="DJ25" s="55">
        <v>302911</v>
      </c>
      <c r="DK25" s="55">
        <v>343685</v>
      </c>
      <c r="DL25" s="55">
        <v>306046</v>
      </c>
      <c r="DM25" s="55">
        <v>350208</v>
      </c>
      <c r="DN25" s="55">
        <v>251011</v>
      </c>
      <c r="DO25" s="55">
        <v>329653</v>
      </c>
      <c r="DP25" s="55">
        <v>290617</v>
      </c>
      <c r="DQ25" s="55">
        <v>427788</v>
      </c>
      <c r="DR25" s="55">
        <v>336644</v>
      </c>
      <c r="DS25" s="55">
        <v>387245</v>
      </c>
      <c r="DT25" s="55">
        <v>344334</v>
      </c>
      <c r="DU25" s="17">
        <v>351812</v>
      </c>
      <c r="DV25" s="17">
        <v>332853</v>
      </c>
      <c r="DW25" s="17">
        <v>326534</v>
      </c>
      <c r="DX25" s="17">
        <v>362506</v>
      </c>
      <c r="DY25" s="17">
        <v>336544</v>
      </c>
      <c r="DZ25" s="17">
        <v>294689</v>
      </c>
      <c r="EA25" s="17">
        <v>312455</v>
      </c>
      <c r="EB25" s="17">
        <v>402002</v>
      </c>
      <c r="EC25" s="17">
        <v>423324</v>
      </c>
      <c r="ED25" s="17">
        <v>395991</v>
      </c>
      <c r="EE25" s="17">
        <v>324058</v>
      </c>
      <c r="EF25" s="17">
        <v>356685</v>
      </c>
      <c r="EG25" s="17">
        <v>332293</v>
      </c>
      <c r="EH25" s="17">
        <v>309604</v>
      </c>
      <c r="EI25" s="17">
        <v>364343</v>
      </c>
      <c r="EJ25" s="17">
        <v>319536</v>
      </c>
      <c r="EK25" s="17">
        <v>310586</v>
      </c>
      <c r="EL25" s="17">
        <v>342049</v>
      </c>
      <c r="EM25" s="17">
        <v>359838</v>
      </c>
      <c r="EN25" s="17">
        <v>358058</v>
      </c>
      <c r="EO25" s="17">
        <v>357408</v>
      </c>
      <c r="EP25" s="17">
        <v>358554</v>
      </c>
      <c r="EQ25" s="17">
        <v>350441</v>
      </c>
      <c r="ER25" s="17">
        <v>367595</v>
      </c>
      <c r="ES25" s="17">
        <v>399210</v>
      </c>
      <c r="ET25" s="17">
        <v>384751</v>
      </c>
      <c r="EU25" s="17">
        <v>370480</v>
      </c>
      <c r="EV25" s="17">
        <v>382310</v>
      </c>
      <c r="EW25" s="17">
        <v>373543</v>
      </c>
      <c r="EX25" s="17">
        <v>351930</v>
      </c>
      <c r="EY25" s="17">
        <v>350204</v>
      </c>
      <c r="EZ25" s="17">
        <v>314514</v>
      </c>
      <c r="FA25" s="17">
        <v>301868</v>
      </c>
      <c r="FB25" s="17">
        <v>291136</v>
      </c>
      <c r="FC25" s="17">
        <v>261076</v>
      </c>
      <c r="FD25" s="17">
        <v>297030</v>
      </c>
      <c r="FE25" s="17">
        <v>295455</v>
      </c>
      <c r="FF25" s="17">
        <v>325284</v>
      </c>
      <c r="FG25" s="17">
        <v>315619</v>
      </c>
      <c r="FH25" s="17">
        <v>314332</v>
      </c>
      <c r="FI25" s="17">
        <v>314803</v>
      </c>
      <c r="FJ25" s="17">
        <v>322853</v>
      </c>
      <c r="FK25" s="17">
        <v>328002</v>
      </c>
      <c r="FL25" s="17">
        <v>320575</v>
      </c>
      <c r="FM25" s="17">
        <v>343285</v>
      </c>
      <c r="FN25" s="17">
        <v>319221</v>
      </c>
      <c r="FO25" s="17">
        <v>270203</v>
      </c>
      <c r="FP25" s="17">
        <v>356319</v>
      </c>
      <c r="FQ25" s="17">
        <v>339006</v>
      </c>
      <c r="FR25" s="17">
        <v>337789</v>
      </c>
      <c r="FS25" s="17">
        <v>321738</v>
      </c>
      <c r="FT25" s="17">
        <v>334631</v>
      </c>
      <c r="FU25" s="17">
        <v>317904</v>
      </c>
      <c r="FV25" s="17">
        <v>332114</v>
      </c>
      <c r="FW25" s="17">
        <v>325897</v>
      </c>
      <c r="FX25" s="17">
        <v>326796</v>
      </c>
      <c r="FY25" s="17">
        <v>324064</v>
      </c>
      <c r="FZ25" s="17">
        <v>318131</v>
      </c>
      <c r="GA25" s="17">
        <v>269349</v>
      </c>
      <c r="GB25" s="17">
        <v>309207</v>
      </c>
      <c r="GC25" s="17">
        <v>304911</v>
      </c>
      <c r="GD25" s="17">
        <v>300592</v>
      </c>
      <c r="GE25" s="17">
        <v>302768</v>
      </c>
      <c r="GF25" s="17">
        <v>293823</v>
      </c>
      <c r="GG25" s="17">
        <v>290880</v>
      </c>
      <c r="GH25" s="17">
        <v>284771</v>
      </c>
      <c r="GI25" s="17">
        <v>285855</v>
      </c>
      <c r="GJ25" s="17">
        <v>270593</v>
      </c>
      <c r="GK25" s="17">
        <v>276476</v>
      </c>
      <c r="GL25" s="17">
        <v>261799</v>
      </c>
      <c r="GM25" s="17">
        <v>248764</v>
      </c>
      <c r="GN25" s="17">
        <v>264553</v>
      </c>
      <c r="GO25" s="17">
        <v>8149.2</v>
      </c>
      <c r="GP25" s="17">
        <v>8267.6129032258068</v>
      </c>
      <c r="GQ25" s="17">
        <v>8340.5666666666675</v>
      </c>
      <c r="GR25" s="17">
        <v>7951.5161290322585</v>
      </c>
      <c r="GS25" s="17">
        <v>8369.1290322580644</v>
      </c>
      <c r="GT25" s="17">
        <v>8020.2</v>
      </c>
      <c r="GU25" s="17">
        <v>8642.5161290322576</v>
      </c>
      <c r="GV25" s="17">
        <v>8711</v>
      </c>
      <c r="GW25" s="17">
        <v>8342.032258064517</v>
      </c>
      <c r="GX25" s="17">
        <v>7994.4193548387093</v>
      </c>
      <c r="GY25" s="17">
        <v>7660.5357142857147</v>
      </c>
      <c r="GZ25" s="17">
        <v>7345.4516129032254</v>
      </c>
      <c r="HA25" s="17">
        <v>8000.8</v>
      </c>
      <c r="HB25" s="17">
        <v>7465</v>
      </c>
      <c r="HC25" s="17">
        <v>7882</v>
      </c>
      <c r="HD25" s="17">
        <v>7907</v>
      </c>
      <c r="HE25" s="17">
        <v>8383</v>
      </c>
      <c r="HF25" s="17">
        <v>8031</v>
      </c>
      <c r="HG25" s="17">
        <v>7572</v>
      </c>
      <c r="HH25" s="17">
        <v>7786</v>
      </c>
      <c r="HI25" s="17">
        <v>8214</v>
      </c>
      <c r="HJ25" s="17">
        <v>7954</v>
      </c>
      <c r="HK25" s="17">
        <v>7654</v>
      </c>
      <c r="HL25" s="17">
        <v>8016</v>
      </c>
      <c r="HM25" s="17">
        <v>7946</v>
      </c>
      <c r="HN25" s="17">
        <v>7852</v>
      </c>
      <c r="HO25" s="17">
        <v>8092</v>
      </c>
      <c r="HP25" s="17">
        <v>7701</v>
      </c>
      <c r="HQ25" s="17">
        <v>7951</v>
      </c>
      <c r="HR25" s="17">
        <v>6178</v>
      </c>
      <c r="HS25" s="17">
        <v>8523</v>
      </c>
      <c r="HT25" s="17">
        <v>7446</v>
      </c>
      <c r="HU25" s="17">
        <v>6557</v>
      </c>
      <c r="HV25" s="72">
        <v>7603</v>
      </c>
      <c r="HW25" s="72">
        <v>8115.1</v>
      </c>
      <c r="HX25" s="72">
        <v>7280</v>
      </c>
      <c r="HY25" s="72">
        <v>7522</v>
      </c>
      <c r="HZ25" s="72">
        <f>222909/31</f>
        <v>7190.6129032258068</v>
      </c>
      <c r="IA25" s="72">
        <v>6789</v>
      </c>
      <c r="IB25" s="72">
        <f>216346/31</f>
        <v>6978.9032258064517</v>
      </c>
      <c r="IC25" s="72">
        <f>227463/31</f>
        <v>7337.5161290322585</v>
      </c>
      <c r="ID25" s="72">
        <f>212302/30</f>
        <v>7076.7333333333336</v>
      </c>
      <c r="IE25" s="72">
        <f>209422/31</f>
        <v>6755.5483870967746</v>
      </c>
      <c r="IF25" s="72">
        <f>195880/30</f>
        <v>6529.333333333333</v>
      </c>
      <c r="IG25" s="17">
        <v>6759</v>
      </c>
      <c r="IH25" s="17">
        <v>6739</v>
      </c>
      <c r="II25" s="17">
        <v>6281</v>
      </c>
      <c r="IJ25" s="17">
        <v>6036</v>
      </c>
      <c r="IK25" s="17">
        <v>6554</v>
      </c>
      <c r="IL25" s="17">
        <v>6625</v>
      </c>
      <c r="IM25" s="17">
        <v>6046</v>
      </c>
      <c r="IN25" s="17">
        <v>6142</v>
      </c>
      <c r="IO25" s="17">
        <v>6309</v>
      </c>
      <c r="IP25" s="17">
        <v>5659</v>
      </c>
      <c r="IQ25" s="17">
        <v>6190</v>
      </c>
      <c r="IR25" s="17">
        <v>6213</v>
      </c>
      <c r="IS25" s="17">
        <f t="shared" si="0"/>
        <v>23</v>
      </c>
      <c r="IT25" s="1"/>
      <c r="IU25" s="1"/>
      <c r="IV25" s="1"/>
    </row>
    <row r="26" spans="1:256" s="5" customFormat="1" ht="16.5" hidden="1" customHeight="1" thickTop="1" thickBot="1" x14ac:dyDescent="0.25">
      <c r="A26" s="121"/>
      <c r="B26" s="123"/>
      <c r="C26" s="27" t="s">
        <v>66</v>
      </c>
      <c r="D26" s="28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>
        <v>0</v>
      </c>
      <c r="GP26" s="17">
        <v>0</v>
      </c>
      <c r="GQ26" s="17">
        <v>0</v>
      </c>
      <c r="GR26" s="17">
        <v>0</v>
      </c>
      <c r="GS26" s="17">
        <v>0</v>
      </c>
      <c r="GT26" s="17">
        <v>0</v>
      </c>
      <c r="GU26" s="17">
        <v>0</v>
      </c>
      <c r="GV26" s="17">
        <v>0</v>
      </c>
      <c r="GW26" s="17">
        <v>0</v>
      </c>
      <c r="GX26" s="17">
        <v>0</v>
      </c>
      <c r="GY26" s="17">
        <v>0</v>
      </c>
      <c r="GZ26" s="17">
        <v>0</v>
      </c>
      <c r="HA26" s="17">
        <v>0</v>
      </c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>
        <f t="shared" ref="HQ26:HS27" si="6">+HP26-HO26</f>
        <v>0</v>
      </c>
      <c r="HR26" s="17">
        <f t="shared" si="6"/>
        <v>0</v>
      </c>
      <c r="HS26" s="17">
        <f t="shared" si="6"/>
        <v>0</v>
      </c>
      <c r="HT26" s="17">
        <f>+HS26-HR26</f>
        <v>0</v>
      </c>
      <c r="HU26" s="17"/>
      <c r="HV26" s="17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>
        <f t="shared" si="0"/>
        <v>0</v>
      </c>
      <c r="IT26" s="1"/>
      <c r="IU26" s="1"/>
      <c r="IV26" s="1"/>
    </row>
    <row r="27" spans="1:256" s="5" customFormat="1" ht="16.5" customHeight="1" thickTop="1" thickBot="1" x14ac:dyDescent="0.25">
      <c r="A27" s="121"/>
      <c r="B27" s="123"/>
      <c r="C27" s="27" t="s">
        <v>66</v>
      </c>
      <c r="D27" s="28" t="s">
        <v>67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17" t="s">
        <v>26</v>
      </c>
      <c r="DV27" s="17" t="s">
        <v>26</v>
      </c>
      <c r="DW27" s="17" t="s">
        <v>26</v>
      </c>
      <c r="DX27" s="17" t="s">
        <v>26</v>
      </c>
      <c r="DY27" s="17" t="s">
        <v>26</v>
      </c>
      <c r="DZ27" s="17" t="s">
        <v>26</v>
      </c>
      <c r="EA27" s="17" t="s">
        <v>26</v>
      </c>
      <c r="EB27" s="17" t="s">
        <v>26</v>
      </c>
      <c r="EC27" s="17" t="s">
        <v>26</v>
      </c>
      <c r="ED27" s="17" t="s">
        <v>26</v>
      </c>
      <c r="EE27" s="17" t="s">
        <v>26</v>
      </c>
      <c r="EF27" s="17" t="s">
        <v>26</v>
      </c>
      <c r="EG27" s="17">
        <v>3229</v>
      </c>
      <c r="EH27" s="17" t="s">
        <v>26</v>
      </c>
      <c r="EI27" s="17" t="s">
        <v>26</v>
      </c>
      <c r="EJ27" s="17" t="s">
        <v>26</v>
      </c>
      <c r="EK27" s="17" t="s">
        <v>26</v>
      </c>
      <c r="EL27" s="17" t="s">
        <v>26</v>
      </c>
      <c r="EM27" s="17" t="s">
        <v>26</v>
      </c>
      <c r="EN27" s="17"/>
      <c r="EO27" s="17" t="s">
        <v>26</v>
      </c>
      <c r="EP27" s="17" t="s">
        <v>26</v>
      </c>
      <c r="EQ27" s="17" t="s">
        <v>26</v>
      </c>
      <c r="ER27" s="17" t="s">
        <v>26</v>
      </c>
      <c r="ES27" s="17" t="s">
        <v>26</v>
      </c>
      <c r="ET27" s="17" t="s">
        <v>26</v>
      </c>
      <c r="EU27" s="17" t="s">
        <v>26</v>
      </c>
      <c r="EV27" s="17" t="s">
        <v>26</v>
      </c>
      <c r="EW27" s="17" t="s">
        <v>26</v>
      </c>
      <c r="EX27" s="17" t="s">
        <v>26</v>
      </c>
      <c r="EY27" s="17" t="s">
        <v>26</v>
      </c>
      <c r="EZ27" s="17" t="s">
        <v>26</v>
      </c>
      <c r="FA27" s="17" t="s">
        <v>26</v>
      </c>
      <c r="FB27" s="17" t="s">
        <v>26</v>
      </c>
      <c r="FC27" s="17" t="s">
        <v>26</v>
      </c>
      <c r="FD27" s="17" t="s">
        <v>26</v>
      </c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>
        <v>0</v>
      </c>
      <c r="GP27" s="17">
        <v>0</v>
      </c>
      <c r="GQ27" s="17">
        <v>0</v>
      </c>
      <c r="GR27" s="17">
        <v>0</v>
      </c>
      <c r="GS27" s="17">
        <v>0</v>
      </c>
      <c r="GT27" s="17">
        <v>0</v>
      </c>
      <c r="GU27" s="17">
        <v>0</v>
      </c>
      <c r="GV27" s="17">
        <v>0</v>
      </c>
      <c r="GW27" s="17">
        <v>0</v>
      </c>
      <c r="GX27" s="17">
        <v>0</v>
      </c>
      <c r="GY27" s="17">
        <v>0</v>
      </c>
      <c r="GZ27" s="17">
        <v>0</v>
      </c>
      <c r="HA27" s="17">
        <v>0</v>
      </c>
      <c r="HB27" s="17"/>
      <c r="HC27" s="17"/>
      <c r="HD27" s="17"/>
      <c r="HE27" s="17"/>
      <c r="HF27" s="17"/>
      <c r="HG27" s="17"/>
      <c r="HH27" s="17"/>
      <c r="HI27" s="17"/>
      <c r="HJ27" s="17">
        <f t="shared" ref="HJ27:HP27" si="7">+HI27-HH27</f>
        <v>0</v>
      </c>
      <c r="HK27" s="17">
        <f t="shared" si="7"/>
        <v>0</v>
      </c>
      <c r="HL27" s="17">
        <f t="shared" si="7"/>
        <v>0</v>
      </c>
      <c r="HM27" s="17">
        <f t="shared" si="7"/>
        <v>0</v>
      </c>
      <c r="HN27" s="17">
        <f t="shared" si="7"/>
        <v>0</v>
      </c>
      <c r="HO27" s="17">
        <f t="shared" si="7"/>
        <v>0</v>
      </c>
      <c r="HP27" s="17">
        <f t="shared" si="7"/>
        <v>0</v>
      </c>
      <c r="HQ27" s="17">
        <f t="shared" si="6"/>
        <v>0</v>
      </c>
      <c r="HR27" s="17">
        <f t="shared" si="6"/>
        <v>0</v>
      </c>
      <c r="HS27" s="17">
        <f t="shared" si="6"/>
        <v>0</v>
      </c>
      <c r="HT27" s="17">
        <f>+HS27-HR27</f>
        <v>0</v>
      </c>
      <c r="HU27" s="17">
        <v>0</v>
      </c>
      <c r="HV27" s="17">
        <v>111</v>
      </c>
      <c r="HW27" s="72">
        <v>0</v>
      </c>
      <c r="HX27" s="72">
        <v>0</v>
      </c>
      <c r="HY27" s="72">
        <v>0</v>
      </c>
      <c r="HZ27" s="72">
        <v>0</v>
      </c>
      <c r="IA27" s="72">
        <v>0</v>
      </c>
      <c r="IB27" s="72">
        <v>0</v>
      </c>
      <c r="IC27" s="72">
        <v>0</v>
      </c>
      <c r="ID27" s="72">
        <v>0</v>
      </c>
      <c r="IE27" s="72">
        <v>0</v>
      </c>
      <c r="IF27" s="72">
        <v>0</v>
      </c>
      <c r="IG27" s="17">
        <v>0</v>
      </c>
      <c r="IH27" s="17">
        <v>0</v>
      </c>
      <c r="II27" s="17">
        <v>0</v>
      </c>
      <c r="IJ27" s="17">
        <v>0</v>
      </c>
      <c r="IK27" s="17">
        <v>0</v>
      </c>
      <c r="IL27" s="17">
        <v>0</v>
      </c>
      <c r="IM27" s="17">
        <v>0</v>
      </c>
      <c r="IN27" s="17">
        <v>0</v>
      </c>
      <c r="IO27" s="17">
        <v>0</v>
      </c>
      <c r="IP27" s="17">
        <v>0</v>
      </c>
      <c r="IQ27" s="17">
        <v>0</v>
      </c>
      <c r="IR27" s="17">
        <v>0</v>
      </c>
      <c r="IS27" s="17">
        <f t="shared" si="0"/>
        <v>0</v>
      </c>
      <c r="IT27" s="1"/>
      <c r="IU27" s="1"/>
      <c r="IV27" s="1"/>
    </row>
    <row r="28" spans="1:256" s="5" customFormat="1" ht="21" customHeight="1" thickTop="1" thickBot="1" x14ac:dyDescent="0.25">
      <c r="A28" s="122"/>
      <c r="B28" s="33" t="s">
        <v>51</v>
      </c>
      <c r="C28" s="27" t="s">
        <v>64</v>
      </c>
      <c r="D28" s="28" t="s">
        <v>50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>
        <v>0</v>
      </c>
      <c r="CV28" s="55">
        <v>28745</v>
      </c>
      <c r="CW28" s="55">
        <v>29274</v>
      </c>
      <c r="CX28" s="55">
        <v>27704</v>
      </c>
      <c r="CY28" s="55">
        <v>0</v>
      </c>
      <c r="CZ28" s="55">
        <v>0</v>
      </c>
      <c r="DA28" s="55">
        <v>0</v>
      </c>
      <c r="DB28" s="55">
        <v>29341</v>
      </c>
      <c r="DC28" s="55">
        <v>141714</v>
      </c>
      <c r="DD28" s="55">
        <v>116772</v>
      </c>
      <c r="DE28" s="55">
        <v>93539</v>
      </c>
      <c r="DF28" s="55">
        <v>91874</v>
      </c>
      <c r="DG28" s="55">
        <v>89882</v>
      </c>
      <c r="DH28" s="55">
        <v>165068</v>
      </c>
      <c r="DI28" s="55">
        <v>167353</v>
      </c>
      <c r="DJ28" s="55">
        <v>82336</v>
      </c>
      <c r="DK28" s="55">
        <v>122927</v>
      </c>
      <c r="DL28" s="55">
        <v>83055</v>
      </c>
      <c r="DM28" s="55">
        <v>41799</v>
      </c>
      <c r="DN28" s="55">
        <v>80983</v>
      </c>
      <c r="DO28" s="55">
        <v>82953</v>
      </c>
      <c r="DP28" s="55">
        <v>83379</v>
      </c>
      <c r="DQ28" s="55">
        <v>41074</v>
      </c>
      <c r="DR28" s="55">
        <v>82466</v>
      </c>
      <c r="DS28" s="55">
        <v>71566</v>
      </c>
      <c r="DT28" s="55">
        <v>64392</v>
      </c>
      <c r="DU28" s="17">
        <v>58037</v>
      </c>
      <c r="DV28" s="17">
        <v>123423</v>
      </c>
      <c r="DW28" s="17">
        <v>161822</v>
      </c>
      <c r="DX28" s="17">
        <v>165199</v>
      </c>
      <c r="DY28" s="17">
        <v>109998</v>
      </c>
      <c r="DZ28" s="17">
        <v>28672</v>
      </c>
      <c r="EA28" s="17">
        <v>137515</v>
      </c>
      <c r="EB28" s="17">
        <v>64858</v>
      </c>
      <c r="EC28" s="17">
        <v>196463</v>
      </c>
      <c r="ED28" s="17">
        <v>157930</v>
      </c>
      <c r="EE28" s="17">
        <v>130184</v>
      </c>
      <c r="EF28" s="17">
        <v>183085</v>
      </c>
      <c r="EG28" s="17">
        <v>123113</v>
      </c>
      <c r="EH28" s="17">
        <v>121870</v>
      </c>
      <c r="EI28" s="17">
        <v>149360</v>
      </c>
      <c r="EJ28" s="17">
        <v>99957</v>
      </c>
      <c r="EK28" s="17">
        <v>116991</v>
      </c>
      <c r="EL28" s="17">
        <v>107469</v>
      </c>
      <c r="EM28" s="17">
        <v>111957</v>
      </c>
      <c r="EN28" s="17">
        <v>95431</v>
      </c>
      <c r="EO28" s="17">
        <v>102978</v>
      </c>
      <c r="EP28" s="17">
        <v>124443</v>
      </c>
      <c r="EQ28" s="17">
        <v>103022</v>
      </c>
      <c r="ER28" s="17">
        <v>106469</v>
      </c>
      <c r="ES28" s="17">
        <v>140555</v>
      </c>
      <c r="ET28" s="17">
        <v>78690</v>
      </c>
      <c r="EU28" s="17">
        <v>104168</v>
      </c>
      <c r="EV28" s="17">
        <v>93016</v>
      </c>
      <c r="EW28" s="17">
        <v>88732</v>
      </c>
      <c r="EX28" s="17">
        <v>102775</v>
      </c>
      <c r="EY28" s="17">
        <v>68704</v>
      </c>
      <c r="EZ28" s="17">
        <v>101344</v>
      </c>
      <c r="FA28" s="17">
        <v>109962</v>
      </c>
      <c r="FB28" s="17">
        <v>68885</v>
      </c>
      <c r="FC28" s="17">
        <v>95954</v>
      </c>
      <c r="FD28" s="17">
        <v>87181</v>
      </c>
      <c r="FE28" s="17">
        <v>103809</v>
      </c>
      <c r="FF28" s="17">
        <v>66032</v>
      </c>
      <c r="FG28" s="17">
        <v>96526</v>
      </c>
      <c r="FH28" s="17">
        <v>88323</v>
      </c>
      <c r="FI28" s="17">
        <v>32476</v>
      </c>
      <c r="FJ28" s="17">
        <v>120516</v>
      </c>
      <c r="FK28" s="17">
        <v>30975</v>
      </c>
      <c r="FL28" s="17">
        <v>114889</v>
      </c>
      <c r="FM28" s="17">
        <v>87575</v>
      </c>
      <c r="FN28" s="17">
        <v>54442</v>
      </c>
      <c r="FO28" s="17">
        <v>198440</v>
      </c>
      <c r="FP28" s="17">
        <v>161907</v>
      </c>
      <c r="FQ28" s="17">
        <v>109151</v>
      </c>
      <c r="FR28" s="17">
        <v>154337</v>
      </c>
      <c r="FS28" s="17">
        <v>208037</v>
      </c>
      <c r="FT28" s="17">
        <v>138263</v>
      </c>
      <c r="FU28" s="17">
        <v>145295</v>
      </c>
      <c r="FV28" s="17">
        <v>137155</v>
      </c>
      <c r="FW28" s="17">
        <v>192385</v>
      </c>
      <c r="FX28" s="17">
        <v>163553</v>
      </c>
      <c r="FY28" s="17">
        <v>148041</v>
      </c>
      <c r="FZ28" s="17">
        <v>120021</v>
      </c>
      <c r="GA28" s="17">
        <v>88130</v>
      </c>
      <c r="GB28" s="17">
        <v>229255</v>
      </c>
      <c r="GC28" s="17">
        <v>107989</v>
      </c>
      <c r="GD28" s="17">
        <v>127485</v>
      </c>
      <c r="GE28" s="17">
        <v>0</v>
      </c>
      <c r="GF28" s="17">
        <v>69430</v>
      </c>
      <c r="GG28" s="17">
        <v>162724</v>
      </c>
      <c r="GH28" s="17">
        <v>218293</v>
      </c>
      <c r="GI28" s="17">
        <v>79824</v>
      </c>
      <c r="GJ28" s="17">
        <v>75812</v>
      </c>
      <c r="GK28" s="17">
        <v>143133</v>
      </c>
      <c r="GL28" s="17">
        <v>77571</v>
      </c>
      <c r="GM28" s="17">
        <v>112343</v>
      </c>
      <c r="GN28" s="17">
        <v>92764</v>
      </c>
      <c r="GO28" s="17">
        <v>3353.4</v>
      </c>
      <c r="GP28" s="17">
        <v>2876.516129032258</v>
      </c>
      <c r="GQ28" s="17">
        <v>0</v>
      </c>
      <c r="GR28" s="17">
        <v>4514.8387096774195</v>
      </c>
      <c r="GS28" s="17">
        <v>2827.5483870967741</v>
      </c>
      <c r="GT28" s="17">
        <v>2902.3333333333335</v>
      </c>
      <c r="GU28" s="17">
        <v>2743.7419354838707</v>
      </c>
      <c r="GV28" s="17">
        <v>2642.8666666666668</v>
      </c>
      <c r="GW28" s="17">
        <v>2205.1290322580644</v>
      </c>
      <c r="GX28" s="17">
        <v>378.64516129032256</v>
      </c>
      <c r="GY28" s="17">
        <v>1831.8571428571429</v>
      </c>
      <c r="GZ28" s="17">
        <v>4547.8064516129034</v>
      </c>
      <c r="HA28" s="17">
        <v>2398.9666666666667</v>
      </c>
      <c r="HB28" s="17">
        <v>2607</v>
      </c>
      <c r="HC28" s="17">
        <v>2734</v>
      </c>
      <c r="HD28" s="17">
        <v>2667</v>
      </c>
      <c r="HE28" s="17">
        <v>2588</v>
      </c>
      <c r="HF28" s="17">
        <v>2564</v>
      </c>
      <c r="HG28" s="17">
        <v>1794</v>
      </c>
      <c r="HH28" s="17">
        <v>2043</v>
      </c>
      <c r="HI28" s="17">
        <v>1778</v>
      </c>
      <c r="HJ28" s="17">
        <v>0</v>
      </c>
      <c r="HK28" s="17">
        <v>2802</v>
      </c>
      <c r="HL28" s="17">
        <v>2621</v>
      </c>
      <c r="HM28" s="17">
        <v>0</v>
      </c>
      <c r="HN28" s="17">
        <v>2722</v>
      </c>
      <c r="HO28" s="17">
        <v>0</v>
      </c>
      <c r="HP28" s="17">
        <v>2742</v>
      </c>
      <c r="HQ28" s="17">
        <v>2394</v>
      </c>
      <c r="HR28" s="17">
        <v>0</v>
      </c>
      <c r="HS28" s="17">
        <v>2156</v>
      </c>
      <c r="HT28" s="17">
        <v>0</v>
      </c>
      <c r="HU28" s="17">
        <v>3356</v>
      </c>
      <c r="HV28" s="17">
        <v>0</v>
      </c>
      <c r="HW28" s="72">
        <v>2861.1</v>
      </c>
      <c r="HX28" s="72">
        <v>1829</v>
      </c>
      <c r="HY28" s="72">
        <v>0</v>
      </c>
      <c r="HZ28" s="72">
        <f>58432/31</f>
        <v>1884.9032258064517</v>
      </c>
      <c r="IA28" s="72">
        <v>1833</v>
      </c>
      <c r="IB28" s="72">
        <v>0</v>
      </c>
      <c r="IC28" s="72">
        <f>54420/31</f>
        <v>1755.483870967742</v>
      </c>
      <c r="ID28" s="72">
        <f>53815/30</f>
        <v>1793.8333333333333</v>
      </c>
      <c r="IE28" s="72">
        <v>0</v>
      </c>
      <c r="IF28" s="72">
        <f>77973/30</f>
        <v>2599.1</v>
      </c>
      <c r="IG28" s="17">
        <v>1307</v>
      </c>
      <c r="IH28" s="17">
        <v>0</v>
      </c>
      <c r="II28" s="17">
        <v>1120</v>
      </c>
      <c r="IJ28" s="17">
        <v>0</v>
      </c>
      <c r="IK28" s="17">
        <v>0</v>
      </c>
      <c r="IL28" s="17">
        <v>0</v>
      </c>
      <c r="IM28" s="17">
        <v>0</v>
      </c>
      <c r="IN28" s="17">
        <v>0</v>
      </c>
      <c r="IO28" s="17">
        <v>0</v>
      </c>
      <c r="IP28" s="17">
        <v>0</v>
      </c>
      <c r="IQ28" s="17">
        <v>0</v>
      </c>
      <c r="IR28" s="17">
        <v>0</v>
      </c>
      <c r="IS28" s="17">
        <f t="shared" si="0"/>
        <v>0</v>
      </c>
      <c r="IT28" s="1"/>
      <c r="IU28" s="1"/>
      <c r="IV28" s="1"/>
    </row>
    <row r="29" spans="1:256" s="5" customFormat="1" ht="19.5" customHeight="1" thickTop="1" thickBot="1" x14ac:dyDescent="0.25">
      <c r="B29" s="34"/>
      <c r="C29" s="130" t="s">
        <v>47</v>
      </c>
      <c r="D29" s="130"/>
      <c r="E29" s="35">
        <v>458152</v>
      </c>
      <c r="F29" s="35">
        <v>410792</v>
      </c>
      <c r="G29" s="35">
        <v>450267</v>
      </c>
      <c r="H29" s="35">
        <v>444220</v>
      </c>
      <c r="I29" s="35">
        <v>443594</v>
      </c>
      <c r="J29" s="35">
        <v>409807</v>
      </c>
      <c r="K29" s="35">
        <v>433346</v>
      </c>
      <c r="L29" s="35">
        <v>417186</v>
      </c>
      <c r="M29" s="35">
        <v>427441</v>
      </c>
      <c r="N29" s="35">
        <v>416191</v>
      </c>
      <c r="O29" s="35">
        <v>404884</v>
      </c>
      <c r="P29" s="35">
        <v>425822</v>
      </c>
      <c r="Q29" s="35">
        <v>401620</v>
      </c>
      <c r="R29" s="35">
        <v>409138</v>
      </c>
      <c r="S29" s="35">
        <v>389027</v>
      </c>
      <c r="T29" s="35">
        <v>402399</v>
      </c>
      <c r="U29" s="35">
        <v>398823</v>
      </c>
      <c r="V29" s="35">
        <v>360139</v>
      </c>
      <c r="W29" s="35">
        <v>397600</v>
      </c>
      <c r="X29" s="35">
        <v>409639</v>
      </c>
      <c r="Y29" s="35">
        <v>437277</v>
      </c>
      <c r="Z29" s="35">
        <v>393456</v>
      </c>
      <c r="AA29" s="35">
        <v>399068</v>
      </c>
      <c r="AB29" s="35">
        <v>392664</v>
      </c>
      <c r="AC29" s="35">
        <v>383703</v>
      </c>
      <c r="AD29" s="35">
        <v>411565</v>
      </c>
      <c r="AE29" s="35">
        <v>396496</v>
      </c>
      <c r="AF29" s="35">
        <v>396864</v>
      </c>
      <c r="AG29" s="35">
        <v>393511</v>
      </c>
      <c r="AH29" s="35">
        <v>351423</v>
      </c>
      <c r="AI29" s="35">
        <v>397142</v>
      </c>
      <c r="AJ29" s="35">
        <v>377446</v>
      </c>
      <c r="AK29" s="35">
        <v>383675</v>
      </c>
      <c r="AL29" s="35">
        <v>369231</v>
      </c>
      <c r="AM29" s="35">
        <v>380882</v>
      </c>
      <c r="AN29" s="35">
        <v>376422</v>
      </c>
      <c r="AO29" s="35">
        <v>373890</v>
      </c>
      <c r="AP29" s="35">
        <v>372787</v>
      </c>
      <c r="AQ29" s="35">
        <v>375810</v>
      </c>
      <c r="AR29" s="35">
        <v>373990</v>
      </c>
      <c r="AS29" s="35">
        <v>371031</v>
      </c>
      <c r="AT29" s="35">
        <v>336207</v>
      </c>
      <c r="AU29" s="35">
        <v>377776</v>
      </c>
      <c r="AV29" s="35">
        <v>364564</v>
      </c>
      <c r="AW29" s="35">
        <v>358330</v>
      </c>
      <c r="AX29" s="35">
        <v>356433</v>
      </c>
      <c r="AY29" s="35">
        <v>358815</v>
      </c>
      <c r="AZ29" s="35">
        <v>353411</v>
      </c>
      <c r="BA29" s="35">
        <v>340934</v>
      </c>
      <c r="BB29" s="35">
        <v>341647</v>
      </c>
      <c r="BC29" s="35">
        <v>286122</v>
      </c>
      <c r="BD29" s="35">
        <v>392996</v>
      </c>
      <c r="BE29" s="35">
        <v>350497</v>
      </c>
      <c r="BF29" s="35">
        <v>321900</v>
      </c>
      <c r="BG29" s="35">
        <v>329333</v>
      </c>
      <c r="BH29" s="35">
        <v>318987</v>
      </c>
      <c r="BI29" s="35">
        <v>327663</v>
      </c>
      <c r="BJ29" s="35">
        <v>341161</v>
      </c>
      <c r="BK29" s="35">
        <v>312556</v>
      </c>
      <c r="BL29" s="35">
        <v>327106</v>
      </c>
      <c r="BM29" s="35" t="e">
        <v>#REF!</v>
      </c>
      <c r="BN29" s="35">
        <v>322935</v>
      </c>
      <c r="BO29" s="35">
        <v>319559</v>
      </c>
      <c r="BP29" s="35">
        <v>280586</v>
      </c>
      <c r="BQ29" s="35">
        <v>314797</v>
      </c>
      <c r="BR29" s="35">
        <v>308125</v>
      </c>
      <c r="BS29" s="35">
        <v>288541</v>
      </c>
      <c r="BT29" s="35">
        <v>340237</v>
      </c>
      <c r="BU29" s="35">
        <v>339267</v>
      </c>
      <c r="BV29" s="35">
        <v>345544</v>
      </c>
      <c r="BW29" s="35">
        <v>335553</v>
      </c>
      <c r="BX29" s="35">
        <v>362719</v>
      </c>
      <c r="BY29" s="35">
        <v>339151</v>
      </c>
      <c r="BZ29" s="35">
        <v>347564</v>
      </c>
      <c r="CA29" s="35">
        <v>349129</v>
      </c>
      <c r="CB29" s="35">
        <v>313221</v>
      </c>
      <c r="CC29" s="35">
        <v>360669</v>
      </c>
      <c r="CD29" s="35">
        <v>358109</v>
      </c>
      <c r="CE29" s="35">
        <v>362203</v>
      </c>
      <c r="CF29" s="35">
        <v>390945</v>
      </c>
      <c r="CG29" s="35">
        <v>435717</v>
      </c>
      <c r="CH29" s="35">
        <v>457216</v>
      </c>
      <c r="CI29" s="35">
        <v>389675</v>
      </c>
      <c r="CJ29" s="35">
        <v>365157</v>
      </c>
      <c r="CK29" s="35">
        <v>381071</v>
      </c>
      <c r="CL29" s="35">
        <v>367789</v>
      </c>
      <c r="CM29" s="35">
        <v>315341</v>
      </c>
      <c r="CN29" s="35">
        <v>381529</v>
      </c>
      <c r="CO29" s="35">
        <v>395259</v>
      </c>
      <c r="CP29" s="35">
        <v>384802</v>
      </c>
      <c r="CQ29" s="35">
        <v>346162</v>
      </c>
      <c r="CR29" s="35">
        <v>301436</v>
      </c>
      <c r="CS29" s="35">
        <v>375538</v>
      </c>
      <c r="CT29" s="35">
        <v>315431</v>
      </c>
      <c r="CU29" s="35">
        <v>362160</v>
      </c>
      <c r="CV29" s="35">
        <v>440322</v>
      </c>
      <c r="CW29" s="35">
        <v>395427</v>
      </c>
      <c r="CX29" s="35">
        <v>339621</v>
      </c>
      <c r="CY29" s="35">
        <v>351580</v>
      </c>
      <c r="CZ29" s="35">
        <v>339895</v>
      </c>
      <c r="DA29" s="35">
        <v>342218</v>
      </c>
      <c r="DB29" s="35">
        <v>339394</v>
      </c>
      <c r="DC29" s="35">
        <v>502457</v>
      </c>
      <c r="DD29" s="35">
        <v>475122</v>
      </c>
      <c r="DE29" s="35">
        <v>416980</v>
      </c>
      <c r="DF29" s="35">
        <v>412295</v>
      </c>
      <c r="DG29" s="35">
        <v>447912</v>
      </c>
      <c r="DH29" s="35">
        <v>442678</v>
      </c>
      <c r="DI29" s="35">
        <v>567837</v>
      </c>
      <c r="DJ29" s="35">
        <v>385247</v>
      </c>
      <c r="DK29" s="35">
        <v>466612</v>
      </c>
      <c r="DL29" s="35">
        <v>389101</v>
      </c>
      <c r="DM29" s="35">
        <v>392007</v>
      </c>
      <c r="DN29" s="35">
        <v>331994</v>
      </c>
      <c r="DO29" s="35">
        <v>412606</v>
      </c>
      <c r="DP29" s="35">
        <v>373996</v>
      </c>
      <c r="DQ29" s="35">
        <v>468862</v>
      </c>
      <c r="DR29" s="35">
        <v>419110</v>
      </c>
      <c r="DS29" s="35">
        <v>458811</v>
      </c>
      <c r="DT29" s="35">
        <v>408726</v>
      </c>
      <c r="DU29" s="36">
        <v>409849</v>
      </c>
      <c r="DV29" s="36">
        <v>456276</v>
      </c>
      <c r="DW29" s="36">
        <v>488356</v>
      </c>
      <c r="DX29" s="36">
        <v>527705</v>
      </c>
      <c r="DY29" s="36">
        <v>446542</v>
      </c>
      <c r="DZ29" s="36">
        <v>323361</v>
      </c>
      <c r="EA29" s="36">
        <v>449970</v>
      </c>
      <c r="EB29" s="36">
        <v>466860</v>
      </c>
      <c r="EC29" s="36">
        <v>619787</v>
      </c>
      <c r="ED29" s="36">
        <v>553921</v>
      </c>
      <c r="EE29" s="36">
        <v>454242</v>
      </c>
      <c r="EF29" s="36">
        <v>539770</v>
      </c>
      <c r="EG29" s="36">
        <v>455406</v>
      </c>
      <c r="EH29" s="36">
        <v>431474</v>
      </c>
      <c r="EI29" s="36">
        <v>513703</v>
      </c>
      <c r="EJ29" s="36">
        <v>419493</v>
      </c>
      <c r="EK29" s="36">
        <v>427577</v>
      </c>
      <c r="EL29" s="36">
        <v>449518</v>
      </c>
      <c r="EM29" s="36">
        <v>471795</v>
      </c>
      <c r="EN29" s="36">
        <v>453489</v>
      </c>
      <c r="EO29" s="36">
        <v>460386</v>
      </c>
      <c r="EP29" s="36">
        <v>482997</v>
      </c>
      <c r="EQ29" s="36">
        <v>453463</v>
      </c>
      <c r="ER29" s="36">
        <v>474064</v>
      </c>
      <c r="ES29" s="36">
        <v>539765</v>
      </c>
      <c r="ET29" s="36">
        <v>463441</v>
      </c>
      <c r="EU29" s="36">
        <v>474648</v>
      </c>
      <c r="EV29" s="37">
        <v>475326</v>
      </c>
      <c r="EW29" s="37">
        <v>462275</v>
      </c>
      <c r="EX29" s="37">
        <v>454705</v>
      </c>
      <c r="EY29" s="37">
        <v>418908</v>
      </c>
      <c r="EZ29" s="37">
        <v>415858</v>
      </c>
      <c r="FA29" s="37">
        <v>411830</v>
      </c>
      <c r="FB29" s="37">
        <v>360021</v>
      </c>
      <c r="FC29" s="37">
        <v>357030</v>
      </c>
      <c r="FD29" s="37">
        <v>384211</v>
      </c>
      <c r="FE29" s="37">
        <v>399264</v>
      </c>
      <c r="FF29" s="37">
        <v>391316</v>
      </c>
      <c r="FG29" s="37">
        <v>412145</v>
      </c>
      <c r="FH29" s="37">
        <v>402655</v>
      </c>
      <c r="FI29" s="37">
        <v>347279</v>
      </c>
      <c r="FJ29" s="37">
        <v>443369</v>
      </c>
      <c r="FK29" s="37">
        <v>358977</v>
      </c>
      <c r="FL29" s="37">
        <v>435464</v>
      </c>
      <c r="FM29" s="37">
        <v>430860</v>
      </c>
      <c r="FN29" s="37">
        <v>373663</v>
      </c>
      <c r="FO29" s="37">
        <v>468643</v>
      </c>
      <c r="FP29" s="37">
        <v>518226</v>
      </c>
      <c r="FQ29" s="37">
        <v>448157</v>
      </c>
      <c r="FR29" s="37">
        <v>492126</v>
      </c>
      <c r="FS29" s="37">
        <v>529775</v>
      </c>
      <c r="FT29" s="37">
        <v>472894</v>
      </c>
      <c r="FU29" s="37">
        <v>463199</v>
      </c>
      <c r="FV29" s="37">
        <v>469269</v>
      </c>
      <c r="FW29" s="37">
        <v>518282</v>
      </c>
      <c r="FX29" s="37">
        <v>490349</v>
      </c>
      <c r="FY29" s="37">
        <v>472105</v>
      </c>
      <c r="FZ29" s="37">
        <v>438152</v>
      </c>
      <c r="GA29" s="37">
        <v>357479</v>
      </c>
      <c r="GB29" s="37">
        <v>538462</v>
      </c>
      <c r="GC29" s="37">
        <v>412900</v>
      </c>
      <c r="GD29" s="37">
        <v>428077</v>
      </c>
      <c r="GE29" s="37">
        <v>302768</v>
      </c>
      <c r="GF29" s="37">
        <v>363253</v>
      </c>
      <c r="GG29" s="37">
        <v>453604</v>
      </c>
      <c r="GH29" s="37">
        <v>503064</v>
      </c>
      <c r="GI29" s="37">
        <v>365679</v>
      </c>
      <c r="GJ29" s="37">
        <v>346405</v>
      </c>
      <c r="GK29" s="37">
        <v>419609</v>
      </c>
      <c r="GL29" s="37">
        <v>339370</v>
      </c>
      <c r="GM29" s="37">
        <v>361107</v>
      </c>
      <c r="GN29" s="37">
        <v>357317</v>
      </c>
      <c r="GO29" s="37">
        <f>SUM(GO25:GO28)</f>
        <v>11502.6</v>
      </c>
      <c r="GP29" s="37">
        <v>11144.129032258064</v>
      </c>
      <c r="GQ29" s="37">
        <v>8340.5666666666675</v>
      </c>
      <c r="GR29" s="37">
        <v>12466.354838709678</v>
      </c>
      <c r="GS29" s="37">
        <v>11196.677419354839</v>
      </c>
      <c r="GT29" s="37">
        <v>10922.533333333333</v>
      </c>
      <c r="GU29" s="37">
        <v>11386.258064516129</v>
      </c>
      <c r="GV29" s="37">
        <v>11353.866666666667</v>
      </c>
      <c r="GW29" s="37">
        <v>10547.161290322581</v>
      </c>
      <c r="GX29" s="37">
        <v>8373.0645161290322</v>
      </c>
      <c r="GY29" s="37">
        <v>9492.3928571428569</v>
      </c>
      <c r="GZ29" s="37">
        <v>11893.258064516129</v>
      </c>
      <c r="HA29" s="37">
        <v>10399.766666666666</v>
      </c>
      <c r="HB29" s="37">
        <v>10072</v>
      </c>
      <c r="HC29" s="37">
        <v>10616</v>
      </c>
      <c r="HD29" s="37">
        <v>10574</v>
      </c>
      <c r="HE29" s="37">
        <v>10971</v>
      </c>
      <c r="HF29" s="37">
        <v>10595</v>
      </c>
      <c r="HG29" s="37">
        <f t="shared" ref="HG29:HO29" si="8">+SUM(HG25:HG28)</f>
        <v>9366</v>
      </c>
      <c r="HH29" s="37">
        <f t="shared" si="8"/>
        <v>9829</v>
      </c>
      <c r="HI29" s="37">
        <f t="shared" si="8"/>
        <v>9992</v>
      </c>
      <c r="HJ29" s="37">
        <f t="shared" si="8"/>
        <v>7954</v>
      </c>
      <c r="HK29" s="37">
        <f t="shared" si="8"/>
        <v>10456</v>
      </c>
      <c r="HL29" s="37">
        <f t="shared" si="8"/>
        <v>10637</v>
      </c>
      <c r="HM29" s="37">
        <f t="shared" si="8"/>
        <v>7946</v>
      </c>
      <c r="HN29" s="37">
        <f t="shared" si="8"/>
        <v>10574</v>
      </c>
      <c r="HO29" s="37">
        <f t="shared" si="8"/>
        <v>8092</v>
      </c>
      <c r="HP29" s="37">
        <f t="shared" ref="HP29:HV29" si="9">+SUM(HP25:HP28)</f>
        <v>10443</v>
      </c>
      <c r="HQ29" s="37">
        <f t="shared" si="9"/>
        <v>10345</v>
      </c>
      <c r="HR29" s="37">
        <f t="shared" si="9"/>
        <v>6178</v>
      </c>
      <c r="HS29" s="37">
        <f t="shared" si="9"/>
        <v>10679</v>
      </c>
      <c r="HT29" s="37">
        <f t="shared" si="9"/>
        <v>7446</v>
      </c>
      <c r="HU29" s="37">
        <f t="shared" si="9"/>
        <v>9913</v>
      </c>
      <c r="HV29" s="37">
        <f t="shared" si="9"/>
        <v>7714</v>
      </c>
      <c r="HW29" s="37">
        <f t="shared" ref="HW29:ID29" si="10">+SUM(HW25:HW28)</f>
        <v>10976.2</v>
      </c>
      <c r="HX29" s="37">
        <f t="shared" si="10"/>
        <v>9109</v>
      </c>
      <c r="HY29" s="37">
        <f t="shared" si="10"/>
        <v>7522</v>
      </c>
      <c r="HZ29" s="37">
        <f t="shared" si="10"/>
        <v>9075.5161290322576</v>
      </c>
      <c r="IA29" s="37">
        <f t="shared" si="10"/>
        <v>8622</v>
      </c>
      <c r="IB29" s="37">
        <f t="shared" si="10"/>
        <v>6978.9032258064517</v>
      </c>
      <c r="IC29" s="37">
        <f t="shared" si="10"/>
        <v>9093</v>
      </c>
      <c r="ID29" s="37">
        <f t="shared" si="10"/>
        <v>8870.5666666666675</v>
      </c>
      <c r="IE29" s="37">
        <f t="shared" ref="IE29:IJ29" si="11">+SUM(IE25:IE28)</f>
        <v>6755.5483870967746</v>
      </c>
      <c r="IF29" s="37">
        <f t="shared" si="11"/>
        <v>9128.4333333333325</v>
      </c>
      <c r="IG29" s="37">
        <f t="shared" si="11"/>
        <v>8066</v>
      </c>
      <c r="IH29" s="37">
        <f t="shared" si="11"/>
        <v>6739</v>
      </c>
      <c r="II29" s="37">
        <f t="shared" si="11"/>
        <v>7401</v>
      </c>
      <c r="IJ29" s="37">
        <f t="shared" si="11"/>
        <v>6036</v>
      </c>
      <c r="IK29" s="37">
        <f t="shared" ref="IK29:IP29" si="12">+SUM(IK25:IK28)</f>
        <v>6554</v>
      </c>
      <c r="IL29" s="37">
        <f t="shared" si="12"/>
        <v>6625</v>
      </c>
      <c r="IM29" s="37">
        <f t="shared" si="12"/>
        <v>6046</v>
      </c>
      <c r="IN29" s="37">
        <f t="shared" si="12"/>
        <v>6142</v>
      </c>
      <c r="IO29" s="37">
        <f t="shared" si="12"/>
        <v>6309</v>
      </c>
      <c r="IP29" s="37">
        <f t="shared" si="12"/>
        <v>5659</v>
      </c>
      <c r="IQ29" s="37">
        <f>+SUM(IQ25:IQ28)</f>
        <v>6190</v>
      </c>
      <c r="IR29" s="37">
        <f>+SUM(IR25:IR28)</f>
        <v>6213</v>
      </c>
      <c r="IS29" s="37">
        <f t="shared" si="0"/>
        <v>23</v>
      </c>
      <c r="IT29" s="1"/>
      <c r="IU29" s="1"/>
      <c r="IV29" s="1"/>
    </row>
    <row r="30" spans="1:256" s="5" customFormat="1" ht="15.75" hidden="1" customHeight="1" thickTop="1" thickBot="1" x14ac:dyDescent="0.25">
      <c r="A30" s="121" t="s">
        <v>69</v>
      </c>
      <c r="B30" s="123" t="s">
        <v>32</v>
      </c>
      <c r="C30" s="27" t="s">
        <v>18</v>
      </c>
      <c r="D30" s="28" t="s">
        <v>42</v>
      </c>
      <c r="E30" s="55">
        <v>1303847</v>
      </c>
      <c r="F30" s="55">
        <v>1201838</v>
      </c>
      <c r="G30" s="55">
        <v>1286757</v>
      </c>
      <c r="H30" s="55">
        <v>1251138</v>
      </c>
      <c r="I30" s="55">
        <v>1278055</v>
      </c>
      <c r="J30" s="55">
        <v>1223331</v>
      </c>
      <c r="K30" s="55">
        <v>1275412</v>
      </c>
      <c r="L30" s="55">
        <v>1170399</v>
      </c>
      <c r="M30" s="55">
        <v>1156316</v>
      </c>
      <c r="N30" s="55">
        <v>1165172</v>
      </c>
      <c r="O30" s="55">
        <v>1157686</v>
      </c>
      <c r="P30" s="55">
        <v>1124385</v>
      </c>
      <c r="Q30" s="55">
        <v>1058321</v>
      </c>
      <c r="R30" s="55">
        <v>1092312</v>
      </c>
      <c r="S30" s="55">
        <v>1086220</v>
      </c>
      <c r="T30" s="55">
        <v>1128934</v>
      </c>
      <c r="U30" s="55">
        <v>1104461</v>
      </c>
      <c r="V30" s="55">
        <v>979755</v>
      </c>
      <c r="W30" s="55">
        <v>1085732</v>
      </c>
      <c r="X30" s="55">
        <v>1066569</v>
      </c>
      <c r="Y30" s="55">
        <v>1311800</v>
      </c>
      <c r="Z30" s="55">
        <v>862546</v>
      </c>
      <c r="AA30" s="55">
        <v>1092563</v>
      </c>
      <c r="AB30" s="55">
        <v>1120418</v>
      </c>
      <c r="AC30" s="55">
        <v>1057698</v>
      </c>
      <c r="AD30" s="55">
        <v>1064196</v>
      </c>
      <c r="AE30" s="55">
        <v>1041343</v>
      </c>
      <c r="AF30" s="55">
        <v>1131704</v>
      </c>
      <c r="AG30" s="55">
        <v>1151141</v>
      </c>
      <c r="AH30" s="55">
        <v>1069651</v>
      </c>
      <c r="AI30" s="55">
        <v>1168714</v>
      </c>
      <c r="AJ30" s="55">
        <v>1120228</v>
      </c>
      <c r="AK30" s="55">
        <v>1134090</v>
      </c>
      <c r="AL30" s="55">
        <v>1076779</v>
      </c>
      <c r="AM30" s="55">
        <v>1120173</v>
      </c>
      <c r="AN30" s="55">
        <v>1167426</v>
      </c>
      <c r="AO30" s="55">
        <v>1114630</v>
      </c>
      <c r="AP30" s="55">
        <v>1176184</v>
      </c>
      <c r="AQ30" s="55">
        <v>1162179</v>
      </c>
      <c r="AR30" s="55">
        <v>1204621</v>
      </c>
      <c r="AS30" s="55">
        <v>1161215</v>
      </c>
      <c r="AT30" s="55">
        <v>1034752</v>
      </c>
      <c r="AU30" s="55">
        <v>1180035</v>
      </c>
      <c r="AV30" s="55">
        <v>1147358</v>
      </c>
      <c r="AW30" s="55">
        <v>1117727</v>
      </c>
      <c r="AX30" s="55">
        <v>1134517</v>
      </c>
      <c r="AY30" s="55">
        <v>1064558</v>
      </c>
      <c r="AZ30" s="55">
        <v>1091768</v>
      </c>
      <c r="BA30" s="55">
        <v>1079220</v>
      </c>
      <c r="BB30" s="55">
        <v>1121239</v>
      </c>
      <c r="BC30" s="55">
        <v>1015062</v>
      </c>
      <c r="BD30" s="55">
        <v>1064376</v>
      </c>
      <c r="BE30" s="55">
        <v>1022659</v>
      </c>
      <c r="BF30" s="55">
        <v>938386</v>
      </c>
      <c r="BG30" s="55">
        <v>1004914</v>
      </c>
      <c r="BH30" s="55">
        <v>993834</v>
      </c>
      <c r="BI30" s="55">
        <v>1033412</v>
      </c>
      <c r="BJ30" s="55">
        <v>984628</v>
      </c>
      <c r="BK30" s="55">
        <v>929651</v>
      </c>
      <c r="BL30" s="55">
        <v>946719</v>
      </c>
      <c r="BM30" s="55" t="e">
        <v>#REF!</v>
      </c>
      <c r="BN30" s="55">
        <v>912967</v>
      </c>
      <c r="BO30" s="55">
        <v>818029</v>
      </c>
      <c r="BP30" s="55">
        <v>778982</v>
      </c>
      <c r="BQ30" s="55">
        <v>801845</v>
      </c>
      <c r="BR30" s="55">
        <v>804229</v>
      </c>
      <c r="BS30" s="55">
        <v>843667</v>
      </c>
      <c r="BT30" s="55">
        <v>864249</v>
      </c>
      <c r="BU30" s="55">
        <v>893323</v>
      </c>
      <c r="BV30" s="55">
        <v>878439</v>
      </c>
      <c r="BW30" s="55">
        <v>863901</v>
      </c>
      <c r="BX30" s="55">
        <v>837286</v>
      </c>
      <c r="BY30" s="55">
        <v>820787</v>
      </c>
      <c r="BZ30" s="55">
        <v>815560</v>
      </c>
      <c r="CA30" s="55">
        <v>841687</v>
      </c>
      <c r="CB30" s="55">
        <v>766860</v>
      </c>
      <c r="CC30" s="55">
        <v>842132</v>
      </c>
      <c r="CD30" s="55">
        <v>823383</v>
      </c>
      <c r="CE30" s="55">
        <v>856056</v>
      </c>
      <c r="CF30" s="55">
        <v>907101</v>
      </c>
      <c r="CG30" s="55">
        <v>943654</v>
      </c>
      <c r="CH30" s="55">
        <v>917346</v>
      </c>
      <c r="CI30" s="55">
        <v>655093</v>
      </c>
      <c r="CJ30" s="55">
        <v>902794</v>
      </c>
      <c r="CK30" s="55">
        <v>927485</v>
      </c>
      <c r="CL30" s="55">
        <v>779551</v>
      </c>
      <c r="CM30" s="55">
        <v>845517</v>
      </c>
      <c r="CN30" s="55">
        <v>842181</v>
      </c>
      <c r="CO30" s="55">
        <v>844891</v>
      </c>
      <c r="CP30" s="55">
        <v>814946</v>
      </c>
      <c r="CQ30" s="55">
        <v>837386</v>
      </c>
      <c r="CR30" s="55">
        <v>830178</v>
      </c>
      <c r="CS30" s="55">
        <v>757461</v>
      </c>
      <c r="CT30" s="55">
        <v>774079</v>
      </c>
      <c r="CU30" s="55">
        <v>721327</v>
      </c>
      <c r="CV30" s="55">
        <v>756499</v>
      </c>
      <c r="CW30" s="55">
        <v>742056</v>
      </c>
      <c r="CX30" s="55">
        <v>737319</v>
      </c>
      <c r="CY30" s="55">
        <v>548394</v>
      </c>
      <c r="CZ30" s="55">
        <v>744774</v>
      </c>
      <c r="DA30" s="55">
        <v>731675</v>
      </c>
      <c r="DB30" s="55">
        <v>701728</v>
      </c>
      <c r="DC30" s="55">
        <v>715300</v>
      </c>
      <c r="DD30" s="55">
        <v>684012</v>
      </c>
      <c r="DE30" s="55">
        <v>661717</v>
      </c>
      <c r="DF30" s="55">
        <v>672743</v>
      </c>
      <c r="DG30" s="55">
        <v>661474</v>
      </c>
      <c r="DH30" s="55">
        <v>632218</v>
      </c>
      <c r="DI30" s="55">
        <v>507671</v>
      </c>
      <c r="DJ30" s="55">
        <v>424442</v>
      </c>
      <c r="DK30" s="55">
        <v>499074</v>
      </c>
      <c r="DL30" s="55">
        <v>503098</v>
      </c>
      <c r="DM30" s="55">
        <v>325744</v>
      </c>
      <c r="DN30" s="55">
        <v>339773</v>
      </c>
      <c r="DO30" s="55">
        <v>532890</v>
      </c>
      <c r="DP30" s="55">
        <v>553105</v>
      </c>
      <c r="DQ30" s="55">
        <v>555815</v>
      </c>
      <c r="DR30" s="55">
        <v>572805</v>
      </c>
      <c r="DS30" s="55">
        <v>566280</v>
      </c>
      <c r="DT30" s="55">
        <v>600061</v>
      </c>
      <c r="DU30" s="17">
        <v>583967</v>
      </c>
      <c r="DV30" s="17">
        <v>532709</v>
      </c>
      <c r="DW30" s="17">
        <v>582860</v>
      </c>
      <c r="DX30" s="17">
        <v>569762</v>
      </c>
      <c r="DY30" s="17">
        <v>600801</v>
      </c>
      <c r="DZ30" s="17">
        <v>569229</v>
      </c>
      <c r="EA30" s="17">
        <v>594075</v>
      </c>
      <c r="EB30" s="17">
        <v>590823</v>
      </c>
      <c r="EC30" s="17">
        <v>542081</v>
      </c>
      <c r="ED30" s="17">
        <v>556692</v>
      </c>
      <c r="EE30" s="17">
        <v>549956</v>
      </c>
      <c r="EF30" s="17">
        <v>553326</v>
      </c>
      <c r="EG30" s="17">
        <v>554972</v>
      </c>
      <c r="EH30" s="17">
        <v>489468</v>
      </c>
      <c r="EI30" s="17">
        <v>559315</v>
      </c>
      <c r="EJ30" s="17">
        <v>530408</v>
      </c>
      <c r="EK30" s="17">
        <v>560032</v>
      </c>
      <c r="EL30" s="17">
        <v>532309</v>
      </c>
      <c r="EM30" s="17">
        <v>548356</v>
      </c>
      <c r="EN30" s="17">
        <v>520533</v>
      </c>
      <c r="EO30" s="17">
        <v>515505</v>
      </c>
      <c r="EP30" s="17">
        <v>487797</v>
      </c>
      <c r="EQ30" s="17">
        <v>463010</v>
      </c>
      <c r="ER30" s="17">
        <v>485382</v>
      </c>
      <c r="ES30" s="17">
        <v>455796</v>
      </c>
      <c r="ET30" s="17">
        <v>462080</v>
      </c>
      <c r="EU30" s="17">
        <v>455625</v>
      </c>
      <c r="EV30" s="17">
        <v>486596</v>
      </c>
      <c r="EW30" s="17">
        <v>484256</v>
      </c>
      <c r="EX30" s="17">
        <v>437960</v>
      </c>
      <c r="EY30" s="17">
        <v>471970</v>
      </c>
      <c r="EZ30" s="17">
        <v>467811</v>
      </c>
      <c r="FA30" s="17">
        <v>468083</v>
      </c>
      <c r="FB30" s="17">
        <v>483854</v>
      </c>
      <c r="FC30" s="17">
        <v>423564</v>
      </c>
      <c r="FD30" s="17">
        <v>486749</v>
      </c>
      <c r="FE30" s="17">
        <v>442192</v>
      </c>
      <c r="FF30" s="17">
        <v>454705</v>
      </c>
      <c r="FG30" s="17">
        <v>447865</v>
      </c>
      <c r="FH30" s="17">
        <v>452248</v>
      </c>
      <c r="FI30" s="17">
        <v>471975</v>
      </c>
      <c r="FJ30" s="17">
        <v>446041</v>
      </c>
      <c r="FK30" s="17">
        <v>413312</v>
      </c>
      <c r="FL30" s="17">
        <v>424163</v>
      </c>
      <c r="FM30" s="17">
        <v>460670</v>
      </c>
      <c r="FN30" s="17">
        <v>440745</v>
      </c>
      <c r="FO30" s="17">
        <v>406684</v>
      </c>
      <c r="FP30" s="17">
        <v>434901</v>
      </c>
      <c r="FQ30" s="17">
        <v>336532</v>
      </c>
      <c r="FR30" s="17">
        <v>418425</v>
      </c>
      <c r="FS30" s="17">
        <v>413826</v>
      </c>
      <c r="FT30" s="17">
        <v>432730</v>
      </c>
      <c r="FU30" s="17">
        <v>383911</v>
      </c>
      <c r="FV30" s="17">
        <v>400339</v>
      </c>
      <c r="FW30" s="17">
        <v>379488</v>
      </c>
      <c r="FX30" s="17">
        <v>328289</v>
      </c>
      <c r="FY30" s="17">
        <v>359021</v>
      </c>
      <c r="FZ30" s="17">
        <v>348070</v>
      </c>
      <c r="GA30" s="17">
        <v>226062</v>
      </c>
      <c r="GB30" s="17">
        <v>316873</v>
      </c>
      <c r="GC30" s="17">
        <v>304251</v>
      </c>
      <c r="GD30" s="17">
        <v>319128</v>
      </c>
      <c r="GE30" s="17">
        <v>298440</v>
      </c>
      <c r="GF30" s="17">
        <v>292079</v>
      </c>
      <c r="GG30" s="17">
        <v>335439</v>
      </c>
      <c r="GH30" s="17">
        <v>133246</v>
      </c>
      <c r="GI30" s="17">
        <v>21027</v>
      </c>
      <c r="GJ30" s="20" t="s">
        <v>26</v>
      </c>
      <c r="GK30" s="20" t="s">
        <v>26</v>
      </c>
      <c r="GL30" s="20" t="s">
        <v>26</v>
      </c>
      <c r="GM30" s="20" t="s">
        <v>26</v>
      </c>
      <c r="GN30" s="20" t="s">
        <v>26</v>
      </c>
      <c r="GO30" s="20" t="s">
        <v>26</v>
      </c>
      <c r="GP30" s="20" t="s">
        <v>26</v>
      </c>
      <c r="GQ30" s="20" t="s">
        <v>26</v>
      </c>
      <c r="GR30" s="20" t="s">
        <v>26</v>
      </c>
      <c r="GS30" s="20" t="s">
        <v>26</v>
      </c>
      <c r="GT30" s="20" t="s">
        <v>26</v>
      </c>
      <c r="GU30" s="20" t="s">
        <v>26</v>
      </c>
      <c r="GV30" s="20" t="s">
        <v>26</v>
      </c>
      <c r="GW30" s="20" t="s">
        <v>26</v>
      </c>
      <c r="GX30" s="20" t="s">
        <v>26</v>
      </c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>
        <v>0</v>
      </c>
      <c r="HR30" s="20">
        <v>0</v>
      </c>
      <c r="HS30" s="20">
        <v>0</v>
      </c>
      <c r="HT30" s="20">
        <v>0</v>
      </c>
      <c r="HU30" s="20">
        <v>0</v>
      </c>
      <c r="HV30" s="20"/>
      <c r="HW30" s="20"/>
      <c r="HX30" s="17"/>
      <c r="HY30" s="17"/>
      <c r="HZ30" s="17"/>
      <c r="IA30" s="17"/>
      <c r="IB30" s="17"/>
      <c r="IF30" s="17"/>
      <c r="IG30" s="17"/>
      <c r="IH30" s="17"/>
      <c r="II30" s="17">
        <f>+IF30-IE30</f>
        <v>0</v>
      </c>
      <c r="IJ30" s="17">
        <f t="shared" ref="IJ30:IO30" si="13">+IG30-IF30</f>
        <v>0</v>
      </c>
      <c r="IK30" s="17">
        <f t="shared" si="13"/>
        <v>0</v>
      </c>
      <c r="IL30" s="17">
        <f t="shared" si="13"/>
        <v>0</v>
      </c>
      <c r="IM30" s="17">
        <f t="shared" si="13"/>
        <v>0</v>
      </c>
      <c r="IN30" s="17">
        <f t="shared" si="13"/>
        <v>0</v>
      </c>
      <c r="IO30" s="17">
        <f t="shared" si="13"/>
        <v>0</v>
      </c>
      <c r="IP30" s="17">
        <f>+IM30-IL30</f>
        <v>0</v>
      </c>
      <c r="IQ30" s="17">
        <f>+IN30-IM30</f>
        <v>0</v>
      </c>
      <c r="IR30" s="17"/>
      <c r="IS30" s="17">
        <f t="shared" si="0"/>
        <v>0</v>
      </c>
      <c r="IT30" s="1"/>
      <c r="IU30" s="1"/>
      <c r="IV30" s="1"/>
    </row>
    <row r="31" spans="1:256" s="5" customFormat="1" ht="15.75" customHeight="1" thickTop="1" thickBot="1" x14ac:dyDescent="0.25">
      <c r="A31" s="121"/>
      <c r="B31" s="123"/>
      <c r="C31" s="27" t="s">
        <v>75</v>
      </c>
      <c r="D31" s="28">
        <v>192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20" t="s">
        <v>26</v>
      </c>
      <c r="FX31" s="20" t="s">
        <v>26</v>
      </c>
      <c r="FY31" s="20" t="s">
        <v>26</v>
      </c>
      <c r="FZ31" s="20" t="s">
        <v>26</v>
      </c>
      <c r="GA31" s="20" t="s">
        <v>26</v>
      </c>
      <c r="GB31" s="20" t="s">
        <v>26</v>
      </c>
      <c r="GC31" s="20" t="s">
        <v>26</v>
      </c>
      <c r="GD31" s="20" t="s">
        <v>26</v>
      </c>
      <c r="GE31" s="20" t="s">
        <v>26</v>
      </c>
      <c r="GF31" s="20" t="s">
        <v>26</v>
      </c>
      <c r="GG31" s="20" t="s">
        <v>26</v>
      </c>
      <c r="GH31" s="20" t="s">
        <v>26</v>
      </c>
      <c r="GI31" s="17">
        <v>292523</v>
      </c>
      <c r="GJ31" s="17">
        <v>269449</v>
      </c>
      <c r="GK31" s="17">
        <v>315717</v>
      </c>
      <c r="GL31" s="17">
        <v>292382</v>
      </c>
      <c r="GM31" s="17">
        <v>122493</v>
      </c>
      <c r="GN31" s="17">
        <v>0</v>
      </c>
      <c r="GO31" s="17">
        <v>0</v>
      </c>
      <c r="GP31" s="17">
        <v>0</v>
      </c>
      <c r="GQ31" s="17">
        <v>0</v>
      </c>
      <c r="GR31" s="17">
        <v>0</v>
      </c>
      <c r="GS31" s="17">
        <v>0</v>
      </c>
      <c r="GT31" s="17">
        <v>0</v>
      </c>
      <c r="GU31" s="17">
        <v>0</v>
      </c>
      <c r="GV31" s="17">
        <v>0</v>
      </c>
      <c r="GW31" s="17">
        <v>0</v>
      </c>
      <c r="GX31" s="17">
        <v>0</v>
      </c>
      <c r="GY31" s="17">
        <v>1955.3571428571429</v>
      </c>
      <c r="GZ31" s="17">
        <v>4239.7419354838712</v>
      </c>
      <c r="HA31" s="17">
        <v>3984.9333333333334</v>
      </c>
      <c r="HB31" s="17">
        <v>2634</v>
      </c>
      <c r="HC31" s="17">
        <v>5953</v>
      </c>
      <c r="HD31" s="17">
        <v>7524</v>
      </c>
      <c r="HE31" s="17">
        <v>9527</v>
      </c>
      <c r="HF31" s="17">
        <v>3483</v>
      </c>
      <c r="HG31" s="17">
        <v>0</v>
      </c>
      <c r="HH31" s="17">
        <v>0</v>
      </c>
      <c r="HI31" s="17">
        <v>6087</v>
      </c>
      <c r="HJ31" s="17">
        <v>9738</v>
      </c>
      <c r="HK31" s="17">
        <v>9501</v>
      </c>
      <c r="HL31" s="17">
        <v>10083</v>
      </c>
      <c r="HM31" s="17">
        <v>10268</v>
      </c>
      <c r="HN31" s="17">
        <v>10409</v>
      </c>
      <c r="HO31" s="17">
        <v>1092</v>
      </c>
      <c r="HP31" s="17">
        <v>0</v>
      </c>
      <c r="HQ31" s="17">
        <v>532</v>
      </c>
      <c r="HR31" s="17">
        <v>12532</v>
      </c>
      <c r="HS31" s="17">
        <v>11447</v>
      </c>
      <c r="HT31" s="17">
        <v>11495</v>
      </c>
      <c r="HU31" s="17">
        <v>259</v>
      </c>
      <c r="HV31" s="17">
        <v>0</v>
      </c>
      <c r="HW31" s="72">
        <v>0</v>
      </c>
      <c r="HX31" s="72">
        <v>5648</v>
      </c>
      <c r="HY31" s="72">
        <v>10838</v>
      </c>
      <c r="HZ31" s="72">
        <f>313077/31</f>
        <v>10099.258064516129</v>
      </c>
      <c r="IA31" s="72">
        <v>7102</v>
      </c>
      <c r="IB31" s="72">
        <f>35351/31</f>
        <v>1140.3548387096773</v>
      </c>
      <c r="IC31" s="72">
        <f>256881/31</f>
        <v>8286.4838709677424</v>
      </c>
      <c r="ID31" s="72">
        <f>257608/30</f>
        <v>8586.9333333333325</v>
      </c>
      <c r="IE31" s="72">
        <f>312614/31</f>
        <v>10084.322580645161</v>
      </c>
      <c r="IF31" s="72">
        <f>279164/30</f>
        <v>9305.4666666666672</v>
      </c>
      <c r="IG31" s="17">
        <v>9387</v>
      </c>
      <c r="IH31" s="17">
        <v>8595</v>
      </c>
      <c r="II31" s="17">
        <v>7210</v>
      </c>
      <c r="IJ31" s="17">
        <v>0</v>
      </c>
      <c r="IK31" s="17">
        <v>0</v>
      </c>
      <c r="IL31" s="17">
        <v>0</v>
      </c>
      <c r="IM31" s="17">
        <v>0</v>
      </c>
      <c r="IN31" s="17">
        <v>0</v>
      </c>
      <c r="IO31" s="17">
        <v>0</v>
      </c>
      <c r="IP31" s="17">
        <v>0</v>
      </c>
      <c r="IQ31" s="17">
        <v>0</v>
      </c>
      <c r="IR31" s="17">
        <v>0</v>
      </c>
      <c r="IS31" s="17">
        <f t="shared" si="0"/>
        <v>0</v>
      </c>
      <c r="IT31" s="1"/>
      <c r="IU31" s="1"/>
      <c r="IV31" s="1"/>
    </row>
    <row r="32" spans="1:256" s="5" customFormat="1" ht="15.75" customHeight="1" thickTop="1" thickBot="1" x14ac:dyDescent="0.25">
      <c r="A32" s="121"/>
      <c r="B32" s="123"/>
      <c r="C32" s="27" t="s">
        <v>18</v>
      </c>
      <c r="D32" s="28">
        <v>8</v>
      </c>
      <c r="E32" s="55">
        <v>881172</v>
      </c>
      <c r="F32" s="55">
        <v>755547</v>
      </c>
      <c r="G32" s="55">
        <v>843517</v>
      </c>
      <c r="H32" s="55">
        <v>777836</v>
      </c>
      <c r="I32" s="55">
        <v>786547</v>
      </c>
      <c r="J32" s="55">
        <v>894448</v>
      </c>
      <c r="K32" s="55">
        <v>845999</v>
      </c>
      <c r="L32" s="55">
        <v>764769</v>
      </c>
      <c r="M32" s="55">
        <v>740348</v>
      </c>
      <c r="N32" s="55">
        <v>817633</v>
      </c>
      <c r="O32" s="55">
        <v>825626</v>
      </c>
      <c r="P32" s="55">
        <v>818633</v>
      </c>
      <c r="Q32" s="55">
        <v>764149</v>
      </c>
      <c r="R32" s="55">
        <v>771305</v>
      </c>
      <c r="S32" s="55">
        <v>741774</v>
      </c>
      <c r="T32" s="55">
        <v>756005</v>
      </c>
      <c r="U32" s="55">
        <v>767389</v>
      </c>
      <c r="V32" s="55">
        <v>671099</v>
      </c>
      <c r="W32" s="55">
        <v>768895</v>
      </c>
      <c r="X32" s="55">
        <v>769033</v>
      </c>
      <c r="Y32" s="55">
        <v>755918</v>
      </c>
      <c r="Z32" s="55">
        <v>757045</v>
      </c>
      <c r="AA32" s="55">
        <v>743464</v>
      </c>
      <c r="AB32" s="55">
        <v>796235</v>
      </c>
      <c r="AC32" s="55">
        <v>764740</v>
      </c>
      <c r="AD32" s="55">
        <v>839517</v>
      </c>
      <c r="AE32" s="55">
        <v>726880</v>
      </c>
      <c r="AF32" s="55">
        <v>900303</v>
      </c>
      <c r="AG32" s="55">
        <v>865746</v>
      </c>
      <c r="AH32" s="55">
        <v>754870</v>
      </c>
      <c r="AI32" s="55">
        <v>815805</v>
      </c>
      <c r="AJ32" s="55">
        <v>772403</v>
      </c>
      <c r="AK32" s="55">
        <v>781699</v>
      </c>
      <c r="AL32" s="55">
        <v>734060</v>
      </c>
      <c r="AM32" s="55">
        <v>740736</v>
      </c>
      <c r="AN32" s="55">
        <v>736531</v>
      </c>
      <c r="AO32" s="55">
        <v>720400</v>
      </c>
      <c r="AP32" s="55">
        <v>738248</v>
      </c>
      <c r="AQ32" s="55">
        <v>711007</v>
      </c>
      <c r="AR32" s="55">
        <v>703798</v>
      </c>
      <c r="AS32" s="55">
        <v>686863</v>
      </c>
      <c r="AT32" s="55">
        <v>583613</v>
      </c>
      <c r="AU32" s="55">
        <v>660790</v>
      </c>
      <c r="AV32" s="55">
        <v>659630</v>
      </c>
      <c r="AW32" s="55">
        <v>707042</v>
      </c>
      <c r="AX32" s="55">
        <v>676748</v>
      </c>
      <c r="AY32" s="55">
        <v>663247</v>
      </c>
      <c r="AZ32" s="55">
        <v>630257</v>
      </c>
      <c r="BA32" s="55">
        <v>605484</v>
      </c>
      <c r="BB32" s="55">
        <v>623895</v>
      </c>
      <c r="BC32" s="55">
        <v>652179</v>
      </c>
      <c r="BD32" s="55">
        <v>647046</v>
      </c>
      <c r="BE32" s="55">
        <v>650583</v>
      </c>
      <c r="BF32" s="55">
        <v>564371</v>
      </c>
      <c r="BG32" s="55">
        <v>605461</v>
      </c>
      <c r="BH32" s="55">
        <v>599827</v>
      </c>
      <c r="BI32" s="55">
        <v>602517</v>
      </c>
      <c r="BJ32" s="55">
        <v>598139</v>
      </c>
      <c r="BK32" s="55">
        <v>569545</v>
      </c>
      <c r="BL32" s="55">
        <v>588059</v>
      </c>
      <c r="BM32" s="55" t="e">
        <v>#REF!</v>
      </c>
      <c r="BN32" s="55">
        <v>598356</v>
      </c>
      <c r="BO32" s="55">
        <v>567176</v>
      </c>
      <c r="BP32" s="55">
        <v>529250</v>
      </c>
      <c r="BQ32" s="55">
        <v>556337</v>
      </c>
      <c r="BR32" s="55">
        <v>579653</v>
      </c>
      <c r="BS32" s="55">
        <v>578105</v>
      </c>
      <c r="BT32" s="55">
        <v>491123</v>
      </c>
      <c r="BU32" s="55">
        <v>488250</v>
      </c>
      <c r="BV32" s="55">
        <v>535806</v>
      </c>
      <c r="BW32" s="55">
        <v>486205</v>
      </c>
      <c r="BX32" s="55">
        <v>535138</v>
      </c>
      <c r="BY32" s="55">
        <v>508962</v>
      </c>
      <c r="BZ32" s="55">
        <v>526314</v>
      </c>
      <c r="CA32" s="55">
        <v>494641</v>
      </c>
      <c r="CB32" s="55">
        <v>469517</v>
      </c>
      <c r="CC32" s="55">
        <v>540924</v>
      </c>
      <c r="CD32" s="55">
        <v>519572</v>
      </c>
      <c r="CE32" s="55">
        <v>531500</v>
      </c>
      <c r="CF32" s="55">
        <v>508923</v>
      </c>
      <c r="CG32" s="55">
        <v>503804</v>
      </c>
      <c r="CH32" s="55">
        <v>553005</v>
      </c>
      <c r="CI32" s="55">
        <v>411041</v>
      </c>
      <c r="CJ32" s="55">
        <v>555362</v>
      </c>
      <c r="CK32" s="55">
        <v>538945</v>
      </c>
      <c r="CL32" s="55">
        <v>508486</v>
      </c>
      <c r="CM32" s="55">
        <v>535977</v>
      </c>
      <c r="CN32" s="55">
        <v>508019</v>
      </c>
      <c r="CO32" s="55">
        <v>493271</v>
      </c>
      <c r="CP32" s="55">
        <v>496462</v>
      </c>
      <c r="CQ32" s="55">
        <v>535440</v>
      </c>
      <c r="CR32" s="55">
        <v>561219</v>
      </c>
      <c r="CS32" s="55">
        <v>492638</v>
      </c>
      <c r="CT32" s="55">
        <v>529512</v>
      </c>
      <c r="CU32" s="55">
        <v>489913</v>
      </c>
      <c r="CV32" s="55">
        <v>531766</v>
      </c>
      <c r="CW32" s="55">
        <v>523996</v>
      </c>
      <c r="CX32" s="55">
        <v>465697</v>
      </c>
      <c r="CY32" s="55">
        <v>471648</v>
      </c>
      <c r="CZ32" s="55">
        <v>458013</v>
      </c>
      <c r="DA32" s="55">
        <v>447477</v>
      </c>
      <c r="DB32" s="55">
        <v>459014</v>
      </c>
      <c r="DC32" s="55">
        <v>486608</v>
      </c>
      <c r="DD32" s="55">
        <v>474950</v>
      </c>
      <c r="DE32" s="55">
        <v>447172</v>
      </c>
      <c r="DF32" s="55">
        <v>429363</v>
      </c>
      <c r="DG32" s="55">
        <v>478934</v>
      </c>
      <c r="DH32" s="55">
        <v>509409</v>
      </c>
      <c r="DI32" s="55">
        <v>500691</v>
      </c>
      <c r="DJ32" s="55">
        <v>425397</v>
      </c>
      <c r="DK32" s="55">
        <v>480852</v>
      </c>
      <c r="DL32" s="55">
        <v>434921</v>
      </c>
      <c r="DM32" s="55">
        <v>391522</v>
      </c>
      <c r="DN32" s="55">
        <v>384326</v>
      </c>
      <c r="DO32" s="55">
        <v>442102</v>
      </c>
      <c r="DP32" s="55">
        <v>383568</v>
      </c>
      <c r="DQ32" s="55">
        <v>397501</v>
      </c>
      <c r="DR32" s="55">
        <v>397649</v>
      </c>
      <c r="DS32" s="55">
        <v>359281</v>
      </c>
      <c r="DT32" s="55">
        <v>378233</v>
      </c>
      <c r="DU32" s="17">
        <v>394869</v>
      </c>
      <c r="DV32" s="17">
        <v>349496</v>
      </c>
      <c r="DW32" s="17">
        <v>388714</v>
      </c>
      <c r="DX32" s="17">
        <v>323453</v>
      </c>
      <c r="DY32" s="17">
        <v>332890</v>
      </c>
      <c r="DZ32" s="17">
        <v>365086</v>
      </c>
      <c r="EA32" s="17">
        <v>368601</v>
      </c>
      <c r="EB32" s="17">
        <v>360513</v>
      </c>
      <c r="EC32" s="17">
        <v>353166</v>
      </c>
      <c r="ED32" s="17">
        <v>358122</v>
      </c>
      <c r="EE32" s="17">
        <v>321495</v>
      </c>
      <c r="EF32" s="17">
        <v>356700</v>
      </c>
      <c r="EG32" s="17">
        <v>326787</v>
      </c>
      <c r="EH32" s="17">
        <v>257552</v>
      </c>
      <c r="EI32" s="17">
        <v>382600</v>
      </c>
      <c r="EJ32" s="17">
        <v>308167</v>
      </c>
      <c r="EK32" s="17">
        <v>307465</v>
      </c>
      <c r="EL32" s="17">
        <v>279907</v>
      </c>
      <c r="EM32" s="17">
        <v>339322</v>
      </c>
      <c r="EN32" s="17">
        <v>277690</v>
      </c>
      <c r="EO32" s="17">
        <v>306390</v>
      </c>
      <c r="EP32" s="17">
        <v>282192</v>
      </c>
      <c r="EQ32" s="17">
        <v>296354</v>
      </c>
      <c r="ER32" s="17">
        <v>294174</v>
      </c>
      <c r="ES32" s="17">
        <v>309199</v>
      </c>
      <c r="ET32" s="17">
        <v>303251</v>
      </c>
      <c r="EU32" s="17">
        <v>256641</v>
      </c>
      <c r="EV32" s="17">
        <v>313428</v>
      </c>
      <c r="EW32" s="17">
        <v>327731</v>
      </c>
      <c r="EX32" s="17">
        <v>287437</v>
      </c>
      <c r="EY32" s="17">
        <v>308495</v>
      </c>
      <c r="EZ32" s="17">
        <v>285524</v>
      </c>
      <c r="FA32" s="17">
        <v>277620</v>
      </c>
      <c r="FB32" s="17">
        <v>274549</v>
      </c>
      <c r="FC32" s="17">
        <v>255843</v>
      </c>
      <c r="FD32" s="17">
        <v>259960</v>
      </c>
      <c r="FE32" s="17">
        <v>280358</v>
      </c>
      <c r="FF32" s="17">
        <v>327381</v>
      </c>
      <c r="FG32" s="17">
        <v>296881</v>
      </c>
      <c r="FH32" s="17">
        <v>295043</v>
      </c>
      <c r="FI32" s="17">
        <v>299691</v>
      </c>
      <c r="FJ32" s="17">
        <v>262614</v>
      </c>
      <c r="FK32" s="17">
        <v>309727</v>
      </c>
      <c r="FL32" s="17">
        <v>296319</v>
      </c>
      <c r="FM32" s="17">
        <v>324372</v>
      </c>
      <c r="FN32" s="17">
        <v>314944</v>
      </c>
      <c r="FO32" s="17">
        <v>273846</v>
      </c>
      <c r="FP32" s="17">
        <v>331874</v>
      </c>
      <c r="FQ32" s="17">
        <v>297202</v>
      </c>
      <c r="FR32" s="17">
        <v>300212</v>
      </c>
      <c r="FS32" s="17">
        <v>281075</v>
      </c>
      <c r="FT32" s="17">
        <v>256665</v>
      </c>
      <c r="FU32" s="17">
        <v>325851</v>
      </c>
      <c r="FV32" s="17">
        <v>286253</v>
      </c>
      <c r="FW32" s="17">
        <v>285708</v>
      </c>
      <c r="FX32" s="17">
        <v>282612</v>
      </c>
      <c r="FY32" s="17">
        <v>252857</v>
      </c>
      <c r="FZ32" s="17">
        <v>260666</v>
      </c>
      <c r="GA32" s="17">
        <v>175907</v>
      </c>
      <c r="GB32" s="17">
        <v>270573</v>
      </c>
      <c r="GC32" s="17">
        <v>265170</v>
      </c>
      <c r="GD32" s="17">
        <v>250136</v>
      </c>
      <c r="GE32" s="17">
        <v>239641</v>
      </c>
      <c r="GF32" s="17">
        <v>249917</v>
      </c>
      <c r="GG32" s="17">
        <v>240803</v>
      </c>
      <c r="GH32" s="17">
        <v>164457</v>
      </c>
      <c r="GI32" s="17">
        <v>209226</v>
      </c>
      <c r="GJ32" s="17">
        <v>245938</v>
      </c>
      <c r="GK32" s="17">
        <v>233969</v>
      </c>
      <c r="GL32" s="17">
        <v>210800</v>
      </c>
      <c r="GM32" s="17">
        <v>219614</v>
      </c>
      <c r="GN32" s="17">
        <v>186205</v>
      </c>
      <c r="GO32" s="17">
        <v>5271.2</v>
      </c>
      <c r="GP32" s="17">
        <v>6048.7741935483873</v>
      </c>
      <c r="GQ32" s="17">
        <v>4673.333333333333</v>
      </c>
      <c r="GR32" s="17">
        <v>6118.7096774193551</v>
      </c>
      <c r="GS32" s="17">
        <v>6092.4838709677415</v>
      </c>
      <c r="GT32" s="17">
        <v>0</v>
      </c>
      <c r="GU32" s="17">
        <v>0</v>
      </c>
      <c r="GV32" s="17">
        <v>0</v>
      </c>
      <c r="GW32" s="17">
        <v>3879.0645161290322</v>
      </c>
      <c r="GX32" s="17">
        <v>5753.2258064516127</v>
      </c>
      <c r="GY32" s="17">
        <v>6533.2142857142853</v>
      </c>
      <c r="GZ32" s="17">
        <v>6032.3548387096771</v>
      </c>
      <c r="HA32" s="17">
        <v>6181.5333333333338</v>
      </c>
      <c r="HB32" s="17">
        <v>5562</v>
      </c>
      <c r="HC32" s="17">
        <v>4365</v>
      </c>
      <c r="HD32" s="17">
        <v>4144</v>
      </c>
      <c r="HE32" s="17">
        <v>5241</v>
      </c>
      <c r="HF32" s="17">
        <v>4664</v>
      </c>
      <c r="HG32" s="17">
        <v>6692</v>
      </c>
      <c r="HH32" s="17">
        <v>8322</v>
      </c>
      <c r="HI32" s="17">
        <v>6676</v>
      </c>
      <c r="HJ32" s="17">
        <v>6094</v>
      </c>
      <c r="HK32" s="17">
        <v>4629</v>
      </c>
      <c r="HL32" s="17">
        <v>5543</v>
      </c>
      <c r="HM32" s="17">
        <v>6078</v>
      </c>
      <c r="HN32" s="17">
        <v>5488</v>
      </c>
      <c r="HO32" s="17">
        <v>6130</v>
      </c>
      <c r="HP32" s="17">
        <v>5849</v>
      </c>
      <c r="HQ32" s="17">
        <v>6108</v>
      </c>
      <c r="HR32" s="17">
        <v>5581</v>
      </c>
      <c r="HS32" s="17">
        <v>5325</v>
      </c>
      <c r="HT32" s="17">
        <v>944</v>
      </c>
      <c r="HU32" s="17">
        <v>9684</v>
      </c>
      <c r="HV32" s="72">
        <v>1596</v>
      </c>
      <c r="HW32" s="72">
        <v>7352.1</v>
      </c>
      <c r="HX32" s="72">
        <v>6867</v>
      </c>
      <c r="HY32" s="72">
        <v>4484</v>
      </c>
      <c r="HZ32" s="72">
        <f>168000/31</f>
        <v>5419.3548387096771</v>
      </c>
      <c r="IA32" s="72">
        <v>445</v>
      </c>
      <c r="IB32" s="72">
        <f>71580/31</f>
        <v>2309.0322580645161</v>
      </c>
      <c r="IC32" s="72">
        <f>165606/31</f>
        <v>5342.1290322580644</v>
      </c>
      <c r="ID32" s="72">
        <f>169662/30</f>
        <v>5655.4</v>
      </c>
      <c r="IE32" s="72">
        <f>78726/31</f>
        <v>2539.5483870967741</v>
      </c>
      <c r="IF32" s="72">
        <f>200214/30</f>
        <v>6673.8</v>
      </c>
      <c r="IG32" s="17">
        <v>4552</v>
      </c>
      <c r="IH32" s="17">
        <v>4647</v>
      </c>
      <c r="II32" s="17">
        <v>7340</v>
      </c>
      <c r="IJ32" s="17">
        <v>4824</v>
      </c>
      <c r="IK32" s="17">
        <v>2915</v>
      </c>
      <c r="IL32" s="17">
        <v>0</v>
      </c>
      <c r="IM32" s="17">
        <v>0</v>
      </c>
      <c r="IN32" s="17">
        <v>0</v>
      </c>
      <c r="IO32" s="17">
        <v>0</v>
      </c>
      <c r="IP32" s="17">
        <v>0</v>
      </c>
      <c r="IQ32" s="17">
        <v>0</v>
      </c>
      <c r="IR32" s="17">
        <v>0</v>
      </c>
      <c r="IS32" s="17">
        <f t="shared" si="0"/>
        <v>0</v>
      </c>
      <c r="IT32" s="1"/>
      <c r="IU32" s="1"/>
      <c r="IV32" s="1"/>
    </row>
    <row r="33" spans="1:256" s="5" customFormat="1" ht="19.5" hidden="1" customHeight="1" thickTop="1" thickBot="1" x14ac:dyDescent="0.25">
      <c r="A33" s="121" t="s">
        <v>70</v>
      </c>
      <c r="B33" s="38" t="s">
        <v>43</v>
      </c>
      <c r="C33" s="27" t="s">
        <v>7</v>
      </c>
      <c r="D33" s="28" t="s">
        <v>16</v>
      </c>
      <c r="E33" s="55">
        <v>17537</v>
      </c>
      <c r="F33" s="55">
        <v>12777</v>
      </c>
      <c r="G33" s="55">
        <v>12551</v>
      </c>
      <c r="H33" s="55">
        <v>15479</v>
      </c>
      <c r="I33" s="55">
        <v>11803</v>
      </c>
      <c r="J33" s="55">
        <v>16471</v>
      </c>
      <c r="K33" s="55">
        <v>14025</v>
      </c>
      <c r="L33" s="55">
        <v>15198</v>
      </c>
      <c r="M33" s="55">
        <v>13507</v>
      </c>
      <c r="N33" s="55">
        <v>14756</v>
      </c>
      <c r="O33" s="55">
        <v>16497</v>
      </c>
      <c r="P33" s="55">
        <v>15195</v>
      </c>
      <c r="Q33" s="55">
        <v>16753</v>
      </c>
      <c r="R33" s="55">
        <v>11564</v>
      </c>
      <c r="S33" s="55">
        <v>17082</v>
      </c>
      <c r="T33" s="55">
        <v>16649</v>
      </c>
      <c r="U33" s="55">
        <v>12695</v>
      </c>
      <c r="V33" s="55">
        <v>13721</v>
      </c>
      <c r="W33" s="55">
        <v>14153</v>
      </c>
      <c r="X33" s="55">
        <v>11309</v>
      </c>
      <c r="Y33" s="55">
        <v>16059</v>
      </c>
      <c r="Z33" s="55">
        <v>15147</v>
      </c>
      <c r="AA33" s="55">
        <v>11740</v>
      </c>
      <c r="AB33" s="55">
        <v>14045</v>
      </c>
      <c r="AC33" s="55">
        <v>12177</v>
      </c>
      <c r="AD33" s="55">
        <v>14739</v>
      </c>
      <c r="AE33" s="55">
        <v>9962</v>
      </c>
      <c r="AF33" s="55">
        <v>16545</v>
      </c>
      <c r="AG33" s="55">
        <v>10345</v>
      </c>
      <c r="AH33" s="55">
        <v>10944</v>
      </c>
      <c r="AI33" s="55">
        <v>15338</v>
      </c>
      <c r="AJ33" s="55">
        <v>15171</v>
      </c>
      <c r="AK33" s="55">
        <v>10200</v>
      </c>
      <c r="AL33" s="55">
        <v>15630</v>
      </c>
      <c r="AM33" s="55">
        <v>10362</v>
      </c>
      <c r="AN33" s="55">
        <v>14787</v>
      </c>
      <c r="AO33" s="55">
        <v>9363</v>
      </c>
      <c r="AP33" s="55">
        <v>14431</v>
      </c>
      <c r="AQ33" s="55">
        <v>11007</v>
      </c>
      <c r="AR33" s="55">
        <v>14590</v>
      </c>
      <c r="AS33" s="55">
        <v>9141</v>
      </c>
      <c r="AT33" s="55">
        <v>13852</v>
      </c>
      <c r="AU33" s="55">
        <v>9033</v>
      </c>
      <c r="AV33" s="55">
        <v>11243</v>
      </c>
      <c r="AW33" s="55">
        <v>12762</v>
      </c>
      <c r="AX33" s="55">
        <v>10304</v>
      </c>
      <c r="AY33" s="55">
        <v>13051</v>
      </c>
      <c r="AZ33" s="55">
        <v>9522</v>
      </c>
      <c r="BA33" s="55">
        <v>9908</v>
      </c>
      <c r="BB33" s="55">
        <v>12612</v>
      </c>
      <c r="BC33" s="55">
        <v>10952</v>
      </c>
      <c r="BD33" s="55">
        <v>13372</v>
      </c>
      <c r="BE33" s="55">
        <v>8845</v>
      </c>
      <c r="BF33" s="55">
        <v>10305</v>
      </c>
      <c r="BG33" s="55">
        <v>10424</v>
      </c>
      <c r="BH33" s="55">
        <v>9140</v>
      </c>
      <c r="BI33" s="55">
        <v>12138</v>
      </c>
      <c r="BJ33" s="55">
        <v>9243</v>
      </c>
      <c r="BK33" s="55">
        <v>10920</v>
      </c>
      <c r="BL33" s="55">
        <v>10206</v>
      </c>
      <c r="BM33" s="55" t="e">
        <v>#REF!</v>
      </c>
      <c r="BN33" s="55">
        <v>10489</v>
      </c>
      <c r="BO33" s="55">
        <v>9417</v>
      </c>
      <c r="BP33" s="55">
        <v>9173</v>
      </c>
      <c r="BQ33" s="55">
        <v>14027</v>
      </c>
      <c r="BR33" s="55">
        <v>11925</v>
      </c>
      <c r="BS33" s="55">
        <v>8659</v>
      </c>
      <c r="BT33" s="55">
        <v>13720</v>
      </c>
      <c r="BU33" s="55">
        <v>9791</v>
      </c>
      <c r="BV33" s="55">
        <v>14706</v>
      </c>
      <c r="BW33" s="55">
        <v>12208</v>
      </c>
      <c r="BX33" s="55">
        <v>13998</v>
      </c>
      <c r="BY33" s="55">
        <v>12108</v>
      </c>
      <c r="BZ33" s="55">
        <v>15786</v>
      </c>
      <c r="CA33" s="55">
        <v>16849</v>
      </c>
      <c r="CB33" s="55">
        <v>12745</v>
      </c>
      <c r="CC33" s="55">
        <v>13694</v>
      </c>
      <c r="CD33" s="55">
        <v>12192</v>
      </c>
      <c r="CE33" s="55">
        <v>17472</v>
      </c>
      <c r="CF33" s="55">
        <v>14222</v>
      </c>
      <c r="CG33" s="55">
        <v>13307</v>
      </c>
      <c r="CH33" s="55">
        <v>7305</v>
      </c>
      <c r="CI33" s="55">
        <v>13154</v>
      </c>
      <c r="CJ33" s="55">
        <v>19803</v>
      </c>
      <c r="CK33" s="55">
        <v>15387</v>
      </c>
      <c r="CL33" s="55">
        <v>9435</v>
      </c>
      <c r="CM33" s="55">
        <v>16742</v>
      </c>
      <c r="CN33" s="55">
        <v>14698</v>
      </c>
      <c r="CO33" s="55">
        <v>11218</v>
      </c>
      <c r="CP33" s="55">
        <v>10139</v>
      </c>
      <c r="CQ33" s="55">
        <v>10028</v>
      </c>
      <c r="CR33" s="55">
        <v>20804</v>
      </c>
      <c r="CS33" s="55">
        <v>12592</v>
      </c>
      <c r="CT33" s="55">
        <v>14437</v>
      </c>
      <c r="CU33" s="55">
        <v>11184</v>
      </c>
      <c r="CV33" s="55">
        <v>15808</v>
      </c>
      <c r="CW33" s="55">
        <v>10672</v>
      </c>
      <c r="CX33" s="55">
        <v>11246</v>
      </c>
      <c r="CY33" s="55">
        <v>11796</v>
      </c>
      <c r="CZ33" s="55">
        <v>14158</v>
      </c>
      <c r="DA33" s="55">
        <v>11521</v>
      </c>
      <c r="DB33" s="55">
        <v>12086</v>
      </c>
      <c r="DC33" s="55">
        <v>12459</v>
      </c>
      <c r="DD33" s="55">
        <v>14932</v>
      </c>
      <c r="DE33" s="55">
        <v>12366</v>
      </c>
      <c r="DF33" s="55">
        <v>11488</v>
      </c>
      <c r="DG33" s="55">
        <v>12142</v>
      </c>
      <c r="DH33" s="55">
        <v>11971</v>
      </c>
      <c r="DI33" s="55">
        <v>8187</v>
      </c>
      <c r="DJ33" s="55">
        <v>11741</v>
      </c>
      <c r="DK33" s="55">
        <v>11945</v>
      </c>
      <c r="DL33" s="55">
        <v>10693</v>
      </c>
      <c r="DM33" s="55">
        <v>11218</v>
      </c>
      <c r="DN33" s="55">
        <v>9124</v>
      </c>
      <c r="DO33" s="55">
        <v>11629</v>
      </c>
      <c r="DP33" s="55">
        <v>12203</v>
      </c>
      <c r="DQ33" s="55">
        <v>9141</v>
      </c>
      <c r="DR33" s="55">
        <v>12011</v>
      </c>
      <c r="DS33" s="55">
        <v>11746</v>
      </c>
      <c r="DT33" s="55">
        <v>9333</v>
      </c>
      <c r="DU33" s="17">
        <v>11807</v>
      </c>
      <c r="DV33" s="17">
        <v>12496</v>
      </c>
      <c r="DW33" s="17">
        <v>10253</v>
      </c>
      <c r="DX33" s="17">
        <v>9401</v>
      </c>
      <c r="DY33" s="17">
        <v>11244</v>
      </c>
      <c r="DZ33" s="17">
        <v>11882</v>
      </c>
      <c r="EA33" s="17">
        <v>10341</v>
      </c>
      <c r="EB33" s="17">
        <v>11781</v>
      </c>
      <c r="EC33" s="17">
        <v>8679</v>
      </c>
      <c r="ED33" s="17">
        <v>9871</v>
      </c>
      <c r="EE33" s="17">
        <v>9930</v>
      </c>
      <c r="EF33" s="17">
        <v>13727</v>
      </c>
      <c r="EG33" s="17">
        <v>12497</v>
      </c>
      <c r="EH33" s="17">
        <v>8184</v>
      </c>
      <c r="EI33" s="17">
        <v>14627</v>
      </c>
      <c r="EJ33" s="17">
        <v>5771</v>
      </c>
      <c r="EK33" s="17">
        <v>13702</v>
      </c>
      <c r="EL33" s="17">
        <v>10217</v>
      </c>
      <c r="EM33" s="17">
        <v>12864</v>
      </c>
      <c r="EN33" s="17">
        <v>9861</v>
      </c>
      <c r="EO33" s="17">
        <v>13762</v>
      </c>
      <c r="EP33" s="17">
        <v>11487</v>
      </c>
      <c r="EQ33" s="17">
        <v>9495</v>
      </c>
      <c r="ER33" s="17">
        <v>10757</v>
      </c>
      <c r="ES33" s="17">
        <v>11778</v>
      </c>
      <c r="ET33" s="17">
        <v>9606</v>
      </c>
      <c r="EU33" s="17">
        <v>10787</v>
      </c>
      <c r="EV33" s="17">
        <v>9177</v>
      </c>
      <c r="EW33" s="17">
        <v>9945</v>
      </c>
      <c r="EX33" s="17">
        <v>10009</v>
      </c>
      <c r="EY33" s="17">
        <v>10088</v>
      </c>
      <c r="EZ33" s="17">
        <v>8356</v>
      </c>
      <c r="FA33" s="17">
        <v>9366</v>
      </c>
      <c r="FB33" s="17">
        <v>10038</v>
      </c>
      <c r="FC33" s="17">
        <v>7398</v>
      </c>
      <c r="FD33" s="17">
        <v>11886</v>
      </c>
      <c r="FE33" s="17">
        <v>6242</v>
      </c>
      <c r="FF33" s="17">
        <v>8196</v>
      </c>
      <c r="FG33" s="17">
        <v>10051</v>
      </c>
      <c r="FH33" s="17">
        <v>8166</v>
      </c>
      <c r="FI33" s="17">
        <v>11566</v>
      </c>
      <c r="FJ33" s="17">
        <v>7919</v>
      </c>
      <c r="FK33" s="17">
        <v>8863</v>
      </c>
      <c r="FL33" s="17">
        <v>6299</v>
      </c>
      <c r="FM33" s="17">
        <v>12430</v>
      </c>
      <c r="FN33" s="17">
        <v>7019</v>
      </c>
      <c r="FO33" s="17">
        <v>8511</v>
      </c>
      <c r="FP33" s="17">
        <v>9234</v>
      </c>
      <c r="FQ33" s="17">
        <v>9884</v>
      </c>
      <c r="FR33" s="17">
        <v>7945</v>
      </c>
      <c r="FS33" s="17">
        <v>8479</v>
      </c>
      <c r="FT33" s="17">
        <v>12066</v>
      </c>
      <c r="FU33" s="17">
        <v>6877</v>
      </c>
      <c r="FV33" s="17">
        <v>8428</v>
      </c>
      <c r="FW33" s="17">
        <v>7562</v>
      </c>
      <c r="FX33" s="17">
        <v>11448</v>
      </c>
      <c r="FY33" s="17">
        <v>10164</v>
      </c>
      <c r="FZ33" s="17">
        <v>8627</v>
      </c>
      <c r="GA33" s="17">
        <v>8911</v>
      </c>
      <c r="GB33" s="17">
        <v>9080</v>
      </c>
      <c r="GC33" s="17">
        <v>6291</v>
      </c>
      <c r="GD33" s="17">
        <v>9847</v>
      </c>
      <c r="GE33" s="17">
        <v>5572</v>
      </c>
      <c r="GF33" s="17">
        <v>10445</v>
      </c>
      <c r="GG33" s="17">
        <v>6736</v>
      </c>
      <c r="GH33" s="17">
        <v>10951</v>
      </c>
      <c r="GI33" s="17">
        <v>6864</v>
      </c>
      <c r="GJ33" s="17">
        <v>9199</v>
      </c>
      <c r="GK33" s="17">
        <v>4222</v>
      </c>
      <c r="GL33" s="17">
        <v>11062</v>
      </c>
      <c r="GM33" s="17">
        <v>5626</v>
      </c>
      <c r="GN33" s="17">
        <v>5650</v>
      </c>
      <c r="GO33" s="17">
        <v>113.13333333333334</v>
      </c>
      <c r="GP33" s="17">
        <v>13.548387096774194</v>
      </c>
      <c r="GQ33" s="17">
        <v>59.3</v>
      </c>
      <c r="GR33" s="17">
        <v>62.41935483870968</v>
      </c>
      <c r="GS33" s="17">
        <v>52.967741935483872</v>
      </c>
      <c r="GT33" s="17">
        <v>52.666666666666664</v>
      </c>
      <c r="GU33" s="17">
        <v>79.096774193548384</v>
      </c>
      <c r="GV33" s="17">
        <v>63.966666666666669</v>
      </c>
      <c r="GW33" s="17">
        <v>32.774193548387096</v>
      </c>
      <c r="GX33" s="17">
        <v>65.516129032258064</v>
      </c>
      <c r="GY33" s="17">
        <v>92.5</v>
      </c>
      <c r="GZ33" s="17">
        <v>37.225806451612904</v>
      </c>
      <c r="HA33" s="17">
        <v>114.43333333333334</v>
      </c>
      <c r="HB33" s="17">
        <v>54</v>
      </c>
      <c r="HC33" s="17">
        <v>28</v>
      </c>
      <c r="HD33" s="17">
        <v>61</v>
      </c>
      <c r="HE33" s="17">
        <v>78</v>
      </c>
      <c r="HF33" s="17">
        <v>102</v>
      </c>
      <c r="HG33" s="17">
        <v>72</v>
      </c>
      <c r="HH33" s="17">
        <v>68</v>
      </c>
      <c r="HI33" s="17">
        <v>128</v>
      </c>
      <c r="HJ33" s="17">
        <v>111</v>
      </c>
      <c r="HK33" s="17">
        <v>16</v>
      </c>
      <c r="HL33" s="17">
        <v>46</v>
      </c>
      <c r="HM33" s="17">
        <v>69</v>
      </c>
      <c r="HN33" s="17">
        <v>0</v>
      </c>
      <c r="HO33" s="17">
        <v>0</v>
      </c>
      <c r="HP33" s="17">
        <v>0</v>
      </c>
      <c r="HQ33" s="17">
        <v>0</v>
      </c>
      <c r="HR33" s="17">
        <v>0</v>
      </c>
      <c r="HS33" s="17">
        <v>0</v>
      </c>
      <c r="HT33" s="17">
        <v>0</v>
      </c>
      <c r="HU33" s="17">
        <v>0</v>
      </c>
      <c r="HV33" s="72">
        <v>0</v>
      </c>
      <c r="HW33" s="72">
        <v>0</v>
      </c>
      <c r="HX33" s="72">
        <v>0</v>
      </c>
      <c r="HY33" s="72">
        <v>0</v>
      </c>
      <c r="HZ33" s="72">
        <v>0</v>
      </c>
      <c r="IA33" s="72">
        <v>0</v>
      </c>
      <c r="IB33" s="72">
        <v>0</v>
      </c>
      <c r="IC33" s="72">
        <v>0</v>
      </c>
      <c r="ID33" s="72">
        <v>0</v>
      </c>
      <c r="IE33" s="72"/>
      <c r="IF33" s="72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>
        <f t="shared" si="0"/>
        <v>0</v>
      </c>
      <c r="IT33" s="1"/>
      <c r="IU33" s="1"/>
      <c r="IV33" s="1"/>
    </row>
    <row r="34" spans="1:256" s="5" customFormat="1" ht="19.5" hidden="1" customHeight="1" thickTop="1" thickBot="1" x14ac:dyDescent="0.25">
      <c r="A34" s="122"/>
      <c r="B34" s="33" t="s">
        <v>32</v>
      </c>
      <c r="C34" s="27" t="s">
        <v>7</v>
      </c>
      <c r="D34" s="28" t="s">
        <v>33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>
        <v>903</v>
      </c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>
        <v>1012</v>
      </c>
      <c r="CZ34" s="55">
        <v>1533</v>
      </c>
      <c r="DA34" s="55">
        <v>4408</v>
      </c>
      <c r="DB34" s="55">
        <v>4364</v>
      </c>
      <c r="DC34" s="55">
        <v>3250</v>
      </c>
      <c r="DD34" s="55">
        <v>3556</v>
      </c>
      <c r="DE34" s="55">
        <v>3453</v>
      </c>
      <c r="DF34" s="55">
        <v>3304</v>
      </c>
      <c r="DG34" s="55">
        <v>1960</v>
      </c>
      <c r="DH34" s="55">
        <v>3490</v>
      </c>
      <c r="DI34" s="55">
        <v>1295</v>
      </c>
      <c r="DJ34" s="55">
        <v>3466</v>
      </c>
      <c r="DK34" s="55">
        <v>2834</v>
      </c>
      <c r="DL34" s="55">
        <v>2216</v>
      </c>
      <c r="DM34" s="55">
        <v>3711</v>
      </c>
      <c r="DN34" s="55">
        <v>1399</v>
      </c>
      <c r="DO34" s="55">
        <v>4626</v>
      </c>
      <c r="DP34" s="55">
        <v>3823</v>
      </c>
      <c r="DQ34" s="55">
        <v>2656</v>
      </c>
      <c r="DR34" s="55">
        <v>3759</v>
      </c>
      <c r="DS34" s="55">
        <v>3347</v>
      </c>
      <c r="DT34" s="55">
        <v>2435</v>
      </c>
      <c r="DU34" s="17">
        <v>3573</v>
      </c>
      <c r="DV34" s="17">
        <v>3274</v>
      </c>
      <c r="DW34" s="17">
        <v>3776</v>
      </c>
      <c r="DX34" s="17">
        <v>2284</v>
      </c>
      <c r="DY34" s="17">
        <v>3106</v>
      </c>
      <c r="DZ34" s="17">
        <v>3071</v>
      </c>
      <c r="EA34" s="17">
        <v>3327</v>
      </c>
      <c r="EB34" s="17">
        <v>2959</v>
      </c>
      <c r="EC34" s="17">
        <v>2884</v>
      </c>
      <c r="ED34" s="17">
        <v>3323</v>
      </c>
      <c r="EE34" s="17">
        <v>1502</v>
      </c>
      <c r="EF34" s="17">
        <v>2926</v>
      </c>
      <c r="EG34" s="17">
        <v>3182</v>
      </c>
      <c r="EH34" s="17">
        <v>2166</v>
      </c>
      <c r="EI34" s="17">
        <v>3109</v>
      </c>
      <c r="EJ34" s="17">
        <v>1384</v>
      </c>
      <c r="EK34" s="17">
        <v>3263</v>
      </c>
      <c r="EL34" s="17">
        <v>2125</v>
      </c>
      <c r="EM34" s="17">
        <v>3169</v>
      </c>
      <c r="EN34" s="17">
        <v>1820</v>
      </c>
      <c r="EO34" s="17">
        <v>3530</v>
      </c>
      <c r="EP34" s="17">
        <v>2507</v>
      </c>
      <c r="EQ34" s="17">
        <v>1830</v>
      </c>
      <c r="ER34" s="17">
        <v>2480</v>
      </c>
      <c r="ES34" s="17">
        <v>3207</v>
      </c>
      <c r="ET34" s="17">
        <v>2691</v>
      </c>
      <c r="EU34" s="17">
        <v>3499</v>
      </c>
      <c r="EV34" s="17">
        <v>3374</v>
      </c>
      <c r="EW34" s="17">
        <v>1641</v>
      </c>
      <c r="EX34" s="17">
        <v>3772</v>
      </c>
      <c r="EY34" s="17">
        <v>2986</v>
      </c>
      <c r="EZ34" s="17">
        <v>2533</v>
      </c>
      <c r="FA34" s="17">
        <v>3254</v>
      </c>
      <c r="FB34" s="17">
        <v>2709</v>
      </c>
      <c r="FC34" s="17">
        <v>1816</v>
      </c>
      <c r="FD34" s="17">
        <v>4252</v>
      </c>
      <c r="FE34" s="17">
        <v>2300</v>
      </c>
      <c r="FF34" s="17">
        <v>3205</v>
      </c>
      <c r="FG34" s="17">
        <v>3872</v>
      </c>
      <c r="FH34" s="17">
        <v>2856</v>
      </c>
      <c r="FI34" s="17">
        <v>4130</v>
      </c>
      <c r="FJ34" s="17">
        <v>2916</v>
      </c>
      <c r="FK34" s="17">
        <v>3026</v>
      </c>
      <c r="FL34" s="17">
        <v>2725</v>
      </c>
      <c r="FM34" s="17">
        <v>3895</v>
      </c>
      <c r="FN34" s="17">
        <v>2695</v>
      </c>
      <c r="FO34" s="17">
        <v>2201</v>
      </c>
      <c r="FP34" s="17">
        <v>2479</v>
      </c>
      <c r="FQ34" s="17">
        <v>2982</v>
      </c>
      <c r="FR34" s="17">
        <v>3325</v>
      </c>
      <c r="FS34" s="17">
        <v>2227</v>
      </c>
      <c r="FT34" s="17">
        <v>2811</v>
      </c>
      <c r="FU34" s="17">
        <v>2046</v>
      </c>
      <c r="FV34" s="17">
        <v>2050</v>
      </c>
      <c r="FW34" s="17">
        <v>3424</v>
      </c>
      <c r="FX34" s="17">
        <v>1178</v>
      </c>
      <c r="FY34" s="17">
        <v>3220</v>
      </c>
      <c r="FZ34" s="17">
        <v>1919</v>
      </c>
      <c r="GA34" s="17">
        <v>1754</v>
      </c>
      <c r="GB34" s="17">
        <v>2894</v>
      </c>
      <c r="GC34" s="17">
        <v>1821</v>
      </c>
      <c r="GD34" s="17">
        <v>2118</v>
      </c>
      <c r="GE34" s="17">
        <v>1619</v>
      </c>
      <c r="GF34" s="17">
        <v>3639</v>
      </c>
      <c r="GG34" s="17">
        <v>335</v>
      </c>
      <c r="GH34" s="17">
        <v>3748</v>
      </c>
      <c r="GI34" s="17">
        <v>322</v>
      </c>
      <c r="GJ34" s="17">
        <v>3692</v>
      </c>
      <c r="GK34" s="17">
        <v>1027</v>
      </c>
      <c r="GL34" s="17">
        <v>2309</v>
      </c>
      <c r="GM34" s="17">
        <v>2102</v>
      </c>
      <c r="GN34" s="17">
        <v>1757</v>
      </c>
      <c r="GO34" s="17">
        <v>0</v>
      </c>
      <c r="GP34" s="17">
        <v>41.70967741935484</v>
      </c>
      <c r="GQ34" s="17">
        <v>0</v>
      </c>
      <c r="GR34" s="17">
        <v>50.451612903225808</v>
      </c>
      <c r="GS34" s="17">
        <v>51.58064516129032</v>
      </c>
      <c r="GT34" s="17">
        <v>47.766666666666666</v>
      </c>
      <c r="GU34" s="17">
        <v>40.58064516129032</v>
      </c>
      <c r="GV34" s="17">
        <v>43.133333333333333</v>
      </c>
      <c r="GW34" s="17">
        <v>41.645161290322584</v>
      </c>
      <c r="GX34" s="17">
        <v>0</v>
      </c>
      <c r="GY34" s="17">
        <v>47.428571428571431</v>
      </c>
      <c r="GZ34" s="17">
        <v>46.903225806451616</v>
      </c>
      <c r="HA34" s="17">
        <v>46.93333333333333</v>
      </c>
      <c r="HB34" s="17">
        <v>48</v>
      </c>
      <c r="HC34" s="17">
        <v>0</v>
      </c>
      <c r="HD34" s="17">
        <v>0</v>
      </c>
      <c r="HE34" s="17">
        <v>20</v>
      </c>
      <c r="HF34" s="17">
        <v>48</v>
      </c>
      <c r="HG34" s="17">
        <v>0</v>
      </c>
      <c r="HH34" s="17">
        <v>46</v>
      </c>
      <c r="HI34" s="17">
        <v>44</v>
      </c>
      <c r="HJ34" s="17">
        <v>47</v>
      </c>
      <c r="HK34" s="17">
        <v>0</v>
      </c>
      <c r="HL34" s="17">
        <v>39</v>
      </c>
      <c r="HM34" s="17">
        <v>0</v>
      </c>
      <c r="HN34" s="17">
        <v>0</v>
      </c>
      <c r="HO34" s="17">
        <v>0</v>
      </c>
      <c r="HP34" s="17">
        <v>0</v>
      </c>
      <c r="HQ34" s="17">
        <v>0</v>
      </c>
      <c r="HR34" s="17">
        <v>0</v>
      </c>
      <c r="HS34" s="17">
        <v>0</v>
      </c>
      <c r="HT34" s="17">
        <v>0</v>
      </c>
      <c r="HU34" s="17">
        <v>0</v>
      </c>
      <c r="HV34" s="72">
        <v>0</v>
      </c>
      <c r="HW34" s="72">
        <v>0</v>
      </c>
      <c r="HX34" s="72">
        <v>0</v>
      </c>
      <c r="HY34" s="72">
        <v>0</v>
      </c>
      <c r="HZ34" s="72">
        <v>0</v>
      </c>
      <c r="IA34" s="72">
        <v>0</v>
      </c>
      <c r="IB34" s="72">
        <v>0</v>
      </c>
      <c r="IC34" s="72">
        <v>0</v>
      </c>
      <c r="ID34" s="72">
        <v>0</v>
      </c>
      <c r="IE34" s="72"/>
      <c r="IF34" s="72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>
        <f t="shared" si="0"/>
        <v>0</v>
      </c>
      <c r="IT34" s="1"/>
      <c r="IU34" s="1"/>
      <c r="IV34" s="1"/>
    </row>
    <row r="35" spans="1:256" s="5" customFormat="1" ht="19.5" customHeight="1" thickTop="1" thickBot="1" x14ac:dyDescent="0.25">
      <c r="A35" s="33"/>
      <c r="B35" s="39"/>
      <c r="C35" s="27" t="s">
        <v>74</v>
      </c>
      <c r="D35" s="28">
        <v>67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>
        <v>14383</v>
      </c>
      <c r="FN35" s="17">
        <v>42864</v>
      </c>
      <c r="FO35" s="17">
        <v>94887</v>
      </c>
      <c r="FP35" s="17">
        <v>142463</v>
      </c>
      <c r="FQ35" s="17">
        <v>153991</v>
      </c>
      <c r="FR35" s="17">
        <v>163900</v>
      </c>
      <c r="FS35" s="17">
        <v>172355</v>
      </c>
      <c r="FT35" s="17">
        <v>176235</v>
      </c>
      <c r="FU35" s="17">
        <v>189076</v>
      </c>
      <c r="FV35" s="17">
        <v>160824</v>
      </c>
      <c r="FW35" s="17">
        <v>182512</v>
      </c>
      <c r="FX35" s="17">
        <v>191999</v>
      </c>
      <c r="FY35" s="17">
        <v>175384</v>
      </c>
      <c r="FZ35" s="17">
        <v>140184</v>
      </c>
      <c r="GA35" s="17">
        <v>81486</v>
      </c>
      <c r="GB35" s="17">
        <v>23487</v>
      </c>
      <c r="GC35" s="17">
        <v>21766</v>
      </c>
      <c r="GD35" s="17">
        <v>23373</v>
      </c>
      <c r="GE35" s="17">
        <v>28691</v>
      </c>
      <c r="GF35" s="17">
        <v>18324</v>
      </c>
      <c r="GG35" s="17">
        <v>23381</v>
      </c>
      <c r="GH35" s="17">
        <v>32337</v>
      </c>
      <c r="GI35" s="17">
        <v>48404</v>
      </c>
      <c r="GJ35" s="17">
        <v>53395</v>
      </c>
      <c r="GK35" s="17">
        <v>60286</v>
      </c>
      <c r="GL35" s="17">
        <v>10477</v>
      </c>
      <c r="GM35" s="17">
        <v>16397</v>
      </c>
      <c r="GN35" s="17">
        <v>29875</v>
      </c>
      <c r="GO35" s="17">
        <v>491.8</v>
      </c>
      <c r="GP35" s="17">
        <v>1937.9354838709678</v>
      </c>
      <c r="GQ35" s="17">
        <v>0</v>
      </c>
      <c r="GR35" s="17">
        <v>0</v>
      </c>
      <c r="GS35" s="17">
        <v>0</v>
      </c>
      <c r="GT35" s="17">
        <v>0</v>
      </c>
      <c r="GU35" s="17">
        <v>0</v>
      </c>
      <c r="GV35" s="17">
        <v>0</v>
      </c>
      <c r="GW35" s="17">
        <v>0</v>
      </c>
      <c r="GX35" s="17">
        <v>0</v>
      </c>
      <c r="GY35" s="17">
        <v>0</v>
      </c>
      <c r="GZ35" s="17">
        <v>0</v>
      </c>
      <c r="HA35" s="17">
        <v>0</v>
      </c>
      <c r="HB35" s="17">
        <v>0</v>
      </c>
      <c r="HC35" s="17">
        <v>0</v>
      </c>
      <c r="HD35" s="17">
        <v>0</v>
      </c>
      <c r="HE35" s="17">
        <v>0</v>
      </c>
      <c r="HF35" s="17">
        <v>0</v>
      </c>
      <c r="HG35" s="17">
        <v>0</v>
      </c>
      <c r="HH35" s="17">
        <v>0</v>
      </c>
      <c r="HI35" s="17">
        <v>0</v>
      </c>
      <c r="HJ35" s="17">
        <v>0</v>
      </c>
      <c r="HK35" s="17">
        <v>0</v>
      </c>
      <c r="HL35" s="17">
        <v>0</v>
      </c>
      <c r="HM35" s="17">
        <v>0</v>
      </c>
      <c r="HN35" s="17">
        <v>0</v>
      </c>
      <c r="HO35" s="17">
        <v>0</v>
      </c>
      <c r="HP35" s="17">
        <v>0</v>
      </c>
      <c r="HQ35" s="17">
        <f>+HP35-HO35</f>
        <v>0</v>
      </c>
      <c r="HR35" s="17">
        <v>578</v>
      </c>
      <c r="HS35" s="17">
        <v>1375</v>
      </c>
      <c r="HT35" s="17">
        <v>1098</v>
      </c>
      <c r="HU35" s="17">
        <v>1350</v>
      </c>
      <c r="HV35" s="72">
        <v>812</v>
      </c>
      <c r="HW35" s="72">
        <v>753.1</v>
      </c>
      <c r="HX35" s="72">
        <v>1614</v>
      </c>
      <c r="HY35" s="72">
        <v>1430</v>
      </c>
      <c r="HZ35" s="72">
        <f>38607/31</f>
        <v>1245.3870967741937</v>
      </c>
      <c r="IA35" s="72">
        <v>1126</v>
      </c>
      <c r="IB35" s="72">
        <v>425.12903225806451</v>
      </c>
      <c r="IC35" s="72">
        <f>39858/31</f>
        <v>1285.741935483871</v>
      </c>
      <c r="ID35" s="72">
        <f>64552/30</f>
        <v>2151.7333333333331</v>
      </c>
      <c r="IE35" s="72">
        <f>51433/31</f>
        <v>1659.1290322580646</v>
      </c>
      <c r="IF35" s="72">
        <f>67304/30</f>
        <v>2243.4666666666667</v>
      </c>
      <c r="IG35" s="17">
        <v>1831</v>
      </c>
      <c r="IH35" s="17">
        <v>2831</v>
      </c>
      <c r="II35" s="17">
        <v>2488</v>
      </c>
      <c r="IJ35" s="17">
        <v>2800</v>
      </c>
      <c r="IK35" s="17">
        <v>0</v>
      </c>
      <c r="IL35" s="17">
        <v>0</v>
      </c>
      <c r="IM35" s="17">
        <v>0</v>
      </c>
      <c r="IN35" s="17">
        <v>0</v>
      </c>
      <c r="IO35" s="17">
        <v>0</v>
      </c>
      <c r="IP35" s="17">
        <v>0</v>
      </c>
      <c r="IQ35" s="17">
        <v>0</v>
      </c>
      <c r="IR35" s="17">
        <v>0</v>
      </c>
      <c r="IS35" s="17">
        <f t="shared" si="0"/>
        <v>0</v>
      </c>
      <c r="IT35" s="1"/>
      <c r="IU35" s="1"/>
      <c r="IV35" s="1"/>
    </row>
    <row r="36" spans="1:256" s="5" customFormat="1" ht="19.5" customHeight="1" thickTop="1" thickBot="1" x14ac:dyDescent="0.25">
      <c r="A36" s="33"/>
      <c r="B36" s="39"/>
      <c r="C36" s="27" t="s">
        <v>73</v>
      </c>
      <c r="D36" s="28">
        <v>131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>
        <v>2617</v>
      </c>
      <c r="FN36" s="17">
        <v>2181</v>
      </c>
      <c r="FO36" s="17">
        <v>11467</v>
      </c>
      <c r="FP36" s="17">
        <v>33989</v>
      </c>
      <c r="FQ36" s="17">
        <v>581</v>
      </c>
      <c r="FR36" s="17"/>
      <c r="FS36" s="17"/>
      <c r="FT36" s="17"/>
      <c r="FU36" s="17"/>
      <c r="FV36" s="17">
        <v>13077</v>
      </c>
      <c r="FW36" s="17">
        <v>64986</v>
      </c>
      <c r="FX36" s="17">
        <v>65987</v>
      </c>
      <c r="FY36" s="17">
        <v>66072</v>
      </c>
      <c r="FZ36" s="17">
        <v>21185</v>
      </c>
      <c r="GA36" s="17">
        <v>61895</v>
      </c>
      <c r="GB36" s="17">
        <v>66133</v>
      </c>
      <c r="GC36" s="17">
        <v>96502</v>
      </c>
      <c r="GD36" s="17">
        <v>104631</v>
      </c>
      <c r="GE36" s="17">
        <v>120474</v>
      </c>
      <c r="GF36" s="17">
        <v>117708</v>
      </c>
      <c r="GG36" s="17">
        <v>124187</v>
      </c>
      <c r="GH36" s="17">
        <v>117583</v>
      </c>
      <c r="GI36" s="17">
        <v>113891</v>
      </c>
      <c r="GJ36" s="17">
        <v>117874</v>
      </c>
      <c r="GK36" s="17">
        <v>117232</v>
      </c>
      <c r="GL36" s="17">
        <v>45987</v>
      </c>
      <c r="GM36" s="17">
        <v>1931</v>
      </c>
      <c r="GN36" s="17">
        <v>0</v>
      </c>
      <c r="GO36" s="17">
        <v>1705.2666666666667</v>
      </c>
      <c r="GP36" s="17">
        <v>2608.9032258064517</v>
      </c>
      <c r="GQ36" s="17">
        <v>2864.3333333333335</v>
      </c>
      <c r="GR36" s="17">
        <v>2983.2903225806454</v>
      </c>
      <c r="GS36" s="17">
        <v>3087.6129032258063</v>
      </c>
      <c r="GT36" s="17">
        <v>2983.8666666666668</v>
      </c>
      <c r="GU36" s="17">
        <v>3024.8387096774195</v>
      </c>
      <c r="GV36" s="17">
        <v>3060.9</v>
      </c>
      <c r="GW36" s="17">
        <v>2952.9032258064517</v>
      </c>
      <c r="GX36" s="17">
        <v>2836.7741935483873</v>
      </c>
      <c r="GY36" s="17">
        <v>3141.0714285714284</v>
      </c>
      <c r="GZ36" s="17">
        <v>2707.5483870967741</v>
      </c>
      <c r="HA36" s="17">
        <v>2797.9</v>
      </c>
      <c r="HB36" s="17">
        <v>2989</v>
      </c>
      <c r="HC36" s="17">
        <v>3031</v>
      </c>
      <c r="HD36" s="17">
        <v>2895</v>
      </c>
      <c r="HE36" s="17">
        <v>3109</v>
      </c>
      <c r="HF36" s="17">
        <v>3007</v>
      </c>
      <c r="HG36" s="17">
        <v>3165</v>
      </c>
      <c r="HH36" s="17">
        <v>3064</v>
      </c>
      <c r="HI36" s="17">
        <v>2961</v>
      </c>
      <c r="HJ36" s="17">
        <v>2829</v>
      </c>
      <c r="HK36" s="17">
        <v>2817</v>
      </c>
      <c r="HL36" s="17">
        <v>2901</v>
      </c>
      <c r="HM36" s="17">
        <v>2945</v>
      </c>
      <c r="HN36" s="17">
        <v>2785</v>
      </c>
      <c r="HO36" s="17">
        <v>2127</v>
      </c>
      <c r="HP36" s="17">
        <v>2264</v>
      </c>
      <c r="HQ36" s="17">
        <v>2576</v>
      </c>
      <c r="HR36" s="17">
        <v>2723</v>
      </c>
      <c r="HS36" s="17">
        <v>2948</v>
      </c>
      <c r="HT36" s="17">
        <v>2929</v>
      </c>
      <c r="HU36" s="17">
        <v>3103</v>
      </c>
      <c r="HV36" s="72">
        <v>3435</v>
      </c>
      <c r="HW36" s="72">
        <v>3462.1</v>
      </c>
      <c r="HX36" s="72">
        <v>3094</v>
      </c>
      <c r="HY36" s="72">
        <v>3008.7</v>
      </c>
      <c r="HZ36" s="72">
        <f>95063/31</f>
        <v>3066.5483870967741</v>
      </c>
      <c r="IA36" s="72">
        <v>3063</v>
      </c>
      <c r="IB36" s="72">
        <f>93928/31</f>
        <v>3029.9354838709678</v>
      </c>
      <c r="IC36" s="72">
        <f>90998/31</f>
        <v>2935.4193548387098</v>
      </c>
      <c r="ID36" s="72">
        <f>93778/30</f>
        <v>3125.9333333333334</v>
      </c>
      <c r="IE36" s="72">
        <f>92417/31</f>
        <v>2981.1935483870966</v>
      </c>
      <c r="IF36" s="72">
        <f>85419/30</f>
        <v>2847.3</v>
      </c>
      <c r="IG36" s="17">
        <v>2796</v>
      </c>
      <c r="IH36" s="17">
        <v>2686</v>
      </c>
      <c r="II36" s="17">
        <v>2515</v>
      </c>
      <c r="IJ36" s="17">
        <v>2387</v>
      </c>
      <c r="IK36" s="17">
        <v>2299</v>
      </c>
      <c r="IL36" s="17">
        <v>2041</v>
      </c>
      <c r="IM36" s="17">
        <v>2072</v>
      </c>
      <c r="IN36" s="17">
        <v>1973</v>
      </c>
      <c r="IO36" s="17">
        <v>1856</v>
      </c>
      <c r="IP36" s="17">
        <v>1755</v>
      </c>
      <c r="IQ36" s="17">
        <v>1703</v>
      </c>
      <c r="IR36" s="17">
        <v>1649</v>
      </c>
      <c r="IS36" s="17">
        <f t="shared" si="0"/>
        <v>-54</v>
      </c>
      <c r="IT36" s="1"/>
      <c r="IU36" s="1"/>
      <c r="IV36" s="1"/>
    </row>
    <row r="37" spans="1:256" s="5" customFormat="1" ht="19.5" hidden="1" customHeight="1" thickTop="1" thickBot="1" x14ac:dyDescent="0.25">
      <c r="A37" s="33"/>
      <c r="B37" s="39"/>
      <c r="C37" s="27" t="s">
        <v>72</v>
      </c>
      <c r="D37" s="28">
        <v>95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>
        <v>1082</v>
      </c>
      <c r="FD37" s="17">
        <v>0</v>
      </c>
      <c r="FE37" s="17">
        <v>0</v>
      </c>
      <c r="FF37" s="17">
        <v>5098</v>
      </c>
      <c r="FG37" s="17">
        <v>0</v>
      </c>
      <c r="FH37" s="17"/>
      <c r="FI37" s="17"/>
      <c r="FJ37" s="17">
        <v>0</v>
      </c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17">
        <f t="shared" ref="HQ37:HT38" si="14">+HM37-HL37</f>
        <v>0</v>
      </c>
      <c r="HR37" s="17">
        <f t="shared" si="14"/>
        <v>0</v>
      </c>
      <c r="HS37" s="17">
        <f t="shared" si="14"/>
        <v>0</v>
      </c>
      <c r="HT37" s="17">
        <f t="shared" si="14"/>
        <v>0</v>
      </c>
      <c r="HU37" s="17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>
        <f t="shared" si="0"/>
        <v>0</v>
      </c>
      <c r="IT37" s="1"/>
      <c r="IU37" s="1"/>
      <c r="IV37" s="1"/>
    </row>
    <row r="38" spans="1:256" s="5" customFormat="1" ht="19.5" hidden="1" customHeight="1" thickTop="1" thickBot="1" x14ac:dyDescent="0.25">
      <c r="A38" s="33"/>
      <c r="B38" s="39"/>
      <c r="C38" s="27" t="s">
        <v>18</v>
      </c>
      <c r="D38" s="28">
        <v>102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>
        <v>13259</v>
      </c>
      <c r="FD38" s="17">
        <v>12541</v>
      </c>
      <c r="FE38" s="17">
        <v>9593</v>
      </c>
      <c r="FF38" s="17">
        <v>6414</v>
      </c>
      <c r="FG38" s="17">
        <v>5822</v>
      </c>
      <c r="FH38" s="17">
        <v>3202</v>
      </c>
      <c r="FI38" s="17">
        <v>0</v>
      </c>
      <c r="FJ38" s="17">
        <v>0</v>
      </c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>
        <f t="shared" si="14"/>
        <v>0</v>
      </c>
      <c r="HR38" s="17">
        <f t="shared" si="14"/>
        <v>0</v>
      </c>
      <c r="HS38" s="17">
        <f t="shared" si="14"/>
        <v>0</v>
      </c>
      <c r="HT38" s="17">
        <f t="shared" si="14"/>
        <v>0</v>
      </c>
      <c r="HU38" s="17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>
        <f t="shared" si="0"/>
        <v>0</v>
      </c>
      <c r="IT38" s="1"/>
      <c r="IU38" s="1"/>
      <c r="IV38" s="1"/>
    </row>
    <row r="39" spans="1:256" s="5" customFormat="1" ht="19.5" customHeight="1" thickTop="1" thickBot="1" x14ac:dyDescent="0.25">
      <c r="A39" s="70"/>
      <c r="B39" s="39"/>
      <c r="C39" s="27" t="s">
        <v>82</v>
      </c>
      <c r="D39" s="28">
        <v>95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>
        <v>0</v>
      </c>
      <c r="HP39" s="17">
        <v>772</v>
      </c>
      <c r="HQ39" s="17">
        <v>454</v>
      </c>
      <c r="HR39" s="17">
        <v>911</v>
      </c>
      <c r="HS39" s="17">
        <v>790</v>
      </c>
      <c r="HT39" s="17">
        <v>1262</v>
      </c>
      <c r="HU39" s="17">
        <v>1378</v>
      </c>
      <c r="HV39" s="72">
        <v>807</v>
      </c>
      <c r="HW39" s="72">
        <v>949.1</v>
      </c>
      <c r="HX39" s="72">
        <v>968</v>
      </c>
      <c r="HY39" s="72">
        <v>1711</v>
      </c>
      <c r="HZ39" s="72">
        <f>88291/31</f>
        <v>2848.0967741935483</v>
      </c>
      <c r="IA39" s="72">
        <v>4321</v>
      </c>
      <c r="IB39" s="72">
        <f>136231/31</f>
        <v>4394.5483870967746</v>
      </c>
      <c r="IC39" s="72">
        <f>159098/31</f>
        <v>5132.1935483870966</v>
      </c>
      <c r="ID39" s="72">
        <f>148440/30</f>
        <v>4948</v>
      </c>
      <c r="IE39" s="72">
        <f>194945/31</f>
        <v>6288.5483870967746</v>
      </c>
      <c r="IF39" s="72">
        <f>242034/30</f>
        <v>8067.8</v>
      </c>
      <c r="IG39" s="17">
        <v>8620</v>
      </c>
      <c r="IH39" s="17">
        <v>9491</v>
      </c>
      <c r="II39" s="17">
        <v>9744</v>
      </c>
      <c r="IJ39" s="17">
        <v>10101</v>
      </c>
      <c r="IK39" s="17">
        <v>11400</v>
      </c>
      <c r="IL39" s="17">
        <v>703</v>
      </c>
      <c r="IM39" s="17">
        <v>0</v>
      </c>
      <c r="IN39" s="17">
        <v>4984</v>
      </c>
      <c r="IO39" s="17">
        <v>1772</v>
      </c>
      <c r="IP39" s="17">
        <v>713</v>
      </c>
      <c r="IQ39" s="17">
        <v>9275</v>
      </c>
      <c r="IR39" s="17">
        <v>5190</v>
      </c>
      <c r="IS39" s="17">
        <f t="shared" si="0"/>
        <v>-4085</v>
      </c>
      <c r="IT39" s="1"/>
      <c r="IU39" s="1"/>
      <c r="IV39" s="1"/>
    </row>
    <row r="40" spans="1:256" s="5" customFormat="1" ht="20.25" customHeight="1" thickTop="1" x14ac:dyDescent="0.2">
      <c r="B40" s="44"/>
      <c r="C40" s="132" t="s">
        <v>48</v>
      </c>
      <c r="D40" s="132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>
        <v>1757746</v>
      </c>
      <c r="BC40" s="21">
        <v>1678193</v>
      </c>
      <c r="BD40" s="21">
        <v>1724794</v>
      </c>
      <c r="BE40" s="21">
        <v>1682087</v>
      </c>
      <c r="BF40" s="21">
        <v>1513062</v>
      </c>
      <c r="BG40" s="21">
        <v>1620799</v>
      </c>
      <c r="BH40" s="21">
        <v>1602801</v>
      </c>
      <c r="BI40" s="21">
        <v>1648067</v>
      </c>
      <c r="BJ40" s="21">
        <v>1592010</v>
      </c>
      <c r="BK40" s="21">
        <v>1510116</v>
      </c>
      <c r="BL40" s="21">
        <v>1544984</v>
      </c>
      <c r="BM40" s="21" t="e">
        <v>#REF!</v>
      </c>
      <c r="BN40" s="21">
        <v>1522715</v>
      </c>
      <c r="BO40" s="21">
        <v>1394622</v>
      </c>
      <c r="BP40" s="21">
        <v>1317405</v>
      </c>
      <c r="BQ40" s="21">
        <v>1372209</v>
      </c>
      <c r="BR40" s="21">
        <v>1395807</v>
      </c>
      <c r="BS40" s="21">
        <v>1430431</v>
      </c>
      <c r="BT40" s="21">
        <v>1369092</v>
      </c>
      <c r="BU40" s="21">
        <v>1391364</v>
      </c>
      <c r="BV40" s="21">
        <v>1428951</v>
      </c>
      <c r="BW40" s="21">
        <v>1362314</v>
      </c>
      <c r="BX40" s="21">
        <v>1386422</v>
      </c>
      <c r="BY40" s="21">
        <v>1341857</v>
      </c>
      <c r="BZ40" s="21">
        <v>1357660</v>
      </c>
      <c r="CA40" s="21">
        <v>1353177</v>
      </c>
      <c r="CB40" s="21">
        <v>1249122</v>
      </c>
      <c r="CC40" s="21">
        <v>1396750</v>
      </c>
      <c r="CD40" s="21">
        <v>1355147</v>
      </c>
      <c r="CE40" s="21">
        <v>1405028</v>
      </c>
      <c r="CF40" s="21">
        <v>1430246</v>
      </c>
      <c r="CG40" s="21">
        <v>1460765</v>
      </c>
      <c r="CH40" s="21">
        <v>1477656</v>
      </c>
      <c r="CI40" s="21">
        <v>1079288</v>
      </c>
      <c r="CJ40" s="21">
        <v>1477959</v>
      </c>
      <c r="CK40" s="21">
        <v>1481817</v>
      </c>
      <c r="CL40" s="21">
        <v>1297472</v>
      </c>
      <c r="CM40" s="21">
        <v>1398236</v>
      </c>
      <c r="CN40" s="21">
        <v>1364898</v>
      </c>
      <c r="CO40" s="21">
        <v>1349380</v>
      </c>
      <c r="CP40" s="21">
        <v>1321547</v>
      </c>
      <c r="CQ40" s="21">
        <v>1382854</v>
      </c>
      <c r="CR40" s="21">
        <v>1412201</v>
      </c>
      <c r="CS40" s="21">
        <v>1262691</v>
      </c>
      <c r="CT40" s="21">
        <v>1318028</v>
      </c>
      <c r="CU40" s="21">
        <v>1222424</v>
      </c>
      <c r="CV40" s="21">
        <v>1304073</v>
      </c>
      <c r="CW40" s="21">
        <v>1276724</v>
      </c>
      <c r="CX40" s="21">
        <v>1214262</v>
      </c>
      <c r="CY40" s="21">
        <v>1032850</v>
      </c>
      <c r="CZ40" s="21">
        <v>1218478</v>
      </c>
      <c r="DA40" s="21">
        <v>1195081</v>
      </c>
      <c r="DB40" s="21">
        <v>1177192</v>
      </c>
      <c r="DC40" s="21">
        <v>1217617</v>
      </c>
      <c r="DD40" s="21">
        <v>1177450</v>
      </c>
      <c r="DE40" s="21">
        <v>1124708</v>
      </c>
      <c r="DF40" s="21">
        <v>1116898</v>
      </c>
      <c r="DG40" s="21">
        <v>1154510</v>
      </c>
      <c r="DH40" s="21">
        <v>1157088</v>
      </c>
      <c r="DI40" s="21">
        <v>1017844</v>
      </c>
      <c r="DJ40" s="21">
        <v>865046</v>
      </c>
      <c r="DK40" s="21">
        <v>994705</v>
      </c>
      <c r="DL40" s="21">
        <v>950928</v>
      </c>
      <c r="DM40" s="21">
        <v>732195</v>
      </c>
      <c r="DN40" s="21">
        <v>734622</v>
      </c>
      <c r="DO40" s="21">
        <v>991247</v>
      </c>
      <c r="DP40" s="21">
        <v>952699</v>
      </c>
      <c r="DQ40" s="21">
        <v>965113</v>
      </c>
      <c r="DR40" s="21">
        <v>986224</v>
      </c>
      <c r="DS40" s="21">
        <v>940654</v>
      </c>
      <c r="DT40" s="21">
        <v>990062</v>
      </c>
      <c r="DU40" s="40">
        <v>994216</v>
      </c>
      <c r="DV40" s="40">
        <v>897975</v>
      </c>
      <c r="DW40" s="40">
        <v>985603</v>
      </c>
      <c r="DX40" s="40">
        <v>904900</v>
      </c>
      <c r="DY40" s="40">
        <v>948041</v>
      </c>
      <c r="DZ40" s="40">
        <v>949268</v>
      </c>
      <c r="EA40" s="40">
        <v>976344</v>
      </c>
      <c r="EB40" s="40">
        <v>966076</v>
      </c>
      <c r="EC40" s="40">
        <v>906810</v>
      </c>
      <c r="ED40" s="40">
        <v>928008</v>
      </c>
      <c r="EE40" s="40">
        <v>882883</v>
      </c>
      <c r="EF40" s="40">
        <v>926679</v>
      </c>
      <c r="EG40" s="40">
        <v>897438</v>
      </c>
      <c r="EH40" s="40">
        <v>757370</v>
      </c>
      <c r="EI40" s="40">
        <v>959651</v>
      </c>
      <c r="EJ40" s="40">
        <v>845730</v>
      </c>
      <c r="EK40" s="40">
        <v>884462</v>
      </c>
      <c r="EL40" s="40">
        <v>824558</v>
      </c>
      <c r="EM40" s="40">
        <v>903711</v>
      </c>
      <c r="EN40" s="40">
        <v>809904</v>
      </c>
      <c r="EO40" s="40">
        <v>839187</v>
      </c>
      <c r="EP40" s="40">
        <v>783983</v>
      </c>
      <c r="EQ40" s="40">
        <v>770689</v>
      </c>
      <c r="ER40" s="40">
        <v>792793</v>
      </c>
      <c r="ES40" s="40">
        <v>779980</v>
      </c>
      <c r="ET40" s="40">
        <v>777628</v>
      </c>
      <c r="EU40" s="40">
        <v>726552</v>
      </c>
      <c r="EV40" s="41">
        <v>812575</v>
      </c>
      <c r="EW40" s="41">
        <v>823573</v>
      </c>
      <c r="EX40" s="41">
        <v>739178</v>
      </c>
      <c r="EY40" s="41">
        <v>793539</v>
      </c>
      <c r="EZ40" s="41">
        <v>764224</v>
      </c>
      <c r="FA40" s="41">
        <v>758323</v>
      </c>
      <c r="FB40" s="41">
        <v>771150</v>
      </c>
      <c r="FC40" s="41">
        <v>702962</v>
      </c>
      <c r="FD40" s="41">
        <v>775388</v>
      </c>
      <c r="FE40" s="41">
        <v>740685</v>
      </c>
      <c r="FF40" s="41">
        <v>804999</v>
      </c>
      <c r="FG40" s="41">
        <v>764491</v>
      </c>
      <c r="FH40" s="41">
        <v>761515</v>
      </c>
      <c r="FI40" s="41">
        <v>787362</v>
      </c>
      <c r="FJ40" s="41">
        <v>719490</v>
      </c>
      <c r="FK40" s="41">
        <v>734928</v>
      </c>
      <c r="FL40" s="41">
        <v>729506</v>
      </c>
      <c r="FM40" s="41">
        <v>818367</v>
      </c>
      <c r="FN40" s="41">
        <v>810448</v>
      </c>
      <c r="FO40" s="41">
        <v>797596</v>
      </c>
      <c r="FP40" s="41">
        <v>954940</v>
      </c>
      <c r="FQ40" s="41">
        <v>801172</v>
      </c>
      <c r="FR40" s="41">
        <v>893807</v>
      </c>
      <c r="FS40" s="41">
        <v>877962</v>
      </c>
      <c r="FT40" s="41">
        <v>880507</v>
      </c>
      <c r="FU40" s="41">
        <v>907761</v>
      </c>
      <c r="FV40" s="41">
        <v>870971</v>
      </c>
      <c r="FW40" s="41">
        <v>923680</v>
      </c>
      <c r="FX40" s="41">
        <v>881513</v>
      </c>
      <c r="FY40" s="41">
        <v>866718</v>
      </c>
      <c r="FZ40" s="41">
        <v>780651</v>
      </c>
      <c r="GA40" s="41">
        <v>556015</v>
      </c>
      <c r="GB40" s="41">
        <v>689040</v>
      </c>
      <c r="GC40" s="41">
        <v>695801</v>
      </c>
      <c r="GD40" s="41">
        <v>709233</v>
      </c>
      <c r="GE40" s="41">
        <v>694437</v>
      </c>
      <c r="GF40" s="41">
        <v>692112</v>
      </c>
      <c r="GG40" s="41">
        <v>730881</v>
      </c>
      <c r="GH40" s="41">
        <v>462322</v>
      </c>
      <c r="GI40" s="41">
        <v>692257</v>
      </c>
      <c r="GJ40" s="41">
        <v>699547</v>
      </c>
      <c r="GK40" s="41">
        <v>732453</v>
      </c>
      <c r="GL40" s="41">
        <v>573017</v>
      </c>
      <c r="GM40" s="41">
        <v>368163</v>
      </c>
      <c r="GN40" s="41">
        <v>223487</v>
      </c>
      <c r="GO40" s="41">
        <f>SUM(GO31:GO36)</f>
        <v>7581.4</v>
      </c>
      <c r="GP40" s="41">
        <v>10650.870967741936</v>
      </c>
      <c r="GQ40" s="41">
        <v>7596.9666666666672</v>
      </c>
      <c r="GR40" s="41">
        <v>9214.8709677419356</v>
      </c>
      <c r="GS40" s="41">
        <v>9284.645161290322</v>
      </c>
      <c r="GT40" s="41">
        <v>3084.3</v>
      </c>
      <c r="GU40" s="41">
        <v>3144.516129032258</v>
      </c>
      <c r="GV40" s="41">
        <v>3168</v>
      </c>
      <c r="GW40" s="41">
        <v>6906.3870967741932</v>
      </c>
      <c r="GX40" s="41">
        <v>8655.5161290322576</v>
      </c>
      <c r="GY40" s="41">
        <v>11769.571428571428</v>
      </c>
      <c r="GZ40" s="41">
        <v>13063.774193548388</v>
      </c>
      <c r="HA40" s="41">
        <v>13125.733333333332</v>
      </c>
      <c r="HB40" s="41">
        <v>11287</v>
      </c>
      <c r="HC40" s="41">
        <v>13377</v>
      </c>
      <c r="HD40" s="41">
        <v>14624</v>
      </c>
      <c r="HE40" s="41">
        <v>17975</v>
      </c>
      <c r="HF40" s="41">
        <v>11304</v>
      </c>
      <c r="HG40" s="41">
        <f t="shared" ref="HG40:HO40" si="15">+SUM(HG31:HG36)</f>
        <v>9929</v>
      </c>
      <c r="HH40" s="41">
        <f t="shared" si="15"/>
        <v>11500</v>
      </c>
      <c r="HI40" s="41">
        <f t="shared" si="15"/>
        <v>15896</v>
      </c>
      <c r="HJ40" s="41">
        <f t="shared" si="15"/>
        <v>18819</v>
      </c>
      <c r="HK40" s="40">
        <f t="shared" si="15"/>
        <v>16963</v>
      </c>
      <c r="HL40" s="40">
        <f t="shared" si="15"/>
        <v>18612</v>
      </c>
      <c r="HM40" s="40">
        <f t="shared" si="15"/>
        <v>19360</v>
      </c>
      <c r="HN40" s="40">
        <f t="shared" si="15"/>
        <v>18682</v>
      </c>
      <c r="HO40" s="40">
        <f t="shared" si="15"/>
        <v>9349</v>
      </c>
      <c r="HP40" s="40">
        <f>+SUM(HP31:HP36)</f>
        <v>8113</v>
      </c>
      <c r="HQ40" s="40">
        <f>+SUM(HQ31:HQ36)</f>
        <v>9216</v>
      </c>
      <c r="HR40" s="40">
        <f>+SUM(HR31:HR36)</f>
        <v>21414</v>
      </c>
      <c r="HS40" s="40">
        <f t="shared" ref="HS40:HY40" si="16">+SUM(HS31:HS39)</f>
        <v>21885</v>
      </c>
      <c r="HT40" s="40">
        <f t="shared" si="16"/>
        <v>17728</v>
      </c>
      <c r="HU40" s="40">
        <f t="shared" si="16"/>
        <v>15774</v>
      </c>
      <c r="HV40" s="40">
        <f t="shared" si="16"/>
        <v>6650</v>
      </c>
      <c r="HW40" s="40">
        <f t="shared" si="16"/>
        <v>12516.400000000001</v>
      </c>
      <c r="HX40" s="40">
        <f t="shared" si="16"/>
        <v>18191</v>
      </c>
      <c r="HY40" s="40">
        <f t="shared" si="16"/>
        <v>21471.7</v>
      </c>
      <c r="HZ40" s="40">
        <f t="shared" ref="HZ40:IE40" si="17">+SUM(HZ31:HZ39)</f>
        <v>22678.645161290322</v>
      </c>
      <c r="IA40" s="40">
        <f t="shared" si="17"/>
        <v>16057</v>
      </c>
      <c r="IB40" s="40">
        <f t="shared" si="17"/>
        <v>11299</v>
      </c>
      <c r="IC40" s="40">
        <f t="shared" si="17"/>
        <v>22981.967741935485</v>
      </c>
      <c r="ID40" s="40">
        <f t="shared" si="17"/>
        <v>24468</v>
      </c>
      <c r="IE40" s="40">
        <f t="shared" si="17"/>
        <v>23552.741935483871</v>
      </c>
      <c r="IF40" s="40">
        <f>+SUM(IF31:IF39)</f>
        <v>29137.833333333332</v>
      </c>
      <c r="IG40" s="40">
        <f>+SUM(IG31:IG39)</f>
        <v>27186</v>
      </c>
      <c r="IH40" s="40">
        <f t="shared" ref="IH40:IM40" si="18">+SUM(IH31:IH39)</f>
        <v>28250</v>
      </c>
      <c r="II40" s="40">
        <f t="shared" si="18"/>
        <v>29297</v>
      </c>
      <c r="IJ40" s="40">
        <f t="shared" si="18"/>
        <v>20112</v>
      </c>
      <c r="IK40" s="40">
        <f t="shared" si="18"/>
        <v>16614</v>
      </c>
      <c r="IL40" s="40">
        <f t="shared" si="18"/>
        <v>2744</v>
      </c>
      <c r="IM40" s="40">
        <f t="shared" si="18"/>
        <v>2072</v>
      </c>
      <c r="IN40" s="40">
        <f>+SUM(IN31:IN39)</f>
        <v>6957</v>
      </c>
      <c r="IO40" s="40">
        <f>+SUM(IO31:IO39)</f>
        <v>3628</v>
      </c>
      <c r="IP40" s="40">
        <f>+SUM(IP31:IP39)</f>
        <v>2468</v>
      </c>
      <c r="IQ40" s="40">
        <f>+SUM(IQ31:IQ39)</f>
        <v>10978</v>
      </c>
      <c r="IR40" s="40">
        <f>+SUM(IR31:IR39)</f>
        <v>6839</v>
      </c>
      <c r="IS40" s="40">
        <f t="shared" si="0"/>
        <v>-4139</v>
      </c>
      <c r="IT40" s="1"/>
      <c r="IU40" s="1"/>
      <c r="IV40" s="1"/>
    </row>
    <row r="41" spans="1:256" s="5" customFormat="1" ht="20.25" customHeight="1" x14ac:dyDescent="0.2">
      <c r="B41" s="46"/>
      <c r="C41" s="4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</row>
    <row r="42" spans="1:256" s="5" customFormat="1" ht="41.25" customHeight="1" thickBot="1" x14ac:dyDescent="0.25">
      <c r="B42" s="45"/>
      <c r="C42" s="131" t="s">
        <v>78</v>
      </c>
      <c r="D42" s="131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>
        <v>2647234</v>
      </c>
      <c r="BC42" s="67">
        <v>2456831</v>
      </c>
      <c r="BD42" s="67">
        <v>2713681</v>
      </c>
      <c r="BE42" s="67">
        <v>2582444</v>
      </c>
      <c r="BF42" s="67">
        <v>2342076</v>
      </c>
      <c r="BG42" s="67">
        <v>2489443</v>
      </c>
      <c r="BH42" s="67">
        <v>2440544</v>
      </c>
      <c r="BI42" s="67">
        <v>2520310</v>
      </c>
      <c r="BJ42" s="67">
        <v>2477884</v>
      </c>
      <c r="BK42" s="67">
        <v>2365607</v>
      </c>
      <c r="BL42" s="67">
        <v>2455315</v>
      </c>
      <c r="BM42" s="67" t="e">
        <v>#REF!</v>
      </c>
      <c r="BN42" s="67">
        <v>2424074</v>
      </c>
      <c r="BO42" s="67">
        <v>2301133</v>
      </c>
      <c r="BP42" s="67">
        <v>2130722</v>
      </c>
      <c r="BQ42" s="67">
        <v>2281729</v>
      </c>
      <c r="BR42" s="67">
        <v>2280176</v>
      </c>
      <c r="BS42" s="67">
        <v>2316984</v>
      </c>
      <c r="BT42" s="67">
        <v>2295244</v>
      </c>
      <c r="BU42" s="67">
        <v>2345920</v>
      </c>
      <c r="BV42" s="67">
        <v>2381759</v>
      </c>
      <c r="BW42" s="67">
        <v>2285487</v>
      </c>
      <c r="BX42" s="67">
        <v>2351806</v>
      </c>
      <c r="BY42" s="67">
        <v>2262968</v>
      </c>
      <c r="BZ42" s="67">
        <v>2306923</v>
      </c>
      <c r="CA42" s="67">
        <v>2294471</v>
      </c>
      <c r="CB42" s="67">
        <v>2107578</v>
      </c>
      <c r="CC42" s="67">
        <v>2362285</v>
      </c>
      <c r="CD42" s="67">
        <v>2312145</v>
      </c>
      <c r="CE42" s="67">
        <v>2386785</v>
      </c>
      <c r="CF42" s="67">
        <v>2427898</v>
      </c>
      <c r="CG42" s="67">
        <v>2513692</v>
      </c>
      <c r="CH42" s="67">
        <v>2550766</v>
      </c>
      <c r="CI42" s="67">
        <v>2072557</v>
      </c>
      <c r="CJ42" s="67">
        <v>2424626</v>
      </c>
      <c r="CK42" s="67">
        <v>2467259</v>
      </c>
      <c r="CL42" s="67">
        <v>2221661</v>
      </c>
      <c r="CM42" s="67">
        <v>2252484</v>
      </c>
      <c r="CN42" s="67">
        <v>2357941</v>
      </c>
      <c r="CO42" s="67">
        <v>2445883</v>
      </c>
      <c r="CP42" s="67">
        <v>2323023</v>
      </c>
      <c r="CQ42" s="67">
        <v>2368497</v>
      </c>
      <c r="CR42" s="67">
        <v>2358397</v>
      </c>
      <c r="CS42" s="67">
        <v>2282846</v>
      </c>
      <c r="CT42" s="67">
        <v>2352190</v>
      </c>
      <c r="CU42" s="67">
        <v>2255686</v>
      </c>
      <c r="CV42" s="67">
        <v>2460570</v>
      </c>
      <c r="CW42" s="67">
        <v>2393398</v>
      </c>
      <c r="CX42" s="67">
        <v>2223834</v>
      </c>
      <c r="CY42" s="67">
        <v>2113046</v>
      </c>
      <c r="CZ42" s="67">
        <v>2246454</v>
      </c>
      <c r="DA42" s="67">
        <v>2271076</v>
      </c>
      <c r="DB42" s="67">
        <v>2251954</v>
      </c>
      <c r="DC42" s="67">
        <v>2497372</v>
      </c>
      <c r="DD42" s="67">
        <v>2433918</v>
      </c>
      <c r="DE42" s="67">
        <v>2308950</v>
      </c>
      <c r="DF42" s="67">
        <v>2360362</v>
      </c>
      <c r="DG42" s="67">
        <v>2462810</v>
      </c>
      <c r="DH42" s="67">
        <v>2463907</v>
      </c>
      <c r="DI42" s="67">
        <v>2473588</v>
      </c>
      <c r="DJ42" s="67">
        <v>2041946</v>
      </c>
      <c r="DK42" s="67">
        <v>2306839</v>
      </c>
      <c r="DL42" s="67">
        <v>2165724</v>
      </c>
      <c r="DM42" s="67">
        <v>1985185</v>
      </c>
      <c r="DN42" s="67">
        <v>1867410</v>
      </c>
      <c r="DO42" s="67">
        <v>2193785</v>
      </c>
      <c r="DP42" s="67">
        <v>2132012</v>
      </c>
      <c r="DQ42" s="67">
        <v>2184907</v>
      </c>
      <c r="DR42" s="67">
        <v>2210902</v>
      </c>
      <c r="DS42" s="67">
        <v>2166526</v>
      </c>
      <c r="DT42" s="67">
        <v>2198039</v>
      </c>
      <c r="DU42" s="68">
        <v>2259221</v>
      </c>
      <c r="DV42" s="68">
        <v>2132791</v>
      </c>
      <c r="DW42" s="68">
        <v>2252664</v>
      </c>
      <c r="DX42" s="68">
        <v>2233507</v>
      </c>
      <c r="DY42" s="68">
        <v>2182233</v>
      </c>
      <c r="DZ42" s="68">
        <v>2054257</v>
      </c>
      <c r="EA42" s="68">
        <v>2211471</v>
      </c>
      <c r="EB42" s="68">
        <v>2196795</v>
      </c>
      <c r="EC42" s="68">
        <v>2312036</v>
      </c>
      <c r="ED42" s="68">
        <v>2290629</v>
      </c>
      <c r="EE42" s="68">
        <v>2115418</v>
      </c>
      <c r="EF42" s="68">
        <v>2290246</v>
      </c>
      <c r="EG42" s="68">
        <v>2209016</v>
      </c>
      <c r="EH42" s="68">
        <v>1954239</v>
      </c>
      <c r="EI42" s="68">
        <v>2286954</v>
      </c>
      <c r="EJ42" s="68">
        <v>2041231</v>
      </c>
      <c r="EK42" s="68">
        <v>2124478</v>
      </c>
      <c r="EL42" s="68">
        <v>2077630</v>
      </c>
      <c r="EM42" s="68">
        <v>2200940</v>
      </c>
      <c r="EN42" s="68">
        <v>2076150</v>
      </c>
      <c r="EO42" s="68">
        <v>2136909</v>
      </c>
      <c r="EP42" s="68">
        <v>2094696</v>
      </c>
      <c r="EQ42" s="68">
        <v>1968100</v>
      </c>
      <c r="ER42" s="68">
        <v>2058404</v>
      </c>
      <c r="ES42" s="68">
        <v>2080159</v>
      </c>
      <c r="ET42" s="68">
        <v>2030162</v>
      </c>
      <c r="EU42" s="68">
        <v>1985629</v>
      </c>
      <c r="EV42" s="68">
        <v>2093605</v>
      </c>
      <c r="EW42" s="68">
        <v>2082694</v>
      </c>
      <c r="EX42" s="68">
        <v>1984161</v>
      </c>
      <c r="EY42" s="68">
        <v>2017133</v>
      </c>
      <c r="EZ42" s="68">
        <v>2011139</v>
      </c>
      <c r="FA42" s="68">
        <v>1989694</v>
      </c>
      <c r="FB42" s="68">
        <v>1933412</v>
      </c>
      <c r="FC42" s="68">
        <v>1790942</v>
      </c>
      <c r="FD42" s="68">
        <v>1930491</v>
      </c>
      <c r="FE42" s="68">
        <v>1887648</v>
      </c>
      <c r="FF42" s="68">
        <v>1978828</v>
      </c>
      <c r="FG42" s="68">
        <v>1928455</v>
      </c>
      <c r="FH42" s="68">
        <v>1927507</v>
      </c>
      <c r="FI42" s="68">
        <v>1902458</v>
      </c>
      <c r="FJ42" s="68">
        <v>1888438</v>
      </c>
      <c r="FK42" s="68">
        <v>1803504</v>
      </c>
      <c r="FL42" s="68">
        <v>1920592</v>
      </c>
      <c r="FM42" s="68">
        <v>2063749</v>
      </c>
      <c r="FN42" s="68">
        <v>1988791</v>
      </c>
      <c r="FO42" s="68">
        <v>1972550</v>
      </c>
      <c r="FP42" s="68">
        <v>2278642</v>
      </c>
      <c r="FQ42" s="68">
        <v>2021355</v>
      </c>
      <c r="FR42" s="68">
        <v>2150434</v>
      </c>
      <c r="FS42" s="68">
        <v>2161290</v>
      </c>
      <c r="FT42" s="68">
        <v>2118492</v>
      </c>
      <c r="FU42" s="68">
        <v>2125350</v>
      </c>
      <c r="FV42" s="68">
        <v>2087627</v>
      </c>
      <c r="FW42" s="68">
        <v>2217377</v>
      </c>
      <c r="FX42" s="68">
        <v>2096731</v>
      </c>
      <c r="FY42" s="68">
        <v>2077156</v>
      </c>
      <c r="FZ42" s="68">
        <v>1931494</v>
      </c>
      <c r="GA42" s="68">
        <v>1557122</v>
      </c>
      <c r="GB42" s="68">
        <v>1911098</v>
      </c>
      <c r="GC42" s="68">
        <v>1747974</v>
      </c>
      <c r="GD42" s="68">
        <v>1831418</v>
      </c>
      <c r="GE42" s="68">
        <v>1653100</v>
      </c>
      <c r="GF42" s="68">
        <v>1729335</v>
      </c>
      <c r="GG42" s="68">
        <v>1882920</v>
      </c>
      <c r="GH42" s="68">
        <v>1641736</v>
      </c>
      <c r="GI42" s="68">
        <v>1750419</v>
      </c>
      <c r="GJ42" s="68">
        <v>1703555</v>
      </c>
      <c r="GK42" s="68">
        <v>1832682</v>
      </c>
      <c r="GL42" s="68">
        <v>1589206</v>
      </c>
      <c r="GM42" s="68">
        <v>1350526</v>
      </c>
      <c r="GN42" s="68">
        <v>1219936</v>
      </c>
      <c r="GO42" s="68">
        <f>SUM(GO24,GO29,GO40)</f>
        <v>40382</v>
      </c>
      <c r="GP42" s="68">
        <v>42932.129032258061</v>
      </c>
      <c r="GQ42" s="68">
        <v>36879.133333333339</v>
      </c>
      <c r="GR42" s="68">
        <v>42342.774193548379</v>
      </c>
      <c r="GS42" s="68">
        <v>41318.967741935485</v>
      </c>
      <c r="GT42" s="68">
        <v>34664.166666666664</v>
      </c>
      <c r="GU42" s="68">
        <v>35151.064516129023</v>
      </c>
      <c r="GV42" s="68">
        <v>35152.433333333334</v>
      </c>
      <c r="GW42" s="68">
        <v>38288.645161290318</v>
      </c>
      <c r="GX42" s="68">
        <v>39058.903225806454</v>
      </c>
      <c r="GY42" s="68">
        <v>40679.714285714283</v>
      </c>
      <c r="GZ42" s="68">
        <v>42807.645161290318</v>
      </c>
      <c r="HA42" s="68">
        <v>43223.566666666666</v>
      </c>
      <c r="HB42" s="68">
        <v>41590</v>
      </c>
      <c r="HC42" s="68">
        <v>44282</v>
      </c>
      <c r="HD42" s="68">
        <v>45908</v>
      </c>
      <c r="HE42" s="68">
        <v>49318</v>
      </c>
      <c r="HF42" s="68">
        <v>43288</v>
      </c>
      <c r="HG42" s="68">
        <f t="shared" ref="HG42:HO42" si="19">+HG24+HG29+HG40</f>
        <v>40739</v>
      </c>
      <c r="HH42" s="68">
        <f t="shared" si="19"/>
        <v>43382</v>
      </c>
      <c r="HI42" s="68">
        <f t="shared" si="19"/>
        <v>48196</v>
      </c>
      <c r="HJ42" s="68">
        <f t="shared" si="19"/>
        <v>48673</v>
      </c>
      <c r="HK42" s="68">
        <f t="shared" si="19"/>
        <v>50265</v>
      </c>
      <c r="HL42" s="68">
        <f t="shared" si="19"/>
        <v>51978</v>
      </c>
      <c r="HM42" s="68">
        <f t="shared" si="19"/>
        <v>49965</v>
      </c>
      <c r="HN42" s="68">
        <f t="shared" si="19"/>
        <v>52201</v>
      </c>
      <c r="HO42" s="68">
        <f t="shared" si="19"/>
        <v>41598</v>
      </c>
      <c r="HP42" s="68">
        <f t="shared" ref="HP42:HU42" si="20">+HP24+HP29+HP40</f>
        <v>42109</v>
      </c>
      <c r="HQ42" s="68">
        <f t="shared" si="20"/>
        <v>43682</v>
      </c>
      <c r="HR42" s="68">
        <f t="shared" si="20"/>
        <v>51116</v>
      </c>
      <c r="HS42" s="68">
        <f t="shared" si="20"/>
        <v>55949</v>
      </c>
      <c r="HT42" s="68">
        <f t="shared" si="20"/>
        <v>48511</v>
      </c>
      <c r="HU42" s="68">
        <f t="shared" si="20"/>
        <v>48342</v>
      </c>
      <c r="HV42" s="68">
        <f>+HV24+HV29+HV40</f>
        <v>37951</v>
      </c>
      <c r="HW42" s="68">
        <f>+HW24+HW29+HW40</f>
        <v>47123.5</v>
      </c>
      <c r="HX42" s="68">
        <f>+HX24+HX29+HX40</f>
        <v>51355</v>
      </c>
      <c r="HY42" s="68">
        <f>+HY24+HY29+HY40</f>
        <v>53767.42</v>
      </c>
      <c r="HZ42" s="68">
        <f>+HZ24+HZ29+HZ40</f>
        <v>56575.06451612903</v>
      </c>
      <c r="IA42" s="68">
        <f>+IA24+IA29+IA40-1</f>
        <v>49988</v>
      </c>
      <c r="IB42" s="68">
        <f t="shared" ref="IB42:IH42" si="21">+IB24+IB29+IB40</f>
        <v>43916.645161290318</v>
      </c>
      <c r="IC42" s="68">
        <f t="shared" si="21"/>
        <v>56370.354838709682</v>
      </c>
      <c r="ID42" s="68">
        <f t="shared" si="21"/>
        <v>59151.3</v>
      </c>
      <c r="IE42" s="68">
        <f t="shared" si="21"/>
        <v>56044.161290322583</v>
      </c>
      <c r="IF42" s="68">
        <f t="shared" si="21"/>
        <v>63738.3</v>
      </c>
      <c r="IG42" s="68">
        <f t="shared" si="21"/>
        <v>59732</v>
      </c>
      <c r="IH42" s="68">
        <f t="shared" si="21"/>
        <v>59804</v>
      </c>
      <c r="II42" s="68">
        <f>+II24+II29+II40-1</f>
        <v>61159</v>
      </c>
      <c r="IJ42" s="68">
        <f>+IJ24+IJ29+IJ40+2</f>
        <v>50534</v>
      </c>
      <c r="IK42" s="68">
        <f>+IK24+IK29+IK40</f>
        <v>45801</v>
      </c>
      <c r="IL42" s="68">
        <f>+IL24+IL29+IL40+1</f>
        <v>31547</v>
      </c>
      <c r="IM42" s="68">
        <f>+IM24+IM29+IM40</f>
        <v>29940</v>
      </c>
      <c r="IN42" s="68">
        <f>+IN24+IN29+IN40</f>
        <v>34731</v>
      </c>
      <c r="IO42" s="68">
        <f>+IO24+IO29+IO40-1</f>
        <v>31214</v>
      </c>
      <c r="IP42" s="68">
        <f>+IP24+IP29+IP40+1</f>
        <v>29165</v>
      </c>
      <c r="IQ42" s="68">
        <f>+IQ24+IQ29+IQ40-1</f>
        <v>37851</v>
      </c>
      <c r="IR42" s="68">
        <f>+IR24+IR29+IR40-1</f>
        <v>33484</v>
      </c>
      <c r="IS42" s="68">
        <f t="shared" si="0"/>
        <v>-4367</v>
      </c>
      <c r="IT42" s="1"/>
      <c r="IU42" s="1"/>
      <c r="IV42" s="1"/>
    </row>
    <row r="43" spans="1:256" ht="18" customHeight="1" thickTop="1" x14ac:dyDescent="0.25">
      <c r="AW43" s="3"/>
      <c r="AX43" s="3"/>
      <c r="AY43" s="3"/>
      <c r="AZ43" s="3"/>
      <c r="BA43" s="3"/>
      <c r="BS43" s="3"/>
      <c r="BT43" s="3"/>
      <c r="BU43" s="3"/>
      <c r="BV43" s="3"/>
      <c r="BW43" s="3"/>
      <c r="BX43" s="3"/>
      <c r="BY43" s="3"/>
      <c r="BZ43" s="3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53"/>
      <c r="HQ43" s="7"/>
      <c r="HR43" s="7"/>
      <c r="HS43" s="7"/>
      <c r="HT43" s="7"/>
      <c r="HU43" s="7"/>
      <c r="HV43" s="3"/>
      <c r="HW43" s="3"/>
      <c r="HX43" s="3"/>
      <c r="II43" s="3"/>
    </row>
    <row r="44" spans="1:256" x14ac:dyDescent="0.2">
      <c r="HV44" s="3"/>
      <c r="IM44" s="3"/>
    </row>
    <row r="45" spans="1:256" x14ac:dyDescent="0.2">
      <c r="HW45" s="3"/>
      <c r="ID45" s="3"/>
      <c r="IL45" s="3"/>
      <c r="IQ45" s="3"/>
    </row>
    <row r="47" spans="1:256" x14ac:dyDescent="0.2">
      <c r="HP47" s="69"/>
      <c r="HV47" s="71"/>
    </row>
    <row r="57" spans="3:58" x14ac:dyDescent="0.2">
      <c r="C57" s="10"/>
    </row>
    <row r="59" spans="3:58" x14ac:dyDescent="0.2">
      <c r="D59" s="4"/>
      <c r="E59" s="11">
        <v>36678</v>
      </c>
      <c r="F59" s="11">
        <v>36708</v>
      </c>
      <c r="G59" s="11">
        <v>36739</v>
      </c>
      <c r="H59" s="11">
        <v>36770</v>
      </c>
      <c r="I59" s="11">
        <v>36800</v>
      </c>
      <c r="J59" s="11">
        <v>36831</v>
      </c>
      <c r="K59" s="11">
        <v>36861</v>
      </c>
      <c r="L59" s="11">
        <v>36495</v>
      </c>
      <c r="M59" s="11">
        <v>36526</v>
      </c>
      <c r="N59" s="11">
        <v>36647</v>
      </c>
      <c r="O59" s="11">
        <v>36708</v>
      </c>
      <c r="P59" s="11">
        <v>36739</v>
      </c>
      <c r="Q59" s="11">
        <v>36770</v>
      </c>
      <c r="R59" s="11">
        <v>36800</v>
      </c>
      <c r="S59" s="11">
        <v>36831</v>
      </c>
      <c r="T59" s="11">
        <v>36861</v>
      </c>
      <c r="U59" s="11">
        <v>36892</v>
      </c>
      <c r="V59" s="11">
        <v>36923</v>
      </c>
      <c r="W59" s="11">
        <v>36951</v>
      </c>
      <c r="X59" s="11">
        <v>36982</v>
      </c>
      <c r="Y59" s="11">
        <v>37012</v>
      </c>
      <c r="Z59" s="11">
        <v>37043</v>
      </c>
      <c r="AA59" s="11">
        <v>37073</v>
      </c>
      <c r="AB59" s="11">
        <v>37104</v>
      </c>
      <c r="AC59" s="12">
        <v>37135</v>
      </c>
      <c r="AD59" s="11">
        <v>37165</v>
      </c>
      <c r="AE59" s="11">
        <v>37196</v>
      </c>
      <c r="AF59" s="11">
        <v>37226</v>
      </c>
      <c r="AG59" s="11">
        <v>37257</v>
      </c>
      <c r="AH59" s="11">
        <v>37288</v>
      </c>
      <c r="AI59" s="11">
        <v>37316</v>
      </c>
      <c r="AJ59" s="11">
        <v>37347</v>
      </c>
      <c r="AK59" s="11">
        <v>37377</v>
      </c>
      <c r="AL59" s="11">
        <v>37408</v>
      </c>
      <c r="AM59" s="11">
        <v>37438</v>
      </c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</row>
    <row r="60" spans="3:58" x14ac:dyDescent="0.2">
      <c r="AC60" s="13"/>
    </row>
    <row r="67" spans="65:223" x14ac:dyDescent="0.2"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</row>
    <row r="90" ht="8.25" customHeight="1" x14ac:dyDescent="0.2"/>
    <row r="91" ht="14.25" customHeight="1" x14ac:dyDescent="0.2"/>
  </sheetData>
  <mergeCells count="54">
    <mergeCell ref="C42:D42"/>
    <mergeCell ref="C40:D40"/>
    <mergeCell ref="EM9:EO9"/>
    <mergeCell ref="C9:D9"/>
    <mergeCell ref="R16:R17"/>
    <mergeCell ref="O16:O17"/>
    <mergeCell ref="AA16:AA17"/>
    <mergeCell ref="T16:T17"/>
    <mergeCell ref="AB16:AB17"/>
    <mergeCell ref="Q16:Q17"/>
    <mergeCell ref="U16:U17"/>
    <mergeCell ref="AD16:AD17"/>
    <mergeCell ref="W16:W17"/>
    <mergeCell ref="X16:X17"/>
    <mergeCell ref="AC16:AC17"/>
    <mergeCell ref="AG9:AR9"/>
    <mergeCell ref="A33:A34"/>
    <mergeCell ref="A30:A32"/>
    <mergeCell ref="B25:B27"/>
    <mergeCell ref="C24:D24"/>
    <mergeCell ref="Z16:Z17"/>
    <mergeCell ref="V16:V17"/>
    <mergeCell ref="A25:A28"/>
    <mergeCell ref="Y16:Y17"/>
    <mergeCell ref="S16:S17"/>
    <mergeCell ref="A11:A23"/>
    <mergeCell ref="B11:B23"/>
    <mergeCell ref="B30:B32"/>
    <mergeCell ref="C29:D29"/>
    <mergeCell ref="P16:P17"/>
    <mergeCell ref="A4:HP4"/>
    <mergeCell ref="CA9:CJ9"/>
    <mergeCell ref="BE9:BN9"/>
    <mergeCell ref="E9:L9"/>
    <mergeCell ref="N9:T9"/>
    <mergeCell ref="GV9:GW9"/>
    <mergeCell ref="FZ9:GK9"/>
    <mergeCell ref="BO9:BZ9"/>
    <mergeCell ref="EP9:FA9"/>
    <mergeCell ref="AB9:AF9"/>
    <mergeCell ref="CW9:DH9"/>
    <mergeCell ref="GX9:HI9"/>
    <mergeCell ref="A7:IR7"/>
    <mergeCell ref="A6:IR6"/>
    <mergeCell ref="IH9:IR9"/>
    <mergeCell ref="A5:IR5"/>
    <mergeCell ref="HV9:IG9"/>
    <mergeCell ref="DU9:EF9"/>
    <mergeCell ref="AS9:BD9"/>
    <mergeCell ref="HJ9:HU9"/>
    <mergeCell ref="DI9:DT9"/>
    <mergeCell ref="CK9:CV9"/>
    <mergeCell ref="FB9:FM9"/>
    <mergeCell ref="FN9:FY9"/>
  </mergeCells>
  <phoneticPr fontId="0" type="noConversion"/>
  <printOptions horizontalCentered="1" verticalCentered="1"/>
  <pageMargins left="0.74803149606299213" right="0.74803149606299213" top="0.39370078740157483" bottom="0.43307086614173229" header="0" footer="0.31496062992125984"/>
  <pageSetup paperSize="9" scale="44" pageOrder="overThenDown" orientation="landscape" r:id="rId1"/>
  <headerFooter alignWithMargins="0">
    <oddFooter>&amp;L&amp;"Arial,Cursiva"Fuente: Perupetro S.A.</oddFooter>
  </headerFooter>
  <rowBreaks count="1" manualBreakCount="1">
    <brk id="19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D96"/>
  <sheetViews>
    <sheetView tabSelected="1" view="pageBreakPreview" topLeftCell="C1" zoomScale="70" zoomScaleNormal="70" zoomScaleSheetLayoutView="70" workbookViewId="0">
      <pane xSplit="2" ySplit="10" topLeftCell="BM11" activePane="bottomRight" state="frozen"/>
      <selection activeCell="C1" sqref="C1"/>
      <selection pane="topRight" activeCell="HG1" sqref="HG1"/>
      <selection pane="bottomLeft" activeCell="C11" sqref="C11"/>
      <selection pane="bottomRight" activeCell="CC51" sqref="CC51"/>
    </sheetView>
  </sheetViews>
  <sheetFormatPr baseColWidth="10" defaultColWidth="11.42578125" defaultRowHeight="12.75" x14ac:dyDescent="0.2"/>
  <cols>
    <col min="1" max="1" width="19.7109375" style="1" hidden="1" customWidth="1"/>
    <col min="2" max="2" width="23.28515625" style="1" hidden="1" customWidth="1"/>
    <col min="3" max="3" width="25.28515625" style="1" customWidth="1"/>
    <col min="4" max="4" width="10.85546875" style="2" customWidth="1"/>
    <col min="5" max="5" width="24.85546875" style="1" hidden="1" customWidth="1"/>
    <col min="6" max="6" width="8.7109375" style="1" hidden="1" customWidth="1"/>
    <col min="7" max="47" width="20" style="1" hidden="1" customWidth="1"/>
    <col min="48" max="64" width="16.5703125" style="1" hidden="1" customWidth="1"/>
    <col min="65" max="78" width="16.5703125" style="1" customWidth="1"/>
    <col min="79" max="79" width="16.140625" style="1" customWidth="1"/>
    <col min="80" max="16384" width="11.42578125" style="1"/>
  </cols>
  <sheetData>
    <row r="1" spans="1:82" s="5" customFormat="1" x14ac:dyDescent="0.2">
      <c r="D1" s="14"/>
      <c r="E1" s="16">
        <v>43466</v>
      </c>
      <c r="F1" s="16">
        <v>43497</v>
      </c>
      <c r="G1" s="16">
        <v>43525</v>
      </c>
      <c r="H1" s="16">
        <v>43556</v>
      </c>
      <c r="I1" s="16">
        <v>43586</v>
      </c>
      <c r="J1" s="16">
        <v>43617</v>
      </c>
      <c r="K1" s="16">
        <v>43647</v>
      </c>
      <c r="L1" s="16">
        <v>43678</v>
      </c>
      <c r="M1" s="16">
        <v>43709</v>
      </c>
      <c r="N1" s="16">
        <v>43739</v>
      </c>
      <c r="O1" s="16">
        <v>43770</v>
      </c>
      <c r="P1" s="16">
        <v>43800</v>
      </c>
      <c r="Q1" s="16">
        <v>43831</v>
      </c>
      <c r="R1" s="16">
        <v>43862</v>
      </c>
      <c r="S1" s="16">
        <v>43891</v>
      </c>
      <c r="T1" s="16">
        <v>43922</v>
      </c>
      <c r="U1" s="16">
        <v>43952</v>
      </c>
      <c r="V1" s="16">
        <v>43983</v>
      </c>
      <c r="W1" s="16">
        <v>44013</v>
      </c>
      <c r="X1" s="16">
        <v>44044</v>
      </c>
      <c r="Y1" s="16">
        <v>44075</v>
      </c>
      <c r="Z1" s="16">
        <v>44105</v>
      </c>
      <c r="AA1" s="16">
        <v>44136</v>
      </c>
      <c r="AB1" s="16">
        <v>44166</v>
      </c>
      <c r="AC1" s="16">
        <v>44197</v>
      </c>
      <c r="AD1" s="16">
        <v>44228</v>
      </c>
      <c r="AE1" s="16">
        <v>44256</v>
      </c>
      <c r="AF1" s="16">
        <v>44287</v>
      </c>
      <c r="AG1" s="16">
        <v>44317</v>
      </c>
      <c r="AH1" s="16">
        <v>44348</v>
      </c>
      <c r="AI1" s="16">
        <v>44378</v>
      </c>
      <c r="AJ1" s="16">
        <v>44409</v>
      </c>
      <c r="AK1" s="16">
        <v>44440</v>
      </c>
      <c r="AL1" s="16">
        <v>44470</v>
      </c>
      <c r="AM1" s="16">
        <v>44501</v>
      </c>
      <c r="AN1" s="16">
        <v>44531</v>
      </c>
      <c r="AO1" s="16">
        <v>44562</v>
      </c>
      <c r="AP1" s="16">
        <v>44593</v>
      </c>
      <c r="AQ1" s="16">
        <v>44621</v>
      </c>
      <c r="AR1" s="16">
        <v>44652</v>
      </c>
      <c r="AS1" s="16">
        <v>44682</v>
      </c>
      <c r="AT1" s="16">
        <v>44713</v>
      </c>
      <c r="AU1" s="16">
        <v>44743</v>
      </c>
      <c r="AV1" s="16">
        <v>44774</v>
      </c>
      <c r="AW1" s="16">
        <v>44805</v>
      </c>
      <c r="AX1" s="16">
        <v>44835</v>
      </c>
      <c r="AY1" s="16">
        <v>44866</v>
      </c>
      <c r="AZ1" s="16">
        <v>44896</v>
      </c>
      <c r="BA1" s="16">
        <v>44927</v>
      </c>
      <c r="BB1" s="16">
        <v>44958</v>
      </c>
      <c r="BC1" s="16">
        <v>44986</v>
      </c>
      <c r="BD1" s="16">
        <v>45017</v>
      </c>
      <c r="BE1" s="16">
        <v>45047</v>
      </c>
      <c r="BF1" s="16">
        <v>45078</v>
      </c>
      <c r="BG1" s="16">
        <v>45108</v>
      </c>
      <c r="BH1" s="16">
        <v>45139</v>
      </c>
      <c r="BI1" s="16">
        <v>45170</v>
      </c>
      <c r="BJ1" s="16">
        <v>45200</v>
      </c>
      <c r="BK1" s="16">
        <v>45231</v>
      </c>
      <c r="BL1" s="16">
        <v>45261</v>
      </c>
      <c r="BM1" s="16">
        <v>45292</v>
      </c>
      <c r="BN1" s="16">
        <v>45323</v>
      </c>
      <c r="BO1" s="16">
        <v>45352</v>
      </c>
      <c r="BP1" s="16">
        <v>45383</v>
      </c>
      <c r="BQ1" s="16">
        <v>45413</v>
      </c>
      <c r="BR1" s="16">
        <v>45444</v>
      </c>
      <c r="BS1" s="16">
        <v>45474</v>
      </c>
      <c r="BT1" s="16">
        <v>45505</v>
      </c>
      <c r="BU1" s="16">
        <v>45536</v>
      </c>
      <c r="BV1" s="16">
        <v>45566</v>
      </c>
      <c r="BW1" s="16">
        <v>45597</v>
      </c>
      <c r="BX1" s="16">
        <v>45627</v>
      </c>
      <c r="BY1" s="16">
        <v>45658</v>
      </c>
      <c r="BZ1" s="16">
        <v>45689</v>
      </c>
      <c r="CA1" s="1"/>
      <c r="CB1" s="1"/>
      <c r="CC1" s="1"/>
      <c r="CD1" s="1"/>
    </row>
    <row r="2" spans="1:82" s="5" customFormat="1" x14ac:dyDescent="0.2"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</row>
    <row r="3" spans="1:82" s="5" customFormat="1" x14ac:dyDescent="0.2"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82" ht="18.75" x14ac:dyDescent="0.3">
      <c r="A4" s="100"/>
      <c r="B4" s="100"/>
      <c r="C4" s="100"/>
      <c r="D4" s="100"/>
    </row>
    <row r="5" spans="1:82" ht="21" customHeight="1" x14ac:dyDescent="0.2">
      <c r="A5" s="120" t="s">
        <v>97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</row>
    <row r="6" spans="1:82" ht="18" customHeight="1" x14ac:dyDescent="0.2">
      <c r="A6" s="119" t="s">
        <v>104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</row>
    <row r="7" spans="1:82" ht="21" x14ac:dyDescent="0.35">
      <c r="A7" s="118" t="s">
        <v>79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</row>
    <row r="8" spans="1:82" ht="15.75" x14ac:dyDescent="0.25">
      <c r="C8" s="23"/>
      <c r="D8" s="42"/>
    </row>
    <row r="9" spans="1:82" s="5" customFormat="1" ht="25.5" customHeight="1" thickBot="1" x14ac:dyDescent="0.3">
      <c r="A9" s="6"/>
      <c r="B9" s="6"/>
      <c r="C9" s="136"/>
      <c r="D9" s="137"/>
      <c r="E9" s="84">
        <v>2019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141">
        <v>2020</v>
      </c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1">
        <v>2021</v>
      </c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3"/>
      <c r="AO9" s="141">
        <v>2022</v>
      </c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3"/>
      <c r="BA9" s="84">
        <v>2023</v>
      </c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141">
        <v>2024</v>
      </c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3"/>
      <c r="BY9" s="84">
        <v>2025</v>
      </c>
      <c r="BZ9" s="84"/>
      <c r="CA9" s="1"/>
      <c r="CB9" s="1"/>
      <c r="CC9" s="1"/>
      <c r="CD9" s="1"/>
    </row>
    <row r="10" spans="1:82" s="5" customFormat="1" ht="54.75" customHeight="1" thickTop="1" thickBot="1" x14ac:dyDescent="0.25">
      <c r="A10" s="25" t="s">
        <v>30</v>
      </c>
      <c r="B10" s="26" t="s">
        <v>35</v>
      </c>
      <c r="C10" s="63" t="s">
        <v>44</v>
      </c>
      <c r="D10" s="63" t="s">
        <v>36</v>
      </c>
      <c r="E10" s="66" t="s">
        <v>52</v>
      </c>
      <c r="F10" s="66" t="s">
        <v>53</v>
      </c>
      <c r="G10" s="66" t="s">
        <v>54</v>
      </c>
      <c r="H10" s="66" t="s">
        <v>55</v>
      </c>
      <c r="I10" s="66" t="s">
        <v>56</v>
      </c>
      <c r="J10" s="66" t="s">
        <v>57</v>
      </c>
      <c r="K10" s="66" t="s">
        <v>58</v>
      </c>
      <c r="L10" s="66" t="s">
        <v>59</v>
      </c>
      <c r="M10" s="66" t="s">
        <v>65</v>
      </c>
      <c r="N10" s="66" t="s">
        <v>61</v>
      </c>
      <c r="O10" s="66" t="s">
        <v>62</v>
      </c>
      <c r="P10" s="66" t="s">
        <v>63</v>
      </c>
      <c r="Q10" s="66" t="s">
        <v>52</v>
      </c>
      <c r="R10" s="66" t="s">
        <v>53</v>
      </c>
      <c r="S10" s="66" t="s">
        <v>54</v>
      </c>
      <c r="T10" s="66" t="s">
        <v>55</v>
      </c>
      <c r="U10" s="66" t="s">
        <v>56</v>
      </c>
      <c r="V10" s="66" t="s">
        <v>57</v>
      </c>
      <c r="W10" s="66" t="s">
        <v>58</v>
      </c>
      <c r="X10" s="66" t="s">
        <v>59</v>
      </c>
      <c r="Y10" s="66" t="s">
        <v>65</v>
      </c>
      <c r="Z10" s="66" t="s">
        <v>61</v>
      </c>
      <c r="AA10" s="66" t="s">
        <v>62</v>
      </c>
      <c r="AB10" s="66" t="s">
        <v>63</v>
      </c>
      <c r="AC10" s="73" t="s">
        <v>52</v>
      </c>
      <c r="AD10" s="73" t="s">
        <v>53</v>
      </c>
      <c r="AE10" s="73" t="s">
        <v>54</v>
      </c>
      <c r="AF10" s="73" t="s">
        <v>55</v>
      </c>
      <c r="AG10" s="73" t="s">
        <v>56</v>
      </c>
      <c r="AH10" s="73" t="s">
        <v>57</v>
      </c>
      <c r="AI10" s="73" t="s">
        <v>58</v>
      </c>
      <c r="AJ10" s="73" t="s">
        <v>59</v>
      </c>
      <c r="AK10" s="73" t="s">
        <v>65</v>
      </c>
      <c r="AL10" s="73" t="s">
        <v>61</v>
      </c>
      <c r="AM10" s="73" t="s">
        <v>62</v>
      </c>
      <c r="AN10" s="73" t="s">
        <v>63</v>
      </c>
      <c r="AO10" s="65" t="s">
        <v>52</v>
      </c>
      <c r="AP10" s="66" t="s">
        <v>53</v>
      </c>
      <c r="AQ10" s="66" t="s">
        <v>54</v>
      </c>
      <c r="AR10" s="66" t="s">
        <v>55</v>
      </c>
      <c r="AS10" s="66" t="s">
        <v>56</v>
      </c>
      <c r="AT10" s="66" t="s">
        <v>57</v>
      </c>
      <c r="AU10" s="66" t="s">
        <v>58</v>
      </c>
      <c r="AV10" s="66" t="s">
        <v>59</v>
      </c>
      <c r="AW10" s="66" t="s">
        <v>65</v>
      </c>
      <c r="AX10" s="66" t="s">
        <v>61</v>
      </c>
      <c r="AY10" s="66" t="s">
        <v>62</v>
      </c>
      <c r="AZ10" s="66" t="s">
        <v>63</v>
      </c>
      <c r="BA10" s="66" t="s">
        <v>52</v>
      </c>
      <c r="BB10" s="66" t="s">
        <v>53</v>
      </c>
      <c r="BC10" s="66" t="s">
        <v>54</v>
      </c>
      <c r="BD10" s="66" t="s">
        <v>55</v>
      </c>
      <c r="BE10" s="66" t="s">
        <v>56</v>
      </c>
      <c r="BF10" s="66" t="s">
        <v>57</v>
      </c>
      <c r="BG10" s="66" t="s">
        <v>58</v>
      </c>
      <c r="BH10" s="66" t="s">
        <v>59</v>
      </c>
      <c r="BI10" s="66" t="s">
        <v>65</v>
      </c>
      <c r="BJ10" s="66" t="s">
        <v>61</v>
      </c>
      <c r="BK10" s="66" t="s">
        <v>62</v>
      </c>
      <c r="BL10" s="66" t="s">
        <v>63</v>
      </c>
      <c r="BM10" s="66" t="s">
        <v>52</v>
      </c>
      <c r="BN10" s="66" t="s">
        <v>53</v>
      </c>
      <c r="BO10" s="66" t="s">
        <v>54</v>
      </c>
      <c r="BP10" s="66" t="s">
        <v>55</v>
      </c>
      <c r="BQ10" s="66" t="s">
        <v>56</v>
      </c>
      <c r="BR10" s="66" t="s">
        <v>57</v>
      </c>
      <c r="BS10" s="66" t="s">
        <v>58</v>
      </c>
      <c r="BT10" s="66" t="s">
        <v>59</v>
      </c>
      <c r="BU10" s="66" t="s">
        <v>65</v>
      </c>
      <c r="BV10" s="66" t="s">
        <v>61</v>
      </c>
      <c r="BW10" s="66" t="s">
        <v>62</v>
      </c>
      <c r="BX10" s="66" t="s">
        <v>63</v>
      </c>
      <c r="BY10" s="66" t="s">
        <v>52</v>
      </c>
      <c r="BZ10" s="66" t="s">
        <v>53</v>
      </c>
      <c r="CA10" s="66" t="s">
        <v>105</v>
      </c>
      <c r="CB10" s="1"/>
      <c r="CC10" s="1"/>
      <c r="CD10" s="1"/>
    </row>
    <row r="11" spans="1:82" s="5" customFormat="1" ht="16.5" customHeight="1" thickTop="1" x14ac:dyDescent="0.2">
      <c r="A11" s="122" t="s">
        <v>68</v>
      </c>
      <c r="B11" s="128" t="s">
        <v>31</v>
      </c>
      <c r="C11" s="27" t="s">
        <v>93</v>
      </c>
      <c r="D11" s="28" t="s">
        <v>90</v>
      </c>
      <c r="E11" s="72">
        <v>638</v>
      </c>
      <c r="F11" s="72">
        <v>640.1</v>
      </c>
      <c r="G11" s="72">
        <v>596</v>
      </c>
      <c r="H11" s="72">
        <v>694.86</v>
      </c>
      <c r="I11" s="72">
        <v>664.87096774193549</v>
      </c>
      <c r="J11" s="72">
        <v>602</v>
      </c>
      <c r="K11" s="72">
        <v>649.87096774193549</v>
      </c>
      <c r="L11" s="72">
        <v>691.9677419354839</v>
      </c>
      <c r="M11" s="72">
        <v>636.4</v>
      </c>
      <c r="N11" s="72">
        <v>649.22580645161293</v>
      </c>
      <c r="O11" s="72">
        <v>643.83333333333337</v>
      </c>
      <c r="P11" s="17">
        <v>658</v>
      </c>
      <c r="Q11" s="17">
        <v>640</v>
      </c>
      <c r="R11" s="17">
        <v>635</v>
      </c>
      <c r="S11" s="17">
        <v>635</v>
      </c>
      <c r="T11" s="17">
        <v>606</v>
      </c>
      <c r="U11" s="17">
        <v>584</v>
      </c>
      <c r="V11" s="17">
        <v>597</v>
      </c>
      <c r="W11" s="17">
        <v>613</v>
      </c>
      <c r="X11" s="17">
        <v>586</v>
      </c>
      <c r="Y11" s="17">
        <v>614</v>
      </c>
      <c r="Z11" s="17">
        <v>574</v>
      </c>
      <c r="AA11" s="17">
        <v>587</v>
      </c>
      <c r="AB11" s="17">
        <v>532</v>
      </c>
      <c r="AC11" s="17">
        <v>567</v>
      </c>
      <c r="AD11" s="17">
        <v>574</v>
      </c>
      <c r="AE11" s="17">
        <v>518</v>
      </c>
      <c r="AF11" s="17">
        <v>539</v>
      </c>
      <c r="AG11" s="17">
        <v>572.90322580645159</v>
      </c>
      <c r="AH11" s="17">
        <v>561</v>
      </c>
      <c r="AI11" s="17">
        <v>543.51612903225805</v>
      </c>
      <c r="AJ11" s="17">
        <v>552.90322580645159</v>
      </c>
      <c r="AK11" s="17">
        <v>550</v>
      </c>
      <c r="AL11" s="17">
        <v>531</v>
      </c>
      <c r="AM11" s="17">
        <v>500</v>
      </c>
      <c r="AN11" s="17">
        <v>435</v>
      </c>
      <c r="AO11" s="17">
        <v>501.19354838709677</v>
      </c>
      <c r="AP11" s="17">
        <v>505</v>
      </c>
      <c r="AQ11" s="17">
        <v>506.87096774193549</v>
      </c>
      <c r="AR11" s="17">
        <v>513</v>
      </c>
      <c r="AS11" s="17">
        <v>508.41935483870969</v>
      </c>
      <c r="AT11" s="17">
        <v>498.7</v>
      </c>
      <c r="AU11" s="17">
        <v>480.16129032258067</v>
      </c>
      <c r="AV11" s="17">
        <v>465.06451612903226</v>
      </c>
      <c r="AW11" s="17">
        <v>511.1</v>
      </c>
      <c r="AX11" s="17">
        <v>504.61290322580646</v>
      </c>
      <c r="AY11" s="17">
        <v>506.53333333333336</v>
      </c>
      <c r="AZ11" s="17">
        <v>533.38709677419354</v>
      </c>
      <c r="BA11" s="17">
        <v>497.87096774193549</v>
      </c>
      <c r="BB11" s="17">
        <v>500.14285714285717</v>
      </c>
      <c r="BC11" s="17">
        <v>407</v>
      </c>
      <c r="BD11" s="17">
        <v>324.5</v>
      </c>
      <c r="BE11" s="17">
        <v>497.06451612903226</v>
      </c>
      <c r="BF11" s="17">
        <v>490.06666666666666</v>
      </c>
      <c r="BG11" s="17">
        <v>489.12903225806451</v>
      </c>
      <c r="BH11" s="17">
        <v>498.58064516129031</v>
      </c>
      <c r="BI11" s="17">
        <v>493.93333333333334</v>
      </c>
      <c r="BJ11" s="17">
        <v>360.32258064516128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f>BZ11-BY11</f>
        <v>0</v>
      </c>
      <c r="CB11" s="83"/>
      <c r="CC11" s="3"/>
      <c r="CD11" s="1"/>
    </row>
    <row r="12" spans="1:82" s="5" customFormat="1" ht="16.5" customHeight="1" x14ac:dyDescent="0.2">
      <c r="A12" s="127"/>
      <c r="B12" s="129"/>
      <c r="C12" s="27" t="s">
        <v>93</v>
      </c>
      <c r="D12" s="28" t="s">
        <v>94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>
        <v>133.64516129032259</v>
      </c>
      <c r="BK12" s="17">
        <v>469.63333333333333</v>
      </c>
      <c r="BL12" s="17">
        <v>503.065</v>
      </c>
      <c r="BM12" s="17">
        <v>461.58100000000002</v>
      </c>
      <c r="BN12" s="17">
        <v>470.86200000000002</v>
      </c>
      <c r="BO12" s="17">
        <v>456.548</v>
      </c>
      <c r="BP12" s="17">
        <v>438.43299999999999</v>
      </c>
      <c r="BQ12" s="17">
        <v>451.96800000000002</v>
      </c>
      <c r="BR12" s="17">
        <v>464.8</v>
      </c>
      <c r="BS12" s="17">
        <v>464.35483870967744</v>
      </c>
      <c r="BT12" s="17">
        <v>477.51612903225805</v>
      </c>
      <c r="BU12" s="17">
        <v>492.4</v>
      </c>
      <c r="BV12" s="17">
        <v>507.67700000000002</v>
      </c>
      <c r="BW12" s="17">
        <v>466.1</v>
      </c>
      <c r="BX12" s="17">
        <v>472</v>
      </c>
      <c r="BY12" s="17">
        <v>545.29</v>
      </c>
      <c r="BZ12" s="17">
        <v>567.71400000000006</v>
      </c>
      <c r="CA12" s="17">
        <f t="shared" ref="CA12:CA44" si="0">BZ12-BY12</f>
        <v>22.424000000000092</v>
      </c>
      <c r="CB12" s="81"/>
      <c r="CC12" s="1"/>
      <c r="CD12" s="1"/>
    </row>
    <row r="13" spans="1:82" s="5" customFormat="1" ht="16.5" customHeight="1" x14ac:dyDescent="0.2">
      <c r="A13" s="127"/>
      <c r="B13" s="129"/>
      <c r="C13" s="27" t="s">
        <v>71</v>
      </c>
      <c r="D13" s="28" t="s">
        <v>0</v>
      </c>
      <c r="E13" s="72">
        <v>309</v>
      </c>
      <c r="F13" s="72">
        <v>283.10000000000002</v>
      </c>
      <c r="G13" s="72">
        <v>291</v>
      </c>
      <c r="H13" s="72">
        <v>310</v>
      </c>
      <c r="I13" s="72">
        <v>295.64516129032256</v>
      </c>
      <c r="J13" s="72">
        <v>299</v>
      </c>
      <c r="K13" s="72">
        <v>320.38709677419354</v>
      </c>
      <c r="L13" s="72">
        <v>312.09677419354841</v>
      </c>
      <c r="M13" s="72">
        <v>352.66666666666669</v>
      </c>
      <c r="N13" s="72">
        <v>407.77419354838707</v>
      </c>
      <c r="O13" s="72">
        <v>393.43333333333334</v>
      </c>
      <c r="P13" s="17">
        <v>368</v>
      </c>
      <c r="Q13" s="17">
        <v>363</v>
      </c>
      <c r="R13" s="17">
        <v>365</v>
      </c>
      <c r="S13" s="17">
        <v>373</v>
      </c>
      <c r="T13" s="17">
        <v>361</v>
      </c>
      <c r="U13" s="17">
        <v>315</v>
      </c>
      <c r="V13" s="17">
        <v>432</v>
      </c>
      <c r="W13" s="17">
        <v>465</v>
      </c>
      <c r="X13" s="17">
        <v>439</v>
      </c>
      <c r="Y13" s="17">
        <v>410</v>
      </c>
      <c r="Z13" s="17">
        <v>418</v>
      </c>
      <c r="AA13" s="17">
        <v>404</v>
      </c>
      <c r="AB13" s="17">
        <v>388</v>
      </c>
      <c r="AC13" s="17">
        <v>415</v>
      </c>
      <c r="AD13" s="17">
        <v>465</v>
      </c>
      <c r="AE13" s="17">
        <v>380</v>
      </c>
      <c r="AF13" s="17">
        <v>412</v>
      </c>
      <c r="AG13" s="17">
        <v>378.80645161290323</v>
      </c>
      <c r="AH13" s="17">
        <v>390.66666666666669</v>
      </c>
      <c r="AI13" s="17">
        <v>371.87096774193549</v>
      </c>
      <c r="AJ13" s="17">
        <v>363.87096774193549</v>
      </c>
      <c r="AK13" s="17">
        <v>355</v>
      </c>
      <c r="AL13" s="17">
        <v>365</v>
      </c>
      <c r="AM13" s="17">
        <v>343</v>
      </c>
      <c r="AN13" s="17">
        <v>376</v>
      </c>
      <c r="AO13" s="17">
        <v>738</v>
      </c>
      <c r="AP13" s="17">
        <v>510</v>
      </c>
      <c r="AQ13" s="17">
        <v>446.83870967741933</v>
      </c>
      <c r="AR13" s="17">
        <v>479</v>
      </c>
      <c r="AS13" s="17">
        <v>410.80645161290323</v>
      </c>
      <c r="AT13" s="17">
        <v>453.43333333333334</v>
      </c>
      <c r="AU13" s="17">
        <v>388.41935483870969</v>
      </c>
      <c r="AV13" s="17">
        <v>341</v>
      </c>
      <c r="AW13" s="17">
        <v>323.2</v>
      </c>
      <c r="AX13" s="17">
        <v>313.29032258064518</v>
      </c>
      <c r="AY13" s="17">
        <v>322.53333333333336</v>
      </c>
      <c r="AZ13" s="17">
        <v>331.77419354838707</v>
      </c>
      <c r="BA13" s="17">
        <v>351.58064516129031</v>
      </c>
      <c r="BB13" s="17">
        <v>328.92857142857144</v>
      </c>
      <c r="BC13" s="17">
        <v>297.93548387096774</v>
      </c>
      <c r="BD13" s="17">
        <v>236.96666666666667</v>
      </c>
      <c r="BE13" s="17">
        <v>346.19354838709677</v>
      </c>
      <c r="BF13" s="17">
        <v>346.06666666666666</v>
      </c>
      <c r="BG13" s="17">
        <v>389.90322580645159</v>
      </c>
      <c r="BH13" s="17">
        <v>387.54838709677421</v>
      </c>
      <c r="BI13" s="17">
        <v>422.33333333333331</v>
      </c>
      <c r="BJ13" s="17">
        <v>364.67741935483872</v>
      </c>
      <c r="BK13" s="17">
        <v>493.1</v>
      </c>
      <c r="BL13" s="17">
        <v>494.25799999999998</v>
      </c>
      <c r="BM13" s="17">
        <v>507.25799999999998</v>
      </c>
      <c r="BN13" s="17">
        <v>444.17200000000003</v>
      </c>
      <c r="BO13" s="17">
        <v>415.51600000000002</v>
      </c>
      <c r="BP13" s="17">
        <v>414.03300000000002</v>
      </c>
      <c r="BQ13" s="17">
        <v>383.67700000000002</v>
      </c>
      <c r="BR13" s="17">
        <v>380.8</v>
      </c>
      <c r="BS13" s="17">
        <v>375.90322580645159</v>
      </c>
      <c r="BT13" s="17">
        <v>363.22580645161293</v>
      </c>
      <c r="BU13" s="17">
        <v>360.76666666666665</v>
      </c>
      <c r="BV13" s="17">
        <v>351.48399999999998</v>
      </c>
      <c r="BW13" s="17">
        <v>342.3</v>
      </c>
      <c r="BX13" s="17">
        <v>338</v>
      </c>
      <c r="BY13" s="17">
        <v>330.774</v>
      </c>
      <c r="BZ13" s="17">
        <v>325.17899999999997</v>
      </c>
      <c r="CA13" s="17">
        <f t="shared" si="0"/>
        <v>-5.5950000000000273</v>
      </c>
      <c r="CB13" s="81"/>
      <c r="CC13" s="1"/>
      <c r="CD13" s="1"/>
    </row>
    <row r="14" spans="1:82" s="5" customFormat="1" ht="16.5" customHeight="1" x14ac:dyDescent="0.2">
      <c r="A14" s="127"/>
      <c r="B14" s="129"/>
      <c r="C14" s="27" t="s">
        <v>86</v>
      </c>
      <c r="D14" s="28" t="s">
        <v>1</v>
      </c>
      <c r="E14" s="72">
        <v>680</v>
      </c>
      <c r="F14" s="72">
        <v>637.1</v>
      </c>
      <c r="G14" s="72">
        <v>641</v>
      </c>
      <c r="H14" s="72">
        <v>681.9</v>
      </c>
      <c r="I14" s="72">
        <v>693.61290322580646</v>
      </c>
      <c r="J14" s="72">
        <v>694</v>
      </c>
      <c r="K14" s="72">
        <v>696.41935483870964</v>
      </c>
      <c r="L14" s="72">
        <v>740.87096774193549</v>
      </c>
      <c r="M14" s="72">
        <v>786.9</v>
      </c>
      <c r="N14" s="72">
        <v>802.58064516129036</v>
      </c>
      <c r="O14" s="72">
        <v>798.33333333333337</v>
      </c>
      <c r="P14" s="17">
        <v>816</v>
      </c>
      <c r="Q14" s="17">
        <v>759</v>
      </c>
      <c r="R14" s="17">
        <v>740</v>
      </c>
      <c r="S14" s="17">
        <v>754</v>
      </c>
      <c r="T14" s="17">
        <v>711</v>
      </c>
      <c r="U14" s="17">
        <v>656</v>
      </c>
      <c r="V14" s="17">
        <v>663</v>
      </c>
      <c r="W14" s="17">
        <v>686</v>
      </c>
      <c r="X14" s="17">
        <v>641</v>
      </c>
      <c r="Y14" s="17">
        <v>631</v>
      </c>
      <c r="Z14" s="17">
        <v>641</v>
      </c>
      <c r="AA14" s="17">
        <v>622</v>
      </c>
      <c r="AB14" s="17">
        <v>620</v>
      </c>
      <c r="AC14" s="17">
        <v>593</v>
      </c>
      <c r="AD14" s="17">
        <v>571</v>
      </c>
      <c r="AE14" s="17">
        <v>580</v>
      </c>
      <c r="AF14" s="17">
        <v>586</v>
      </c>
      <c r="AG14" s="17">
        <v>541.58064516129036</v>
      </c>
      <c r="AH14" s="17">
        <v>535.33333333333337</v>
      </c>
      <c r="AI14" s="17">
        <v>529.87096774193549</v>
      </c>
      <c r="AJ14" s="17">
        <v>508.74193548387098</v>
      </c>
      <c r="AK14" s="17">
        <v>499</v>
      </c>
      <c r="AL14" s="17">
        <v>482</v>
      </c>
      <c r="AM14" s="17">
        <v>484</v>
      </c>
      <c r="AN14" s="17">
        <v>419</v>
      </c>
      <c r="AO14" s="17">
        <v>458.25806451612902</v>
      </c>
      <c r="AP14" s="17">
        <v>459</v>
      </c>
      <c r="AQ14" s="17">
        <v>445</v>
      </c>
      <c r="AR14" s="17">
        <v>340</v>
      </c>
      <c r="AS14" s="17">
        <v>466.32258064516128</v>
      </c>
      <c r="AT14" s="17">
        <v>515.66666666666663</v>
      </c>
      <c r="AU14" s="17">
        <v>519.80645161290317</v>
      </c>
      <c r="AV14" s="17">
        <v>653.09677419354841</v>
      </c>
      <c r="AW14" s="17">
        <v>674.33333333333337</v>
      </c>
      <c r="AX14" s="17">
        <v>726.9677419354839</v>
      </c>
      <c r="AY14" s="17">
        <v>779.06666666666672</v>
      </c>
      <c r="AZ14" s="17">
        <v>1360.0645161290322</v>
      </c>
      <c r="BA14" s="17">
        <v>1451.9032258064517</v>
      </c>
      <c r="BB14" s="17">
        <v>1480.7857142857142</v>
      </c>
      <c r="BC14" s="17">
        <v>1220.4516129032259</v>
      </c>
      <c r="BD14" s="17">
        <v>1302.2666666666667</v>
      </c>
      <c r="BE14" s="17">
        <v>1129.3225806451612</v>
      </c>
      <c r="BF14" s="17">
        <v>1267.3</v>
      </c>
      <c r="BG14" s="17">
        <v>1953.483870967742</v>
      </c>
      <c r="BH14" s="17">
        <v>2061.483870967742</v>
      </c>
      <c r="BI14" s="17">
        <v>2093.5</v>
      </c>
      <c r="BJ14" s="17">
        <v>1890.8064516129032</v>
      </c>
      <c r="BK14" s="17">
        <v>1868.5333333333333</v>
      </c>
      <c r="BL14" s="17">
        <v>1574.7739999999999</v>
      </c>
      <c r="BM14" s="17">
        <v>1580.1289999999999</v>
      </c>
      <c r="BN14" s="17">
        <v>1844.172</v>
      </c>
      <c r="BO14" s="17">
        <v>1853.8710000000001</v>
      </c>
      <c r="BP14" s="17">
        <v>1666.2</v>
      </c>
      <c r="BQ14" s="17">
        <v>1481.5809999999999</v>
      </c>
      <c r="BR14" s="17">
        <v>1367.9670000000001</v>
      </c>
      <c r="BS14" s="17">
        <v>1382.8064516129032</v>
      </c>
      <c r="BT14" s="17">
        <v>1453.2258064516129</v>
      </c>
      <c r="BU14" s="17">
        <v>1641.4</v>
      </c>
      <c r="BV14" s="17">
        <v>1782.8389999999999</v>
      </c>
      <c r="BW14" s="17">
        <v>1857.8330000000001</v>
      </c>
      <c r="BX14" s="17">
        <v>2176</v>
      </c>
      <c r="BY14" s="17">
        <v>1969.2260000000001</v>
      </c>
      <c r="BZ14" s="17">
        <v>1912.357</v>
      </c>
      <c r="CA14" s="17">
        <f t="shared" si="0"/>
        <v>-56.869000000000142</v>
      </c>
      <c r="CB14" s="81"/>
      <c r="CC14" s="1"/>
      <c r="CD14" s="1"/>
    </row>
    <row r="15" spans="1:82" s="5" customFormat="1" ht="16.5" hidden="1" customHeight="1" x14ac:dyDescent="0.2">
      <c r="A15" s="127"/>
      <c r="B15" s="129"/>
      <c r="C15" s="27" t="s">
        <v>85</v>
      </c>
      <c r="D15" s="28" t="s">
        <v>87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105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/>
      <c r="BS15" s="17"/>
      <c r="BT15" s="17"/>
      <c r="BU15" s="17">
        <v>0</v>
      </c>
      <c r="BV15" s="17"/>
      <c r="BW15" s="17"/>
      <c r="BX15" s="17"/>
      <c r="BY15" s="17"/>
      <c r="BZ15" s="17"/>
      <c r="CA15" s="17">
        <f t="shared" si="0"/>
        <v>0</v>
      </c>
      <c r="CB15" s="79"/>
      <c r="CC15" s="1"/>
      <c r="CD15" s="1"/>
    </row>
    <row r="16" spans="1:82" s="5" customFormat="1" ht="16.5" customHeight="1" x14ac:dyDescent="0.2">
      <c r="A16" s="127"/>
      <c r="B16" s="129"/>
      <c r="C16" s="27" t="s">
        <v>86</v>
      </c>
      <c r="D16" s="28" t="s">
        <v>2</v>
      </c>
      <c r="E16" s="72">
        <v>1832</v>
      </c>
      <c r="F16" s="72">
        <v>1954.1</v>
      </c>
      <c r="G16" s="72">
        <v>2382</v>
      </c>
      <c r="H16" s="72">
        <v>2574</v>
      </c>
      <c r="I16" s="72">
        <f>83227/31</f>
        <v>2684.7419354838707</v>
      </c>
      <c r="J16" s="72">
        <v>3220</v>
      </c>
      <c r="K16" s="72">
        <f>103886/31</f>
        <v>3351.1612903225805</v>
      </c>
      <c r="L16" s="72">
        <f>94649/31</f>
        <v>3053.1935483870966</v>
      </c>
      <c r="M16" s="72">
        <f>79209/30</f>
        <v>2640.3</v>
      </c>
      <c r="N16" s="72">
        <f>82157/31</f>
        <v>2650.2258064516127</v>
      </c>
      <c r="O16" s="72">
        <f>72335/30</f>
        <v>2411.1666666666665</v>
      </c>
      <c r="P16" s="17">
        <v>2319</v>
      </c>
      <c r="Q16" s="17">
        <v>2263</v>
      </c>
      <c r="R16" s="17">
        <v>2292</v>
      </c>
      <c r="S16" s="17">
        <v>2645</v>
      </c>
      <c r="T16" s="17">
        <v>2408</v>
      </c>
      <c r="U16" s="17">
        <v>2249</v>
      </c>
      <c r="V16" s="17">
        <v>2187</v>
      </c>
      <c r="W16" s="17">
        <v>2134</v>
      </c>
      <c r="X16" s="17">
        <v>2023</v>
      </c>
      <c r="Y16" s="17">
        <v>1960</v>
      </c>
      <c r="Z16" s="17">
        <v>1878</v>
      </c>
      <c r="AA16" s="17">
        <v>1825</v>
      </c>
      <c r="AB16" s="17">
        <v>1891</v>
      </c>
      <c r="AC16" s="17">
        <v>1875</v>
      </c>
      <c r="AD16" s="17">
        <v>1856</v>
      </c>
      <c r="AE16" s="17">
        <v>1688</v>
      </c>
      <c r="AF16" s="17">
        <v>1762</v>
      </c>
      <c r="AG16" s="17">
        <v>1798.8064516129032</v>
      </c>
      <c r="AH16" s="17">
        <v>1671.5</v>
      </c>
      <c r="AI16" s="17">
        <v>1708.3225806451612</v>
      </c>
      <c r="AJ16" s="17">
        <v>1625.0322580645161</v>
      </c>
      <c r="AK16" s="17">
        <v>1974</v>
      </c>
      <c r="AL16" s="17">
        <v>2242</v>
      </c>
      <c r="AM16" s="17">
        <v>2317</v>
      </c>
      <c r="AN16" s="17">
        <v>2192</v>
      </c>
      <c r="AO16" s="17">
        <v>2040.258064516129</v>
      </c>
      <c r="AP16" s="17">
        <v>2032</v>
      </c>
      <c r="AQ16" s="17">
        <v>1937.8064516129032</v>
      </c>
      <c r="AR16" s="17">
        <v>2004</v>
      </c>
      <c r="AS16" s="17">
        <v>2181.2903225806454</v>
      </c>
      <c r="AT16" s="17">
        <v>2342.8333333333335</v>
      </c>
      <c r="AU16" s="17">
        <v>2559.8064516129034</v>
      </c>
      <c r="AV16" s="17">
        <v>2528.4193548387098</v>
      </c>
      <c r="AW16" s="17">
        <v>2469.2333333333331</v>
      </c>
      <c r="AX16" s="17">
        <v>2555.516129032258</v>
      </c>
      <c r="AY16" s="17">
        <v>2663.7333333333331</v>
      </c>
      <c r="AZ16" s="17">
        <v>2631.7741935483873</v>
      </c>
      <c r="BA16" s="17">
        <v>2665.3870967741937</v>
      </c>
      <c r="BB16" s="17">
        <v>2535.9285714285716</v>
      </c>
      <c r="BC16" s="17">
        <v>2059.483870967742</v>
      </c>
      <c r="BD16" s="17">
        <v>1876.2333333333333</v>
      </c>
      <c r="BE16" s="17">
        <v>2491.9032258064517</v>
      </c>
      <c r="BF16" s="17">
        <v>2496.9666666666667</v>
      </c>
      <c r="BG16" s="17">
        <v>2603.2258064516127</v>
      </c>
      <c r="BH16" s="17">
        <v>2639.6129032258063</v>
      </c>
      <c r="BI16" s="17">
        <v>2499.5</v>
      </c>
      <c r="BJ16" s="17">
        <v>2373.6129032258063</v>
      </c>
      <c r="BK16" s="17">
        <v>2304.0666666666666</v>
      </c>
      <c r="BL16" s="17">
        <v>2304.645</v>
      </c>
      <c r="BM16" s="17">
        <v>2181.7420000000002</v>
      </c>
      <c r="BN16" s="17">
        <v>1964.8620000000001</v>
      </c>
      <c r="BO16" s="17">
        <v>2029</v>
      </c>
      <c r="BP16" s="17">
        <v>2141.5329999999999</v>
      </c>
      <c r="BQ16" s="17">
        <v>2517.9679999999998</v>
      </c>
      <c r="BR16" s="17">
        <v>2670.1669999999999</v>
      </c>
      <c r="BS16" s="17">
        <v>2764.1935483870966</v>
      </c>
      <c r="BT16" s="17">
        <v>2838.7741935483873</v>
      </c>
      <c r="BU16" s="17">
        <v>2860.9333333333334</v>
      </c>
      <c r="BV16" s="17">
        <v>2685.5810000000001</v>
      </c>
      <c r="BW16" s="17">
        <v>2894.5329999999999</v>
      </c>
      <c r="BX16" s="17">
        <v>2900</v>
      </c>
      <c r="BY16" s="17">
        <v>2749.4839999999999</v>
      </c>
      <c r="BZ16" s="17">
        <v>2612.857</v>
      </c>
      <c r="CA16" s="17">
        <f t="shared" si="0"/>
        <v>-136.62699999999995</v>
      </c>
      <c r="CB16" s="81"/>
      <c r="CC16" s="1"/>
      <c r="CD16" s="1"/>
    </row>
    <row r="17" spans="1:82" s="5" customFormat="1" ht="16.5" hidden="1" customHeight="1" x14ac:dyDescent="0.2">
      <c r="A17" s="127"/>
      <c r="B17" s="129"/>
      <c r="C17" s="27" t="s">
        <v>85</v>
      </c>
      <c r="D17" s="28" t="s">
        <v>88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41.838709677419352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17"/>
      <c r="BS17" s="17"/>
      <c r="BT17" s="17"/>
      <c r="BU17" s="17">
        <v>0</v>
      </c>
      <c r="BV17" s="17"/>
      <c r="BW17" s="17"/>
      <c r="BX17" s="17"/>
      <c r="BY17" s="17"/>
      <c r="BZ17" s="17"/>
      <c r="CA17" s="17">
        <f t="shared" si="0"/>
        <v>0</v>
      </c>
      <c r="CB17" s="79"/>
      <c r="CC17" s="1"/>
      <c r="CD17" s="1"/>
    </row>
    <row r="18" spans="1:82" s="5" customFormat="1" ht="16.5" customHeight="1" x14ac:dyDescent="0.2">
      <c r="A18" s="127"/>
      <c r="B18" s="129"/>
      <c r="C18" s="27" t="s">
        <v>95</v>
      </c>
      <c r="D18" s="28" t="s">
        <v>3</v>
      </c>
      <c r="E18" s="72">
        <v>98</v>
      </c>
      <c r="F18" s="72">
        <v>109.1</v>
      </c>
      <c r="G18" s="72">
        <v>106</v>
      </c>
      <c r="H18" s="72">
        <v>106</v>
      </c>
      <c r="I18" s="72">
        <v>105.61290322580645</v>
      </c>
      <c r="J18" s="72">
        <v>88</v>
      </c>
      <c r="K18" s="72">
        <v>119.61290322580645</v>
      </c>
      <c r="L18" s="72">
        <v>102.64516129032258</v>
      </c>
      <c r="M18" s="72">
        <v>106.83333333333333</v>
      </c>
      <c r="N18" s="72">
        <v>99.677419354838705</v>
      </c>
      <c r="O18" s="72">
        <v>108.6</v>
      </c>
      <c r="P18" s="17">
        <v>110</v>
      </c>
      <c r="Q18" s="17">
        <v>106</v>
      </c>
      <c r="R18" s="17">
        <v>100</v>
      </c>
      <c r="S18" s="17">
        <v>102</v>
      </c>
      <c r="T18" s="17">
        <v>98</v>
      </c>
      <c r="U18" s="17">
        <v>99</v>
      </c>
      <c r="V18" s="17">
        <v>88</v>
      </c>
      <c r="W18" s="17">
        <v>98</v>
      </c>
      <c r="X18" s="17">
        <v>88</v>
      </c>
      <c r="Y18" s="17">
        <v>99</v>
      </c>
      <c r="Z18" s="17">
        <v>81</v>
      </c>
      <c r="AA18" s="17">
        <v>92</v>
      </c>
      <c r="AB18" s="17">
        <v>83</v>
      </c>
      <c r="AC18" s="17">
        <v>85</v>
      </c>
      <c r="AD18" s="17">
        <v>85</v>
      </c>
      <c r="AE18" s="17">
        <v>69</v>
      </c>
      <c r="AF18" s="17">
        <v>81</v>
      </c>
      <c r="AG18" s="17">
        <v>77.903225806451616</v>
      </c>
      <c r="AH18" s="17">
        <v>103.46666666666667</v>
      </c>
      <c r="AI18" s="17">
        <v>107.83870967741936</v>
      </c>
      <c r="AJ18" s="17">
        <v>121.19354838709677</v>
      </c>
      <c r="AK18" s="17">
        <v>100</v>
      </c>
      <c r="AL18" s="17">
        <v>106</v>
      </c>
      <c r="AM18" s="17">
        <v>92</v>
      </c>
      <c r="AN18" s="17">
        <v>92</v>
      </c>
      <c r="AO18" s="17">
        <v>77.032258064516128</v>
      </c>
      <c r="AP18" s="17">
        <v>61</v>
      </c>
      <c r="AQ18" s="17">
        <v>88.387096774193552</v>
      </c>
      <c r="AR18" s="17">
        <v>125</v>
      </c>
      <c r="AS18" s="17">
        <v>137.25806451612902</v>
      </c>
      <c r="AT18" s="17">
        <v>119.4</v>
      </c>
      <c r="AU18" s="17">
        <v>105.87096774193549</v>
      </c>
      <c r="AV18" s="17">
        <v>114.25806451612904</v>
      </c>
      <c r="AW18" s="17">
        <v>107.86666666666666</v>
      </c>
      <c r="AX18" s="17">
        <v>106.54838709677419</v>
      </c>
      <c r="AY18" s="17">
        <v>105.93333333333334</v>
      </c>
      <c r="AZ18" s="17">
        <v>107.87096774193549</v>
      </c>
      <c r="BA18" s="17">
        <v>99.838709677419359</v>
      </c>
      <c r="BB18" s="17">
        <v>99.142857142857139</v>
      </c>
      <c r="BC18" s="17">
        <v>87.032258064516128</v>
      </c>
      <c r="BD18" s="17">
        <v>67.333333333333329</v>
      </c>
      <c r="BE18" s="17">
        <v>92.838709677419359</v>
      </c>
      <c r="BF18" s="17">
        <v>79.900000000000006</v>
      </c>
      <c r="BG18" s="17">
        <v>83.709677419354833</v>
      </c>
      <c r="BH18" s="17">
        <v>72.225806451612897</v>
      </c>
      <c r="BI18" s="17">
        <v>74.566666666666663</v>
      </c>
      <c r="BJ18" s="17">
        <v>29.193548387096776</v>
      </c>
      <c r="BK18" s="17">
        <v>91.3</v>
      </c>
      <c r="BL18" s="17">
        <v>70.355000000000004</v>
      </c>
      <c r="BM18" s="17">
        <v>70.096999999999994</v>
      </c>
      <c r="BN18" s="17">
        <v>65.241</v>
      </c>
      <c r="BO18" s="17">
        <v>72.031999999999996</v>
      </c>
      <c r="BP18" s="17">
        <v>49.567</v>
      </c>
      <c r="BQ18" s="17">
        <v>0</v>
      </c>
      <c r="BR18" s="17">
        <v>82.2</v>
      </c>
      <c r="BS18" s="17">
        <v>147.51612903225808</v>
      </c>
      <c r="BT18" s="17">
        <v>82.483870967741936</v>
      </c>
      <c r="BU18" s="17">
        <v>115.06666666666666</v>
      </c>
      <c r="BV18" s="17">
        <v>116.032</v>
      </c>
      <c r="BW18" s="17">
        <v>269.39999999999998</v>
      </c>
      <c r="BX18" s="17">
        <v>277</v>
      </c>
      <c r="BY18" s="17">
        <v>229.839</v>
      </c>
      <c r="BZ18" s="17">
        <v>234.214</v>
      </c>
      <c r="CA18" s="17">
        <f t="shared" si="0"/>
        <v>4.375</v>
      </c>
      <c r="CB18" s="81"/>
      <c r="CC18" s="1"/>
      <c r="CD18" s="1"/>
    </row>
    <row r="19" spans="1:82" s="5" customFormat="1" ht="15.75" customHeight="1" x14ac:dyDescent="0.2">
      <c r="A19" s="127"/>
      <c r="B19" s="129"/>
      <c r="C19" s="27" t="s">
        <v>17</v>
      </c>
      <c r="D19" s="28" t="s">
        <v>40</v>
      </c>
      <c r="E19" s="72">
        <v>4187</v>
      </c>
      <c r="F19" s="72">
        <v>4157.1000000000004</v>
      </c>
      <c r="G19" s="72">
        <v>4070</v>
      </c>
      <c r="H19" s="72">
        <v>3904</v>
      </c>
      <c r="I19" s="72">
        <f>120055/31</f>
        <v>3872.7419354838707</v>
      </c>
      <c r="J19" s="72">
        <v>3842</v>
      </c>
      <c r="K19" s="72">
        <f>115250/31</f>
        <v>3717.7419354838707</v>
      </c>
      <c r="L19" s="72">
        <f>116677/31</f>
        <v>3763.7741935483873</v>
      </c>
      <c r="M19" s="72">
        <f>112577/30</f>
        <v>3752.5666666666666</v>
      </c>
      <c r="N19" s="72">
        <f>120051/31</f>
        <v>3872.6129032258063</v>
      </c>
      <c r="O19" s="72">
        <f>115749/30</f>
        <v>3858.3</v>
      </c>
      <c r="P19" s="17">
        <v>3787</v>
      </c>
      <c r="Q19" s="17">
        <v>3843</v>
      </c>
      <c r="R19" s="17">
        <v>3663</v>
      </c>
      <c r="S19" s="17">
        <v>3721</v>
      </c>
      <c r="T19" s="17">
        <v>3518</v>
      </c>
      <c r="U19" s="17">
        <v>3406</v>
      </c>
      <c r="V19" s="17">
        <v>3548</v>
      </c>
      <c r="W19" s="17">
        <v>3469</v>
      </c>
      <c r="X19" s="17">
        <v>3534</v>
      </c>
      <c r="Y19" s="17">
        <v>3507</v>
      </c>
      <c r="Z19" s="17">
        <v>3428</v>
      </c>
      <c r="AA19" s="17">
        <v>3293</v>
      </c>
      <c r="AB19" s="17">
        <v>2818</v>
      </c>
      <c r="AC19" s="17">
        <v>3360</v>
      </c>
      <c r="AD19" s="17">
        <v>3485</v>
      </c>
      <c r="AE19" s="17">
        <v>3437</v>
      </c>
      <c r="AF19" s="17">
        <v>3515</v>
      </c>
      <c r="AG19" s="17">
        <v>3951.9677419354839</v>
      </c>
      <c r="AH19" s="17">
        <v>4407.6333333333332</v>
      </c>
      <c r="AI19" s="17">
        <v>4326.7741935483873</v>
      </c>
      <c r="AJ19" s="17">
        <v>4471.3870967741932</v>
      </c>
      <c r="AK19" s="17">
        <v>4109</v>
      </c>
      <c r="AL19" s="17">
        <v>4097</v>
      </c>
      <c r="AM19" s="17">
        <v>4022</v>
      </c>
      <c r="AN19" s="17">
        <v>4014</v>
      </c>
      <c r="AO19" s="17">
        <v>3843.7096774193546</v>
      </c>
      <c r="AP19" s="17">
        <v>3655</v>
      </c>
      <c r="AQ19" s="17">
        <v>3641.2580645161293</v>
      </c>
      <c r="AR19" s="17">
        <v>3710</v>
      </c>
      <c r="AS19" s="17">
        <v>3727.2258064516127</v>
      </c>
      <c r="AT19" s="17">
        <v>3656</v>
      </c>
      <c r="AU19" s="17">
        <v>3602.7419354838707</v>
      </c>
      <c r="AV19" s="17">
        <v>3515.4193548387098</v>
      </c>
      <c r="AW19" s="17">
        <v>3447.4</v>
      </c>
      <c r="AX19" s="17">
        <v>3378.6774193548385</v>
      </c>
      <c r="AY19" s="17">
        <v>3332.1333333333332</v>
      </c>
      <c r="AZ19" s="17">
        <v>3255.6774193548385</v>
      </c>
      <c r="BA19" s="17">
        <v>3192.6451612903224</v>
      </c>
      <c r="BB19" s="17">
        <v>3092.75</v>
      </c>
      <c r="BC19" s="17">
        <v>2565.8709677419356</v>
      </c>
      <c r="BD19" s="17">
        <v>1950.1</v>
      </c>
      <c r="BE19" s="17">
        <v>2767.1612903225805</v>
      </c>
      <c r="BF19" s="17">
        <v>2801.1333333333332</v>
      </c>
      <c r="BG19" s="17">
        <v>2819.1935483870966</v>
      </c>
      <c r="BH19" s="17">
        <v>2803.0967741935483</v>
      </c>
      <c r="BI19" s="17">
        <v>2882.9666666666667</v>
      </c>
      <c r="BJ19" s="17">
        <v>2008.0967741935483</v>
      </c>
      <c r="BK19" s="17">
        <v>0</v>
      </c>
      <c r="BL19" s="17">
        <v>0</v>
      </c>
      <c r="BM19" s="17">
        <v>0</v>
      </c>
      <c r="BN19" s="17">
        <v>0</v>
      </c>
      <c r="BO19" s="17">
        <v>183.935</v>
      </c>
      <c r="BP19" s="17">
        <v>0</v>
      </c>
      <c r="BQ19" s="17">
        <v>0</v>
      </c>
      <c r="BR19" s="17">
        <v>28.2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f t="shared" si="0"/>
        <v>0</v>
      </c>
      <c r="CB19" s="79"/>
      <c r="CC19" s="1"/>
      <c r="CD19" s="1"/>
    </row>
    <row r="20" spans="1:82" s="5" customFormat="1" ht="15.75" customHeight="1" x14ac:dyDescent="0.2">
      <c r="A20" s="127"/>
      <c r="B20" s="129"/>
      <c r="C20" s="27" t="s">
        <v>93</v>
      </c>
      <c r="D20" s="28" t="s">
        <v>91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640.16129032258061</v>
      </c>
      <c r="BK20" s="17">
        <v>1896.2333333333333</v>
      </c>
      <c r="BL20" s="17">
        <v>1914.71</v>
      </c>
      <c r="BM20" s="17">
        <v>1954.097</v>
      </c>
      <c r="BN20" s="17">
        <v>1803.1030000000001</v>
      </c>
      <c r="BO20" s="17">
        <v>1643.4839999999999</v>
      </c>
      <c r="BP20" s="17">
        <v>1783.633</v>
      </c>
      <c r="BQ20" s="17">
        <v>1798.9349999999999</v>
      </c>
      <c r="BR20" s="17">
        <v>1802.8</v>
      </c>
      <c r="BS20" s="17">
        <v>1788.516129032258</v>
      </c>
      <c r="BT20" s="17">
        <v>1743.7741935483871</v>
      </c>
      <c r="BU20" s="17">
        <v>1722.6333333333334</v>
      </c>
      <c r="BV20" s="17">
        <v>1683.903</v>
      </c>
      <c r="BW20" s="17">
        <v>1621.4</v>
      </c>
      <c r="BX20" s="17">
        <v>1608</v>
      </c>
      <c r="BY20" s="17">
        <v>1558.548</v>
      </c>
      <c r="BZ20" s="17">
        <v>1556.9639999999999</v>
      </c>
      <c r="CA20" s="17">
        <f t="shared" si="0"/>
        <v>-1.58400000000006</v>
      </c>
      <c r="CB20" s="81"/>
      <c r="CC20" s="1"/>
      <c r="CD20" s="1"/>
    </row>
    <row r="21" spans="1:82" s="5" customFormat="1" ht="19.5" customHeight="1" x14ac:dyDescent="0.2">
      <c r="A21" s="127"/>
      <c r="B21" s="129"/>
      <c r="C21" s="27" t="s">
        <v>28</v>
      </c>
      <c r="D21" s="28" t="s">
        <v>92</v>
      </c>
      <c r="E21" s="17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>
        <v>0</v>
      </c>
      <c r="AG21" s="17">
        <v>0</v>
      </c>
      <c r="AH21" s="17">
        <v>0</v>
      </c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138.48387096774192</v>
      </c>
      <c r="BK21" s="17">
        <v>884.86666666666667</v>
      </c>
      <c r="BL21" s="17">
        <v>888.87099999999998</v>
      </c>
      <c r="BM21" s="17">
        <v>877.09699999999998</v>
      </c>
      <c r="BN21" s="17">
        <v>890.86199999999997</v>
      </c>
      <c r="BO21" s="17">
        <v>847.61300000000006</v>
      </c>
      <c r="BP21" s="17">
        <v>967.36699999999996</v>
      </c>
      <c r="BQ21" s="17">
        <v>913.48400000000004</v>
      </c>
      <c r="BR21" s="17">
        <v>901.03300000000002</v>
      </c>
      <c r="BS21" s="17">
        <v>921.61290322580646</v>
      </c>
      <c r="BT21" s="17">
        <v>1019.3225806451613</v>
      </c>
      <c r="BU21" s="17">
        <v>1019.7</v>
      </c>
      <c r="BV21" s="17">
        <v>1067.4190000000001</v>
      </c>
      <c r="BW21" s="17">
        <v>1085.9000000000001</v>
      </c>
      <c r="BX21" s="17">
        <v>1023</v>
      </c>
      <c r="BY21" s="17">
        <v>1038.0650000000001</v>
      </c>
      <c r="BZ21" s="17">
        <v>920.67899999999997</v>
      </c>
      <c r="CA21" s="17">
        <f t="shared" si="0"/>
        <v>-117.38600000000008</v>
      </c>
      <c r="CB21" s="81"/>
      <c r="CC21" s="1"/>
      <c r="CD21" s="1"/>
    </row>
    <row r="22" spans="1:82" s="5" customFormat="1" ht="19.5" customHeight="1" x14ac:dyDescent="0.2">
      <c r="A22" s="127"/>
      <c r="B22" s="129"/>
      <c r="C22" s="27" t="s">
        <v>89</v>
      </c>
      <c r="D22" s="28" t="s">
        <v>5</v>
      </c>
      <c r="E22" s="72">
        <v>174</v>
      </c>
      <c r="F22" s="72">
        <v>171.1</v>
      </c>
      <c r="G22" s="72">
        <v>173</v>
      </c>
      <c r="H22" s="72">
        <v>171</v>
      </c>
      <c r="I22" s="72">
        <v>165.29032258064515</v>
      </c>
      <c r="J22" s="72">
        <v>171</v>
      </c>
      <c r="K22" s="72">
        <v>171.16129032258064</v>
      </c>
      <c r="L22" s="72">
        <v>161.35483870967741</v>
      </c>
      <c r="M22" s="72">
        <v>166.76666666666668</v>
      </c>
      <c r="N22" s="72">
        <v>170.74193548387098</v>
      </c>
      <c r="O22" s="72">
        <v>167.96666666666667</v>
      </c>
      <c r="P22" s="17">
        <v>168</v>
      </c>
      <c r="Q22" s="17">
        <v>168</v>
      </c>
      <c r="R22" s="17">
        <v>168</v>
      </c>
      <c r="S22" s="17">
        <v>165</v>
      </c>
      <c r="T22" s="17">
        <v>166</v>
      </c>
      <c r="U22" s="17">
        <v>158</v>
      </c>
      <c r="V22" s="17">
        <v>156</v>
      </c>
      <c r="W22" s="17">
        <v>156</v>
      </c>
      <c r="X22" s="17">
        <v>155</v>
      </c>
      <c r="Y22" s="17">
        <v>163</v>
      </c>
      <c r="Z22" s="17">
        <v>167</v>
      </c>
      <c r="AA22" s="17">
        <v>152</v>
      </c>
      <c r="AB22" s="17">
        <v>167</v>
      </c>
      <c r="AC22" s="17">
        <v>158</v>
      </c>
      <c r="AD22" s="17">
        <v>155</v>
      </c>
      <c r="AE22" s="17">
        <v>154</v>
      </c>
      <c r="AF22" s="17">
        <v>151</v>
      </c>
      <c r="AG22" s="17">
        <v>153.45161290322579</v>
      </c>
      <c r="AH22" s="17">
        <v>165.03333333333333</v>
      </c>
      <c r="AI22" s="17">
        <v>151.7741935483871</v>
      </c>
      <c r="AJ22" s="17">
        <v>152.90322580645162</v>
      </c>
      <c r="AK22" s="17">
        <v>151</v>
      </c>
      <c r="AL22" s="17">
        <v>153</v>
      </c>
      <c r="AM22" s="17">
        <v>160</v>
      </c>
      <c r="AN22" s="17">
        <v>155</v>
      </c>
      <c r="AO22" s="17">
        <v>155</v>
      </c>
      <c r="AP22" s="17">
        <v>159</v>
      </c>
      <c r="AQ22" s="17">
        <v>156.06451612903226</v>
      </c>
      <c r="AR22" s="17">
        <v>153</v>
      </c>
      <c r="AS22" s="17">
        <v>152.70967741935485</v>
      </c>
      <c r="AT22" s="17">
        <v>149.63333333333333</v>
      </c>
      <c r="AU22" s="17">
        <v>150.90322580645162</v>
      </c>
      <c r="AV22" s="17">
        <v>150.12903225806451</v>
      </c>
      <c r="AW22" s="17">
        <v>152.36666666666667</v>
      </c>
      <c r="AX22" s="17">
        <v>148.35483870967741</v>
      </c>
      <c r="AY22" s="17">
        <v>150.93333333333334</v>
      </c>
      <c r="AZ22" s="17">
        <v>161.2258064516129</v>
      </c>
      <c r="BA22" s="17">
        <v>164.70967741935485</v>
      </c>
      <c r="BB22" s="17">
        <v>155.28571428571428</v>
      </c>
      <c r="BC22" s="17">
        <v>114.51612903225806</v>
      </c>
      <c r="BD22" s="17">
        <v>160.16666666666666</v>
      </c>
      <c r="BE22" s="17">
        <v>135.70967741935485</v>
      </c>
      <c r="BF22" s="17">
        <v>147.96666666666667</v>
      </c>
      <c r="BG22" s="17">
        <v>162.41935483870967</v>
      </c>
      <c r="BH22" s="17">
        <v>162.48387096774192</v>
      </c>
      <c r="BI22" s="17">
        <v>156.96666666666667</v>
      </c>
      <c r="BJ22" s="17">
        <v>158.61290322580646</v>
      </c>
      <c r="BK22" s="17">
        <v>159.16666666666666</v>
      </c>
      <c r="BL22" s="17">
        <v>159.96799999999999</v>
      </c>
      <c r="BM22" s="17">
        <v>157</v>
      </c>
      <c r="BN22" s="17">
        <v>154.172</v>
      </c>
      <c r="BO22" s="17">
        <v>157.03200000000001</v>
      </c>
      <c r="BP22" s="17">
        <v>152.30000000000001</v>
      </c>
      <c r="BQ22" s="17">
        <v>155.32300000000001</v>
      </c>
      <c r="BR22" s="17">
        <v>152.86699999999999</v>
      </c>
      <c r="BS22" s="17">
        <v>150.51612903225808</v>
      </c>
      <c r="BT22" s="17">
        <v>155.93548387096774</v>
      </c>
      <c r="BU22" s="17">
        <v>145.9</v>
      </c>
      <c r="BV22" s="17">
        <v>150.226</v>
      </c>
      <c r="BW22" s="17">
        <v>150.1</v>
      </c>
      <c r="BX22" s="17">
        <v>150</v>
      </c>
      <c r="BY22" s="17">
        <v>148.71</v>
      </c>
      <c r="BZ22" s="17">
        <v>123.893</v>
      </c>
      <c r="CA22" s="17">
        <f t="shared" si="0"/>
        <v>-24.817000000000007</v>
      </c>
      <c r="CB22" s="81"/>
      <c r="CC22" s="1"/>
      <c r="CD22" s="1"/>
    </row>
    <row r="23" spans="1:82" s="5" customFormat="1" ht="19.5" customHeight="1" x14ac:dyDescent="0.2">
      <c r="A23" s="127"/>
      <c r="B23" s="129"/>
      <c r="C23" s="27" t="s">
        <v>76</v>
      </c>
      <c r="D23" s="28" t="s">
        <v>6</v>
      </c>
      <c r="E23" s="72">
        <v>13636</v>
      </c>
      <c r="F23" s="72">
        <v>13663</v>
      </c>
      <c r="G23" s="72">
        <v>13886</v>
      </c>
      <c r="H23" s="72">
        <v>14174.96</v>
      </c>
      <c r="I23" s="72">
        <f>445432/31</f>
        <v>14368.774193548386</v>
      </c>
      <c r="J23" s="72">
        <v>14391</v>
      </c>
      <c r="K23" s="72">
        <f>446939/31</f>
        <v>14417.387096774193</v>
      </c>
      <c r="L23" s="72">
        <f>411601/31</f>
        <v>13277.451612903225</v>
      </c>
      <c r="M23" s="72">
        <f>456346/30</f>
        <v>15211.533333333333</v>
      </c>
      <c r="N23" s="72">
        <f>471561/31</f>
        <v>15211.645161290322</v>
      </c>
      <c r="O23" s="72">
        <f>455211/30</f>
        <v>15173.7</v>
      </c>
      <c r="P23" s="17">
        <v>14446</v>
      </c>
      <c r="Q23" s="17">
        <v>14902</v>
      </c>
      <c r="R23" s="17">
        <v>14791</v>
      </c>
      <c r="S23" s="17">
        <v>14380</v>
      </c>
      <c r="T23" s="17">
        <v>13238</v>
      </c>
      <c r="U23" s="17">
        <v>13259</v>
      </c>
      <c r="V23" s="17">
        <v>12784</v>
      </c>
      <c r="W23" s="17">
        <v>12621</v>
      </c>
      <c r="X23" s="17">
        <v>12447</v>
      </c>
      <c r="Y23" s="17">
        <v>12312</v>
      </c>
      <c r="Z23" s="17">
        <v>12183</v>
      </c>
      <c r="AA23" s="17">
        <v>12220</v>
      </c>
      <c r="AB23" s="17">
        <v>12222</v>
      </c>
      <c r="AC23" s="17">
        <v>12069</v>
      </c>
      <c r="AD23" s="17">
        <v>12016</v>
      </c>
      <c r="AE23" s="17">
        <v>11793</v>
      </c>
      <c r="AF23" s="17">
        <v>11634</v>
      </c>
      <c r="AG23" s="17">
        <v>11755.612903225807</v>
      </c>
      <c r="AH23" s="17">
        <v>11936.666666666666</v>
      </c>
      <c r="AI23" s="17">
        <v>12046.870967741936</v>
      </c>
      <c r="AJ23" s="17">
        <v>12153.645161290322</v>
      </c>
      <c r="AK23" s="17">
        <v>12122</v>
      </c>
      <c r="AL23" s="17">
        <v>12502</v>
      </c>
      <c r="AM23" s="17">
        <v>12552</v>
      </c>
      <c r="AN23" s="17">
        <v>12320</v>
      </c>
      <c r="AO23" s="17">
        <v>12025.322580645161</v>
      </c>
      <c r="AP23" s="17">
        <v>11802</v>
      </c>
      <c r="AQ23" s="17">
        <v>11775.741935483871</v>
      </c>
      <c r="AR23" s="17">
        <v>11578</v>
      </c>
      <c r="AS23" s="17">
        <v>11350.935483870968</v>
      </c>
      <c r="AT23" s="17">
        <v>11134.9</v>
      </c>
      <c r="AU23" s="17">
        <v>11043.58064516129</v>
      </c>
      <c r="AV23" s="17">
        <v>11161.032258064517</v>
      </c>
      <c r="AW23" s="17">
        <v>11370.666666666666</v>
      </c>
      <c r="AX23" s="17">
        <v>11194.096774193549</v>
      </c>
      <c r="AY23" s="17">
        <v>11056.433333333332</v>
      </c>
      <c r="AZ23" s="17">
        <v>10970.677419354839</v>
      </c>
      <c r="BA23" s="17">
        <v>10928.451612903225</v>
      </c>
      <c r="BB23" s="17">
        <v>10757.642857142857</v>
      </c>
      <c r="BC23" s="17">
        <v>9696.0967741935492</v>
      </c>
      <c r="BD23" s="17">
        <v>9008.4</v>
      </c>
      <c r="BE23" s="17">
        <v>9337.8064516129034</v>
      </c>
      <c r="BF23" s="17">
        <v>9721.8333333333339</v>
      </c>
      <c r="BG23" s="17">
        <v>9847.1935483870966</v>
      </c>
      <c r="BH23" s="17">
        <v>9850.1290322580644</v>
      </c>
      <c r="BI23" s="17">
        <v>9688.1333333333332</v>
      </c>
      <c r="BJ23" s="17">
        <v>9513</v>
      </c>
      <c r="BK23" s="17">
        <v>9337.2999999999993</v>
      </c>
      <c r="BL23" s="17">
        <v>9195.6769999999997</v>
      </c>
      <c r="BM23" s="17">
        <v>8856.6129999999994</v>
      </c>
      <c r="BN23" s="17">
        <v>8681.31</v>
      </c>
      <c r="BO23" s="17">
        <v>8561.2579999999998</v>
      </c>
      <c r="BP23" s="17">
        <v>8284.5669999999991</v>
      </c>
      <c r="BQ23" s="17">
        <v>4544.8389999999999</v>
      </c>
      <c r="BR23" s="17">
        <v>0</v>
      </c>
      <c r="BS23" s="17">
        <v>0</v>
      </c>
      <c r="BT23" s="17">
        <v>0</v>
      </c>
      <c r="BU23" s="17">
        <v>1111.9666666666667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f t="shared" si="0"/>
        <v>0</v>
      </c>
      <c r="CB23" s="80"/>
      <c r="CC23" s="1"/>
      <c r="CD23" s="1"/>
    </row>
    <row r="24" spans="1:82" s="5" customFormat="1" ht="19.5" customHeight="1" x14ac:dyDescent="0.2">
      <c r="A24" s="127"/>
      <c r="B24" s="129"/>
      <c r="C24" s="27" t="s">
        <v>98</v>
      </c>
      <c r="D24" s="28" t="s">
        <v>99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>
        <v>2845.0320000000002</v>
      </c>
      <c r="BR24" s="17">
        <v>7759.1</v>
      </c>
      <c r="BS24" s="17">
        <v>7754.2258064516127</v>
      </c>
      <c r="BT24" s="17">
        <v>7702.0645161290322</v>
      </c>
      <c r="BU24" s="17">
        <v>6777.1333333333332</v>
      </c>
      <c r="BV24" s="17">
        <v>7793.8389999999999</v>
      </c>
      <c r="BW24" s="17">
        <v>7895.7669999999998</v>
      </c>
      <c r="BX24" s="17">
        <v>7868</v>
      </c>
      <c r="BY24" s="17">
        <v>7896.1289999999999</v>
      </c>
      <c r="BZ24" s="17">
        <v>7838.5709999999999</v>
      </c>
      <c r="CA24" s="17">
        <f t="shared" si="0"/>
        <v>-57.557999999999993</v>
      </c>
      <c r="CB24" s="80"/>
      <c r="CC24" s="1"/>
      <c r="CD24" s="1"/>
    </row>
    <row r="25" spans="1:82" s="5" customFormat="1" ht="16.5" customHeight="1" x14ac:dyDescent="0.2">
      <c r="A25" s="127"/>
      <c r="B25" s="129"/>
      <c r="C25" s="27" t="s">
        <v>28</v>
      </c>
      <c r="D25" s="28" t="s">
        <v>29</v>
      </c>
      <c r="E25" s="72">
        <v>1982</v>
      </c>
      <c r="F25" s="72">
        <v>1964.1</v>
      </c>
      <c r="G25" s="72">
        <v>1859</v>
      </c>
      <c r="H25" s="72">
        <v>2107</v>
      </c>
      <c r="I25" s="72">
        <f>59558/31</f>
        <v>1921.2258064516129</v>
      </c>
      <c r="J25" s="72">
        <v>1955</v>
      </c>
      <c r="K25" s="72">
        <f>66570/31</f>
        <v>2147.4193548387098</v>
      </c>
      <c r="L25" s="72">
        <f>66497/31</f>
        <v>2145.0645161290322</v>
      </c>
      <c r="M25" s="72">
        <f>63313/30</f>
        <v>2110.4333333333334</v>
      </c>
      <c r="N25" s="72">
        <f>56207/31</f>
        <v>1813.1290322580646</v>
      </c>
      <c r="O25" s="72">
        <f>55392/30</f>
        <v>1846.4</v>
      </c>
      <c r="P25" s="17">
        <v>1751</v>
      </c>
      <c r="Q25" s="17">
        <v>1714</v>
      </c>
      <c r="R25" s="17">
        <v>1656</v>
      </c>
      <c r="S25" s="17">
        <v>1557</v>
      </c>
      <c r="T25" s="17">
        <v>1475</v>
      </c>
      <c r="U25" s="17">
        <v>1401</v>
      </c>
      <c r="V25" s="17">
        <v>1320</v>
      </c>
      <c r="W25" s="17">
        <v>1342</v>
      </c>
      <c r="X25" s="17">
        <v>1320</v>
      </c>
      <c r="Y25" s="17">
        <v>1297</v>
      </c>
      <c r="Z25" s="17">
        <v>1266</v>
      </c>
      <c r="AA25" s="17">
        <v>1189</v>
      </c>
      <c r="AB25" s="17">
        <v>1164</v>
      </c>
      <c r="AC25" s="17">
        <v>1124</v>
      </c>
      <c r="AD25" s="17">
        <v>1121</v>
      </c>
      <c r="AE25" s="17">
        <v>1087</v>
      </c>
      <c r="AF25" s="17">
        <v>1053</v>
      </c>
      <c r="AG25" s="17">
        <v>1053.6774193548388</v>
      </c>
      <c r="AH25" s="17">
        <v>1046.3</v>
      </c>
      <c r="AI25" s="17">
        <v>1044.1290322580646</v>
      </c>
      <c r="AJ25" s="17">
        <v>1034.3870967741937</v>
      </c>
      <c r="AK25" s="17">
        <v>1008</v>
      </c>
      <c r="AL25" s="17">
        <v>1165</v>
      </c>
      <c r="AM25" s="17">
        <v>1753</v>
      </c>
      <c r="AN25" s="17">
        <v>1670</v>
      </c>
      <c r="AO25" s="17">
        <v>1561.8387096774193</v>
      </c>
      <c r="AP25" s="17">
        <v>1421</v>
      </c>
      <c r="AQ25" s="17">
        <v>1874.6129032258063</v>
      </c>
      <c r="AR25" s="17">
        <v>2492</v>
      </c>
      <c r="AS25" s="17">
        <v>2388.3548387096776</v>
      </c>
      <c r="AT25" s="17">
        <v>2071.1999999999998</v>
      </c>
      <c r="AU25" s="17">
        <v>1848.3870967741937</v>
      </c>
      <c r="AV25" s="17">
        <v>1618.741935483871</v>
      </c>
      <c r="AW25" s="17">
        <v>1598.0666666666666</v>
      </c>
      <c r="AX25" s="17">
        <v>1568.3870967741937</v>
      </c>
      <c r="AY25" s="17">
        <v>1496.7666666666667</v>
      </c>
      <c r="AZ25" s="17">
        <v>1561.6129032258063</v>
      </c>
      <c r="BA25" s="17">
        <v>1493.3225806451612</v>
      </c>
      <c r="BB25" s="17">
        <v>1425.2142857142858</v>
      </c>
      <c r="BC25" s="17">
        <v>1492.7096774193549</v>
      </c>
      <c r="BD25" s="17">
        <v>1421.7333333333333</v>
      </c>
      <c r="BE25" s="17">
        <v>1289.0322580645161</v>
      </c>
      <c r="BF25" s="17">
        <v>1230.9000000000001</v>
      </c>
      <c r="BG25" s="17">
        <v>1283.741935483871</v>
      </c>
      <c r="BH25" s="17">
        <v>1247.6451612903227</v>
      </c>
      <c r="BI25" s="17">
        <v>1390.1333333333334</v>
      </c>
      <c r="BJ25" s="17">
        <v>1315</v>
      </c>
      <c r="BK25" s="17">
        <v>1248.3</v>
      </c>
      <c r="BL25" s="17">
        <v>1446.6130000000001</v>
      </c>
      <c r="BM25" s="17">
        <v>1337.3869999999999</v>
      </c>
      <c r="BN25" s="17">
        <v>1276.2070000000001</v>
      </c>
      <c r="BO25" s="17">
        <v>1241.903</v>
      </c>
      <c r="BP25" s="17">
        <v>1250</v>
      </c>
      <c r="BQ25" s="17">
        <v>1216.1610000000001</v>
      </c>
      <c r="BR25" s="17">
        <v>1154.633</v>
      </c>
      <c r="BS25" s="17">
        <v>1085.9032258064517</v>
      </c>
      <c r="BT25" s="17">
        <v>1044.8709677419354</v>
      </c>
      <c r="BU25" s="17">
        <v>993.8</v>
      </c>
      <c r="BV25" s="17">
        <v>987.452</v>
      </c>
      <c r="BW25" s="17">
        <v>995.6</v>
      </c>
      <c r="BX25" s="17">
        <v>995</v>
      </c>
      <c r="BY25" s="17">
        <v>961.87099999999998</v>
      </c>
      <c r="BZ25" s="17">
        <v>926.92899999999997</v>
      </c>
      <c r="CA25" s="17">
        <f t="shared" si="0"/>
        <v>-34.942000000000007</v>
      </c>
      <c r="CB25" s="80"/>
      <c r="CC25" s="1"/>
      <c r="CD25" s="1"/>
    </row>
    <row r="26" spans="1:82" s="5" customFormat="1" ht="16.5" customHeight="1" x14ac:dyDescent="0.2">
      <c r="A26" s="127"/>
      <c r="B26" s="129"/>
      <c r="C26" s="27" t="s">
        <v>71</v>
      </c>
      <c r="D26" s="28" t="s">
        <v>27</v>
      </c>
      <c r="E26" s="72">
        <v>35</v>
      </c>
      <c r="F26" s="72">
        <v>33</v>
      </c>
      <c r="G26" s="72">
        <v>32</v>
      </c>
      <c r="H26" s="72">
        <v>34</v>
      </c>
      <c r="I26" s="72">
        <v>33.096774193548384</v>
      </c>
      <c r="J26" s="72">
        <v>33</v>
      </c>
      <c r="K26" s="72">
        <v>32.387096774193552</v>
      </c>
      <c r="L26" s="72">
        <v>33.41935483870968</v>
      </c>
      <c r="M26" s="72">
        <v>33.4</v>
      </c>
      <c r="N26" s="72">
        <v>42.967741935483872</v>
      </c>
      <c r="O26" s="72">
        <v>55.43333333333333</v>
      </c>
      <c r="P26" s="17">
        <v>42</v>
      </c>
      <c r="Q26" s="17">
        <v>42</v>
      </c>
      <c r="R26" s="17">
        <v>38</v>
      </c>
      <c r="S26" s="17">
        <v>38</v>
      </c>
      <c r="T26" s="17">
        <v>38</v>
      </c>
      <c r="U26" s="17">
        <v>37</v>
      </c>
      <c r="V26" s="17">
        <v>33</v>
      </c>
      <c r="W26" s="17">
        <v>35</v>
      </c>
      <c r="X26" s="17">
        <v>31</v>
      </c>
      <c r="Y26" s="17">
        <v>31</v>
      </c>
      <c r="Z26" s="17">
        <v>35</v>
      </c>
      <c r="AA26" s="17">
        <v>34</v>
      </c>
      <c r="AB26" s="17">
        <v>31</v>
      </c>
      <c r="AC26" s="17">
        <v>30</v>
      </c>
      <c r="AD26" s="17">
        <v>32</v>
      </c>
      <c r="AE26" s="17">
        <v>29</v>
      </c>
      <c r="AF26" s="17">
        <v>31</v>
      </c>
      <c r="AG26" s="17">
        <v>30.741935483870968</v>
      </c>
      <c r="AH26" s="17">
        <v>29.366666666666667</v>
      </c>
      <c r="AI26" s="17">
        <v>25.35483870967742</v>
      </c>
      <c r="AJ26" s="17">
        <v>32.29032258064516</v>
      </c>
      <c r="AK26" s="17">
        <v>30</v>
      </c>
      <c r="AL26" s="17">
        <v>27</v>
      </c>
      <c r="AM26" s="17">
        <v>28</v>
      </c>
      <c r="AN26" s="17">
        <v>31</v>
      </c>
      <c r="AO26" s="17">
        <v>29.387096774193548</v>
      </c>
      <c r="AP26" s="17">
        <v>28</v>
      </c>
      <c r="AQ26" s="17">
        <v>28.548387096774192</v>
      </c>
      <c r="AR26" s="17">
        <v>29</v>
      </c>
      <c r="AS26" s="17">
        <v>28.677419354838708</v>
      </c>
      <c r="AT26" s="17">
        <v>27.233333333333334</v>
      </c>
      <c r="AU26" s="17">
        <v>28.032258064516128</v>
      </c>
      <c r="AV26" s="17">
        <v>29.903225806451612</v>
      </c>
      <c r="AW26" s="17">
        <v>25.466666666666665</v>
      </c>
      <c r="AX26" s="17">
        <v>28.451612903225808</v>
      </c>
      <c r="AY26" s="17">
        <v>28.033333333333335</v>
      </c>
      <c r="AZ26" s="17">
        <v>26.29032258064516</v>
      </c>
      <c r="BA26" s="17">
        <v>25.93548387096774</v>
      </c>
      <c r="BB26" s="17">
        <v>25.785714285714285</v>
      </c>
      <c r="BC26" s="17">
        <v>21.516129032258064</v>
      </c>
      <c r="BD26" s="17">
        <v>22.733333333333334</v>
      </c>
      <c r="BE26" s="17">
        <v>25.06451612903226</v>
      </c>
      <c r="BF26" s="17">
        <v>26.333333333333332</v>
      </c>
      <c r="BG26" s="17">
        <v>25.29032258064516</v>
      </c>
      <c r="BH26" s="17">
        <v>23.35483870967742</v>
      </c>
      <c r="BI26" s="17">
        <v>21.466666666666665</v>
      </c>
      <c r="BJ26" s="17">
        <v>30.322580645161292</v>
      </c>
      <c r="BK26" s="17">
        <v>25.733333333333334</v>
      </c>
      <c r="BL26" s="17">
        <v>25.838999999999999</v>
      </c>
      <c r="BM26" s="17">
        <v>23.387</v>
      </c>
      <c r="BN26" s="17">
        <v>19.827999999999999</v>
      </c>
      <c r="BO26" s="17">
        <v>22.323</v>
      </c>
      <c r="BP26" s="17">
        <v>20.2</v>
      </c>
      <c r="BQ26" s="17">
        <v>20.29</v>
      </c>
      <c r="BR26" s="17">
        <v>20.332999999999998</v>
      </c>
      <c r="BS26" s="17">
        <v>19.06451612903226</v>
      </c>
      <c r="BT26" s="17">
        <v>20.161290322580644</v>
      </c>
      <c r="BU26" s="17">
        <v>19.666666666666668</v>
      </c>
      <c r="BV26" s="17">
        <v>19.387</v>
      </c>
      <c r="BW26" s="17">
        <v>18.466999999999999</v>
      </c>
      <c r="BX26" s="17">
        <v>18.225999999999999</v>
      </c>
      <c r="BY26" s="17">
        <v>18.032</v>
      </c>
      <c r="BZ26" s="17">
        <v>18</v>
      </c>
      <c r="CA26" s="17">
        <f t="shared" si="0"/>
        <v>-3.2000000000000028E-2</v>
      </c>
      <c r="CB26" s="81"/>
      <c r="CC26" s="1"/>
      <c r="CD26" s="1"/>
    </row>
    <row r="27" spans="1:82" s="5" customFormat="1" ht="16.5" customHeight="1" thickBot="1" x14ac:dyDescent="0.25">
      <c r="A27" s="127"/>
      <c r="B27" s="129"/>
      <c r="C27" s="27" t="s">
        <v>71</v>
      </c>
      <c r="D27" s="28" t="s">
        <v>49</v>
      </c>
      <c r="E27" s="72">
        <v>16</v>
      </c>
      <c r="F27" s="72">
        <v>19.100000000000001</v>
      </c>
      <c r="G27" s="72">
        <v>19</v>
      </c>
      <c r="H27" s="72">
        <v>16</v>
      </c>
      <c r="I27" s="72">
        <v>15.290322580645162</v>
      </c>
      <c r="J27" s="72">
        <v>15</v>
      </c>
      <c r="K27" s="72">
        <v>15.193548387096774</v>
      </c>
      <c r="L27" s="72">
        <v>13.548387096774194</v>
      </c>
      <c r="M27" s="72">
        <v>14.933333333333334</v>
      </c>
      <c r="N27" s="72">
        <v>15.290322580645162</v>
      </c>
      <c r="O27" s="72">
        <v>14.866666666666667</v>
      </c>
      <c r="P27" s="17">
        <v>15</v>
      </c>
      <c r="Q27" s="17">
        <v>15</v>
      </c>
      <c r="R27" s="17">
        <v>14</v>
      </c>
      <c r="S27" s="17">
        <v>14</v>
      </c>
      <c r="T27" s="17">
        <v>14</v>
      </c>
      <c r="U27" s="17">
        <v>13</v>
      </c>
      <c r="V27" s="17">
        <v>14</v>
      </c>
      <c r="W27" s="17">
        <v>13</v>
      </c>
      <c r="X27" s="17">
        <v>14</v>
      </c>
      <c r="Y27" s="17">
        <v>13</v>
      </c>
      <c r="Z27" s="17">
        <v>13</v>
      </c>
      <c r="AA27" s="17">
        <v>15</v>
      </c>
      <c r="AB27" s="17">
        <v>13</v>
      </c>
      <c r="AC27" s="17">
        <v>14</v>
      </c>
      <c r="AD27" s="17">
        <v>12</v>
      </c>
      <c r="AE27" s="17">
        <v>14</v>
      </c>
      <c r="AF27" s="17">
        <v>17</v>
      </c>
      <c r="AG27" s="17">
        <v>14.741935483870968</v>
      </c>
      <c r="AH27" s="17">
        <v>12.5</v>
      </c>
      <c r="AI27" s="17">
        <v>10.161290322580646</v>
      </c>
      <c r="AJ27" s="17">
        <v>9.8387096774193541</v>
      </c>
      <c r="AK27" s="17">
        <v>10</v>
      </c>
      <c r="AL27" s="17">
        <v>10</v>
      </c>
      <c r="AM27" s="17">
        <v>10</v>
      </c>
      <c r="AN27" s="17">
        <v>9</v>
      </c>
      <c r="AO27" s="17">
        <v>9.387096774193548</v>
      </c>
      <c r="AP27" s="17">
        <v>11</v>
      </c>
      <c r="AQ27" s="17">
        <v>10.64516129032258</v>
      </c>
      <c r="AR27" s="17">
        <v>10</v>
      </c>
      <c r="AS27" s="17">
        <v>9.32258064516129</v>
      </c>
      <c r="AT27" s="17">
        <v>9.9666666666666668</v>
      </c>
      <c r="AU27" s="17">
        <v>10</v>
      </c>
      <c r="AV27" s="17">
        <v>10.806451612903226</v>
      </c>
      <c r="AW27" s="17">
        <v>13.566666666666666</v>
      </c>
      <c r="AX27" s="17">
        <v>9.7741935483870961</v>
      </c>
      <c r="AY27" s="17">
        <v>9.7333333333333325</v>
      </c>
      <c r="AZ27" s="17">
        <v>12.290322580645162</v>
      </c>
      <c r="BA27" s="17">
        <v>9.7741935483870961</v>
      </c>
      <c r="BB27" s="17">
        <v>9.9642857142857135</v>
      </c>
      <c r="BC27" s="17">
        <v>6.4838709677419351</v>
      </c>
      <c r="BD27" s="17">
        <v>9.3000000000000007</v>
      </c>
      <c r="BE27" s="17">
        <v>10.709677419354838</v>
      </c>
      <c r="BF27" s="17">
        <v>9.8000000000000007</v>
      </c>
      <c r="BG27" s="17">
        <v>9.4516129032258061</v>
      </c>
      <c r="BH27" s="17">
        <v>7.67741935483871</v>
      </c>
      <c r="BI27" s="17">
        <v>10.6</v>
      </c>
      <c r="BJ27" s="17">
        <v>12.548387096774194</v>
      </c>
      <c r="BK27" s="17">
        <v>12.166666666666666</v>
      </c>
      <c r="BL27" s="17">
        <v>12.645</v>
      </c>
      <c r="BM27" s="17">
        <v>12.935</v>
      </c>
      <c r="BN27" s="17">
        <v>14.034000000000001</v>
      </c>
      <c r="BO27" s="17">
        <v>11.581</v>
      </c>
      <c r="BP27" s="17">
        <v>12.233000000000001</v>
      </c>
      <c r="BQ27" s="17">
        <v>11.773999999999999</v>
      </c>
      <c r="BR27" s="17">
        <v>11.7</v>
      </c>
      <c r="BS27" s="17">
        <v>12.580645161290322</v>
      </c>
      <c r="BT27" s="17">
        <v>11.32258064516129</v>
      </c>
      <c r="BU27" s="17">
        <v>11.5</v>
      </c>
      <c r="BV27" s="17">
        <v>11.968</v>
      </c>
      <c r="BW27" s="17">
        <v>11.367000000000001</v>
      </c>
      <c r="BX27" s="17">
        <v>13</v>
      </c>
      <c r="BY27" s="17">
        <v>11.419</v>
      </c>
      <c r="BZ27" s="17">
        <v>11.536</v>
      </c>
      <c r="CA27" s="17">
        <f t="shared" si="0"/>
        <v>0.1169999999999991</v>
      </c>
      <c r="CB27" s="81"/>
      <c r="CC27" s="1"/>
      <c r="CD27" s="1"/>
    </row>
    <row r="28" spans="1:82" s="5" customFormat="1" ht="21.75" customHeight="1" thickTop="1" thickBot="1" x14ac:dyDescent="0.25">
      <c r="B28" s="29"/>
      <c r="C28" s="124" t="s">
        <v>46</v>
      </c>
      <c r="D28" s="124"/>
      <c r="E28" s="31">
        <f t="shared" ref="E28:AB28" si="1">+SUM(E11:E27)</f>
        <v>23587</v>
      </c>
      <c r="F28" s="31">
        <f t="shared" si="1"/>
        <v>23630.899999999998</v>
      </c>
      <c r="G28" s="31">
        <f t="shared" si="1"/>
        <v>24055</v>
      </c>
      <c r="H28" s="31">
        <f t="shared" si="1"/>
        <v>24773.72</v>
      </c>
      <c r="I28" s="31">
        <f t="shared" si="1"/>
        <v>24820.903225806451</v>
      </c>
      <c r="J28" s="31">
        <f t="shared" si="1"/>
        <v>25310</v>
      </c>
      <c r="K28" s="31">
        <f t="shared" si="1"/>
        <v>25638.741935483871</v>
      </c>
      <c r="L28" s="31">
        <f t="shared" si="1"/>
        <v>24295.387096774193</v>
      </c>
      <c r="M28" s="31">
        <f t="shared" si="1"/>
        <v>25812.733333333337</v>
      </c>
      <c r="N28" s="31">
        <f t="shared" si="1"/>
        <v>25735.870967741936</v>
      </c>
      <c r="O28" s="31">
        <f t="shared" si="1"/>
        <v>25472.033333333336</v>
      </c>
      <c r="P28" s="31">
        <f t="shared" si="1"/>
        <v>24480</v>
      </c>
      <c r="Q28" s="31">
        <f t="shared" si="1"/>
        <v>24815</v>
      </c>
      <c r="R28" s="31">
        <f t="shared" si="1"/>
        <v>24462</v>
      </c>
      <c r="S28" s="31">
        <f t="shared" si="1"/>
        <v>24384</v>
      </c>
      <c r="T28" s="31">
        <f t="shared" si="1"/>
        <v>22633</v>
      </c>
      <c r="U28" s="31">
        <f t="shared" si="1"/>
        <v>22177</v>
      </c>
      <c r="V28" s="31">
        <f t="shared" si="1"/>
        <v>21822</v>
      </c>
      <c r="W28" s="31">
        <f t="shared" si="1"/>
        <v>21632</v>
      </c>
      <c r="X28" s="31">
        <f t="shared" si="1"/>
        <v>21278</v>
      </c>
      <c r="Y28" s="31">
        <f t="shared" si="1"/>
        <v>21037</v>
      </c>
      <c r="Z28" s="31">
        <f t="shared" si="1"/>
        <v>20684</v>
      </c>
      <c r="AA28" s="31">
        <f t="shared" si="1"/>
        <v>20433</v>
      </c>
      <c r="AB28" s="31">
        <f t="shared" si="1"/>
        <v>19929</v>
      </c>
      <c r="AC28" s="31">
        <f>SUM(AC11:AC27)</f>
        <v>20290</v>
      </c>
      <c r="AD28" s="31">
        <f>SUM(AD11:AD27)</f>
        <v>20372</v>
      </c>
      <c r="AE28" s="31">
        <f t="shared" ref="AE28:BQ28" si="2">+SUM(AE11:AE27)</f>
        <v>19749</v>
      </c>
      <c r="AF28" s="31">
        <f t="shared" si="2"/>
        <v>19781</v>
      </c>
      <c r="AG28" s="31">
        <f t="shared" si="2"/>
        <v>20330.193548387095</v>
      </c>
      <c r="AH28" s="31">
        <f t="shared" si="2"/>
        <v>20859.466666666664</v>
      </c>
      <c r="AI28" s="31">
        <f t="shared" si="2"/>
        <v>20866.483870967742</v>
      </c>
      <c r="AJ28" s="31">
        <f t="shared" si="2"/>
        <v>21026.193548387095</v>
      </c>
      <c r="AK28" s="31">
        <f t="shared" si="2"/>
        <v>20908</v>
      </c>
      <c r="AL28" s="31">
        <f t="shared" si="2"/>
        <v>21680</v>
      </c>
      <c r="AM28" s="31">
        <f t="shared" si="2"/>
        <v>22261</v>
      </c>
      <c r="AN28" s="31">
        <f t="shared" si="2"/>
        <v>21713</v>
      </c>
      <c r="AO28" s="31">
        <f t="shared" si="2"/>
        <v>21439.387096774193</v>
      </c>
      <c r="AP28" s="31">
        <f t="shared" si="2"/>
        <v>20643</v>
      </c>
      <c r="AQ28" s="31">
        <f t="shared" si="2"/>
        <v>20953.612903225803</v>
      </c>
      <c r="AR28" s="31">
        <f t="shared" si="2"/>
        <v>21538</v>
      </c>
      <c r="AS28" s="31">
        <f t="shared" si="2"/>
        <v>21361.322580645163</v>
      </c>
      <c r="AT28" s="31">
        <f t="shared" si="2"/>
        <v>20978.966666666667</v>
      </c>
      <c r="AU28" s="31">
        <f t="shared" si="2"/>
        <v>20737.709677419352</v>
      </c>
      <c r="AV28" s="31">
        <f t="shared" si="2"/>
        <v>20587.870967741936</v>
      </c>
      <c r="AW28" s="31">
        <f t="shared" si="2"/>
        <v>20693.266666666663</v>
      </c>
      <c r="AX28" s="31">
        <f t="shared" si="2"/>
        <v>20534.677419354841</v>
      </c>
      <c r="AY28" s="31">
        <f t="shared" si="2"/>
        <v>20451.833333333332</v>
      </c>
      <c r="AZ28" s="31">
        <f t="shared" si="2"/>
        <v>20952.645161290322</v>
      </c>
      <c r="BA28" s="31">
        <f t="shared" si="2"/>
        <v>20881.419354838708</v>
      </c>
      <c r="BB28" s="31">
        <f t="shared" si="2"/>
        <v>20411.571428571431</v>
      </c>
      <c r="BC28" s="31">
        <f t="shared" si="2"/>
        <v>17969.096774193553</v>
      </c>
      <c r="BD28" s="31">
        <f t="shared" si="2"/>
        <v>16379.733333333334</v>
      </c>
      <c r="BE28" s="31">
        <f t="shared" si="2"/>
        <v>18122.806451612905</v>
      </c>
      <c r="BF28" s="31">
        <f t="shared" si="2"/>
        <v>18618.266666666666</v>
      </c>
      <c r="BG28" s="31">
        <f t="shared" si="2"/>
        <v>19666.741935483871</v>
      </c>
      <c r="BH28" s="31">
        <f t="shared" si="2"/>
        <v>19753.838709677417</v>
      </c>
      <c r="BI28" s="31">
        <f t="shared" si="2"/>
        <v>19734.100000000002</v>
      </c>
      <c r="BJ28" s="31">
        <f t="shared" si="2"/>
        <v>18968.483870967742</v>
      </c>
      <c r="BK28" s="31">
        <f t="shared" si="2"/>
        <v>18790.400000000001</v>
      </c>
      <c r="BL28" s="31">
        <f t="shared" si="2"/>
        <v>18591.420000000002</v>
      </c>
      <c r="BM28" s="31">
        <f t="shared" si="2"/>
        <v>18019.322999999997</v>
      </c>
      <c r="BN28" s="31">
        <f t="shared" si="2"/>
        <v>17628.825000000001</v>
      </c>
      <c r="BO28" s="31">
        <f t="shared" si="2"/>
        <v>17496.095999999998</v>
      </c>
      <c r="BP28" s="31">
        <f t="shared" si="2"/>
        <v>17180.066000000003</v>
      </c>
      <c r="BQ28" s="31">
        <f t="shared" si="2"/>
        <v>16341.032000000001</v>
      </c>
      <c r="BR28" s="31">
        <f t="shared" ref="BR28:BW28" si="3">+SUM(BR11:BR27)</f>
        <v>16796.600000000002</v>
      </c>
      <c r="BS28" s="31">
        <f t="shared" si="3"/>
        <v>16867.193548387102</v>
      </c>
      <c r="BT28" s="31">
        <f t="shared" si="3"/>
        <v>16912.677419354837</v>
      </c>
      <c r="BU28" s="31">
        <f t="shared" si="3"/>
        <v>17272.866666666669</v>
      </c>
      <c r="BV28" s="31">
        <f t="shared" si="3"/>
        <v>17157.807000000001</v>
      </c>
      <c r="BW28" s="31">
        <f t="shared" si="3"/>
        <v>17608.766999999996</v>
      </c>
      <c r="BX28" s="31">
        <f>+SUM(BX11:BX27)</f>
        <v>17838.225999999999</v>
      </c>
      <c r="BY28" s="31">
        <f>+SUM(BY11:BY27)</f>
        <v>17457.386999999999</v>
      </c>
      <c r="BZ28" s="31">
        <f>+SUM(BZ11:BZ27)</f>
        <v>17048.893</v>
      </c>
      <c r="CA28" s="31">
        <f t="shared" si="0"/>
        <v>-408.49399999999878</v>
      </c>
      <c r="CB28" s="1"/>
      <c r="CC28" s="1"/>
      <c r="CD28" s="1"/>
    </row>
    <row r="29" spans="1:82" s="5" customFormat="1" ht="16.5" hidden="1" customHeight="1" thickTop="1" thickBot="1" x14ac:dyDescent="0.25">
      <c r="A29" s="121" t="s">
        <v>41</v>
      </c>
      <c r="B29" s="123" t="s">
        <v>77</v>
      </c>
      <c r="C29" s="27" t="s">
        <v>66</v>
      </c>
      <c r="D29" s="28" t="s">
        <v>15</v>
      </c>
      <c r="E29" s="72">
        <v>7603</v>
      </c>
      <c r="F29" s="72">
        <v>8115.1</v>
      </c>
      <c r="G29" s="72">
        <v>7280</v>
      </c>
      <c r="H29" s="72">
        <v>7522</v>
      </c>
      <c r="I29" s="72">
        <f>222909/31</f>
        <v>7190.6129032258068</v>
      </c>
      <c r="J29" s="72">
        <v>6789</v>
      </c>
      <c r="K29" s="72">
        <f>216346/31</f>
        <v>6978.9032258064517</v>
      </c>
      <c r="L29" s="72">
        <f>227463/31</f>
        <v>7337.5161290322585</v>
      </c>
      <c r="M29" s="72">
        <f>212302/30</f>
        <v>7076.7333333333336</v>
      </c>
      <c r="N29" s="72">
        <f>209422/31</f>
        <v>6755.5483870967746</v>
      </c>
      <c r="O29" s="72">
        <f>195880/30</f>
        <v>6529.333333333333</v>
      </c>
      <c r="P29" s="17">
        <v>6759</v>
      </c>
      <c r="Q29" s="17">
        <v>6739</v>
      </c>
      <c r="R29" s="17">
        <v>6281</v>
      </c>
      <c r="S29" s="17">
        <v>6036</v>
      </c>
      <c r="T29" s="17">
        <v>6554</v>
      </c>
      <c r="U29" s="17">
        <v>6625</v>
      </c>
      <c r="V29" s="17">
        <v>6046</v>
      </c>
      <c r="W29" s="17">
        <v>6142</v>
      </c>
      <c r="X29" s="17">
        <v>6309</v>
      </c>
      <c r="Y29" s="17">
        <v>5659</v>
      </c>
      <c r="Z29" s="17">
        <v>6190</v>
      </c>
      <c r="AA29" s="17">
        <v>6213</v>
      </c>
      <c r="AB29" s="17">
        <v>5719</v>
      </c>
      <c r="AC29" s="17">
        <v>5748</v>
      </c>
      <c r="AD29" s="17">
        <v>6022</v>
      </c>
      <c r="AE29" s="17">
        <v>5821</v>
      </c>
      <c r="AF29" s="17">
        <v>5827</v>
      </c>
      <c r="AG29" s="17">
        <v>6088.0967741935483</v>
      </c>
      <c r="AH29" s="17">
        <v>5705.3666666666668</v>
      </c>
      <c r="AI29" s="17">
        <v>6161.8064516129034</v>
      </c>
      <c r="AJ29" s="17">
        <v>5829.2903225806449</v>
      </c>
      <c r="AK29" s="17">
        <v>5539</v>
      </c>
      <c r="AL29" s="17">
        <v>5783</v>
      </c>
      <c r="AM29" s="17">
        <v>5736</v>
      </c>
      <c r="AN29" s="17">
        <v>5781</v>
      </c>
      <c r="AO29" s="17">
        <v>5560.3548387096771</v>
      </c>
      <c r="AP29" s="17">
        <v>5709</v>
      </c>
      <c r="AQ29" s="17">
        <v>5384.0322580645161</v>
      </c>
      <c r="AR29" s="17">
        <v>5343</v>
      </c>
      <c r="AS29" s="17">
        <v>5025.8709677419356</v>
      </c>
      <c r="AT29" s="17">
        <v>5698.3</v>
      </c>
      <c r="AU29" s="17">
        <v>5336.7741935483873</v>
      </c>
      <c r="AV29" s="17">
        <v>5177.2580645161288</v>
      </c>
      <c r="AW29" s="17">
        <v>4884.2333333333336</v>
      </c>
      <c r="AX29" s="17">
        <v>5090.0967741935483</v>
      </c>
      <c r="AY29" s="17">
        <v>5180.9333333333334</v>
      </c>
      <c r="AZ29" s="17">
        <v>5327.2580645161288</v>
      </c>
      <c r="BA29" s="17">
        <v>4594.7741935483873</v>
      </c>
      <c r="BB29" s="17">
        <v>4851.9642857142853</v>
      </c>
      <c r="BC29" s="17">
        <v>4614.2903225806449</v>
      </c>
      <c r="BD29" s="17">
        <v>4565.1333333333332</v>
      </c>
      <c r="BE29" s="17">
        <v>4688.2258064516127</v>
      </c>
      <c r="BF29" s="78">
        <v>4743.8999999999996</v>
      </c>
      <c r="BG29" s="75">
        <v>4649.9354838709678</v>
      </c>
      <c r="BH29" s="77">
        <v>4847.2258064516127</v>
      </c>
      <c r="BI29" s="77">
        <v>4275.0333333333338</v>
      </c>
      <c r="BJ29" s="77">
        <v>4800.8064516129034</v>
      </c>
      <c r="BK29" s="77">
        <v>4607.9333333333334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/>
      <c r="CA29" s="77">
        <f t="shared" si="0"/>
        <v>0</v>
      </c>
      <c r="CB29" s="79"/>
      <c r="CC29" s="1"/>
      <c r="CD29" s="1"/>
    </row>
    <row r="30" spans="1:82" s="5" customFormat="1" ht="14.25" hidden="1" customHeight="1" thickTop="1" thickBot="1" x14ac:dyDescent="0.25">
      <c r="A30" s="121"/>
      <c r="B30" s="123"/>
      <c r="C30" s="27" t="s">
        <v>66</v>
      </c>
      <c r="D30" s="28"/>
      <c r="E30" s="17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>
        <v>0</v>
      </c>
      <c r="AK30" s="17"/>
      <c r="AL30" s="17"/>
      <c r="AM30" s="17"/>
      <c r="AN30" s="17"/>
      <c r="AO30" s="17"/>
      <c r="AP30" s="17"/>
      <c r="AQ30" s="17"/>
      <c r="AR30" s="17">
        <v>0</v>
      </c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77">
        <v>0</v>
      </c>
      <c r="BV30" s="77"/>
      <c r="BW30" s="77"/>
      <c r="BX30" s="77"/>
      <c r="BY30" s="77"/>
      <c r="BZ30" s="77"/>
      <c r="CA30" s="77">
        <f t="shared" si="0"/>
        <v>0</v>
      </c>
      <c r="CB30" s="1"/>
      <c r="CC30" s="1"/>
      <c r="CD30" s="1"/>
    </row>
    <row r="31" spans="1:82" s="5" customFormat="1" ht="16.5" customHeight="1" thickTop="1" thickBot="1" x14ac:dyDescent="0.25">
      <c r="A31" s="121"/>
      <c r="B31" s="123"/>
      <c r="C31" s="27" t="s">
        <v>102</v>
      </c>
      <c r="D31" s="28" t="s">
        <v>67</v>
      </c>
      <c r="E31" s="17">
        <v>111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76">
        <v>0</v>
      </c>
      <c r="AV31" s="77">
        <v>0</v>
      </c>
      <c r="AW31" s="75">
        <v>0</v>
      </c>
      <c r="AX31" s="77">
        <v>0</v>
      </c>
      <c r="AY31" s="77">
        <v>0</v>
      </c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77">
        <v>0</v>
      </c>
      <c r="BG31" s="77">
        <v>0</v>
      </c>
      <c r="BH31" s="77">
        <v>0</v>
      </c>
      <c r="BI31" s="77">
        <v>0</v>
      </c>
      <c r="BJ31" s="77">
        <v>0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77">
        <v>0</v>
      </c>
      <c r="BR31" s="77">
        <v>0</v>
      </c>
      <c r="BS31" s="77">
        <v>0</v>
      </c>
      <c r="BT31" s="77">
        <v>0</v>
      </c>
      <c r="BU31" s="77">
        <v>0</v>
      </c>
      <c r="BV31" s="77">
        <v>0</v>
      </c>
      <c r="BW31" s="77">
        <v>0</v>
      </c>
      <c r="BX31" s="77">
        <v>0</v>
      </c>
      <c r="BY31" s="77">
        <v>0</v>
      </c>
      <c r="BZ31" s="77">
        <v>0</v>
      </c>
      <c r="CA31" s="77">
        <f t="shared" si="0"/>
        <v>0</v>
      </c>
      <c r="CB31" s="82"/>
      <c r="CC31" s="1"/>
      <c r="CD31" s="1"/>
    </row>
    <row r="32" spans="1:82" s="5" customFormat="1" ht="16.5" customHeight="1" thickTop="1" thickBot="1" x14ac:dyDescent="0.25">
      <c r="A32" s="122"/>
      <c r="B32" s="33"/>
      <c r="C32" s="27" t="s">
        <v>93</v>
      </c>
      <c r="D32" s="28" t="s">
        <v>96</v>
      </c>
      <c r="E32" s="17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77">
        <v>78.233333333333334</v>
      </c>
      <c r="BL32" s="77">
        <v>4344</v>
      </c>
      <c r="BM32" s="77">
        <v>5023.7420000000002</v>
      </c>
      <c r="BN32" s="77">
        <v>4369.1030000000001</v>
      </c>
      <c r="BO32" s="77">
        <v>4868.71</v>
      </c>
      <c r="BP32" s="77">
        <v>4287.5330000000004</v>
      </c>
      <c r="BQ32" s="77">
        <v>4929.2579999999998</v>
      </c>
      <c r="BR32" s="77">
        <v>4366.6670000000004</v>
      </c>
      <c r="BS32" s="77">
        <v>4707.9677419354839</v>
      </c>
      <c r="BT32" s="77">
        <v>4353.4193548387093</v>
      </c>
      <c r="BU32" s="77">
        <v>4444.7333333333336</v>
      </c>
      <c r="BV32" s="77">
        <v>4245.9030000000002</v>
      </c>
      <c r="BW32" s="77">
        <v>4167</v>
      </c>
      <c r="BX32" s="77">
        <v>4293.5810000000001</v>
      </c>
      <c r="BY32" s="77">
        <v>3708.7420000000002</v>
      </c>
      <c r="BZ32" s="77">
        <v>3809.143</v>
      </c>
      <c r="CA32" s="77">
        <f t="shared" si="0"/>
        <v>100.40099999999984</v>
      </c>
      <c r="CB32" s="80"/>
      <c r="CC32" s="1"/>
      <c r="CD32" s="1"/>
    </row>
    <row r="33" spans="1:82" s="5" customFormat="1" ht="21" customHeight="1" thickTop="1" thickBot="1" x14ac:dyDescent="0.25">
      <c r="A33" s="122"/>
      <c r="B33" s="33" t="s">
        <v>51</v>
      </c>
      <c r="C33" s="27" t="s">
        <v>100</v>
      </c>
      <c r="D33" s="28" t="s">
        <v>50</v>
      </c>
      <c r="E33" s="17">
        <v>0</v>
      </c>
      <c r="F33" s="72">
        <v>2861.1</v>
      </c>
      <c r="G33" s="72">
        <v>1829</v>
      </c>
      <c r="H33" s="72">
        <v>0</v>
      </c>
      <c r="I33" s="72">
        <f>58432/31</f>
        <v>1884.9032258064517</v>
      </c>
      <c r="J33" s="72">
        <v>1833</v>
      </c>
      <c r="K33" s="72">
        <v>0</v>
      </c>
      <c r="L33" s="72">
        <f>54420/31</f>
        <v>1755.483870967742</v>
      </c>
      <c r="M33" s="72">
        <f>53815/30</f>
        <v>1793.8333333333333</v>
      </c>
      <c r="N33" s="72">
        <v>0</v>
      </c>
      <c r="O33" s="72">
        <f>77973/30</f>
        <v>2599.1</v>
      </c>
      <c r="P33" s="17">
        <v>1307</v>
      </c>
      <c r="Q33" s="17">
        <v>0</v>
      </c>
      <c r="R33" s="17">
        <v>1120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2262.1612903225805</v>
      </c>
      <c r="BU33" s="77">
        <v>2095.4333333333334</v>
      </c>
      <c r="BV33" s="77">
        <v>0</v>
      </c>
      <c r="BW33" s="77">
        <v>1991.4670000000001</v>
      </c>
      <c r="BX33" s="77">
        <v>0</v>
      </c>
      <c r="BY33" s="77">
        <v>1850.194</v>
      </c>
      <c r="BZ33" s="77">
        <v>0</v>
      </c>
      <c r="CA33" s="77">
        <f t="shared" si="0"/>
        <v>-1850.194</v>
      </c>
      <c r="CB33" s="80"/>
      <c r="CC33" s="1"/>
      <c r="CD33" s="1"/>
    </row>
    <row r="34" spans="1:82" s="5" customFormat="1" ht="19.5" customHeight="1" thickTop="1" thickBot="1" x14ac:dyDescent="0.25">
      <c r="B34" s="34"/>
      <c r="C34" s="130" t="s">
        <v>47</v>
      </c>
      <c r="D34" s="130"/>
      <c r="E34" s="37">
        <f t="shared" ref="E34:AB34" si="4">+SUM(E29:E33)</f>
        <v>7714</v>
      </c>
      <c r="F34" s="37">
        <f t="shared" si="4"/>
        <v>10976.2</v>
      </c>
      <c r="G34" s="37">
        <f t="shared" si="4"/>
        <v>9109</v>
      </c>
      <c r="H34" s="37">
        <f t="shared" si="4"/>
        <v>7522</v>
      </c>
      <c r="I34" s="37">
        <f t="shared" si="4"/>
        <v>9075.5161290322576</v>
      </c>
      <c r="J34" s="37">
        <f t="shared" si="4"/>
        <v>8622</v>
      </c>
      <c r="K34" s="37">
        <f t="shared" si="4"/>
        <v>6978.9032258064517</v>
      </c>
      <c r="L34" s="37">
        <f t="shared" si="4"/>
        <v>9093</v>
      </c>
      <c r="M34" s="37">
        <f t="shared" si="4"/>
        <v>8870.5666666666675</v>
      </c>
      <c r="N34" s="37">
        <f t="shared" si="4"/>
        <v>6755.5483870967746</v>
      </c>
      <c r="O34" s="37">
        <f t="shared" si="4"/>
        <v>9128.4333333333325</v>
      </c>
      <c r="P34" s="37">
        <f t="shared" si="4"/>
        <v>8066</v>
      </c>
      <c r="Q34" s="37">
        <f t="shared" si="4"/>
        <v>6739</v>
      </c>
      <c r="R34" s="37">
        <f t="shared" si="4"/>
        <v>7401</v>
      </c>
      <c r="S34" s="37">
        <f t="shared" si="4"/>
        <v>6036</v>
      </c>
      <c r="T34" s="37">
        <f t="shared" si="4"/>
        <v>6554</v>
      </c>
      <c r="U34" s="37">
        <f t="shared" si="4"/>
        <v>6625</v>
      </c>
      <c r="V34" s="37">
        <f t="shared" si="4"/>
        <v>6046</v>
      </c>
      <c r="W34" s="37">
        <f t="shared" si="4"/>
        <v>6142</v>
      </c>
      <c r="X34" s="37">
        <f t="shared" si="4"/>
        <v>6309</v>
      </c>
      <c r="Y34" s="37">
        <f t="shared" si="4"/>
        <v>5659</v>
      </c>
      <c r="Z34" s="37">
        <f t="shared" si="4"/>
        <v>6190</v>
      </c>
      <c r="AA34" s="37">
        <f t="shared" si="4"/>
        <v>6213</v>
      </c>
      <c r="AB34" s="37">
        <f t="shared" si="4"/>
        <v>5719</v>
      </c>
      <c r="AC34" s="37">
        <f>SUM(AC29:AC33)</f>
        <v>5748</v>
      </c>
      <c r="AD34" s="37">
        <f>SUM(AD29:AD33)</f>
        <v>6022</v>
      </c>
      <c r="AE34" s="37">
        <f t="shared" ref="AE34:BQ34" si="5">+SUM(AE29:AE33)</f>
        <v>5821</v>
      </c>
      <c r="AF34" s="37">
        <f t="shared" si="5"/>
        <v>5827</v>
      </c>
      <c r="AG34" s="37">
        <f t="shared" si="5"/>
        <v>6088.0967741935483</v>
      </c>
      <c r="AH34" s="37">
        <f t="shared" si="5"/>
        <v>5705.3666666666668</v>
      </c>
      <c r="AI34" s="37">
        <f t="shared" si="5"/>
        <v>6161.8064516129034</v>
      </c>
      <c r="AJ34" s="37">
        <f t="shared" si="5"/>
        <v>5829.2903225806449</v>
      </c>
      <c r="AK34" s="37">
        <f t="shared" si="5"/>
        <v>5539</v>
      </c>
      <c r="AL34" s="37">
        <f t="shared" si="5"/>
        <v>5783</v>
      </c>
      <c r="AM34" s="37">
        <f t="shared" si="5"/>
        <v>5736</v>
      </c>
      <c r="AN34" s="37">
        <f t="shared" si="5"/>
        <v>5781</v>
      </c>
      <c r="AO34" s="37">
        <f t="shared" si="5"/>
        <v>5560.3548387096771</v>
      </c>
      <c r="AP34" s="37">
        <f t="shared" si="5"/>
        <v>5709</v>
      </c>
      <c r="AQ34" s="37">
        <f t="shared" si="5"/>
        <v>5384.0322580645161</v>
      </c>
      <c r="AR34" s="37">
        <f t="shared" si="5"/>
        <v>5343</v>
      </c>
      <c r="AS34" s="37">
        <f t="shared" si="5"/>
        <v>5025.8709677419356</v>
      </c>
      <c r="AT34" s="37">
        <f t="shared" si="5"/>
        <v>5698.3</v>
      </c>
      <c r="AU34" s="37">
        <f t="shared" si="5"/>
        <v>5336.7741935483873</v>
      </c>
      <c r="AV34" s="37">
        <f t="shared" si="5"/>
        <v>5177.2580645161288</v>
      </c>
      <c r="AW34" s="37">
        <f t="shared" si="5"/>
        <v>4884.2333333333336</v>
      </c>
      <c r="AX34" s="37">
        <f t="shared" si="5"/>
        <v>5090.0967741935483</v>
      </c>
      <c r="AY34" s="37">
        <f t="shared" si="5"/>
        <v>5180.9333333333334</v>
      </c>
      <c r="AZ34" s="37">
        <f t="shared" si="5"/>
        <v>5327.2580645161288</v>
      </c>
      <c r="BA34" s="37">
        <f t="shared" si="5"/>
        <v>4594.7741935483873</v>
      </c>
      <c r="BB34" s="37">
        <f t="shared" si="5"/>
        <v>4851.9642857142853</v>
      </c>
      <c r="BC34" s="37">
        <f t="shared" si="5"/>
        <v>4614.2903225806449</v>
      </c>
      <c r="BD34" s="37">
        <f t="shared" si="5"/>
        <v>4565.1333333333332</v>
      </c>
      <c r="BE34" s="37">
        <f t="shared" si="5"/>
        <v>4688.2258064516127</v>
      </c>
      <c r="BF34" s="37">
        <f t="shared" si="5"/>
        <v>4743.8999999999996</v>
      </c>
      <c r="BG34" s="37">
        <f t="shared" si="5"/>
        <v>4649.9354838709678</v>
      </c>
      <c r="BH34" s="37">
        <f t="shared" si="5"/>
        <v>4847.2258064516127</v>
      </c>
      <c r="BI34" s="37">
        <f t="shared" si="5"/>
        <v>4275.0333333333338</v>
      </c>
      <c r="BJ34" s="37">
        <f t="shared" si="5"/>
        <v>4800.8064516129034</v>
      </c>
      <c r="BK34" s="37">
        <f t="shared" si="5"/>
        <v>4686.166666666667</v>
      </c>
      <c r="BL34" s="37">
        <f t="shared" si="5"/>
        <v>4344</v>
      </c>
      <c r="BM34" s="37">
        <f t="shared" si="5"/>
        <v>5023.7420000000002</v>
      </c>
      <c r="BN34" s="37">
        <f t="shared" si="5"/>
        <v>4369.1030000000001</v>
      </c>
      <c r="BO34" s="37">
        <f t="shared" si="5"/>
        <v>4868.71</v>
      </c>
      <c r="BP34" s="37">
        <f t="shared" si="5"/>
        <v>4287.5330000000004</v>
      </c>
      <c r="BQ34" s="37">
        <f t="shared" si="5"/>
        <v>4929.2579999999998</v>
      </c>
      <c r="BR34" s="37">
        <f t="shared" ref="BR34:BZ34" si="6">+SUM(BR29:BR33)</f>
        <v>4366.6670000000004</v>
      </c>
      <c r="BS34" s="37">
        <f t="shared" si="6"/>
        <v>4707.9677419354839</v>
      </c>
      <c r="BT34" s="37">
        <f t="shared" si="6"/>
        <v>6615.5806451612898</v>
      </c>
      <c r="BU34" s="37">
        <f t="shared" si="6"/>
        <v>6540.166666666667</v>
      </c>
      <c r="BV34" s="37">
        <f t="shared" si="6"/>
        <v>4245.9030000000002</v>
      </c>
      <c r="BW34" s="37">
        <f t="shared" si="6"/>
        <v>6158.4670000000006</v>
      </c>
      <c r="BX34" s="37">
        <f t="shared" si="6"/>
        <v>4293.5810000000001</v>
      </c>
      <c r="BY34" s="37">
        <f t="shared" si="6"/>
        <v>5558.9359999999997</v>
      </c>
      <c r="BZ34" s="37">
        <f t="shared" si="6"/>
        <v>3809.143</v>
      </c>
      <c r="CA34" s="37">
        <f t="shared" si="0"/>
        <v>-1749.7929999999997</v>
      </c>
      <c r="CB34" s="1"/>
      <c r="CC34" s="1"/>
      <c r="CD34" s="1"/>
    </row>
    <row r="35" spans="1:82" s="5" customFormat="1" ht="19.5" hidden="1" customHeight="1" thickTop="1" thickBot="1" x14ac:dyDescent="0.25">
      <c r="A35" s="121" t="s">
        <v>69</v>
      </c>
      <c r="B35" s="123" t="s">
        <v>32</v>
      </c>
      <c r="C35" s="27" t="s">
        <v>18</v>
      </c>
      <c r="D35" s="28" t="s">
        <v>42</v>
      </c>
      <c r="E35" s="20"/>
      <c r="F35" s="20"/>
      <c r="G35" s="17"/>
      <c r="H35" s="17"/>
      <c r="I35" s="17"/>
      <c r="J35" s="17"/>
      <c r="K35" s="17"/>
      <c r="O35" s="17"/>
      <c r="P35" s="17"/>
      <c r="Q35" s="17"/>
      <c r="R35" s="17">
        <f>+O35-N35</f>
        <v>0</v>
      </c>
      <c r="S35" s="17">
        <f t="shared" ref="S35:X35" si="7">+P35-O35</f>
        <v>0</v>
      </c>
      <c r="T35" s="17">
        <f t="shared" si="7"/>
        <v>0</v>
      </c>
      <c r="U35" s="17">
        <f t="shared" si="7"/>
        <v>0</v>
      </c>
      <c r="V35" s="17">
        <f t="shared" si="7"/>
        <v>0</v>
      </c>
      <c r="W35" s="17">
        <f t="shared" si="7"/>
        <v>0</v>
      </c>
      <c r="X35" s="17">
        <f t="shared" si="7"/>
        <v>0</v>
      </c>
      <c r="Y35" s="17">
        <f>+V35-U35</f>
        <v>0</v>
      </c>
      <c r="Z35" s="17">
        <f>+W35-V35</f>
        <v>0</v>
      </c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>
        <f t="shared" si="0"/>
        <v>0</v>
      </c>
      <c r="CB35" s="1"/>
      <c r="CC35" s="1"/>
      <c r="CD35" s="1"/>
    </row>
    <row r="36" spans="1:82" s="5" customFormat="1" ht="19.5" customHeight="1" thickTop="1" thickBot="1" x14ac:dyDescent="0.25">
      <c r="A36" s="121"/>
      <c r="B36" s="123"/>
      <c r="C36" s="27" t="s">
        <v>93</v>
      </c>
      <c r="D36" s="28">
        <v>192</v>
      </c>
      <c r="E36" s="17">
        <v>0</v>
      </c>
      <c r="F36" s="72">
        <v>0</v>
      </c>
      <c r="G36" s="72">
        <v>5648</v>
      </c>
      <c r="H36" s="72">
        <v>10838</v>
      </c>
      <c r="I36" s="72">
        <f>313077/31</f>
        <v>10099.258064516129</v>
      </c>
      <c r="J36" s="72">
        <v>7102</v>
      </c>
      <c r="K36" s="72">
        <f>35351/31</f>
        <v>1140.3548387096773</v>
      </c>
      <c r="L36" s="72">
        <f>256881/31</f>
        <v>8286.4838709677424</v>
      </c>
      <c r="M36" s="72">
        <f>257608/30</f>
        <v>8586.9333333333325</v>
      </c>
      <c r="N36" s="72">
        <f>312614/31</f>
        <v>10084.322580645161</v>
      </c>
      <c r="O36" s="72">
        <f>279164/30</f>
        <v>9305.4666666666672</v>
      </c>
      <c r="P36" s="17">
        <v>9387</v>
      </c>
      <c r="Q36" s="17">
        <v>8595</v>
      </c>
      <c r="R36" s="17">
        <v>7210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17">
        <v>0</v>
      </c>
      <c r="BS36" s="17">
        <v>0</v>
      </c>
      <c r="BT36" s="17">
        <v>0</v>
      </c>
      <c r="BU36" s="17">
        <v>0</v>
      </c>
      <c r="BV36" s="17">
        <v>0</v>
      </c>
      <c r="BW36" s="17">
        <v>0</v>
      </c>
      <c r="BX36" s="17">
        <v>0</v>
      </c>
      <c r="BY36" s="17">
        <v>0</v>
      </c>
      <c r="BZ36" s="17">
        <v>0</v>
      </c>
      <c r="CA36" s="17">
        <f t="shared" si="0"/>
        <v>0</v>
      </c>
      <c r="CB36" s="1"/>
      <c r="CC36" s="1"/>
      <c r="CD36" s="1"/>
    </row>
    <row r="37" spans="1:82" s="5" customFormat="1" ht="15.75" customHeight="1" thickTop="1" thickBot="1" x14ac:dyDescent="0.25">
      <c r="A37" s="121"/>
      <c r="B37" s="123"/>
      <c r="C37" s="27" t="s">
        <v>101</v>
      </c>
      <c r="D37" s="28">
        <v>8</v>
      </c>
      <c r="E37" s="72">
        <v>1596</v>
      </c>
      <c r="F37" s="72">
        <v>7352.1</v>
      </c>
      <c r="G37" s="72">
        <v>6867</v>
      </c>
      <c r="H37" s="72">
        <v>4484</v>
      </c>
      <c r="I37" s="72">
        <f>168000/31</f>
        <v>5419.3548387096771</v>
      </c>
      <c r="J37" s="72">
        <v>445</v>
      </c>
      <c r="K37" s="72">
        <f>71580/31</f>
        <v>2309.0322580645161</v>
      </c>
      <c r="L37" s="72">
        <f>165606/31</f>
        <v>5342.1290322580644</v>
      </c>
      <c r="M37" s="72">
        <f>169662/30</f>
        <v>5655.4</v>
      </c>
      <c r="N37" s="72">
        <f>78726/31</f>
        <v>2539.5483870967741</v>
      </c>
      <c r="O37" s="72">
        <f>200214/30</f>
        <v>6673.8</v>
      </c>
      <c r="P37" s="17">
        <v>4552</v>
      </c>
      <c r="Q37" s="17">
        <v>4647</v>
      </c>
      <c r="R37" s="17">
        <v>7340</v>
      </c>
      <c r="S37" s="17">
        <v>4824</v>
      </c>
      <c r="T37" s="17">
        <v>2915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17">
        <v>0</v>
      </c>
      <c r="BS37" s="17">
        <v>0</v>
      </c>
      <c r="BT37" s="17">
        <v>0</v>
      </c>
      <c r="BU37" s="17">
        <v>0</v>
      </c>
      <c r="BV37" s="17">
        <v>170.29</v>
      </c>
      <c r="BW37" s="17">
        <v>0</v>
      </c>
      <c r="BX37" s="17">
        <v>960.93499999999995</v>
      </c>
      <c r="BY37" s="17">
        <v>843.90300000000002</v>
      </c>
      <c r="BZ37" s="17">
        <v>2336.6790000000001</v>
      </c>
      <c r="CA37" s="17">
        <f t="shared" si="0"/>
        <v>1492.7760000000001</v>
      </c>
      <c r="CB37" s="82"/>
      <c r="CC37" s="1"/>
      <c r="CD37" s="1"/>
    </row>
    <row r="38" spans="1:82" s="5" customFormat="1" ht="19.5" hidden="1" customHeight="1" thickTop="1" thickBot="1" x14ac:dyDescent="0.25">
      <c r="A38" s="121" t="s">
        <v>70</v>
      </c>
      <c r="B38" s="38" t="s">
        <v>43</v>
      </c>
      <c r="C38" s="27" t="s">
        <v>7</v>
      </c>
      <c r="D38" s="28" t="s">
        <v>16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/>
      <c r="O38" s="72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>
        <v>0</v>
      </c>
      <c r="BV38" s="17"/>
      <c r="BW38" s="17"/>
      <c r="BX38" s="17"/>
      <c r="BY38" s="17"/>
      <c r="BZ38" s="17"/>
      <c r="CA38" s="17">
        <f t="shared" si="0"/>
        <v>0</v>
      </c>
      <c r="CB38" s="1"/>
      <c r="CC38" s="1"/>
      <c r="CD38" s="1"/>
    </row>
    <row r="39" spans="1:82" s="5" customFormat="1" ht="19.5" hidden="1" customHeight="1" thickTop="1" thickBot="1" x14ac:dyDescent="0.25">
      <c r="A39" s="122"/>
      <c r="B39" s="33" t="s">
        <v>32</v>
      </c>
      <c r="C39" s="27" t="s">
        <v>7</v>
      </c>
      <c r="D39" s="28" t="s">
        <v>33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/>
      <c r="O39" s="72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>
        <v>0</v>
      </c>
      <c r="BV39" s="17"/>
      <c r="BW39" s="17"/>
      <c r="BX39" s="17"/>
      <c r="BY39" s="17"/>
      <c r="BZ39" s="17"/>
      <c r="CA39" s="17">
        <f t="shared" si="0"/>
        <v>0</v>
      </c>
      <c r="CB39" s="1"/>
      <c r="CC39" s="1"/>
      <c r="CD39" s="1"/>
    </row>
    <row r="40" spans="1:82" s="5" customFormat="1" ht="19.5" customHeight="1" thickTop="1" thickBot="1" x14ac:dyDescent="0.25">
      <c r="A40" s="33"/>
      <c r="B40" s="39"/>
      <c r="C40" s="27" t="s">
        <v>74</v>
      </c>
      <c r="D40" s="28">
        <v>67</v>
      </c>
      <c r="E40" s="72">
        <v>812</v>
      </c>
      <c r="F40" s="72">
        <v>753.1</v>
      </c>
      <c r="G40" s="72">
        <v>1614</v>
      </c>
      <c r="H40" s="72">
        <v>1430</v>
      </c>
      <c r="I40" s="72">
        <f>38607/31</f>
        <v>1245.3870967741937</v>
      </c>
      <c r="J40" s="72">
        <v>1126</v>
      </c>
      <c r="K40" s="72">
        <v>425.12903225806451</v>
      </c>
      <c r="L40" s="72">
        <f>39858/31</f>
        <v>1285.741935483871</v>
      </c>
      <c r="M40" s="72">
        <f>64552/30</f>
        <v>2151.7333333333331</v>
      </c>
      <c r="N40" s="72">
        <f>51433/31</f>
        <v>1659.1290322580646</v>
      </c>
      <c r="O40" s="72">
        <f>67304/30</f>
        <v>2243.4666666666667</v>
      </c>
      <c r="P40" s="17">
        <v>1831</v>
      </c>
      <c r="Q40" s="17">
        <v>2831</v>
      </c>
      <c r="R40" s="17">
        <v>2488</v>
      </c>
      <c r="S40" s="17">
        <v>2800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936</v>
      </c>
      <c r="AF40" s="17">
        <v>2275</v>
      </c>
      <c r="AG40" s="17">
        <v>2971.0322580645161</v>
      </c>
      <c r="AH40" s="17">
        <v>2578.1</v>
      </c>
      <c r="AI40" s="17">
        <v>3190.7741935483873</v>
      </c>
      <c r="AJ40" s="17">
        <v>1191.5806451612902</v>
      </c>
      <c r="AK40" s="17">
        <v>952</v>
      </c>
      <c r="AL40" s="17">
        <v>2126</v>
      </c>
      <c r="AM40" s="17">
        <v>656</v>
      </c>
      <c r="AN40" s="17">
        <v>0</v>
      </c>
      <c r="AO40" s="17">
        <v>0</v>
      </c>
      <c r="AP40" s="17">
        <v>322</v>
      </c>
      <c r="AQ40" s="17">
        <v>1233.0967741935483</v>
      </c>
      <c r="AR40" s="17">
        <v>0</v>
      </c>
      <c r="AS40" s="17">
        <v>2996.9354838709678</v>
      </c>
      <c r="AT40" s="17">
        <v>2164.7666666666669</v>
      </c>
      <c r="AU40" s="17">
        <v>2087.483870967742</v>
      </c>
      <c r="AV40" s="17">
        <v>1294.4193548387098</v>
      </c>
      <c r="AW40" s="17">
        <v>1344.6</v>
      </c>
      <c r="AX40" s="17">
        <v>0</v>
      </c>
      <c r="AY40" s="17">
        <v>0</v>
      </c>
      <c r="AZ40" s="17">
        <v>527.25806451612902</v>
      </c>
      <c r="BA40" s="17">
        <v>646.09677419354841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0</v>
      </c>
      <c r="BX40" s="17">
        <v>0</v>
      </c>
      <c r="BY40" s="17">
        <v>0</v>
      </c>
      <c r="BZ40" s="17"/>
      <c r="CA40" s="17">
        <f t="shared" si="0"/>
        <v>0</v>
      </c>
      <c r="CB40" s="82"/>
      <c r="CC40" s="1"/>
      <c r="CD40" s="1"/>
    </row>
    <row r="41" spans="1:82" s="5" customFormat="1" ht="19.5" customHeight="1" thickTop="1" thickBot="1" x14ac:dyDescent="0.25">
      <c r="A41" s="33"/>
      <c r="B41" s="39"/>
      <c r="C41" s="27" t="s">
        <v>103</v>
      </c>
      <c r="D41" s="28">
        <v>131</v>
      </c>
      <c r="E41" s="72">
        <v>3435</v>
      </c>
      <c r="F41" s="72">
        <v>3462.1</v>
      </c>
      <c r="G41" s="72">
        <v>3094</v>
      </c>
      <c r="H41" s="72">
        <v>3008.7</v>
      </c>
      <c r="I41" s="72">
        <f>95063/31</f>
        <v>3066.5483870967741</v>
      </c>
      <c r="J41" s="72">
        <v>3063</v>
      </c>
      <c r="K41" s="72">
        <f>93928/31</f>
        <v>3029.9354838709678</v>
      </c>
      <c r="L41" s="72">
        <f>90998/31</f>
        <v>2935.4193548387098</v>
      </c>
      <c r="M41" s="72">
        <f>93778/30</f>
        <v>3125.9333333333334</v>
      </c>
      <c r="N41" s="72">
        <f>92417/31</f>
        <v>2981.1935483870966</v>
      </c>
      <c r="O41" s="72">
        <f>85419/30</f>
        <v>2847.3</v>
      </c>
      <c r="P41" s="17">
        <v>2796</v>
      </c>
      <c r="Q41" s="17">
        <v>2686</v>
      </c>
      <c r="R41" s="17">
        <v>2515</v>
      </c>
      <c r="S41" s="17">
        <v>2387</v>
      </c>
      <c r="T41" s="17">
        <v>2299</v>
      </c>
      <c r="U41" s="17">
        <v>2041</v>
      </c>
      <c r="V41" s="17">
        <v>2072</v>
      </c>
      <c r="W41" s="17">
        <v>1973</v>
      </c>
      <c r="X41" s="17">
        <v>1856</v>
      </c>
      <c r="Y41" s="17">
        <v>1755</v>
      </c>
      <c r="Z41" s="17">
        <v>1703</v>
      </c>
      <c r="AA41" s="17">
        <v>1649</v>
      </c>
      <c r="AB41" s="17">
        <v>1535</v>
      </c>
      <c r="AC41" s="17">
        <v>1558</v>
      </c>
      <c r="AD41" s="17">
        <v>1452</v>
      </c>
      <c r="AE41" s="17">
        <v>1245</v>
      </c>
      <c r="AF41" s="17">
        <v>1214</v>
      </c>
      <c r="AG41" s="17">
        <v>1795.4516129032259</v>
      </c>
      <c r="AH41" s="17">
        <v>861.3</v>
      </c>
      <c r="AI41" s="17">
        <v>222.29032258064515</v>
      </c>
      <c r="AJ41" s="17">
        <v>2089.9354838709678</v>
      </c>
      <c r="AK41" s="17">
        <v>2018</v>
      </c>
      <c r="AL41" s="17">
        <v>1929</v>
      </c>
      <c r="AM41" s="17">
        <v>1730</v>
      </c>
      <c r="AN41" s="17">
        <v>1518</v>
      </c>
      <c r="AO41" s="17">
        <v>1649.9354838709678</v>
      </c>
      <c r="AP41" s="17">
        <v>1451</v>
      </c>
      <c r="AQ41" s="17">
        <v>1405.6774193548388</v>
      </c>
      <c r="AR41" s="17">
        <v>1358</v>
      </c>
      <c r="AS41" s="17">
        <v>1333.6774193548388</v>
      </c>
      <c r="AT41" s="17">
        <v>1287.4666666666667</v>
      </c>
      <c r="AU41" s="17">
        <v>1216.516129032258</v>
      </c>
      <c r="AV41" s="17">
        <v>1152.3548387096773</v>
      </c>
      <c r="AW41" s="17">
        <v>1112.8666666666666</v>
      </c>
      <c r="AX41" s="17">
        <v>1059.483870967742</v>
      </c>
      <c r="AY41" s="17">
        <v>1024.5333333333333</v>
      </c>
      <c r="AZ41" s="17">
        <v>885.90322580645159</v>
      </c>
      <c r="BA41" s="17">
        <v>811.16129032258061</v>
      </c>
      <c r="BB41" s="17">
        <v>479.60714285714283</v>
      </c>
      <c r="BC41" s="17">
        <v>503.80645161290323</v>
      </c>
      <c r="BD41" s="17">
        <v>448.43333333333334</v>
      </c>
      <c r="BE41" s="17">
        <v>479.96774193548384</v>
      </c>
      <c r="BF41" s="17">
        <v>940.4666666666667</v>
      </c>
      <c r="BG41" s="17">
        <v>1282.0322580645161</v>
      </c>
      <c r="BH41" s="17">
        <v>1217.516129032258</v>
      </c>
      <c r="BI41" s="17">
        <v>1152.2666666666667</v>
      </c>
      <c r="BJ41" s="17">
        <v>1096.516129032258</v>
      </c>
      <c r="BK41" s="17">
        <v>1062.1333333333334</v>
      </c>
      <c r="BL41" s="17">
        <v>1025</v>
      </c>
      <c r="BM41" s="17">
        <v>1020.903</v>
      </c>
      <c r="BN41" s="17">
        <v>919.37900000000002</v>
      </c>
      <c r="BO41" s="17">
        <v>899.41899999999998</v>
      </c>
      <c r="BP41" s="17">
        <v>886.76700000000005</v>
      </c>
      <c r="BQ41" s="17">
        <v>824.67700000000002</v>
      </c>
      <c r="BR41" s="17">
        <v>775.06700000000001</v>
      </c>
      <c r="BS41" s="17">
        <v>727.09677419354841</v>
      </c>
      <c r="BT41" s="17">
        <v>687.64516129032256</v>
      </c>
      <c r="BU41" s="17">
        <v>661.43333333333328</v>
      </c>
      <c r="BV41" s="17">
        <v>630.548</v>
      </c>
      <c r="BW41" s="17">
        <v>594.13300000000004</v>
      </c>
      <c r="BX41" s="17">
        <v>590.93499999999995</v>
      </c>
      <c r="BY41" s="17">
        <v>586.12900000000002</v>
      </c>
      <c r="BZ41" s="17">
        <v>602.75</v>
      </c>
      <c r="CA41" s="17">
        <f t="shared" si="0"/>
        <v>16.620999999999981</v>
      </c>
      <c r="CB41" s="80"/>
      <c r="CC41" s="1"/>
      <c r="CD41" s="1"/>
    </row>
    <row r="42" spans="1:82" s="5" customFormat="1" ht="16.5" hidden="1" customHeight="1" thickTop="1" thickBot="1" x14ac:dyDescent="0.25">
      <c r="A42" s="33"/>
      <c r="B42" s="39"/>
      <c r="C42" s="27" t="s">
        <v>72</v>
      </c>
      <c r="D42" s="28">
        <v>95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>
        <v>0</v>
      </c>
      <c r="BV42" s="17"/>
      <c r="BW42" s="17"/>
      <c r="BX42" s="17"/>
      <c r="BY42" s="17"/>
      <c r="BZ42" s="17"/>
      <c r="CA42" s="17">
        <f t="shared" si="0"/>
        <v>0</v>
      </c>
      <c r="CB42" s="1"/>
      <c r="CC42" s="1"/>
      <c r="CD42" s="1"/>
    </row>
    <row r="43" spans="1:82" s="5" customFormat="1" ht="18.75" hidden="1" customHeight="1" thickTop="1" thickBot="1" x14ac:dyDescent="0.25">
      <c r="A43" s="33"/>
      <c r="B43" s="39"/>
      <c r="C43" s="27" t="s">
        <v>18</v>
      </c>
      <c r="D43" s="28">
        <v>102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>
        <v>0</v>
      </c>
      <c r="BV43" s="17"/>
      <c r="BW43" s="17"/>
      <c r="BX43" s="17"/>
      <c r="BY43" s="17"/>
      <c r="BZ43" s="17"/>
      <c r="CA43" s="17">
        <f t="shared" si="0"/>
        <v>0</v>
      </c>
      <c r="CB43" s="1"/>
      <c r="CC43" s="1"/>
      <c r="CD43" s="1"/>
    </row>
    <row r="44" spans="1:82" s="5" customFormat="1" ht="19.5" customHeight="1" thickTop="1" thickBot="1" x14ac:dyDescent="0.25">
      <c r="A44" s="70"/>
      <c r="B44" s="39"/>
      <c r="C44" s="27" t="s">
        <v>82</v>
      </c>
      <c r="D44" s="28">
        <v>95</v>
      </c>
      <c r="E44" s="72">
        <v>807</v>
      </c>
      <c r="F44" s="72">
        <v>949.1</v>
      </c>
      <c r="G44" s="72">
        <v>968</v>
      </c>
      <c r="H44" s="72">
        <v>1711</v>
      </c>
      <c r="I44" s="72">
        <f>88291/31</f>
        <v>2848.0967741935483</v>
      </c>
      <c r="J44" s="72">
        <v>4321</v>
      </c>
      <c r="K44" s="72">
        <f>136231/31</f>
        <v>4394.5483870967746</v>
      </c>
      <c r="L44" s="72">
        <f>159098/31</f>
        <v>5132.1935483870966</v>
      </c>
      <c r="M44" s="72">
        <f>148440/30</f>
        <v>4948</v>
      </c>
      <c r="N44" s="72">
        <f>194945/31</f>
        <v>6288.5483870967746</v>
      </c>
      <c r="O44" s="72">
        <f>242034/30</f>
        <v>8067.8</v>
      </c>
      <c r="P44" s="17">
        <v>8620</v>
      </c>
      <c r="Q44" s="17">
        <v>9491</v>
      </c>
      <c r="R44" s="17">
        <v>9744</v>
      </c>
      <c r="S44" s="17">
        <v>10101</v>
      </c>
      <c r="T44" s="17">
        <v>11400</v>
      </c>
      <c r="U44" s="17">
        <v>703</v>
      </c>
      <c r="V44" s="17">
        <v>0</v>
      </c>
      <c r="W44" s="17">
        <v>4984</v>
      </c>
      <c r="X44" s="17">
        <v>1772</v>
      </c>
      <c r="Y44" s="17">
        <v>713</v>
      </c>
      <c r="Z44" s="17">
        <v>9275</v>
      </c>
      <c r="AA44" s="17">
        <v>5190</v>
      </c>
      <c r="AB44" s="17">
        <v>4442</v>
      </c>
      <c r="AC44" s="17">
        <v>7791</v>
      </c>
      <c r="AD44" s="17">
        <v>7191</v>
      </c>
      <c r="AE44" s="17">
        <v>7072</v>
      </c>
      <c r="AF44" s="17">
        <v>7355</v>
      </c>
      <c r="AG44" s="17">
        <v>9943.2580645161288</v>
      </c>
      <c r="AH44" s="17">
        <v>8877.1666666666661</v>
      </c>
      <c r="AI44" s="17">
        <v>8446.2903225806458</v>
      </c>
      <c r="AJ44" s="17">
        <v>7562.6451612903229</v>
      </c>
      <c r="AK44" s="17">
        <v>11875</v>
      </c>
      <c r="AL44" s="17">
        <v>12767</v>
      </c>
      <c r="AM44" s="17">
        <v>7541</v>
      </c>
      <c r="AN44" s="17">
        <v>9591</v>
      </c>
      <c r="AO44" s="17">
        <v>13874.838709677419</v>
      </c>
      <c r="AP44" s="17">
        <v>21121</v>
      </c>
      <c r="AQ44" s="17">
        <v>0</v>
      </c>
      <c r="AR44" s="17">
        <v>13660</v>
      </c>
      <c r="AS44" s="17">
        <v>14672.58064516129</v>
      </c>
      <c r="AT44" s="17">
        <v>15654.6</v>
      </c>
      <c r="AU44" s="17">
        <v>10485.193548387097</v>
      </c>
      <c r="AV44" s="17">
        <v>14818.161290322581</v>
      </c>
      <c r="AW44" s="17">
        <v>11222.366666666667</v>
      </c>
      <c r="AX44" s="17">
        <v>6694.9032258064517</v>
      </c>
      <c r="AY44" s="17">
        <v>11217.766666666666</v>
      </c>
      <c r="AZ44" s="17">
        <v>12468.161290322581</v>
      </c>
      <c r="BA44" s="17">
        <v>8488.2258064516136</v>
      </c>
      <c r="BB44" s="17">
        <v>7290.2857142857147</v>
      </c>
      <c r="BC44" s="17">
        <v>20499.516129032258</v>
      </c>
      <c r="BD44" s="17">
        <v>21182.433333333334</v>
      </c>
      <c r="BE44" s="17">
        <v>18351.16129032258</v>
      </c>
      <c r="BF44" s="17">
        <v>16962.3</v>
      </c>
      <c r="BG44" s="17">
        <v>11404.58064516129</v>
      </c>
      <c r="BH44" s="17">
        <v>11811.806451612903</v>
      </c>
      <c r="BI44" s="17">
        <v>9165.1</v>
      </c>
      <c r="BJ44" s="17">
        <v>11790.290322580646</v>
      </c>
      <c r="BK44" s="17">
        <v>11738.6</v>
      </c>
      <c r="BL44" s="17">
        <v>20407</v>
      </c>
      <c r="BM44" s="17">
        <v>18959.064999999999</v>
      </c>
      <c r="BN44" s="17">
        <v>18135.206999999999</v>
      </c>
      <c r="BO44" s="17">
        <v>17748.258000000002</v>
      </c>
      <c r="BP44" s="17">
        <v>18340.467000000001</v>
      </c>
      <c r="BQ44" s="17">
        <v>15644.323</v>
      </c>
      <c r="BR44" s="17">
        <v>19939.467000000001</v>
      </c>
      <c r="BS44" s="17">
        <v>19875.225806451614</v>
      </c>
      <c r="BT44" s="17">
        <v>14363.193548387097</v>
      </c>
      <c r="BU44" s="17">
        <v>10332.700000000001</v>
      </c>
      <c r="BV44" s="17">
        <v>14990.097</v>
      </c>
      <c r="BW44" s="17">
        <v>20792.566999999999</v>
      </c>
      <c r="BX44" s="17">
        <v>20605.645</v>
      </c>
      <c r="BY44" s="17">
        <v>22357.677</v>
      </c>
      <c r="BZ44" s="17">
        <v>22021.036</v>
      </c>
      <c r="CA44" s="17">
        <f t="shared" si="0"/>
        <v>-336.64099999999962</v>
      </c>
      <c r="CB44" s="80"/>
      <c r="CC44" s="1"/>
      <c r="CD44" s="1"/>
    </row>
    <row r="45" spans="1:82" s="5" customFormat="1" ht="20.25" customHeight="1" thickTop="1" x14ac:dyDescent="0.2">
      <c r="B45" s="44"/>
      <c r="C45" s="132" t="s">
        <v>48</v>
      </c>
      <c r="D45" s="132"/>
      <c r="E45" s="40">
        <f>+SUM(E36:E44)</f>
        <v>6650</v>
      </c>
      <c r="F45" s="40">
        <f>+SUM(F36:F44)</f>
        <v>12516.400000000001</v>
      </c>
      <c r="G45" s="40">
        <f>+SUM(G36:G44)</f>
        <v>18191</v>
      </c>
      <c r="H45" s="40">
        <f>+SUM(H36:H44)</f>
        <v>21471.7</v>
      </c>
      <c r="I45" s="40">
        <f t="shared" ref="I45:N45" si="8">+SUM(I36:I44)</f>
        <v>22678.645161290322</v>
      </c>
      <c r="J45" s="40">
        <f t="shared" si="8"/>
        <v>16057</v>
      </c>
      <c r="K45" s="40">
        <f t="shared" si="8"/>
        <v>11299</v>
      </c>
      <c r="L45" s="40">
        <f t="shared" si="8"/>
        <v>22981.967741935485</v>
      </c>
      <c r="M45" s="40">
        <f t="shared" si="8"/>
        <v>24468</v>
      </c>
      <c r="N45" s="40">
        <f t="shared" si="8"/>
        <v>23552.741935483871</v>
      </c>
      <c r="O45" s="40">
        <f>+SUM(O36:O44)</f>
        <v>29137.833333333332</v>
      </c>
      <c r="P45" s="40">
        <f>+SUM(P36:P44)</f>
        <v>27186</v>
      </c>
      <c r="Q45" s="40">
        <f t="shared" ref="Q45:V45" si="9">+SUM(Q36:Q44)</f>
        <v>28250</v>
      </c>
      <c r="R45" s="40">
        <f t="shared" si="9"/>
        <v>29297</v>
      </c>
      <c r="S45" s="40">
        <f t="shared" si="9"/>
        <v>20112</v>
      </c>
      <c r="T45" s="40">
        <f t="shared" si="9"/>
        <v>16614</v>
      </c>
      <c r="U45" s="40">
        <f t="shared" si="9"/>
        <v>2744</v>
      </c>
      <c r="V45" s="40">
        <f t="shared" si="9"/>
        <v>2072</v>
      </c>
      <c r="W45" s="40">
        <f t="shared" ref="W45:AB45" si="10">+SUM(W36:W44)</f>
        <v>6957</v>
      </c>
      <c r="X45" s="40">
        <f t="shared" si="10"/>
        <v>3628</v>
      </c>
      <c r="Y45" s="40">
        <f t="shared" si="10"/>
        <v>2468</v>
      </c>
      <c r="Z45" s="40">
        <f t="shared" si="10"/>
        <v>10978</v>
      </c>
      <c r="AA45" s="40">
        <f t="shared" si="10"/>
        <v>6839</v>
      </c>
      <c r="AB45" s="40">
        <f t="shared" si="10"/>
        <v>5977</v>
      </c>
      <c r="AC45" s="40">
        <f>SUM(AC36:AC44)</f>
        <v>9349</v>
      </c>
      <c r="AD45" s="40">
        <f>SUM(AD36:AD44)</f>
        <v>8643</v>
      </c>
      <c r="AE45" s="40">
        <f t="shared" ref="AE45:AG45" si="11">+SUM(AE36:AE44)</f>
        <v>9253</v>
      </c>
      <c r="AF45" s="40">
        <f t="shared" si="11"/>
        <v>10844</v>
      </c>
      <c r="AG45" s="40">
        <f t="shared" si="11"/>
        <v>14709.741935483871</v>
      </c>
      <c r="AH45" s="40">
        <f t="shared" ref="AH45" si="12">+SUM(AH36:AH44)</f>
        <v>12316.566666666666</v>
      </c>
      <c r="AI45" s="40">
        <f>+SUM(AI36:AI44)</f>
        <v>11859.354838709678</v>
      </c>
      <c r="AJ45" s="40">
        <f t="shared" ref="AJ45:AO45" si="13">+SUM(AJ36:AJ44)</f>
        <v>10844.161290322581</v>
      </c>
      <c r="AK45" s="40">
        <f t="shared" si="13"/>
        <v>14845</v>
      </c>
      <c r="AL45" s="40">
        <f t="shared" si="13"/>
        <v>16822</v>
      </c>
      <c r="AM45" s="40">
        <f t="shared" si="13"/>
        <v>9927</v>
      </c>
      <c r="AN45" s="40">
        <f t="shared" si="13"/>
        <v>11109</v>
      </c>
      <c r="AO45" s="40">
        <f t="shared" si="13"/>
        <v>15524.774193548386</v>
      </c>
      <c r="AP45" s="40">
        <f t="shared" ref="AP45" si="14">+SUM(AP36:AP44)</f>
        <v>22894</v>
      </c>
      <c r="AQ45" s="40">
        <f t="shared" ref="AQ45:AV45" si="15">+SUM(AQ36:AQ44)</f>
        <v>2638.7741935483873</v>
      </c>
      <c r="AR45" s="40">
        <f t="shared" si="15"/>
        <v>15018</v>
      </c>
      <c r="AS45" s="40">
        <f t="shared" si="15"/>
        <v>19003.193548387098</v>
      </c>
      <c r="AT45" s="40">
        <f t="shared" si="15"/>
        <v>19106.833333333336</v>
      </c>
      <c r="AU45" s="40">
        <f t="shared" si="15"/>
        <v>13789.193548387097</v>
      </c>
      <c r="AV45" s="40">
        <f t="shared" si="15"/>
        <v>17264.93548387097</v>
      </c>
      <c r="AW45" s="40">
        <f t="shared" ref="AW45:AX45" si="16">+SUM(AW36:AW44)</f>
        <v>13679.833333333332</v>
      </c>
      <c r="AX45" s="40">
        <f t="shared" si="16"/>
        <v>7754.3870967741932</v>
      </c>
      <c r="AY45" s="40">
        <f t="shared" ref="AY45:AZ45" si="17">+SUM(AY36:AY44)</f>
        <v>12242.3</v>
      </c>
      <c r="AZ45" s="40">
        <f t="shared" si="17"/>
        <v>13881.322580645163</v>
      </c>
      <c r="BA45" s="40">
        <f t="shared" ref="BA45:BB45" si="18">+SUM(BA36:BA44)</f>
        <v>9945.4838709677424</v>
      </c>
      <c r="BB45" s="40">
        <f t="shared" si="18"/>
        <v>7769.8928571428578</v>
      </c>
      <c r="BC45" s="40">
        <f t="shared" ref="BC45:BD45" si="19">+SUM(BC36:BC44)</f>
        <v>21003.322580645159</v>
      </c>
      <c r="BD45" s="40">
        <f t="shared" si="19"/>
        <v>21630.866666666669</v>
      </c>
      <c r="BE45" s="40">
        <f t="shared" ref="BE45:BF45" si="20">+SUM(BE36:BE44)</f>
        <v>18831.129032258064</v>
      </c>
      <c r="BF45" s="40">
        <f t="shared" si="20"/>
        <v>17902.766666666666</v>
      </c>
      <c r="BG45" s="40">
        <f t="shared" ref="BG45:BH45" si="21">+SUM(BG36:BG44)</f>
        <v>12686.612903225807</v>
      </c>
      <c r="BH45" s="40">
        <f t="shared" si="21"/>
        <v>13029.322580645161</v>
      </c>
      <c r="BI45" s="40">
        <f t="shared" ref="BI45:BQ45" si="22">+SUM(BI36:BI44)</f>
        <v>10317.366666666667</v>
      </c>
      <c r="BJ45" s="40">
        <f t="shared" si="22"/>
        <v>12886.806451612903</v>
      </c>
      <c r="BK45" s="40">
        <f t="shared" si="22"/>
        <v>12800.733333333334</v>
      </c>
      <c r="BL45" s="40">
        <f t="shared" si="22"/>
        <v>21432</v>
      </c>
      <c r="BM45" s="40">
        <f t="shared" si="22"/>
        <v>19979.967999999997</v>
      </c>
      <c r="BN45" s="40">
        <f t="shared" si="22"/>
        <v>19054.585999999999</v>
      </c>
      <c r="BO45" s="40">
        <f t="shared" si="22"/>
        <v>18647.677000000003</v>
      </c>
      <c r="BP45" s="40">
        <f t="shared" si="22"/>
        <v>19227.234</v>
      </c>
      <c r="BQ45" s="40">
        <f t="shared" si="22"/>
        <v>16469</v>
      </c>
      <c r="BR45" s="40">
        <f t="shared" ref="BR45:BW45" si="23">+SUM(BR36:BR44)</f>
        <v>20714.534</v>
      </c>
      <c r="BS45" s="40">
        <f t="shared" si="23"/>
        <v>20602.322580645163</v>
      </c>
      <c r="BT45" s="40">
        <f t="shared" si="23"/>
        <v>15050.838709677419</v>
      </c>
      <c r="BU45" s="40">
        <f t="shared" si="23"/>
        <v>10994.133333333333</v>
      </c>
      <c r="BV45" s="40">
        <f t="shared" si="23"/>
        <v>15790.934999999999</v>
      </c>
      <c r="BW45" s="40">
        <f t="shared" si="23"/>
        <v>21386.7</v>
      </c>
      <c r="BX45" s="40">
        <f>+SUM(BX36:BX44)</f>
        <v>22157.514999999999</v>
      </c>
      <c r="BY45" s="40">
        <f>+SUM(BY36:BY44)</f>
        <v>23787.708999999999</v>
      </c>
      <c r="BZ45" s="40">
        <f>+SUM(BZ36:BZ44)</f>
        <v>24960.465</v>
      </c>
      <c r="CA45" s="40">
        <f>BZ45-BY45</f>
        <v>1172.7560000000012</v>
      </c>
      <c r="CB45" s="1"/>
      <c r="CC45" s="1"/>
      <c r="CD45" s="1"/>
    </row>
    <row r="46" spans="1:82" s="5" customFormat="1" ht="20.25" customHeight="1" x14ac:dyDescent="0.2">
      <c r="B46" s="46"/>
      <c r="C46" s="47"/>
      <c r="D46" s="47"/>
      <c r="E46" s="50"/>
      <c r="F46" s="50"/>
      <c r="G46" s="50"/>
      <c r="H46" s="50"/>
      <c r="I46" s="50"/>
      <c r="J46" s="50"/>
      <c r="K46" s="50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</row>
    <row r="47" spans="1:82" s="5" customFormat="1" ht="41.25" customHeight="1" thickBot="1" x14ac:dyDescent="0.25">
      <c r="B47" s="45"/>
      <c r="C47" s="131" t="s">
        <v>78</v>
      </c>
      <c r="D47" s="131"/>
      <c r="E47" s="68">
        <f>+E28+E34+E45</f>
        <v>37951</v>
      </c>
      <c r="F47" s="68">
        <f>+F28+F34+F45</f>
        <v>47123.5</v>
      </c>
      <c r="G47" s="68">
        <f>+G28+G34+G45</f>
        <v>51355</v>
      </c>
      <c r="H47" s="68">
        <f>+H28+H34+H45</f>
        <v>53767.42</v>
      </c>
      <c r="I47" s="68">
        <f>+I28+I34+I45</f>
        <v>56575.06451612903</v>
      </c>
      <c r="J47" s="68">
        <f>+J28+J34+J45-1</f>
        <v>49988</v>
      </c>
      <c r="K47" s="68">
        <f t="shared" ref="K47:Q47" si="24">+K28+K34+K45</f>
        <v>43916.645161290318</v>
      </c>
      <c r="L47" s="68">
        <f t="shared" si="24"/>
        <v>56370.354838709682</v>
      </c>
      <c r="M47" s="68">
        <f t="shared" si="24"/>
        <v>59151.3</v>
      </c>
      <c r="N47" s="68">
        <f t="shared" si="24"/>
        <v>56044.161290322583</v>
      </c>
      <c r="O47" s="68">
        <f t="shared" si="24"/>
        <v>63738.3</v>
      </c>
      <c r="P47" s="68">
        <f t="shared" si="24"/>
        <v>59732</v>
      </c>
      <c r="Q47" s="68">
        <f t="shared" si="24"/>
        <v>59804</v>
      </c>
      <c r="R47" s="68">
        <f>+R28+R34+R45-1</f>
        <v>61159</v>
      </c>
      <c r="S47" s="68">
        <f>+S28+S34+S45+2</f>
        <v>50534</v>
      </c>
      <c r="T47" s="68">
        <f>+T28+T34+T45</f>
        <v>45801</v>
      </c>
      <c r="U47" s="68">
        <f>+U28+U34+U45+1</f>
        <v>31547</v>
      </c>
      <c r="V47" s="68">
        <f>+V28+V34+V45</f>
        <v>29940</v>
      </c>
      <c r="W47" s="68">
        <f>+W28+W34+W45</f>
        <v>34731</v>
      </c>
      <c r="X47" s="68">
        <f>+X28+X34+X45-1</f>
        <v>31214</v>
      </c>
      <c r="Y47" s="68">
        <f>+Y28+Y34+Y45+1</f>
        <v>29165</v>
      </c>
      <c r="Z47" s="68">
        <f>+Z28+Z34+Z45-1</f>
        <v>37851</v>
      </c>
      <c r="AA47" s="68">
        <f>+AA28+AA34+AA45-1</f>
        <v>33484</v>
      </c>
      <c r="AB47" s="68">
        <f>+AB28+AB34+AB45-1</f>
        <v>31624</v>
      </c>
      <c r="AC47" s="68">
        <f t="shared" ref="AC47:BQ47" si="25">+AC28+AC34+AC45</f>
        <v>35387</v>
      </c>
      <c r="AD47" s="68">
        <f t="shared" si="25"/>
        <v>35037</v>
      </c>
      <c r="AE47" s="68">
        <f t="shared" si="25"/>
        <v>34823</v>
      </c>
      <c r="AF47" s="68">
        <f t="shared" si="25"/>
        <v>36452</v>
      </c>
      <c r="AG47" s="68">
        <f t="shared" si="25"/>
        <v>41128.032258064515</v>
      </c>
      <c r="AH47" s="68">
        <f t="shared" si="25"/>
        <v>38881.399999999994</v>
      </c>
      <c r="AI47" s="68">
        <f t="shared" si="25"/>
        <v>38887.645161290318</v>
      </c>
      <c r="AJ47" s="68">
        <f t="shared" si="25"/>
        <v>37699.645161290318</v>
      </c>
      <c r="AK47" s="68">
        <f t="shared" si="25"/>
        <v>41292</v>
      </c>
      <c r="AL47" s="68">
        <f t="shared" si="25"/>
        <v>44285</v>
      </c>
      <c r="AM47" s="68">
        <f t="shared" si="25"/>
        <v>37924</v>
      </c>
      <c r="AN47" s="68">
        <f t="shared" si="25"/>
        <v>38603</v>
      </c>
      <c r="AO47" s="68">
        <f t="shared" si="25"/>
        <v>42524.516129032258</v>
      </c>
      <c r="AP47" s="68">
        <f t="shared" si="25"/>
        <v>49246</v>
      </c>
      <c r="AQ47" s="68">
        <f t="shared" si="25"/>
        <v>28976.419354838705</v>
      </c>
      <c r="AR47" s="68">
        <f t="shared" si="25"/>
        <v>41899</v>
      </c>
      <c r="AS47" s="68">
        <f t="shared" si="25"/>
        <v>45390.387096774197</v>
      </c>
      <c r="AT47" s="68">
        <f t="shared" si="25"/>
        <v>45784.100000000006</v>
      </c>
      <c r="AU47" s="68">
        <f t="shared" si="25"/>
        <v>39863.677419354834</v>
      </c>
      <c r="AV47" s="68">
        <f t="shared" si="25"/>
        <v>43030.06451612903</v>
      </c>
      <c r="AW47" s="68">
        <f t="shared" si="25"/>
        <v>39257.333333333328</v>
      </c>
      <c r="AX47" s="68">
        <f t="shared" si="25"/>
        <v>33379.161290322583</v>
      </c>
      <c r="AY47" s="68">
        <f t="shared" si="25"/>
        <v>37875.066666666666</v>
      </c>
      <c r="AZ47" s="68">
        <f t="shared" si="25"/>
        <v>40161.225806451614</v>
      </c>
      <c r="BA47" s="68">
        <f t="shared" si="25"/>
        <v>35421.677419354834</v>
      </c>
      <c r="BB47" s="68">
        <f t="shared" si="25"/>
        <v>33033.428571428572</v>
      </c>
      <c r="BC47" s="68">
        <f t="shared" si="25"/>
        <v>43586.709677419356</v>
      </c>
      <c r="BD47" s="68">
        <f t="shared" si="25"/>
        <v>42575.733333333337</v>
      </c>
      <c r="BE47" s="68">
        <f t="shared" si="25"/>
        <v>41642.161290322583</v>
      </c>
      <c r="BF47" s="68">
        <f t="shared" si="25"/>
        <v>41264.933333333334</v>
      </c>
      <c r="BG47" s="68">
        <f t="shared" si="25"/>
        <v>37003.290322580651</v>
      </c>
      <c r="BH47" s="68">
        <f t="shared" si="25"/>
        <v>37630.38709677419</v>
      </c>
      <c r="BI47" s="68">
        <f t="shared" si="25"/>
        <v>34326.5</v>
      </c>
      <c r="BJ47" s="68">
        <f t="shared" si="25"/>
        <v>36656.096774193546</v>
      </c>
      <c r="BK47" s="68">
        <f t="shared" si="25"/>
        <v>36277.300000000003</v>
      </c>
      <c r="BL47" s="68">
        <f t="shared" si="25"/>
        <v>44367.42</v>
      </c>
      <c r="BM47" s="68">
        <f t="shared" si="25"/>
        <v>43023.032999999996</v>
      </c>
      <c r="BN47" s="68">
        <f t="shared" si="25"/>
        <v>41052.513999999996</v>
      </c>
      <c r="BO47" s="68">
        <f t="shared" si="25"/>
        <v>41012.483</v>
      </c>
      <c r="BP47" s="68">
        <f t="shared" si="25"/>
        <v>40694.832999999999</v>
      </c>
      <c r="BQ47" s="68">
        <f t="shared" si="25"/>
        <v>37739.29</v>
      </c>
      <c r="BR47" s="68">
        <f t="shared" ref="BR47:BV47" si="26">+BR28+BR34+BR45</f>
        <v>41877.801000000007</v>
      </c>
      <c r="BS47" s="68">
        <f t="shared" si="26"/>
        <v>42177.48387096775</v>
      </c>
      <c r="BT47" s="68">
        <f t="shared" si="26"/>
        <v>38579.096774193546</v>
      </c>
      <c r="BU47" s="68">
        <f t="shared" si="26"/>
        <v>34807.166666666672</v>
      </c>
      <c r="BV47" s="68">
        <f t="shared" si="26"/>
        <v>37194.644999999997</v>
      </c>
      <c r="BW47" s="68">
        <f>+BW28+BW34+BW45</f>
        <v>45153.933999999994</v>
      </c>
      <c r="BX47" s="68">
        <f>+BX28+BX34+BX45</f>
        <v>44289.322</v>
      </c>
      <c r="BY47" s="68">
        <f>+BY28+BY34+BY45</f>
        <v>46804.031999999992</v>
      </c>
      <c r="BZ47" s="68">
        <f>+BZ28+BZ34+BZ45</f>
        <v>45818.501000000004</v>
      </c>
      <c r="CA47" s="68">
        <f>BZ47-BY47</f>
        <v>-985.53099999998813</v>
      </c>
      <c r="CB47" s="1"/>
      <c r="CC47" s="1"/>
      <c r="CD47" s="3"/>
    </row>
    <row r="48" spans="1:82" ht="18" hidden="1" customHeight="1" thickTop="1" x14ac:dyDescent="0.2">
      <c r="E48" s="3"/>
      <c r="F48" s="3"/>
      <c r="G48" s="3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</row>
    <row r="49" spans="3:79" ht="13.5" thickTop="1" x14ac:dyDescent="0.2">
      <c r="E49" s="3"/>
      <c r="V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3:79" x14ac:dyDescent="0.2">
      <c r="F50" s="3"/>
      <c r="M50" s="3"/>
      <c r="U50" s="3"/>
      <c r="Z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3:79" x14ac:dyDescent="0.2"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3:79" x14ac:dyDescent="0.2">
      <c r="E52" s="71"/>
      <c r="CA52" s="3"/>
    </row>
    <row r="54" spans="3:79" x14ac:dyDescent="0.2"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62" spans="3:79" x14ac:dyDescent="0.2">
      <c r="C62" s="10"/>
    </row>
    <row r="64" spans="3:79" x14ac:dyDescent="0.2">
      <c r="D64" s="4"/>
    </row>
    <row r="95" ht="8.25" customHeight="1" x14ac:dyDescent="0.2"/>
    <row r="96" ht="14.25" customHeight="1" x14ac:dyDescent="0.2"/>
  </sheetData>
  <mergeCells count="23">
    <mergeCell ref="A11:A27"/>
    <mergeCell ref="B11:B27"/>
    <mergeCell ref="A4:D4"/>
    <mergeCell ref="C9:D9"/>
    <mergeCell ref="Q9:AB9"/>
    <mergeCell ref="A7:CA7"/>
    <mergeCell ref="A5:CA5"/>
    <mergeCell ref="A6:CA6"/>
    <mergeCell ref="E9:P9"/>
    <mergeCell ref="AC9:AN9"/>
    <mergeCell ref="AO9:AZ9"/>
    <mergeCell ref="BA9:BL9"/>
    <mergeCell ref="BM9:BX9"/>
    <mergeCell ref="BY9:BZ9"/>
    <mergeCell ref="C45:D45"/>
    <mergeCell ref="C47:D47"/>
    <mergeCell ref="C28:D28"/>
    <mergeCell ref="A29:A33"/>
    <mergeCell ref="B29:B31"/>
    <mergeCell ref="C34:D34"/>
    <mergeCell ref="A35:A37"/>
    <mergeCell ref="B35:B37"/>
    <mergeCell ref="A38:A39"/>
  </mergeCells>
  <phoneticPr fontId="22" type="noConversion"/>
  <printOptions horizontalCentered="1" verticalCentered="1"/>
  <pageMargins left="0.74803149606299213" right="0.74803149606299213" top="0.39370078740157483" bottom="0.43307086614173229" header="0" footer="0.31496062992125984"/>
  <pageSetup paperSize="9" scale="42" pageOrder="overThenDown" orientation="landscape" r:id="rId1"/>
  <headerFooter alignWithMargins="0">
    <oddFooter>&amp;L&amp;"Arial,Cursiva"Fuente: Perupetro S.A.</oddFooter>
  </headerFooter>
  <rowBreaks count="1" manualBreakCount="1">
    <brk id="1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PETRÓLEO </vt:lpstr>
      <vt:lpstr>PETRÓLEO 2019-2025</vt:lpstr>
      <vt:lpstr>'PETRÓLEO '!Área_de_impresión</vt:lpstr>
      <vt:lpstr>'PETRÓLEO 2019-2025'!Área_de_impresión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Dextre Carhuas</dc:creator>
  <cp:lastModifiedBy>TEMP_DGH151</cp:lastModifiedBy>
  <cp:lastPrinted>2024-11-12T21:49:31Z</cp:lastPrinted>
  <dcterms:created xsi:type="dcterms:W3CDTF">1997-07-01T22:48:52Z</dcterms:created>
  <dcterms:modified xsi:type="dcterms:W3CDTF">2025-03-12T14:28:48Z</dcterms:modified>
</cp:coreProperties>
</file>