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_DGH151\Desktop\DGH-DEEH\DEEH 2025\POI 2025\2. FEBRERO\"/>
    </mc:Choice>
  </mc:AlternateContent>
  <bookViews>
    <workbookView xWindow="0" yWindow="0" windowWidth="28800" windowHeight="11730" tabRatio="702"/>
  </bookViews>
  <sheets>
    <sheet name=" GAS 2019-2025" sheetId="268" r:id="rId1"/>
  </sheets>
  <calcPr calcId="162913"/>
</workbook>
</file>

<file path=xl/calcChain.xml><?xml version="1.0" encoding="utf-8"?>
<calcChain xmlns="http://schemas.openxmlformats.org/spreadsheetml/2006/main">
  <c r="CA37" i="268" l="1"/>
  <c r="CA36" i="268"/>
  <c r="CA35" i="268"/>
  <c r="CA34" i="268"/>
  <c r="CA33" i="268"/>
  <c r="CA32" i="268"/>
  <c r="CA31" i="268"/>
  <c r="CA30" i="268"/>
  <c r="CA29" i="268"/>
  <c r="CA28" i="268"/>
  <c r="CA27" i="268"/>
  <c r="CA26" i="268"/>
  <c r="CA25" i="268"/>
  <c r="CA24" i="268"/>
  <c r="CA23" i="268"/>
  <c r="CA22" i="268"/>
  <c r="CA21" i="268"/>
  <c r="CA20" i="268"/>
  <c r="CA19" i="268"/>
  <c r="CA18" i="268"/>
  <c r="CA17" i="268"/>
  <c r="CA16" i="268"/>
  <c r="CA15" i="268"/>
  <c r="CA14" i="268"/>
  <c r="CA13" i="268"/>
  <c r="CA12" i="268"/>
  <c r="CA11" i="268"/>
  <c r="CA10" i="268"/>
  <c r="BZ39" i="268"/>
  <c r="BZ37" i="268"/>
  <c r="BZ29" i="268"/>
  <c r="BZ26" i="268"/>
  <c r="BY37" i="268" l="1"/>
  <c r="BY39" i="268" s="1"/>
  <c r="BY29" i="268"/>
  <c r="BY26" i="268"/>
  <c r="BX29" i="268" l="1"/>
  <c r="BX26" i="268"/>
  <c r="BX39" i="268" s="1"/>
  <c r="BX37" i="268"/>
  <c r="BW29" i="268"/>
  <c r="BW37" i="268"/>
  <c r="BW26" i="268"/>
  <c r="CA39" i="268" l="1"/>
  <c r="BW39" i="268"/>
  <c r="BV37" i="268"/>
  <c r="BV29" i="268"/>
  <c r="BV26" i="268"/>
  <c r="BV39" i="268" l="1"/>
  <c r="BU37" i="268"/>
  <c r="BU29" i="268"/>
  <c r="BT37" i="268"/>
  <c r="BT29" i="268"/>
  <c r="BT26" i="268"/>
  <c r="BT39" i="268" s="1"/>
  <c r="BS26" i="268"/>
  <c r="BS37" i="268"/>
  <c r="BS29" i="268"/>
  <c r="BR37" i="268"/>
  <c r="BR29" i="268"/>
  <c r="BR26" i="268"/>
  <c r="BU26" i="268" l="1"/>
  <c r="BU39" i="268" s="1"/>
  <c r="BS39" i="268"/>
  <c r="BR39" i="268"/>
  <c r="BQ37" i="268"/>
  <c r="BQ29" i="268"/>
  <c r="BQ26" i="268"/>
  <c r="BQ39" i="268" l="1"/>
  <c r="BP37" i="268"/>
  <c r="BP29" i="268"/>
  <c r="BP26" i="268"/>
  <c r="BO37" i="268"/>
  <c r="BO29" i="268"/>
  <c r="BO26" i="268"/>
  <c r="BO39" i="268" l="1"/>
  <c r="BP39" i="268"/>
  <c r="BN37" i="268"/>
  <c r="BN29" i="268"/>
  <c r="BN26" i="268"/>
  <c r="BN39" i="268" l="1"/>
  <c r="BM29" i="268"/>
  <c r="BM37" i="268"/>
  <c r="BM26" i="268"/>
  <c r="BM39" i="268" l="1"/>
  <c r="BL26" i="268"/>
  <c r="BL29" i="268"/>
  <c r="BL37" i="268"/>
  <c r="BK37" i="268"/>
  <c r="BK29" i="268"/>
  <c r="BJ29" i="268"/>
  <c r="BI29" i="268"/>
  <c r="BH29" i="268"/>
  <c r="BG29" i="268"/>
  <c r="BF29" i="268"/>
  <c r="BE29" i="268"/>
  <c r="BD29" i="268"/>
  <c r="BC29" i="268"/>
  <c r="BB29" i="268"/>
  <c r="BA29" i="268"/>
  <c r="AZ29" i="268"/>
  <c r="AY29" i="268"/>
  <c r="AU29" i="268"/>
  <c r="BK26" i="268"/>
  <c r="BK39" i="268" l="1"/>
  <c r="BL39" i="268"/>
  <c r="BJ26" i="268"/>
  <c r="BJ37" i="268"/>
  <c r="BI37" i="268"/>
  <c r="BI26" i="268"/>
  <c r="BH37" i="268"/>
  <c r="BH26" i="268"/>
  <c r="BJ39" i="268" l="1"/>
  <c r="BI39" i="268"/>
  <c r="BH39" i="268"/>
  <c r="BG37" i="268"/>
  <c r="BG26" i="268"/>
  <c r="BG39" i="268" l="1"/>
  <c r="BF37" i="268"/>
  <c r="BF26" i="268"/>
  <c r="BE37" i="268"/>
  <c r="BE26" i="268"/>
  <c r="BF39" i="268" l="1"/>
  <c r="BE39" i="268"/>
  <c r="BD37" i="268"/>
  <c r="BD26" i="268"/>
  <c r="BD39" i="268" l="1"/>
  <c r="BC26" i="268"/>
  <c r="BC37" i="268"/>
  <c r="BB26" i="268"/>
  <c r="BB37" i="268"/>
  <c r="BB39" i="268" l="1"/>
  <c r="BC39" i="268"/>
  <c r="BA37" i="268"/>
  <c r="BA26" i="268"/>
  <c r="BA39" i="268" l="1"/>
  <c r="AZ26" i="268"/>
  <c r="AZ37" i="268"/>
  <c r="AZ39" i="268" l="1"/>
  <c r="AY37" i="268"/>
  <c r="AY26" i="268"/>
  <c r="AX36" i="268"/>
  <c r="AX35" i="268"/>
  <c r="AX31" i="268"/>
  <c r="AX30" i="268"/>
  <c r="AX27" i="268"/>
  <c r="AX29" i="268" s="1"/>
  <c r="AX25" i="268"/>
  <c r="AX23" i="268"/>
  <c r="AX18" i="268"/>
  <c r="AX17" i="268"/>
  <c r="AX12" i="268"/>
  <c r="AX10" i="268"/>
  <c r="AW36" i="268"/>
  <c r="AW35" i="268"/>
  <c r="AW31" i="268"/>
  <c r="AW30" i="268"/>
  <c r="AW27" i="268"/>
  <c r="AW29" i="268" s="1"/>
  <c r="AW25" i="268"/>
  <c r="AW23" i="268"/>
  <c r="AW18" i="268"/>
  <c r="AW17" i="268"/>
  <c r="AW12" i="268"/>
  <c r="AW10" i="268"/>
  <c r="AV36" i="268"/>
  <c r="AV35" i="268"/>
  <c r="AV31" i="268"/>
  <c r="AV30" i="268"/>
  <c r="AV27" i="268"/>
  <c r="AV29" i="268" s="1"/>
  <c r="AV25" i="268"/>
  <c r="AV23" i="268"/>
  <c r="AV18" i="268"/>
  <c r="AV17" i="268"/>
  <c r="AV12" i="268"/>
  <c r="AV10" i="268"/>
  <c r="AY39" i="268" l="1"/>
  <c r="AV37" i="268"/>
  <c r="AV26" i="268"/>
  <c r="AX26" i="268"/>
  <c r="AX37" i="268"/>
  <c r="AW37" i="268"/>
  <c r="AW26" i="268"/>
  <c r="AU26" i="268"/>
  <c r="AU37" i="268"/>
  <c r="AT37" i="268"/>
  <c r="AT29" i="268"/>
  <c r="AT26" i="268"/>
  <c r="AS26" i="268"/>
  <c r="AS29" i="268"/>
  <c r="AS37" i="268"/>
  <c r="AV39" i="268" l="1"/>
  <c r="AW39" i="268"/>
  <c r="AX39" i="268"/>
  <c r="AT39" i="268"/>
  <c r="AU39" i="268"/>
  <c r="AS39" i="268"/>
  <c r="AR37" i="268"/>
  <c r="AR29" i="268"/>
  <c r="AR26" i="268"/>
  <c r="AQ37" i="268"/>
  <c r="AQ29" i="268"/>
  <c r="AQ26" i="268"/>
  <c r="AP37" i="268"/>
  <c r="AP29" i="268"/>
  <c r="AP26" i="268"/>
  <c r="AO37" i="268"/>
  <c r="AO29" i="268"/>
  <c r="AO26" i="268"/>
  <c r="AN26" i="268"/>
  <c r="AN37" i="268"/>
  <c r="AN29" i="268"/>
  <c r="AM26" i="268"/>
  <c r="AM29" i="268"/>
  <c r="AM37" i="268"/>
  <c r="AL37" i="268"/>
  <c r="AL29" i="268"/>
  <c r="AL26" i="268"/>
  <c r="AK37" i="268"/>
  <c r="AK29" i="268"/>
  <c r="AK26" i="268"/>
  <c r="AJ37" i="268"/>
  <c r="AJ29" i="268"/>
  <c r="AJ26" i="268"/>
  <c r="AI26" i="268"/>
  <c r="AI29" i="268"/>
  <c r="AI37" i="268"/>
  <c r="AR39" i="268" l="1"/>
  <c r="AQ39" i="268"/>
  <c r="AP39" i="268"/>
  <c r="AO39" i="268"/>
  <c r="AN39" i="268"/>
  <c r="AL39" i="268"/>
  <c r="AM39" i="268"/>
  <c r="AK39" i="268"/>
  <c r="AJ39" i="268"/>
  <c r="AI39" i="268"/>
  <c r="AH26" i="268"/>
  <c r="AH29" i="268"/>
  <c r="AH37" i="268"/>
  <c r="AG37" i="268"/>
  <c r="AG29" i="268"/>
  <c r="AG26" i="268"/>
  <c r="AF37" i="268"/>
  <c r="AF26" i="268"/>
  <c r="AF29" i="268"/>
  <c r="AG39" i="268" l="1"/>
  <c r="AH39" i="268"/>
  <c r="AF39" i="268"/>
  <c r="AE37" i="268"/>
  <c r="AE29" i="268"/>
  <c r="AE26" i="268"/>
  <c r="AE39" i="268" l="1"/>
  <c r="AD37" i="268"/>
  <c r="AD29" i="268"/>
  <c r="AD26" i="268"/>
  <c r="AC26" i="268"/>
  <c r="AC37" i="268"/>
  <c r="AC29" i="268"/>
  <c r="AB37" i="268"/>
  <c r="AB29" i="268"/>
  <c r="AB26" i="268"/>
  <c r="AA37" i="268"/>
  <c r="AA29" i="268"/>
  <c r="AA26" i="268"/>
  <c r="Z26" i="268"/>
  <c r="Z29" i="268"/>
  <c r="Z37" i="268"/>
  <c r="Y26" i="268"/>
  <c r="Y29" i="268"/>
  <c r="Y37" i="268"/>
  <c r="X26" i="268"/>
  <c r="X29" i="268"/>
  <c r="X37" i="268"/>
  <c r="W26" i="268"/>
  <c r="W29" i="268"/>
  <c r="W37" i="268"/>
  <c r="V26" i="268"/>
  <c r="V29" i="268"/>
  <c r="V37" i="268"/>
  <c r="U26" i="268"/>
  <c r="U29" i="268"/>
  <c r="U37" i="268"/>
  <c r="T37" i="268"/>
  <c r="S37" i="268"/>
  <c r="R37" i="268"/>
  <c r="Q37" i="268"/>
  <c r="P37" i="268"/>
  <c r="O37" i="268"/>
  <c r="N37" i="268"/>
  <c r="M37" i="268"/>
  <c r="L37" i="268"/>
  <c r="K37" i="268"/>
  <c r="J37" i="268"/>
  <c r="I37" i="268"/>
  <c r="H37" i="268"/>
  <c r="G37" i="268"/>
  <c r="F37" i="268"/>
  <c r="E37" i="268"/>
  <c r="T29" i="268"/>
  <c r="S29" i="268"/>
  <c r="R29" i="268"/>
  <c r="Q29" i="268"/>
  <c r="P29" i="268"/>
  <c r="O29" i="268"/>
  <c r="N29" i="268"/>
  <c r="M29" i="268"/>
  <c r="L29" i="268"/>
  <c r="K29" i="268"/>
  <c r="J29" i="268"/>
  <c r="I29" i="268"/>
  <c r="H29" i="268"/>
  <c r="G29" i="268"/>
  <c r="F29" i="268"/>
  <c r="E29" i="268"/>
  <c r="T26" i="268"/>
  <c r="S26" i="268"/>
  <c r="R26" i="268"/>
  <c r="Q26" i="268"/>
  <c r="P26" i="268"/>
  <c r="O26" i="268"/>
  <c r="N26" i="268"/>
  <c r="M26" i="268"/>
  <c r="L26" i="268"/>
  <c r="K26" i="268"/>
  <c r="J26" i="268"/>
  <c r="I26" i="268"/>
  <c r="H26" i="268"/>
  <c r="G26" i="268"/>
  <c r="F26" i="268"/>
  <c r="E26" i="268"/>
  <c r="E39" i="268" l="1"/>
  <c r="G39" i="268"/>
  <c r="S39" i="268"/>
  <c r="N39" i="268"/>
  <c r="O39" i="268"/>
  <c r="F39" i="268"/>
  <c r="H39" i="268"/>
  <c r="I39" i="268"/>
  <c r="M39" i="268"/>
  <c r="R39" i="268"/>
  <c r="AC39" i="268"/>
  <c r="AD39" i="268"/>
  <c r="AA39" i="268"/>
  <c r="X39" i="268"/>
  <c r="Z39" i="268"/>
  <c r="AB39" i="268"/>
  <c r="V39" i="268"/>
  <c r="Y39" i="268"/>
  <c r="T39" i="268"/>
  <c r="J39" i="268"/>
  <c r="Q39" i="268"/>
  <c r="U39" i="268"/>
  <c r="L39" i="268"/>
  <c r="P39" i="268"/>
  <c r="K39" i="268"/>
  <c r="W39" i="268"/>
</calcChain>
</file>

<file path=xl/sharedStrings.xml><?xml version="1.0" encoding="utf-8"?>
<sst xmlns="http://schemas.openxmlformats.org/spreadsheetml/2006/main" count="146" uniqueCount="77">
  <si>
    <t>II</t>
  </si>
  <si>
    <t>III</t>
  </si>
  <si>
    <t>IV</t>
  </si>
  <si>
    <t>V</t>
  </si>
  <si>
    <t>IX</t>
  </si>
  <si>
    <t>X</t>
  </si>
  <si>
    <t>MAPLE</t>
  </si>
  <si>
    <t>Z-2B</t>
  </si>
  <si>
    <t>31 B/D</t>
  </si>
  <si>
    <t>PLUSPETROL</t>
  </si>
  <si>
    <t>AGUAYTIA</t>
  </si>
  <si>
    <t>PEREZ COMPANC</t>
  </si>
  <si>
    <t>GMP</t>
  </si>
  <si>
    <t>MERCANTILE</t>
  </si>
  <si>
    <t>RIO BRAVO</t>
  </si>
  <si>
    <t>UNIPETRO</t>
  </si>
  <si>
    <t>(MPC)</t>
  </si>
  <si>
    <t>SELVA</t>
  </si>
  <si>
    <t>XIII</t>
  </si>
  <si>
    <t>PIURA</t>
  </si>
  <si>
    <t>NORTE</t>
  </si>
  <si>
    <t>LORETO</t>
  </si>
  <si>
    <t>UCAYALI</t>
  </si>
  <si>
    <t>CUZCO</t>
  </si>
  <si>
    <t xml:space="preserve">PRODUCCION FISCALIZADA DE GAS NATURAL </t>
  </si>
  <si>
    <t>DEPART.</t>
  </si>
  <si>
    <t>COMPAÑIA</t>
  </si>
  <si>
    <t>LOTE</t>
  </si>
  <si>
    <t>VI/VII</t>
  </si>
  <si>
    <t>ZOCALO NORTE</t>
  </si>
  <si>
    <t>SELVA SUR</t>
  </si>
  <si>
    <t>PLUSPETROL CORP.</t>
  </si>
  <si>
    <t xml:space="preserve">SELVA </t>
  </si>
  <si>
    <t>1-AB</t>
  </si>
  <si>
    <t>LORETO/HUÁNUCO</t>
  </si>
  <si>
    <t>SELVA CENTRAL</t>
  </si>
  <si>
    <t>TOTAL SELVA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</si>
  <si>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</si>
  <si>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</si>
  <si>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</si>
  <si>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</si>
  <si>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</si>
  <si>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</si>
  <si>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</si>
  <si>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</si>
  <si>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</si>
  <si>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</si>
  <si>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</si>
  <si>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SAVIA</t>
  </si>
  <si>
    <t>COSTA
NORTE</t>
  </si>
  <si>
    <t>31C</t>
  </si>
  <si>
    <t>TOTAL  COSTA</t>
  </si>
  <si>
    <t>REPSOL</t>
  </si>
  <si>
    <t>MARZO 2015</t>
  </si>
  <si>
    <t xml:space="preserve">PRODUCCIÓN FISCALIZADA DE GAS NATURAL </t>
  </si>
  <si>
    <t>PIURA (1)</t>
  </si>
  <si>
    <t>(MPCD)</t>
  </si>
  <si>
    <t>TOTAL PAIS 
(MPCD)</t>
  </si>
  <si>
    <t>SET</t>
  </si>
  <si>
    <t>TOTAL ZÓCALO</t>
  </si>
  <si>
    <t>UNNA ENERGIA</t>
  </si>
  <si>
    <t>I (T)</t>
  </si>
  <si>
    <t>PETROPERÚ</t>
  </si>
  <si>
    <t>I (TT)</t>
  </si>
  <si>
    <t>VI (T)</t>
  </si>
  <si>
    <t>OLIMPYC</t>
  </si>
  <si>
    <t>VII</t>
  </si>
  <si>
    <t>PETROPERU</t>
  </si>
  <si>
    <t>Z-69</t>
  </si>
  <si>
    <t>OIG</t>
  </si>
  <si>
    <t>X.</t>
  </si>
  <si>
    <t>CNPC</t>
  </si>
  <si>
    <t>SAPET</t>
  </si>
  <si>
    <t>PET. MONTERRICO</t>
  </si>
  <si>
    <t>OLYMPIC</t>
  </si>
  <si>
    <t>DIFERENCIA  FEB25 - ENE25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</si>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</sst>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3" fontId="2" fillId="2" borderId="0" xfId="0" applyNumberFormat="1" applyFont="1" applyFill="1"/>
    <xf numFmtId="17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17" fontId="5" fillId="2" borderId="0" xfId="0" applyNumberFormat="1" applyFont="1" applyFill="1" applyAlignment="1">
      <alignment horizontal="center"/>
    </xf>
    <xf numFmtId="3" fontId="5" fillId="3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3" fontId="5" fillId="5" borderId="3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/>
    <xf numFmtId="0" fontId="7" fillId="10" borderId="3" xfId="0" applyFont="1" applyFill="1" applyBorder="1" applyAlignment="1">
      <alignment horizontal="center" vertical="center"/>
    </xf>
    <xf numFmtId="3" fontId="8" fillId="10" borderId="3" xfId="0" applyNumberFormat="1" applyFont="1" applyFill="1" applyBorder="1" applyAlignment="1">
      <alignment horizontal="center" vertical="center" wrapText="1"/>
    </xf>
    <xf numFmtId="3" fontId="8" fillId="10" borderId="15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/>
    </xf>
    <xf numFmtId="3" fontId="7" fillId="11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vertical="center"/>
    </xf>
    <xf numFmtId="0" fontId="9" fillId="2" borderId="0" xfId="0" applyFont="1" applyFill="1"/>
    <xf numFmtId="49" fontId="9" fillId="2" borderId="0" xfId="0" applyNumberFormat="1" applyFont="1" applyFill="1"/>
    <xf numFmtId="3" fontId="11" fillId="2" borderId="3" xfId="1" applyNumberFormat="1" applyFont="1" applyFill="1" applyBorder="1" applyAlignment="1">
      <alignment horizontal="center" vertical="center" wrapText="1"/>
    </xf>
    <xf numFmtId="3" fontId="8" fillId="10" borderId="2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7" fontId="12" fillId="2" borderId="0" xfId="0" applyNumberFormat="1" applyFont="1" applyFill="1" applyAlignment="1">
      <alignment horizontal="center"/>
    </xf>
    <xf numFmtId="4" fontId="3" fillId="0" borderId="0" xfId="0" applyNumberFormat="1" applyFont="1"/>
    <xf numFmtId="3" fontId="3" fillId="0" borderId="0" xfId="0" applyNumberFormat="1" applyFont="1"/>
    <xf numFmtId="3" fontId="13" fillId="2" borderId="3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/>
    </xf>
    <xf numFmtId="0" fontId="7" fillId="10" borderId="3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DISTRIBUCION PORCENTUAL
ENERO 1999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281-4D4E-ABF9-090DBE1E9656}"/>
            </c:ext>
          </c:extLst>
        </c:ser>
        <c:ser>
          <c:idx val="1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281-4D4E-ABF9-090DBE1E9656}"/>
            </c:ext>
          </c:extLst>
        </c:ser>
        <c:ser>
          <c:idx val="12"/>
          <c:order val="2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281-4D4E-ABF9-090DBE1E9656}"/>
            </c:ext>
          </c:extLst>
        </c:ser>
        <c:ser>
          <c:idx val="13"/>
          <c:order val="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281-4D4E-ABF9-090DBE1E9656}"/>
            </c:ext>
          </c:extLst>
        </c:ser>
        <c:ser>
          <c:idx val="14"/>
          <c:order val="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9281-4D4E-ABF9-090DBE1E9656}"/>
            </c:ext>
          </c:extLst>
        </c:ser>
        <c:ser>
          <c:idx val="15"/>
          <c:order val="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9281-4D4E-ABF9-090DBE1E9656}"/>
            </c:ext>
          </c:extLst>
        </c:ser>
        <c:ser>
          <c:idx val="0"/>
          <c:order val="6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9281-4D4E-ABF9-090DBE1E965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9281-4D4E-ABF9-090DBE1E9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DISTRIBUCION PORCENTUAL
1998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E1B-4DF3-ADB3-908992C52E26}"/>
            </c:ext>
          </c:extLst>
        </c:ser>
        <c:ser>
          <c:idx val="1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E1B-4DF3-ADB3-908992C52E26}"/>
            </c:ext>
          </c:extLst>
        </c:ser>
        <c:ser>
          <c:idx val="12"/>
          <c:order val="2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E1B-4DF3-ADB3-908992C52E26}"/>
            </c:ext>
          </c:extLst>
        </c:ser>
        <c:ser>
          <c:idx val="13"/>
          <c:order val="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E1B-4DF3-ADB3-908992C52E26}"/>
            </c:ext>
          </c:extLst>
        </c:ser>
        <c:ser>
          <c:idx val="14"/>
          <c:order val="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8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E1B-4DF3-ADB3-908992C52E26}"/>
            </c:ext>
          </c:extLst>
        </c:ser>
        <c:ser>
          <c:idx val="15"/>
          <c:order val="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E1B-4DF3-ADB3-908992C52E26}"/>
            </c:ext>
          </c:extLst>
        </c:ser>
        <c:ser>
          <c:idx val="0"/>
          <c:order val="6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0E1B-4DF3-ADB3-908992C52E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E1B-4DF3-ADB3-908992C52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73-4F30-9140-FFE363FA2A1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173-4F30-9140-FFE363FA2A1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173-4F30-9140-FFE363FA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404464"/>
        <c:axId val="1"/>
      </c:areaChart>
      <c:catAx>
        <c:axId val="135940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MPCD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940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PROMEDIO DE PRODUCCIÓN FISCALIZADA DE GAS NATURAL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(MMPCD)</a:t>
            </a:r>
          </a:p>
        </c:rich>
      </c:tx>
      <c:layout>
        <c:manualLayout>
          <c:xMode val="edge"/>
          <c:yMode val="edge"/>
          <c:x val="0.32148211942257215"/>
          <c:y val="1.7883711988230768E-2"/>
        </c:manualLayout>
      </c:layout>
      <c:overlay val="0"/>
    </c:title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  <c:spPr>
        <a:solidFill>
          <a:schemeClr val="bg2"/>
        </a:solidFill>
      </c:spPr>
    </c:sideWall>
    <c:backWall>
      <c:thickness val="0"/>
      <c:spPr>
        <a:solidFill>
          <a:schemeClr val="bg2"/>
        </a:solidFill>
      </c:spPr>
    </c:backWall>
    <c:plotArea>
      <c:layout>
        <c:manualLayout>
          <c:layoutTarget val="inner"/>
          <c:xMode val="edge"/>
          <c:yMode val="edge"/>
          <c:x val="5.9158014011891802E-2"/>
          <c:y val="0.18119250189610525"/>
          <c:w val="0.90677365596102433"/>
          <c:h val="0.713347210238635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 w="38100">
              <a:solidFill>
                <a:srgbClr val="99CC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 GAS 2019-2025'!$BM$1:$BZ$1</c:f>
              <c:numCache>
                <c:formatCode>mmm\-yy</c:formatCode>
                <c:ptCount val="1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</c:numCache>
            </c:numRef>
          </c:cat>
          <c:val>
            <c:numRef>
              <c:f>' GAS 2019-2025'!$BM$39:$BZ$39</c:f>
              <c:numCache>
                <c:formatCode>#,##0</c:formatCode>
                <c:ptCount val="14"/>
                <c:pt idx="0">
                  <c:v>1305728.8432119</c:v>
                </c:pt>
                <c:pt idx="1">
                  <c:v>1341209.2498730998</c:v>
                </c:pt>
                <c:pt idx="2">
                  <c:v>1346352.6599686998</c:v>
                </c:pt>
                <c:pt idx="3">
                  <c:v>1296299.3674359999</c:v>
                </c:pt>
                <c:pt idx="4">
                  <c:v>1390187.1824281998</c:v>
                </c:pt>
                <c:pt idx="5">
                  <c:v>1442790.3183263</c:v>
                </c:pt>
                <c:pt idx="6">
                  <c:v>1430331.4082709677</c:v>
                </c:pt>
                <c:pt idx="7">
                  <c:v>1387173.4070612905</c:v>
                </c:pt>
                <c:pt idx="8">
                  <c:v>1594250.5090833334</c:v>
                </c:pt>
                <c:pt idx="9">
                  <c:v>1376950.3715216001</c:v>
                </c:pt>
                <c:pt idx="10">
                  <c:v>1500624.3095503999</c:v>
                </c:pt>
                <c:pt idx="11">
                  <c:v>1336286.9923999999</c:v>
                </c:pt>
                <c:pt idx="12">
                  <c:v>1151901.1214659</c:v>
                </c:pt>
                <c:pt idx="13">
                  <c:v>1325423.8016819998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6-4DDA-A135-BF7BFF2D0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9404880"/>
        <c:axId val="1"/>
        <c:axId val="0"/>
      </c:bar3DChart>
      <c:dateAx>
        <c:axId val="1359404880"/>
        <c:scaling>
          <c:orientation val="minMax"/>
          <c:max val="45689"/>
          <c:min val="45292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  <c:max val="16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MMPCD</a:t>
                </a:r>
              </a:p>
            </c:rich>
          </c:tx>
          <c:layout>
            <c:manualLayout>
              <c:xMode val="edge"/>
              <c:yMode val="edge"/>
              <c:x val="1.455845363079615E-2"/>
              <c:y val="0.1160287487949356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59404880"/>
        <c:crosses val="autoZero"/>
        <c:crossBetween val="between"/>
        <c:majorUnit val="200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152400</xdr:rowOff>
    </xdr:from>
    <xdr:to>
      <xdr:col>0</xdr:col>
      <xdr:colOff>0</xdr:colOff>
      <xdr:row>69</xdr:row>
      <xdr:rowOff>9525</xdr:rowOff>
    </xdr:to>
    <xdr:graphicFrame macro="">
      <xdr:nvGraphicFramePr>
        <xdr:cNvPr id="497825" name="Chart 1025">
          <a:extLst>
            <a:ext uri="{FF2B5EF4-FFF2-40B4-BE49-F238E27FC236}">
              <a16:creationId xmlns:a16="http://schemas.microsoft.com/office/drawing/2014/main" id="{2F928822-9F4F-48C2-94FE-5C4FDE7AD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48</xdr:row>
      <xdr:rowOff>142875</xdr:rowOff>
    </xdr:to>
    <xdr:graphicFrame macro="">
      <xdr:nvGraphicFramePr>
        <xdr:cNvPr id="497826" name="Chart 1026">
          <a:extLst>
            <a:ext uri="{FF2B5EF4-FFF2-40B4-BE49-F238E27FC236}">
              <a16:creationId xmlns:a16="http://schemas.microsoft.com/office/drawing/2014/main" id="{4E6BF6F2-5AA4-47E8-A4CA-E7D826C1A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0</xdr:col>
      <xdr:colOff>0</xdr:colOff>
      <xdr:row>69</xdr:row>
      <xdr:rowOff>85725</xdr:rowOff>
    </xdr:to>
    <xdr:graphicFrame macro="">
      <xdr:nvGraphicFramePr>
        <xdr:cNvPr id="497827" name="Chart 1027">
          <a:extLst>
            <a:ext uri="{FF2B5EF4-FFF2-40B4-BE49-F238E27FC236}">
              <a16:creationId xmlns:a16="http://schemas.microsoft.com/office/drawing/2014/main" id="{207C9D53-77DB-4737-BEF0-1363C62A3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64</xdr:col>
      <xdr:colOff>95246</xdr:colOff>
      <xdr:row>41</xdr:row>
      <xdr:rowOff>111124</xdr:rowOff>
    </xdr:from>
    <xdr:to>
      <xdr:col>78</xdr:col>
      <xdr:colOff>1174750</xdr:colOff>
      <xdr:row>82</xdr:row>
      <xdr:rowOff>79373</xdr:rowOff>
    </xdr:to>
    <xdr:graphicFrame macro="">
      <xdr:nvGraphicFramePr>
        <xdr:cNvPr id="497828" name="3 Gráfico">
          <a:extLst>
            <a:ext uri="{FF2B5EF4-FFF2-40B4-BE49-F238E27FC236}">
              <a16:creationId xmlns:a16="http://schemas.microsoft.com/office/drawing/2014/main" id="{FFA07194-0544-424D-A1BA-300E73674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B96"/>
  <sheetViews>
    <sheetView showGridLines="0" tabSelected="1" view="pageBreakPreview" topLeftCell="C1" zoomScale="87" zoomScaleNormal="60" zoomScaleSheetLayoutView="87" workbookViewId="0">
      <pane xSplit="6" ySplit="9" topLeftCell="BM10" activePane="bottomRight" state="frozen"/>
      <selection activeCell="C1" sqref="C1"/>
      <selection pane="topRight" activeCell="I1" sqref="I1"/>
      <selection pane="bottomLeft" activeCell="C10" sqref="C10"/>
      <selection pane="bottomRight" activeCell="C5" sqref="C5:CA5"/>
    </sheetView>
  </sheetViews>
  <sheetFormatPr baseColWidth="10" defaultColWidth="15.42578125" defaultRowHeight="12.75" x14ac:dyDescent="0.2"/>
  <cols>
    <col min="1" max="1" width="22.5703125" style="1" hidden="1" customWidth="1"/>
    <col min="2" max="2" width="23.85546875" style="1" hidden="1" customWidth="1"/>
    <col min="3" max="3" width="25.5703125" style="1" customWidth="1"/>
    <col min="4" max="4" width="9.7109375" style="2" customWidth="1"/>
    <col min="5" max="17" width="19.140625" style="1" hidden="1" customWidth="1"/>
    <col min="18" max="18" width="16.5703125" style="1" hidden="1" customWidth="1"/>
    <col min="19" max="19" width="15.42578125" style="1" hidden="1" customWidth="1"/>
    <col min="20" max="20" width="14.5703125" style="1" hidden="1" customWidth="1"/>
    <col min="21" max="21" width="0" style="1" hidden="1" customWidth="1"/>
    <col min="22" max="22" width="18.42578125" style="1" hidden="1" customWidth="1"/>
    <col min="23" max="23" width="18.7109375" style="1" hidden="1" customWidth="1"/>
    <col min="24" max="24" width="16.85546875" style="1" hidden="1" customWidth="1"/>
    <col min="25" max="25" width="15.5703125" style="1" hidden="1" customWidth="1"/>
    <col min="26" max="26" width="16.28515625" style="1" hidden="1" customWidth="1"/>
    <col min="27" max="52" width="17.5703125" style="1" hidden="1" customWidth="1"/>
    <col min="53" max="64" width="15.42578125" style="1" hidden="1" customWidth="1"/>
    <col min="65" max="78" width="15.42578125" style="1" customWidth="1"/>
    <col min="79" max="79" width="18.7109375" style="1" customWidth="1"/>
    <col min="80" max="16384" width="15.42578125" style="1"/>
  </cols>
  <sheetData>
    <row r="1" spans="1:80" x14ac:dyDescent="0.2">
      <c r="D1" s="1"/>
      <c r="E1" s="4">
        <v>43466</v>
      </c>
      <c r="F1" s="4">
        <v>43497</v>
      </c>
      <c r="G1" s="4">
        <v>43525</v>
      </c>
      <c r="H1" s="4">
        <v>43556</v>
      </c>
      <c r="I1" s="4">
        <v>43586</v>
      </c>
      <c r="J1" s="4">
        <v>43617</v>
      </c>
      <c r="K1" s="4">
        <v>43647</v>
      </c>
      <c r="L1" s="4">
        <v>43678</v>
      </c>
      <c r="M1" s="4">
        <v>43709</v>
      </c>
      <c r="N1" s="4">
        <v>43739</v>
      </c>
      <c r="O1" s="4">
        <v>43770</v>
      </c>
      <c r="P1" s="4">
        <v>43800</v>
      </c>
      <c r="Q1" s="4">
        <v>43831</v>
      </c>
      <c r="R1" s="4">
        <v>43862</v>
      </c>
      <c r="S1" s="4">
        <v>43891</v>
      </c>
      <c r="T1" s="4">
        <v>43922</v>
      </c>
      <c r="U1" s="4">
        <v>43952</v>
      </c>
      <c r="V1" s="4">
        <v>43983</v>
      </c>
      <c r="W1" s="4">
        <v>44013</v>
      </c>
      <c r="X1" s="4">
        <v>44044</v>
      </c>
      <c r="Y1" s="4">
        <v>44075</v>
      </c>
      <c r="Z1" s="4">
        <v>44105</v>
      </c>
      <c r="AA1" s="4">
        <v>44136</v>
      </c>
      <c r="AB1" s="4">
        <v>44166</v>
      </c>
      <c r="AC1" s="4">
        <v>44197</v>
      </c>
      <c r="AD1" s="4">
        <v>44228</v>
      </c>
      <c r="AE1" s="4">
        <v>44256</v>
      </c>
      <c r="AF1" s="4">
        <v>44287</v>
      </c>
      <c r="AG1" s="4">
        <v>44317</v>
      </c>
      <c r="AH1" s="4">
        <v>44348</v>
      </c>
      <c r="AI1" s="4">
        <v>44378</v>
      </c>
      <c r="AJ1" s="4">
        <v>44409</v>
      </c>
      <c r="AK1" s="4">
        <v>44440</v>
      </c>
      <c r="AL1" s="4">
        <v>44470</v>
      </c>
      <c r="AM1" s="4">
        <v>44501</v>
      </c>
      <c r="AN1" s="4">
        <v>44531</v>
      </c>
      <c r="AO1" s="4">
        <v>44562</v>
      </c>
      <c r="AP1" s="4">
        <v>44593</v>
      </c>
      <c r="AQ1" s="4">
        <v>44621</v>
      </c>
      <c r="AR1" s="4">
        <v>44652</v>
      </c>
      <c r="AS1" s="4">
        <v>44682</v>
      </c>
      <c r="AT1" s="4">
        <v>44713</v>
      </c>
      <c r="AU1" s="4">
        <v>44743</v>
      </c>
      <c r="AV1" s="4">
        <v>44774</v>
      </c>
      <c r="AW1" s="4">
        <v>44805</v>
      </c>
      <c r="AX1" s="4">
        <v>44835</v>
      </c>
      <c r="AY1" s="4">
        <v>44866</v>
      </c>
      <c r="AZ1" s="4">
        <v>44896</v>
      </c>
      <c r="BA1" s="64">
        <v>44927</v>
      </c>
      <c r="BB1" s="64">
        <v>44958</v>
      </c>
      <c r="BC1" s="64">
        <v>44986</v>
      </c>
      <c r="BD1" s="64">
        <v>45017</v>
      </c>
      <c r="BE1" s="64">
        <v>45047</v>
      </c>
      <c r="BF1" s="64">
        <v>45078</v>
      </c>
      <c r="BG1" s="64">
        <v>45108</v>
      </c>
      <c r="BH1" s="64">
        <v>45139</v>
      </c>
      <c r="BI1" s="64">
        <v>45170</v>
      </c>
      <c r="BJ1" s="64">
        <v>45200</v>
      </c>
      <c r="BK1" s="64">
        <v>45231</v>
      </c>
      <c r="BL1" s="64">
        <v>45261</v>
      </c>
      <c r="BM1" s="64">
        <v>45292</v>
      </c>
      <c r="BN1" s="64">
        <v>45323</v>
      </c>
      <c r="BO1" s="64">
        <v>45352</v>
      </c>
      <c r="BP1" s="64">
        <v>45383</v>
      </c>
      <c r="BQ1" s="64">
        <v>45413</v>
      </c>
      <c r="BR1" s="64">
        <v>45444</v>
      </c>
      <c r="BS1" s="64">
        <v>45474</v>
      </c>
      <c r="BT1" s="64">
        <v>45505</v>
      </c>
      <c r="BU1" s="64">
        <v>45536</v>
      </c>
      <c r="BV1" s="64">
        <v>45566</v>
      </c>
      <c r="BW1" s="64">
        <v>45597</v>
      </c>
      <c r="BX1" s="64">
        <v>45627</v>
      </c>
      <c r="BY1" s="64">
        <v>45658</v>
      </c>
      <c r="BZ1" s="64">
        <v>45689</v>
      </c>
    </row>
    <row r="3" spans="1:80" s="57" customFormat="1" ht="20.25" customHeight="1" x14ac:dyDescent="0.35">
      <c r="A3" s="18" t="s">
        <v>24</v>
      </c>
      <c r="B3" s="18"/>
      <c r="C3" s="68" t="s">
        <v>54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</row>
    <row r="4" spans="1:80" s="58" customFormat="1" ht="20.25" customHeight="1" x14ac:dyDescent="0.35">
      <c r="A4" s="19" t="s">
        <v>53</v>
      </c>
      <c r="B4" s="19"/>
      <c r="C4" s="75" t="s">
        <v>76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</row>
    <row r="5" spans="1:80" s="57" customFormat="1" ht="23.25" customHeight="1" x14ac:dyDescent="0.35">
      <c r="A5" s="18" t="s">
        <v>16</v>
      </c>
      <c r="B5" s="18"/>
      <c r="C5" s="68" t="s">
        <v>56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</row>
    <row r="6" spans="1:80" ht="7.9" customHeight="1" x14ac:dyDescent="0.25">
      <c r="A6" s="14"/>
      <c r="B6" s="14"/>
      <c r="C6" s="14"/>
      <c r="D6" s="14"/>
    </row>
    <row r="7" spans="1:80" ht="14.25" customHeight="1" x14ac:dyDescent="0.25">
      <c r="C7" s="15"/>
      <c r="D7" s="15"/>
    </row>
    <row r="8" spans="1:80" ht="27" customHeight="1" thickBot="1" x14ac:dyDescent="0.3">
      <c r="C8" s="70"/>
      <c r="D8" s="71"/>
      <c r="E8" s="72">
        <v>2019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4"/>
      <c r="Q8" s="72">
        <v>2020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2">
        <v>2021</v>
      </c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72">
        <v>2022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4"/>
      <c r="BA8" s="76">
        <v>2023</v>
      </c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2">
        <v>2024</v>
      </c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4"/>
      <c r="BY8" s="76">
        <v>2025</v>
      </c>
      <c r="BZ8" s="76"/>
    </row>
    <row r="9" spans="1:80" s="7" customFormat="1" ht="48" customHeight="1" thickTop="1" thickBot="1" x14ac:dyDescent="0.3">
      <c r="A9" s="20"/>
      <c r="B9" s="21" t="s">
        <v>25</v>
      </c>
      <c r="C9" s="47" t="s">
        <v>26</v>
      </c>
      <c r="D9" s="47" t="s">
        <v>27</v>
      </c>
      <c r="E9" s="48" t="s">
        <v>37</v>
      </c>
      <c r="F9" s="48" t="s">
        <v>38</v>
      </c>
      <c r="G9" s="48" t="s">
        <v>39</v>
      </c>
      <c r="H9" s="48" t="s">
        <v>40</v>
      </c>
      <c r="I9" s="48" t="s">
        <v>41</v>
      </c>
      <c r="J9" s="48" t="s">
        <v>42</v>
      </c>
      <c r="K9" s="48" t="s">
        <v>43</v>
      </c>
      <c r="L9" s="48" t="s">
        <v>44</v>
      </c>
      <c r="M9" s="48" t="s">
        <v>58</v>
      </c>
      <c r="N9" s="48" t="s">
        <v>45</v>
      </c>
      <c r="O9" s="48" t="s">
        <v>46</v>
      </c>
      <c r="P9" s="48" t="s">
        <v>47</v>
      </c>
      <c r="Q9" s="48" t="s">
        <v>37</v>
      </c>
      <c r="R9" s="48" t="s">
        <v>38</v>
      </c>
      <c r="S9" s="48" t="s">
        <v>39</v>
      </c>
      <c r="T9" s="48" t="s">
        <v>40</v>
      </c>
      <c r="U9" s="48" t="s">
        <v>41</v>
      </c>
      <c r="V9" s="48" t="s">
        <v>42</v>
      </c>
      <c r="W9" s="48" t="s">
        <v>43</v>
      </c>
      <c r="X9" s="48" t="s">
        <v>44</v>
      </c>
      <c r="Y9" s="48" t="s">
        <v>58</v>
      </c>
      <c r="Z9" s="48" t="s">
        <v>45</v>
      </c>
      <c r="AA9" s="48" t="s">
        <v>46</v>
      </c>
      <c r="AB9" s="48" t="s">
        <v>47</v>
      </c>
      <c r="AC9" s="49" t="s">
        <v>37</v>
      </c>
      <c r="AD9" s="49" t="s">
        <v>38</v>
      </c>
      <c r="AE9" s="49" t="s">
        <v>39</v>
      </c>
      <c r="AF9" s="49" t="s">
        <v>40</v>
      </c>
      <c r="AG9" s="49" t="s">
        <v>41</v>
      </c>
      <c r="AH9" s="49" t="s">
        <v>42</v>
      </c>
      <c r="AI9" s="49" t="s">
        <v>43</v>
      </c>
      <c r="AJ9" s="49" t="s">
        <v>44</v>
      </c>
      <c r="AK9" s="49" t="s">
        <v>58</v>
      </c>
      <c r="AL9" s="49" t="s">
        <v>45</v>
      </c>
      <c r="AM9" s="49" t="s">
        <v>46</v>
      </c>
      <c r="AN9" s="49" t="s">
        <v>47</v>
      </c>
      <c r="AO9" s="48" t="s">
        <v>37</v>
      </c>
      <c r="AP9" s="60" t="s">
        <v>38</v>
      </c>
      <c r="AQ9" s="60" t="s">
        <v>39</v>
      </c>
      <c r="AR9" s="60" t="s">
        <v>40</v>
      </c>
      <c r="AS9" s="60" t="s">
        <v>41</v>
      </c>
      <c r="AT9" s="60" t="s">
        <v>42</v>
      </c>
      <c r="AU9" s="60" t="s">
        <v>43</v>
      </c>
      <c r="AV9" s="60" t="s">
        <v>44</v>
      </c>
      <c r="AW9" s="60" t="s">
        <v>58</v>
      </c>
      <c r="AX9" s="60" t="s">
        <v>45</v>
      </c>
      <c r="AY9" s="60" t="s">
        <v>46</v>
      </c>
      <c r="AZ9" s="60" t="s">
        <v>47</v>
      </c>
      <c r="BA9" s="48" t="s">
        <v>37</v>
      </c>
      <c r="BB9" s="60" t="s">
        <v>38</v>
      </c>
      <c r="BC9" s="60" t="s">
        <v>39</v>
      </c>
      <c r="BD9" s="60" t="s">
        <v>40</v>
      </c>
      <c r="BE9" s="60" t="s">
        <v>41</v>
      </c>
      <c r="BF9" s="60" t="s">
        <v>42</v>
      </c>
      <c r="BG9" s="60" t="s">
        <v>43</v>
      </c>
      <c r="BH9" s="60" t="s">
        <v>44</v>
      </c>
      <c r="BI9" s="60" t="s">
        <v>58</v>
      </c>
      <c r="BJ9" s="60" t="s">
        <v>45</v>
      </c>
      <c r="BK9" s="60" t="s">
        <v>46</v>
      </c>
      <c r="BL9" s="60" t="s">
        <v>47</v>
      </c>
      <c r="BM9" s="60" t="s">
        <v>37</v>
      </c>
      <c r="BN9" s="60" t="s">
        <v>38</v>
      </c>
      <c r="BO9" s="60" t="s">
        <v>39</v>
      </c>
      <c r="BP9" s="60" t="s">
        <v>40</v>
      </c>
      <c r="BQ9" s="60" t="s">
        <v>41</v>
      </c>
      <c r="BR9" s="60" t="s">
        <v>42</v>
      </c>
      <c r="BS9" s="60" t="s">
        <v>43</v>
      </c>
      <c r="BT9" s="60" t="s">
        <v>44</v>
      </c>
      <c r="BU9" s="60" t="s">
        <v>58</v>
      </c>
      <c r="BV9" s="60" t="s">
        <v>45</v>
      </c>
      <c r="BW9" s="60" t="s">
        <v>46</v>
      </c>
      <c r="BX9" s="60" t="s">
        <v>47</v>
      </c>
      <c r="BY9" s="60" t="s">
        <v>37</v>
      </c>
      <c r="BZ9" s="60" t="s">
        <v>38</v>
      </c>
      <c r="CA9" s="60" t="s">
        <v>75</v>
      </c>
    </row>
    <row r="10" spans="1:80" s="7" customFormat="1" ht="20.25" customHeight="1" thickTop="1" x14ac:dyDescent="0.25">
      <c r="A10" s="22" t="s">
        <v>49</v>
      </c>
      <c r="B10" s="23" t="s">
        <v>19</v>
      </c>
      <c r="C10" s="13" t="s">
        <v>62</v>
      </c>
      <c r="D10" s="17" t="s">
        <v>61</v>
      </c>
      <c r="E10" s="10">
        <v>5799.2902999999997</v>
      </c>
      <c r="F10" s="10">
        <v>5468.6428999999998</v>
      </c>
      <c r="G10" s="10">
        <v>5285.8387000000002</v>
      </c>
      <c r="H10" s="10">
        <v>5260.6</v>
      </c>
      <c r="I10" s="10">
        <v>5155.7741999999998</v>
      </c>
      <c r="J10" s="10">
        <v>4553.6000000000004</v>
      </c>
      <c r="K10" s="10">
        <v>4469.9031999999997</v>
      </c>
      <c r="L10" s="10">
        <v>4716.6773999999996</v>
      </c>
      <c r="M10" s="10">
        <v>4445</v>
      </c>
      <c r="N10" s="10">
        <v>4390.8710000000001</v>
      </c>
      <c r="O10" s="10">
        <v>4349.2667000000001</v>
      </c>
      <c r="P10" s="10">
        <v>4355.1289999999999</v>
      </c>
      <c r="Q10" s="10">
        <v>3734.8065000000001</v>
      </c>
      <c r="R10" s="10">
        <v>4071.2413999999999</v>
      </c>
      <c r="S10" s="10">
        <v>3957.6451999999999</v>
      </c>
      <c r="T10" s="10">
        <v>3508.4666999999999</v>
      </c>
      <c r="U10" s="10">
        <v>3329.1289999999999</v>
      </c>
      <c r="V10" s="10">
        <v>3789.4333000000001</v>
      </c>
      <c r="W10" s="10">
        <v>3714.8386999999998</v>
      </c>
      <c r="X10" s="10">
        <v>3658.6451999999999</v>
      </c>
      <c r="Y10" s="10">
        <v>3490</v>
      </c>
      <c r="Z10" s="10">
        <v>3475.4194000000002</v>
      </c>
      <c r="AA10" s="10">
        <v>3538.6</v>
      </c>
      <c r="AB10" s="10">
        <v>3596.1613000000002</v>
      </c>
      <c r="AC10" s="10">
        <v>3449.8710000000001</v>
      </c>
      <c r="AD10" s="10">
        <v>3485.1786000000002</v>
      </c>
      <c r="AE10" s="10">
        <v>3477.1934999999999</v>
      </c>
      <c r="AF10" s="10">
        <v>3502.9</v>
      </c>
      <c r="AG10" s="10">
        <v>3093.8709677419356</v>
      </c>
      <c r="AH10" s="10">
        <v>3259.3</v>
      </c>
      <c r="AI10" s="10">
        <v>3250.6129032258063</v>
      </c>
      <c r="AJ10" s="10">
        <v>3247.2258064516127</v>
      </c>
      <c r="AK10" s="10">
        <v>3198.8667</v>
      </c>
      <c r="AL10" s="10">
        <v>2910.8710000000001</v>
      </c>
      <c r="AM10" s="10">
        <v>2509.5666999999999</v>
      </c>
      <c r="AN10" s="10">
        <v>2446.9479390000001</v>
      </c>
      <c r="AO10" s="10">
        <v>2563.4288000000001</v>
      </c>
      <c r="AP10" s="10">
        <v>2528.1691000000001</v>
      </c>
      <c r="AQ10" s="10">
        <v>2770.2868709677414</v>
      </c>
      <c r="AR10" s="10">
        <v>2769.9110000000001</v>
      </c>
      <c r="AS10" s="10">
        <v>2805.1975483870965</v>
      </c>
      <c r="AT10" s="10">
        <v>2687.9422333333337</v>
      </c>
      <c r="AU10" s="10">
        <v>2540.9587741935475</v>
      </c>
      <c r="AV10" s="10">
        <f>2.60547324516129*1000</f>
        <v>2605.4732451612899</v>
      </c>
      <c r="AW10" s="10">
        <f>2.82411463333333*1000</f>
        <v>2824.1146333333299</v>
      </c>
      <c r="AX10" s="10">
        <f>2.85616389354839*1000</f>
        <v>2856.1638935483898</v>
      </c>
      <c r="AY10" s="10">
        <v>2689.8582333333338</v>
      </c>
      <c r="AZ10" s="10">
        <v>2843.6161741935489</v>
      </c>
      <c r="BA10" s="10">
        <v>2870.1194838709671</v>
      </c>
      <c r="BB10" s="10">
        <v>2913.2670000000003</v>
      </c>
      <c r="BC10" s="10">
        <v>2512.3870967741937</v>
      </c>
      <c r="BD10" s="10">
        <v>2409.1333333333337</v>
      </c>
      <c r="BE10" s="10">
        <v>2568.2580645161293</v>
      </c>
      <c r="BF10" s="10">
        <v>2791.6666666666665</v>
      </c>
      <c r="BG10" s="10">
        <v>2827.0967741935483</v>
      </c>
      <c r="BH10" s="10">
        <v>2732.5806451612902</v>
      </c>
      <c r="BI10" s="10">
        <v>2679.7719333333339</v>
      </c>
      <c r="BJ10" s="10">
        <v>1701.0191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0</v>
      </c>
      <c r="BV10" s="10">
        <v>0</v>
      </c>
      <c r="BW10" s="10">
        <v>0</v>
      </c>
      <c r="BX10" s="10">
        <v>0</v>
      </c>
      <c r="BY10" s="10">
        <v>0</v>
      </c>
      <c r="BZ10" s="10">
        <v>0</v>
      </c>
      <c r="CA10" s="10">
        <f>BZ10-BY10</f>
        <v>0</v>
      </c>
      <c r="CB10" s="65"/>
    </row>
    <row r="11" spans="1:80" s="7" customFormat="1" ht="16.5" customHeight="1" x14ac:dyDescent="0.25">
      <c r="A11" s="61"/>
      <c r="B11" s="25"/>
      <c r="C11" s="13" t="s">
        <v>62</v>
      </c>
      <c r="D11" s="17" t="s">
        <v>63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>
        <v>889.80349999999999</v>
      </c>
      <c r="BK11" s="10">
        <v>2658.9562333333333</v>
      </c>
      <c r="BL11" s="10">
        <v>2285.2166999999999</v>
      </c>
      <c r="BM11" s="10">
        <v>2557.35529</v>
      </c>
      <c r="BN11" s="10">
        <v>2646.123662</v>
      </c>
      <c r="BO11" s="10">
        <v>2537.0612900000001</v>
      </c>
      <c r="BP11" s="10">
        <v>2579.6866070000001</v>
      </c>
      <c r="BQ11" s="10">
        <v>2647.6849999999999</v>
      </c>
      <c r="BR11" s="10">
        <v>2486.0272669999999</v>
      </c>
      <c r="BS11" s="10">
        <v>2492.4133935483874</v>
      </c>
      <c r="BT11" s="10">
        <v>2130.6325129032252</v>
      </c>
      <c r="BU11" s="10">
        <v>2458.3674999999998</v>
      </c>
      <c r="BV11" s="10">
        <v>2377.7050129999998</v>
      </c>
      <c r="BW11" s="10">
        <v>2384.9057670000002</v>
      </c>
      <c r="BX11" s="10">
        <v>2405.3470000000002</v>
      </c>
      <c r="BY11" s="10">
        <v>2628.8658099999998</v>
      </c>
      <c r="BZ11" s="10">
        <v>2577.1387749999999</v>
      </c>
      <c r="CA11" s="10">
        <f t="shared" ref="CA11:CA37" si="0">BZ11-BY11</f>
        <v>-51.727034999999887</v>
      </c>
      <c r="CB11" s="65"/>
    </row>
    <row r="12" spans="1:80" s="7" customFormat="1" ht="16.5" customHeight="1" x14ac:dyDescent="0.25">
      <c r="A12" s="24"/>
      <c r="B12" s="25"/>
      <c r="C12" s="13" t="s">
        <v>73</v>
      </c>
      <c r="D12" s="17" t="s">
        <v>0</v>
      </c>
      <c r="E12" s="10">
        <v>2289.0014000000001</v>
      </c>
      <c r="F12" s="10">
        <v>2287.5191</v>
      </c>
      <c r="G12" s="10">
        <v>2309.3908000000001</v>
      </c>
      <c r="H12" s="10">
        <v>2159.7406000000001</v>
      </c>
      <c r="I12" s="10">
        <v>2270.1471000000001</v>
      </c>
      <c r="J12" s="10">
        <v>2331.0657999999999</v>
      </c>
      <c r="K12" s="10">
        <v>2173.2563</v>
      </c>
      <c r="L12" s="10">
        <v>2294.0668000000001</v>
      </c>
      <c r="M12" s="10">
        <v>2177</v>
      </c>
      <c r="N12" s="10">
        <v>2201.7593000000002</v>
      </c>
      <c r="O12" s="10">
        <v>1865.2898</v>
      </c>
      <c r="P12" s="10">
        <v>1091.7194999999999</v>
      </c>
      <c r="Q12" s="10">
        <v>1763.5335</v>
      </c>
      <c r="R12" s="10">
        <v>2202.3218000000002</v>
      </c>
      <c r="S12" s="10">
        <v>1330.7536</v>
      </c>
      <c r="T12" s="10">
        <v>478.5813</v>
      </c>
      <c r="U12" s="10">
        <v>661.06380000000001</v>
      </c>
      <c r="V12" s="10">
        <v>1400.4290000000001</v>
      </c>
      <c r="W12" s="10">
        <v>1852.5074</v>
      </c>
      <c r="X12" s="10">
        <v>1428.4173000000001</v>
      </c>
      <c r="Y12" s="10">
        <v>1256.2166999999999</v>
      </c>
      <c r="Z12" s="10">
        <v>1833.5971</v>
      </c>
      <c r="AA12" s="10">
        <v>1681.3258000000001</v>
      </c>
      <c r="AB12" s="10">
        <v>1466.3810000000001</v>
      </c>
      <c r="AC12" s="10">
        <v>1754.8254999999999</v>
      </c>
      <c r="AD12" s="10">
        <v>1652.1332</v>
      </c>
      <c r="AE12" s="10">
        <v>1019.8025</v>
      </c>
      <c r="AF12" s="10">
        <v>1154.8035</v>
      </c>
      <c r="AG12" s="10">
        <v>1059.7424870967741</v>
      </c>
      <c r="AH12" s="10">
        <v>1370.1663933333334</v>
      </c>
      <c r="AI12" s="10">
        <v>701.5695806451613</v>
      </c>
      <c r="AJ12" s="10">
        <v>68.101551612903236</v>
      </c>
      <c r="AK12" s="10">
        <v>15.0846</v>
      </c>
      <c r="AL12" s="10">
        <v>186.36170000000001</v>
      </c>
      <c r="AM12" s="10">
        <v>293.54930000000002</v>
      </c>
      <c r="AN12" s="10">
        <v>470.8451</v>
      </c>
      <c r="AO12" s="10">
        <v>829.54930000000002</v>
      </c>
      <c r="AP12" s="10">
        <v>1099.7257999999999</v>
      </c>
      <c r="AQ12" s="10">
        <v>1085.730870967742</v>
      </c>
      <c r="AR12" s="10">
        <v>1077.0912000000001</v>
      </c>
      <c r="AS12" s="10">
        <v>2394.9471741935481</v>
      </c>
      <c r="AT12" s="10">
        <v>1810.1976533333329</v>
      </c>
      <c r="AU12" s="10">
        <v>1266.6520483870968</v>
      </c>
      <c r="AV12" s="10">
        <f>1.13476893548387*1000</f>
        <v>1134.7689354838699</v>
      </c>
      <c r="AW12" s="10">
        <f>0.38126717*1000</f>
        <v>381.26716999999996</v>
      </c>
      <c r="AX12" s="10">
        <f>1.11915944516129*1000</f>
        <v>1119.15944516129</v>
      </c>
      <c r="AY12" s="10">
        <v>1854.4156600000003</v>
      </c>
      <c r="AZ12" s="10">
        <v>1954.9931774193549</v>
      </c>
      <c r="BA12" s="10">
        <v>2254.1791580645167</v>
      </c>
      <c r="BB12" s="10">
        <v>2382.3001000000004</v>
      </c>
      <c r="BC12" s="10">
        <v>1750.2445774193548</v>
      </c>
      <c r="BD12" s="10">
        <v>1945.1577433333332</v>
      </c>
      <c r="BE12" s="10">
        <v>1744.9525387096776</v>
      </c>
      <c r="BF12" s="10">
        <v>1746.9735733333339</v>
      </c>
      <c r="BG12" s="10">
        <v>1158.1945161290319</v>
      </c>
      <c r="BH12" s="10">
        <v>1222.2060645161291</v>
      </c>
      <c r="BI12" s="10">
        <v>1500.8064599999998</v>
      </c>
      <c r="BJ12" s="10">
        <v>1095.4802</v>
      </c>
      <c r="BK12" s="10">
        <v>1553.3380533333334</v>
      </c>
      <c r="BL12" s="10">
        <v>1137.4623999999999</v>
      </c>
      <c r="BM12" s="10">
        <v>1021.606716</v>
      </c>
      <c r="BN12" s="10">
        <v>936.52586210000004</v>
      </c>
      <c r="BO12" s="10">
        <v>892.56677420000005</v>
      </c>
      <c r="BP12" s="10">
        <v>907.63684999999998</v>
      </c>
      <c r="BQ12" s="10">
        <v>1215.555955</v>
      </c>
      <c r="BR12" s="10">
        <v>1109.3762529999999</v>
      </c>
      <c r="BS12" s="10">
        <v>956.79761612903224</v>
      </c>
      <c r="BT12" s="10">
        <v>627.01324838709684</v>
      </c>
      <c r="BU12" s="10">
        <v>653.05241666666666</v>
      </c>
      <c r="BV12" s="10">
        <v>975.4061226</v>
      </c>
      <c r="BW12" s="10">
        <v>851.1257167</v>
      </c>
      <c r="BX12" s="10">
        <v>630.67989999999998</v>
      </c>
      <c r="BY12" s="10">
        <v>846.03357100000005</v>
      </c>
      <c r="BZ12" s="10">
        <v>1038.671282</v>
      </c>
      <c r="CA12" s="10">
        <f t="shared" si="0"/>
        <v>192.63771099999997</v>
      </c>
      <c r="CB12" s="65"/>
    </row>
    <row r="13" spans="1:80" s="7" customFormat="1" ht="16.5" hidden="1" customHeight="1" x14ac:dyDescent="0.25">
      <c r="A13" s="24"/>
      <c r="B13" s="25"/>
      <c r="C13" s="26" t="s">
        <v>13</v>
      </c>
      <c r="D13" s="17" t="s">
        <v>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>
        <v>0</v>
      </c>
      <c r="BV13" s="10"/>
      <c r="BW13" s="10"/>
      <c r="BX13" s="10"/>
      <c r="BY13" s="10"/>
      <c r="BZ13" s="10"/>
      <c r="CA13" s="10">
        <f t="shared" si="0"/>
        <v>0</v>
      </c>
    </row>
    <row r="14" spans="1:80" s="7" customFormat="1" ht="16.5" hidden="1" customHeight="1" x14ac:dyDescent="0.25">
      <c r="A14" s="24"/>
      <c r="B14" s="25"/>
      <c r="C14" s="26" t="s">
        <v>14</v>
      </c>
      <c r="D14" s="17" t="s">
        <v>2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>
        <v>0</v>
      </c>
      <c r="BV14" s="10"/>
      <c r="BW14" s="10"/>
      <c r="BX14" s="10"/>
      <c r="BY14" s="10"/>
      <c r="BZ14" s="10"/>
      <c r="CA14" s="10">
        <f t="shared" si="0"/>
        <v>0</v>
      </c>
    </row>
    <row r="15" spans="1:80" s="7" customFormat="1" ht="16.5" hidden="1" customHeight="1" x14ac:dyDescent="0.25">
      <c r="A15" s="24"/>
      <c r="B15" s="25"/>
      <c r="C15" s="26" t="s">
        <v>12</v>
      </c>
      <c r="D15" s="17" t="s">
        <v>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>
        <v>0</v>
      </c>
      <c r="BV15" s="10"/>
      <c r="BW15" s="10"/>
      <c r="BX15" s="10"/>
      <c r="BY15" s="10"/>
      <c r="BZ15" s="10"/>
      <c r="CA15" s="10">
        <f t="shared" si="0"/>
        <v>0</v>
      </c>
    </row>
    <row r="16" spans="1:80" s="7" customFormat="1" ht="16.5" customHeight="1" x14ac:dyDescent="0.25">
      <c r="A16" s="24"/>
      <c r="B16" s="25"/>
      <c r="C16" s="13" t="s">
        <v>60</v>
      </c>
      <c r="D16" s="17" t="s">
        <v>1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>
        <v>298.30404190000002</v>
      </c>
      <c r="BN16" s="10">
        <v>0</v>
      </c>
      <c r="BO16" s="10">
        <v>0</v>
      </c>
      <c r="BP16" s="10">
        <v>1454.922053</v>
      </c>
      <c r="BQ16" s="10">
        <v>2060.2127650000002</v>
      </c>
      <c r="BR16" s="10">
        <v>509.58753330000002</v>
      </c>
      <c r="BS16" s="10">
        <v>426.20796774193553</v>
      </c>
      <c r="BT16" s="10">
        <v>41.679258064516134</v>
      </c>
      <c r="BU16" s="10">
        <v>133.07190333333332</v>
      </c>
      <c r="BV16" s="10">
        <v>1056.8241419999999</v>
      </c>
      <c r="BW16" s="10">
        <v>699.90252669999995</v>
      </c>
      <c r="BX16" s="10">
        <v>538.40139999999997</v>
      </c>
      <c r="BY16" s="10">
        <v>646.32874189999995</v>
      </c>
      <c r="BZ16" s="10">
        <v>1294.614096</v>
      </c>
      <c r="CA16" s="10">
        <f t="shared" si="0"/>
        <v>648.28535410000006</v>
      </c>
      <c r="CB16" s="65"/>
    </row>
    <row r="17" spans="1:80" s="7" customFormat="1" ht="16.5" customHeight="1" x14ac:dyDescent="0.25">
      <c r="A17" s="24"/>
      <c r="B17" s="25"/>
      <c r="C17" s="13" t="s">
        <v>60</v>
      </c>
      <c r="D17" s="17" t="s">
        <v>2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80.232299999999995</v>
      </c>
      <c r="O17" s="10">
        <v>192.76410000000001</v>
      </c>
      <c r="P17" s="10">
        <v>246.2824</v>
      </c>
      <c r="Q17" s="10">
        <v>278.97390000000001</v>
      </c>
      <c r="R17" s="10">
        <v>273.56560000000002</v>
      </c>
      <c r="S17" s="10">
        <v>319.29230000000001</v>
      </c>
      <c r="T17" s="10">
        <v>299.2167</v>
      </c>
      <c r="U17" s="10">
        <v>226.57230000000001</v>
      </c>
      <c r="V17" s="10">
        <v>297.59320000000002</v>
      </c>
      <c r="W17" s="10">
        <v>390.36880000000002</v>
      </c>
      <c r="X17" s="10">
        <v>343.84899999999999</v>
      </c>
      <c r="Y17" s="10">
        <v>942.18050000000005</v>
      </c>
      <c r="Z17" s="10">
        <v>1099.5766000000001</v>
      </c>
      <c r="AA17" s="10">
        <v>977.29669999999999</v>
      </c>
      <c r="AB17" s="10">
        <v>1193.8767</v>
      </c>
      <c r="AC17" s="10">
        <v>463.0369</v>
      </c>
      <c r="AD17" s="10">
        <v>623.19749999999999</v>
      </c>
      <c r="AE17" s="10">
        <v>353.27100000000002</v>
      </c>
      <c r="AF17" s="10">
        <v>666.57690000000002</v>
      </c>
      <c r="AG17" s="10">
        <v>982.2405612903226</v>
      </c>
      <c r="AH17" s="10">
        <v>1147.3749033333334</v>
      </c>
      <c r="AI17" s="10">
        <v>1379.4166483870965</v>
      </c>
      <c r="AJ17" s="10">
        <v>1260.6752774193544</v>
      </c>
      <c r="AK17" s="10">
        <v>1044.2090000000001</v>
      </c>
      <c r="AL17" s="10">
        <v>588.22649999999999</v>
      </c>
      <c r="AM17" s="10">
        <v>368.74700000000001</v>
      </c>
      <c r="AN17" s="10">
        <v>747.55889999999999</v>
      </c>
      <c r="AO17" s="10">
        <v>260.17200000000003</v>
      </c>
      <c r="AP17" s="10">
        <v>227.13669999999999</v>
      </c>
      <c r="AQ17" s="10">
        <v>202.95847419354837</v>
      </c>
      <c r="AR17" s="10">
        <v>1730.4383</v>
      </c>
      <c r="AS17" s="10">
        <v>2187.2323999999999</v>
      </c>
      <c r="AT17" s="10">
        <v>2413.7955300000003</v>
      </c>
      <c r="AU17" s="10">
        <v>2954.1827806451602</v>
      </c>
      <c r="AV17" s="10">
        <f>3.2268871483871*1000</f>
        <v>3226.8871483870998</v>
      </c>
      <c r="AW17" s="10">
        <f>1.74907516666667*1000</f>
        <v>1749.0751666666699</v>
      </c>
      <c r="AX17" s="10">
        <f>2.4260561*1000</f>
        <v>2426.0560999999998</v>
      </c>
      <c r="AY17" s="10">
        <v>2713.58842</v>
      </c>
      <c r="AZ17" s="10">
        <v>2662.2661193548383</v>
      </c>
      <c r="BA17" s="10">
        <v>3155.0193580645168</v>
      </c>
      <c r="BB17" s="10">
        <v>2892.1824749999996</v>
      </c>
      <c r="BC17" s="10">
        <v>2740.2034709677419</v>
      </c>
      <c r="BD17" s="10">
        <v>2624.2478133333329</v>
      </c>
      <c r="BE17" s="10">
        <v>2696.0506258064511</v>
      </c>
      <c r="BF17" s="10">
        <v>2883.9357699999996</v>
      </c>
      <c r="BG17" s="10">
        <v>4399.4643806451613</v>
      </c>
      <c r="BH17" s="10">
        <v>3969.1697709677419</v>
      </c>
      <c r="BI17" s="10">
        <v>3859.6639566666663</v>
      </c>
      <c r="BJ17" s="10">
        <v>4343.7347</v>
      </c>
      <c r="BK17" s="10">
        <v>2727.3949966666664</v>
      </c>
      <c r="BL17" s="10">
        <v>1385.5988</v>
      </c>
      <c r="BM17" s="10">
        <v>2136.8274970000002</v>
      </c>
      <c r="BN17" s="10">
        <v>2239.9018689999998</v>
      </c>
      <c r="BO17" s="10">
        <v>2154.9409679999999</v>
      </c>
      <c r="BP17" s="10">
        <v>2137.9282929999999</v>
      </c>
      <c r="BQ17" s="10">
        <v>2868.7313260000001</v>
      </c>
      <c r="BR17" s="10">
        <v>2972.4435199999998</v>
      </c>
      <c r="BS17" s="10">
        <v>2804.4218999999998</v>
      </c>
      <c r="BT17" s="10">
        <v>2236.0710096774187</v>
      </c>
      <c r="BU17" s="10">
        <v>2518.4533033333337</v>
      </c>
      <c r="BV17" s="10">
        <v>2763.2685940000001</v>
      </c>
      <c r="BW17" s="10">
        <v>3316.2020630000002</v>
      </c>
      <c r="BX17" s="10">
        <v>2897.5354000000002</v>
      </c>
      <c r="BY17" s="10">
        <v>2597.3316060000002</v>
      </c>
      <c r="BZ17" s="10">
        <v>2763.4263209999999</v>
      </c>
      <c r="CA17" s="10">
        <f t="shared" si="0"/>
        <v>166.09471499999972</v>
      </c>
      <c r="CB17" s="65"/>
    </row>
    <row r="18" spans="1:80" s="7" customFormat="1" ht="16.5" customHeight="1" x14ac:dyDescent="0.25">
      <c r="A18" s="24"/>
      <c r="B18" s="25"/>
      <c r="C18" s="13" t="s">
        <v>72</v>
      </c>
      <c r="D18" s="17" t="s">
        <v>28</v>
      </c>
      <c r="E18" s="10">
        <v>2930.4515999999999</v>
      </c>
      <c r="F18" s="10">
        <v>3097.5356999999999</v>
      </c>
      <c r="G18" s="10">
        <v>3115</v>
      </c>
      <c r="H18" s="10">
        <v>3227.1</v>
      </c>
      <c r="I18" s="10">
        <v>2991.7096999999999</v>
      </c>
      <c r="J18" s="10">
        <v>3035.2667000000001</v>
      </c>
      <c r="K18" s="10">
        <v>3382.6129000000001</v>
      </c>
      <c r="L18" s="10">
        <v>3801.9032000000002</v>
      </c>
      <c r="M18" s="10">
        <v>4028</v>
      </c>
      <c r="N18" s="10">
        <v>4035.0967999999998</v>
      </c>
      <c r="O18" s="10">
        <v>4086.9</v>
      </c>
      <c r="P18" s="10">
        <v>3514.9677000000001</v>
      </c>
      <c r="Q18" s="10">
        <v>3930.1934999999999</v>
      </c>
      <c r="R18" s="10">
        <v>4033.5862000000002</v>
      </c>
      <c r="S18" s="10">
        <v>4094.0967999999998</v>
      </c>
      <c r="T18" s="10">
        <v>3990.2667000000001</v>
      </c>
      <c r="U18" s="10">
        <v>1973.6451999999999</v>
      </c>
      <c r="V18" s="10">
        <v>2936.5</v>
      </c>
      <c r="W18" s="10">
        <v>3301.1934999999999</v>
      </c>
      <c r="X18" s="10">
        <v>3385.6129000000001</v>
      </c>
      <c r="Y18" s="10">
        <v>3946.7332999999999</v>
      </c>
      <c r="Z18" s="10">
        <v>2977.1289999999999</v>
      </c>
      <c r="AA18" s="10">
        <v>3604.9</v>
      </c>
      <c r="AB18" s="10">
        <v>3765.1613000000002</v>
      </c>
      <c r="AC18" s="10">
        <v>2775.1289999999999</v>
      </c>
      <c r="AD18" s="10">
        <v>1557.3929000000001</v>
      </c>
      <c r="AE18" s="10">
        <v>2368.4194000000002</v>
      </c>
      <c r="AF18" s="10">
        <v>3103.2</v>
      </c>
      <c r="AG18" s="10">
        <v>3731.0967741935483</v>
      </c>
      <c r="AH18" s="10">
        <v>3923.3</v>
      </c>
      <c r="AI18" s="10">
        <v>4391.8064516129034</v>
      </c>
      <c r="AJ18" s="10">
        <v>4104.2903225806449</v>
      </c>
      <c r="AK18" s="10">
        <v>4354.7</v>
      </c>
      <c r="AL18" s="10">
        <v>4657.7741999999998</v>
      </c>
      <c r="AM18" s="10">
        <v>4650.4666999999999</v>
      </c>
      <c r="AN18" s="10">
        <v>4591.3548000000001</v>
      </c>
      <c r="AO18" s="10">
        <v>3932.8065000000001</v>
      </c>
      <c r="AP18" s="10">
        <v>4345.1071000000002</v>
      </c>
      <c r="AQ18" s="10">
        <v>4245.4516129032263</v>
      </c>
      <c r="AR18" s="10">
        <v>4032.0666999999999</v>
      </c>
      <c r="AS18" s="10">
        <v>4208.5161290322585</v>
      </c>
      <c r="AT18" s="10">
        <v>4266.9999999999991</v>
      </c>
      <c r="AU18" s="10">
        <v>4252.7419354838712</v>
      </c>
      <c r="AV18" s="10">
        <f>3.12009677419355*1000</f>
        <v>3120.0967741935501</v>
      </c>
      <c r="AW18" s="10">
        <f>2.34103333333333*1000</f>
        <v>2341.0333333333301</v>
      </c>
      <c r="AX18" s="10">
        <f>2.63093548387097*1000</f>
        <v>2630.9354838709701</v>
      </c>
      <c r="AY18" s="10">
        <v>3700.6333333333337</v>
      </c>
      <c r="AZ18" s="10">
        <v>2301.0645161290322</v>
      </c>
      <c r="BA18" s="10">
        <v>2136.4516129032259</v>
      </c>
      <c r="BB18" s="10">
        <v>2431.2857142857142</v>
      </c>
      <c r="BC18" s="10">
        <v>3040.6774193548385</v>
      </c>
      <c r="BD18" s="10">
        <v>2771</v>
      </c>
      <c r="BE18" s="10">
        <v>2702.5161290322585</v>
      </c>
      <c r="BF18" s="10">
        <v>2947.666666666667</v>
      </c>
      <c r="BG18" s="10">
        <v>2584.2258064516132</v>
      </c>
      <c r="BH18" s="10">
        <v>2759.7096774193546</v>
      </c>
      <c r="BI18" s="10">
        <v>3014.3333333333335</v>
      </c>
      <c r="BJ18" s="10">
        <v>1867.3870999999999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f t="shared" si="0"/>
        <v>0</v>
      </c>
    </row>
    <row r="19" spans="1:80" s="7" customFormat="1" ht="16.5" hidden="1" customHeight="1" x14ac:dyDescent="0.25">
      <c r="A19" s="24"/>
      <c r="B19" s="25"/>
      <c r="C19" s="13" t="s">
        <v>15</v>
      </c>
      <c r="D19" s="17" t="s">
        <v>4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>
        <v>0</v>
      </c>
      <c r="BV19" s="10"/>
      <c r="BW19" s="10"/>
      <c r="BX19" s="10"/>
      <c r="BY19" s="10"/>
      <c r="BZ19" s="10"/>
      <c r="CA19" s="10">
        <f t="shared" si="0"/>
        <v>0</v>
      </c>
    </row>
    <row r="20" spans="1:80" s="7" customFormat="1" ht="16.5" hidden="1" customHeight="1" x14ac:dyDescent="0.25">
      <c r="A20" s="24"/>
      <c r="B20" s="25"/>
      <c r="C20" s="13" t="s">
        <v>11</v>
      </c>
      <c r="D20" s="17" t="s">
        <v>5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>
        <v>0</v>
      </c>
      <c r="BV20" s="10"/>
      <c r="BW20" s="10"/>
      <c r="BX20" s="10"/>
      <c r="BY20" s="10"/>
      <c r="BZ20" s="10"/>
      <c r="CA20" s="10">
        <f t="shared" si="0"/>
        <v>0</v>
      </c>
    </row>
    <row r="21" spans="1:80" s="7" customFormat="1" ht="16.5" customHeight="1" x14ac:dyDescent="0.25">
      <c r="A21" s="24"/>
      <c r="B21" s="25"/>
      <c r="C21" s="13" t="s">
        <v>62</v>
      </c>
      <c r="D21" s="17" t="s">
        <v>64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>
        <v>895.43769999999995</v>
      </c>
      <c r="BK21" s="10">
        <v>2916.7117666666663</v>
      </c>
      <c r="BL21" s="10">
        <v>3012.6633999999999</v>
      </c>
      <c r="BM21" s="10">
        <v>3093.513903</v>
      </c>
      <c r="BN21" s="10">
        <v>3013.3481280000001</v>
      </c>
      <c r="BO21" s="10">
        <v>3059.2290320000002</v>
      </c>
      <c r="BP21" s="10">
        <v>3089.9981630000002</v>
      </c>
      <c r="BQ21" s="10">
        <v>3122.2550259999998</v>
      </c>
      <c r="BR21" s="10">
        <v>3399.8797930000001</v>
      </c>
      <c r="BS21" s="10">
        <v>3600.344451612903</v>
      </c>
      <c r="BT21" s="10">
        <v>2738.929161290323</v>
      </c>
      <c r="BU21" s="10">
        <v>3471.8879999999999</v>
      </c>
      <c r="BV21" s="10">
        <v>3588.7239030000001</v>
      </c>
      <c r="BW21" s="10">
        <v>3289.224667</v>
      </c>
      <c r="BX21" s="10">
        <v>3167.8625000000002</v>
      </c>
      <c r="BY21" s="10">
        <v>3021.1457420000002</v>
      </c>
      <c r="BZ21" s="10">
        <v>2968.8683460000002</v>
      </c>
      <c r="CA21" s="10">
        <f t="shared" si="0"/>
        <v>-52.277395999999953</v>
      </c>
      <c r="CB21" s="65"/>
    </row>
    <row r="22" spans="1:80" s="7" customFormat="1" ht="16.5" hidden="1" customHeight="1" x14ac:dyDescent="0.25">
      <c r="A22" s="24"/>
      <c r="B22" s="25"/>
      <c r="C22" s="13" t="s">
        <v>65</v>
      </c>
      <c r="D22" s="17" t="s">
        <v>66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/>
      <c r="BS22" s="10"/>
      <c r="BT22" s="10"/>
      <c r="BU22" s="10">
        <v>0</v>
      </c>
      <c r="BV22" s="10"/>
      <c r="BW22" s="10"/>
      <c r="BX22" s="10"/>
      <c r="BY22" s="10"/>
      <c r="BZ22" s="10"/>
      <c r="CA22" s="10">
        <f t="shared" si="0"/>
        <v>0</v>
      </c>
    </row>
    <row r="23" spans="1:80" s="7" customFormat="1" ht="18.75" customHeight="1" x14ac:dyDescent="0.25">
      <c r="A23" s="24"/>
      <c r="B23" s="25"/>
      <c r="C23" s="13" t="s">
        <v>71</v>
      </c>
      <c r="D23" s="17" t="s">
        <v>5</v>
      </c>
      <c r="E23" s="10">
        <v>15426.096799999999</v>
      </c>
      <c r="F23" s="10">
        <v>14839.571400000001</v>
      </c>
      <c r="G23" s="10">
        <v>14475.354799999999</v>
      </c>
      <c r="H23" s="10">
        <v>14053.5</v>
      </c>
      <c r="I23" s="10">
        <v>15260.6129</v>
      </c>
      <c r="J23" s="10">
        <v>15960.6129</v>
      </c>
      <c r="K23" s="10">
        <v>15859.8387</v>
      </c>
      <c r="L23" s="10">
        <v>14362.9355</v>
      </c>
      <c r="M23" s="10">
        <v>17150</v>
      </c>
      <c r="N23" s="10">
        <v>17102.290300000001</v>
      </c>
      <c r="O23" s="10">
        <v>16143.1</v>
      </c>
      <c r="P23" s="10">
        <v>16045.354799999999</v>
      </c>
      <c r="Q23" s="10">
        <v>15006.6129</v>
      </c>
      <c r="R23" s="10">
        <v>15937.4138</v>
      </c>
      <c r="S23" s="10">
        <v>15048.3871</v>
      </c>
      <c r="T23" s="10">
        <v>13955.066699999999</v>
      </c>
      <c r="U23" s="10">
        <v>14505.580599999999</v>
      </c>
      <c r="V23" s="10">
        <v>15289.6333</v>
      </c>
      <c r="W23" s="10">
        <v>15691.129000000001</v>
      </c>
      <c r="X23" s="10">
        <v>15779.483899999999</v>
      </c>
      <c r="Y23" s="10">
        <v>15516.2667</v>
      </c>
      <c r="Z23" s="10">
        <v>15458.354799999999</v>
      </c>
      <c r="AA23" s="10">
        <v>15476.466700000001</v>
      </c>
      <c r="AB23" s="10">
        <v>15750.0645</v>
      </c>
      <c r="AC23" s="10">
        <v>15156.580599999999</v>
      </c>
      <c r="AD23" s="10">
        <v>14572.321400000001</v>
      </c>
      <c r="AE23" s="10">
        <v>14394.967699999999</v>
      </c>
      <c r="AF23" s="10">
        <v>14621.7333</v>
      </c>
      <c r="AG23" s="10">
        <v>14657.677419354839</v>
      </c>
      <c r="AH23" s="10">
        <v>14693.1</v>
      </c>
      <c r="AI23" s="10">
        <v>14277.193548387097</v>
      </c>
      <c r="AJ23" s="10">
        <v>14282.935483870968</v>
      </c>
      <c r="AK23" s="10">
        <v>14114.7667</v>
      </c>
      <c r="AL23" s="10">
        <v>14728.032300000001</v>
      </c>
      <c r="AM23" s="10">
        <v>14482.1333</v>
      </c>
      <c r="AN23" s="10">
        <v>14883.419400000001</v>
      </c>
      <c r="AO23" s="10">
        <v>14832.709699999999</v>
      </c>
      <c r="AP23" s="10">
        <v>14466.607099999999</v>
      </c>
      <c r="AQ23" s="10">
        <v>14324.225806451614</v>
      </c>
      <c r="AR23" s="10">
        <v>14510.966700000001</v>
      </c>
      <c r="AS23" s="10">
        <v>14692.774193548386</v>
      </c>
      <c r="AT23" s="10">
        <v>14536.1</v>
      </c>
      <c r="AU23" s="10">
        <v>14460.516129032259</v>
      </c>
      <c r="AV23" s="10">
        <f>14.9901935483871*1000</f>
        <v>14990.1935483871</v>
      </c>
      <c r="AW23" s="10">
        <f>15.5407666666667*1000</f>
        <v>15540.766666666701</v>
      </c>
      <c r="AX23" s="10">
        <f>14.8282580645161*1000</f>
        <v>14828.258064516102</v>
      </c>
      <c r="AY23" s="10">
        <v>14466.199999999999</v>
      </c>
      <c r="AZ23" s="10">
        <v>14881.741935483871</v>
      </c>
      <c r="BA23" s="10">
        <v>14610.612903225805</v>
      </c>
      <c r="BB23" s="10">
        <v>14939.357142857145</v>
      </c>
      <c r="BC23" s="10">
        <v>13539.516129032259</v>
      </c>
      <c r="BD23" s="10">
        <v>13896.433333333332</v>
      </c>
      <c r="BE23" s="10">
        <v>13958.483870967744</v>
      </c>
      <c r="BF23" s="10">
        <v>13854.366666666665</v>
      </c>
      <c r="BG23" s="10">
        <v>13752.387096774195</v>
      </c>
      <c r="BH23" s="10">
        <v>13374.354838709678</v>
      </c>
      <c r="BI23" s="10">
        <v>13241.866666666665</v>
      </c>
      <c r="BJ23" s="10">
        <v>13594.3871</v>
      </c>
      <c r="BK23" s="10">
        <v>13528.433333333334</v>
      </c>
      <c r="BL23" s="10">
        <v>13485.354799999999</v>
      </c>
      <c r="BM23" s="10">
        <v>12661.22581</v>
      </c>
      <c r="BN23" s="10">
        <v>11654.241379999999</v>
      </c>
      <c r="BO23" s="10">
        <v>12755.48387</v>
      </c>
      <c r="BP23" s="10">
        <v>12624.5</v>
      </c>
      <c r="BQ23" s="10">
        <v>7521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f t="shared" si="0"/>
        <v>0</v>
      </c>
    </row>
    <row r="24" spans="1:80" s="7" customFormat="1" ht="18.75" customHeight="1" x14ac:dyDescent="0.25">
      <c r="A24" s="24"/>
      <c r="B24" s="25"/>
      <c r="C24" s="13" t="s">
        <v>69</v>
      </c>
      <c r="D24" s="17" t="s">
        <v>70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>
        <v>4888.3548389999996</v>
      </c>
      <c r="BR24" s="10">
        <v>12056.96667</v>
      </c>
      <c r="BS24" s="10">
        <v>11990.774193548386</v>
      </c>
      <c r="BT24" s="10">
        <v>11859.870967741936</v>
      </c>
      <c r="BU24" s="10">
        <v>11639.833333333334</v>
      </c>
      <c r="BV24" s="10">
        <v>11878.03226</v>
      </c>
      <c r="BW24" s="10">
        <v>11501.96667</v>
      </c>
      <c r="BX24" s="10">
        <v>12586.84</v>
      </c>
      <c r="BY24" s="10">
        <v>12346.90323</v>
      </c>
      <c r="BZ24" s="10">
        <v>12047.67857</v>
      </c>
      <c r="CA24" s="10">
        <f t="shared" si="0"/>
        <v>-299.22465999999986</v>
      </c>
      <c r="CB24" s="65"/>
    </row>
    <row r="25" spans="1:80" s="7" customFormat="1" ht="18.75" customHeight="1" thickBot="1" x14ac:dyDescent="0.3">
      <c r="A25" s="27"/>
      <c r="B25" s="28"/>
      <c r="C25" s="13" t="s">
        <v>74</v>
      </c>
      <c r="D25" s="17" t="s">
        <v>18</v>
      </c>
      <c r="E25" s="10">
        <v>12851.367399999999</v>
      </c>
      <c r="F25" s="10">
        <v>13799.5844</v>
      </c>
      <c r="G25" s="10">
        <v>14269.715399999999</v>
      </c>
      <c r="H25" s="10">
        <v>15223.743200000001</v>
      </c>
      <c r="I25" s="10">
        <v>14448.7798</v>
      </c>
      <c r="J25" s="10">
        <v>16639.514299999999</v>
      </c>
      <c r="K25" s="10">
        <v>18624.281500000001</v>
      </c>
      <c r="L25" s="10">
        <v>21669.238099999999</v>
      </c>
      <c r="M25" s="10">
        <v>18774</v>
      </c>
      <c r="N25" s="10">
        <v>21143.935000000001</v>
      </c>
      <c r="O25" s="10">
        <v>17963.595700000002</v>
      </c>
      <c r="P25" s="10">
        <v>22750.687699999999</v>
      </c>
      <c r="Q25" s="10">
        <v>21904.008999999998</v>
      </c>
      <c r="R25" s="10">
        <v>14981.446</v>
      </c>
      <c r="S25" s="10">
        <v>9699.4681999999993</v>
      </c>
      <c r="T25" s="10">
        <v>9320.7839999999997</v>
      </c>
      <c r="U25" s="10">
        <v>10494.1049</v>
      </c>
      <c r="V25" s="10">
        <v>11964.142599999999</v>
      </c>
      <c r="W25" s="10">
        <v>14144.2675</v>
      </c>
      <c r="X25" s="10">
        <v>13142.8796</v>
      </c>
      <c r="Y25" s="10">
        <v>14227.716200000001</v>
      </c>
      <c r="Z25" s="10">
        <v>13909.7485</v>
      </c>
      <c r="AA25" s="10">
        <v>12455.9833</v>
      </c>
      <c r="AB25" s="10">
        <v>13005.4406</v>
      </c>
      <c r="AC25" s="10">
        <v>12484.804700000001</v>
      </c>
      <c r="AD25" s="10">
        <v>13504.6345</v>
      </c>
      <c r="AE25" s="10">
        <v>12145.1806</v>
      </c>
      <c r="AF25" s="10">
        <v>15700.7624</v>
      </c>
      <c r="AG25" s="10">
        <v>12627.183203225804</v>
      </c>
      <c r="AH25" s="10">
        <v>10792.363516666666</v>
      </c>
      <c r="AI25" s="10">
        <v>10843.955067741932</v>
      </c>
      <c r="AJ25" s="10">
        <v>11953.468877419356</v>
      </c>
      <c r="AK25" s="10">
        <v>11062.319100000001</v>
      </c>
      <c r="AL25" s="10">
        <v>10783.9292</v>
      </c>
      <c r="AM25" s="10">
        <v>11406.331099999999</v>
      </c>
      <c r="AN25" s="10">
        <v>11918.2101</v>
      </c>
      <c r="AO25" s="10">
        <v>16634.588500000002</v>
      </c>
      <c r="AP25" s="10">
        <v>18495.356500000002</v>
      </c>
      <c r="AQ25" s="10">
        <v>18183.02255806452</v>
      </c>
      <c r="AR25" s="10">
        <v>18050.73</v>
      </c>
      <c r="AS25" s="10">
        <v>16943.234496774192</v>
      </c>
      <c r="AT25" s="10">
        <v>19159.848486666669</v>
      </c>
      <c r="AU25" s="10">
        <v>15311.264954838707</v>
      </c>
      <c r="AV25" s="10">
        <f>19.2427268645161*1000</f>
        <v>19242.726864516102</v>
      </c>
      <c r="AW25" s="10">
        <f>19.8032764166667*1000</f>
        <v>19803.2764166667</v>
      </c>
      <c r="AX25" s="10">
        <f>18.3760208806452*1000</f>
        <v>18376.020880645199</v>
      </c>
      <c r="AY25" s="10">
        <v>18795.756713333329</v>
      </c>
      <c r="AZ25" s="10">
        <v>28020.185070967738</v>
      </c>
      <c r="BA25" s="10">
        <v>28963.959522580648</v>
      </c>
      <c r="BB25" s="10">
        <v>30364.848617857147</v>
      </c>
      <c r="BC25" s="10">
        <v>27212.422580645165</v>
      </c>
      <c r="BD25" s="10">
        <v>23193.842683333336</v>
      </c>
      <c r="BE25" s="10">
        <v>25816.059993548388</v>
      </c>
      <c r="BF25" s="10">
        <v>23348.693309999999</v>
      </c>
      <c r="BG25" s="10">
        <v>27870.055196774181</v>
      </c>
      <c r="BH25" s="10">
        <v>30431.650087096772</v>
      </c>
      <c r="BI25" s="10">
        <v>29837.737760000004</v>
      </c>
      <c r="BJ25" s="10">
        <v>27582.8377</v>
      </c>
      <c r="BK25" s="10">
        <v>29249.561763333328</v>
      </c>
      <c r="BL25" s="10">
        <v>30439.300599999999</v>
      </c>
      <c r="BM25" s="10">
        <v>27131.502</v>
      </c>
      <c r="BN25" s="10">
        <v>28515.99281</v>
      </c>
      <c r="BO25" s="10">
        <v>26655.27968</v>
      </c>
      <c r="BP25" s="10">
        <v>29349.776809999999</v>
      </c>
      <c r="BQ25" s="10">
        <v>28384.232540000001</v>
      </c>
      <c r="BR25" s="10">
        <v>28175.982220000002</v>
      </c>
      <c r="BS25" s="10">
        <v>26187.472629032301</v>
      </c>
      <c r="BT25" s="10">
        <v>25353.470206451613</v>
      </c>
      <c r="BU25" s="10">
        <v>25081.831460000001</v>
      </c>
      <c r="BV25" s="10">
        <v>25201.059860000001</v>
      </c>
      <c r="BW25" s="10">
        <v>25866.900610000001</v>
      </c>
      <c r="BX25" s="10">
        <v>26960.866699999999</v>
      </c>
      <c r="BY25" s="10">
        <v>26549.727610000002</v>
      </c>
      <c r="BZ25" s="10">
        <v>26884.38161</v>
      </c>
      <c r="CA25" s="10">
        <f t="shared" si="0"/>
        <v>334.65399999999863</v>
      </c>
      <c r="CB25" s="65"/>
    </row>
    <row r="26" spans="1:80" s="7" customFormat="1" ht="23.25" customHeight="1" thickTop="1" thickBot="1" x14ac:dyDescent="0.3">
      <c r="B26" s="29"/>
      <c r="C26" s="53" t="s">
        <v>51</v>
      </c>
      <c r="D26" s="30"/>
      <c r="E26" s="31">
        <f t="shared" ref="E26:AJ26" si="1">SUM(E10:E25)</f>
        <v>39296.207500000004</v>
      </c>
      <c r="F26" s="31">
        <f t="shared" si="1"/>
        <v>39492.853499999997</v>
      </c>
      <c r="G26" s="31">
        <f t="shared" si="1"/>
        <v>39455.299700000003</v>
      </c>
      <c r="H26" s="31">
        <f t="shared" si="1"/>
        <v>39924.683799999999</v>
      </c>
      <c r="I26" s="31">
        <f t="shared" si="1"/>
        <v>40127.023700000005</v>
      </c>
      <c r="J26" s="31">
        <f t="shared" si="1"/>
        <v>42520.059699999998</v>
      </c>
      <c r="K26" s="31">
        <f t="shared" si="1"/>
        <v>44509.892600000006</v>
      </c>
      <c r="L26" s="31">
        <f t="shared" si="1"/>
        <v>46844.820999999996</v>
      </c>
      <c r="M26" s="31">
        <f t="shared" si="1"/>
        <v>46574</v>
      </c>
      <c r="N26" s="31">
        <f t="shared" si="1"/>
        <v>48954.184699999998</v>
      </c>
      <c r="O26" s="31">
        <f t="shared" si="1"/>
        <v>44600.916299999997</v>
      </c>
      <c r="P26" s="31">
        <f t="shared" si="1"/>
        <v>48004.141099999993</v>
      </c>
      <c r="Q26" s="31">
        <f t="shared" si="1"/>
        <v>46618.129300000001</v>
      </c>
      <c r="R26" s="31">
        <f t="shared" si="1"/>
        <v>41499.574800000002</v>
      </c>
      <c r="S26" s="31">
        <f t="shared" si="1"/>
        <v>34449.643199999999</v>
      </c>
      <c r="T26" s="31">
        <f t="shared" si="1"/>
        <v>31552.382099999999</v>
      </c>
      <c r="U26" s="31">
        <f t="shared" si="1"/>
        <v>31190.095799999996</v>
      </c>
      <c r="V26" s="31">
        <f t="shared" si="1"/>
        <v>35677.731399999997</v>
      </c>
      <c r="W26" s="31">
        <f t="shared" si="1"/>
        <v>39094.304900000003</v>
      </c>
      <c r="X26" s="31">
        <f t="shared" si="1"/>
        <v>37738.887900000002</v>
      </c>
      <c r="Y26" s="31">
        <f t="shared" si="1"/>
        <v>39379.113400000002</v>
      </c>
      <c r="Z26" s="31">
        <f t="shared" si="1"/>
        <v>38753.825400000002</v>
      </c>
      <c r="AA26" s="31">
        <f t="shared" si="1"/>
        <v>37734.572500000002</v>
      </c>
      <c r="AB26" s="31">
        <f t="shared" si="1"/>
        <v>38777.085400000004</v>
      </c>
      <c r="AC26" s="31">
        <f t="shared" si="1"/>
        <v>36084.2477</v>
      </c>
      <c r="AD26" s="31">
        <f t="shared" si="1"/>
        <v>35394.858099999998</v>
      </c>
      <c r="AE26" s="31">
        <f t="shared" si="1"/>
        <v>33758.834699999999</v>
      </c>
      <c r="AF26" s="31">
        <f t="shared" si="1"/>
        <v>38749.9761</v>
      </c>
      <c r="AG26" s="31">
        <f t="shared" si="1"/>
        <v>36151.811412903226</v>
      </c>
      <c r="AH26" s="31">
        <f t="shared" si="1"/>
        <v>35185.604813333332</v>
      </c>
      <c r="AI26" s="31">
        <f t="shared" si="1"/>
        <v>34844.554199999999</v>
      </c>
      <c r="AJ26" s="31">
        <f t="shared" si="1"/>
        <v>34916.69731935484</v>
      </c>
      <c r="AK26" s="31">
        <f t="shared" ref="AK26:BR26" si="2">SUM(AK10:AK25)</f>
        <v>33789.946100000001</v>
      </c>
      <c r="AL26" s="31">
        <f t="shared" si="2"/>
        <v>33855.194900000002</v>
      </c>
      <c r="AM26" s="31">
        <f t="shared" si="2"/>
        <v>33710.794099999999</v>
      </c>
      <c r="AN26" s="31">
        <f t="shared" si="2"/>
        <v>35058.336238999997</v>
      </c>
      <c r="AO26" s="31">
        <f t="shared" si="2"/>
        <v>39053.254800000002</v>
      </c>
      <c r="AP26" s="31">
        <f t="shared" si="2"/>
        <v>41162.102299999999</v>
      </c>
      <c r="AQ26" s="31">
        <f t="shared" si="2"/>
        <v>40811.676193548396</v>
      </c>
      <c r="AR26" s="31">
        <f t="shared" si="2"/>
        <v>42171.2039</v>
      </c>
      <c r="AS26" s="31">
        <f t="shared" si="2"/>
        <v>43231.901941935481</v>
      </c>
      <c r="AT26" s="31">
        <f t="shared" si="2"/>
        <v>44874.883903333335</v>
      </c>
      <c r="AU26" s="31">
        <f t="shared" si="2"/>
        <v>40786.316622580642</v>
      </c>
      <c r="AV26" s="31">
        <f t="shared" si="2"/>
        <v>44320.146516129011</v>
      </c>
      <c r="AW26" s="31">
        <f t="shared" si="2"/>
        <v>42639.533386666735</v>
      </c>
      <c r="AX26" s="31">
        <f t="shared" si="2"/>
        <v>42236.593867741947</v>
      </c>
      <c r="AY26" s="31">
        <f t="shared" si="2"/>
        <v>44220.452359999996</v>
      </c>
      <c r="AZ26" s="31">
        <f t="shared" si="2"/>
        <v>52663.866993548385</v>
      </c>
      <c r="BA26" s="31">
        <f t="shared" si="2"/>
        <v>53990.342038709678</v>
      </c>
      <c r="BB26" s="31">
        <f t="shared" si="2"/>
        <v>55923.241050000004</v>
      </c>
      <c r="BC26" s="31">
        <f t="shared" si="2"/>
        <v>50795.451274193554</v>
      </c>
      <c r="BD26" s="31">
        <f t="shared" si="2"/>
        <v>46839.814906666667</v>
      </c>
      <c r="BE26" s="31">
        <f t="shared" si="2"/>
        <v>49486.321222580649</v>
      </c>
      <c r="BF26" s="31">
        <f t="shared" si="2"/>
        <v>47573.302653333332</v>
      </c>
      <c r="BG26" s="31">
        <f t="shared" si="2"/>
        <v>52591.423770967725</v>
      </c>
      <c r="BH26" s="31">
        <f t="shared" si="2"/>
        <v>54489.67108387097</v>
      </c>
      <c r="BI26" s="31">
        <f t="shared" si="2"/>
        <v>54134.180110000001</v>
      </c>
      <c r="BJ26" s="31">
        <f t="shared" si="2"/>
        <v>51970.087100000004</v>
      </c>
      <c r="BK26" s="31">
        <f t="shared" si="2"/>
        <v>52634.396146666666</v>
      </c>
      <c r="BL26" s="31">
        <f t="shared" si="2"/>
        <v>51745.596699999995</v>
      </c>
      <c r="BM26" s="31">
        <f t="shared" si="2"/>
        <v>48900.335257899998</v>
      </c>
      <c r="BN26" s="31">
        <f t="shared" si="2"/>
        <v>49006.133711100003</v>
      </c>
      <c r="BO26" s="31">
        <f t="shared" si="2"/>
        <v>48054.5616142</v>
      </c>
      <c r="BP26" s="31">
        <f t="shared" si="2"/>
        <v>52144.448776000005</v>
      </c>
      <c r="BQ26" s="31">
        <f t="shared" si="2"/>
        <v>52708.027451000002</v>
      </c>
      <c r="BR26" s="31">
        <f t="shared" si="2"/>
        <v>50710.263256300008</v>
      </c>
      <c r="BS26" s="31">
        <f t="shared" ref="BS26:BZ26" si="3">SUM(BS10:BS25)</f>
        <v>48458.432151612942</v>
      </c>
      <c r="BT26" s="31">
        <f t="shared" si="3"/>
        <v>44987.666364516132</v>
      </c>
      <c r="BU26" s="31">
        <f t="shared" si="3"/>
        <v>45956.497916666667</v>
      </c>
      <c r="BV26" s="31">
        <f t="shared" si="3"/>
        <v>47841.019894600002</v>
      </c>
      <c r="BW26" s="31">
        <f t="shared" si="3"/>
        <v>47910.228020399998</v>
      </c>
      <c r="BX26" s="31">
        <f t="shared" si="3"/>
        <v>49187.532899999998</v>
      </c>
      <c r="BY26" s="31">
        <f t="shared" si="3"/>
        <v>48636.336310900006</v>
      </c>
      <c r="BZ26" s="31">
        <f t="shared" si="3"/>
        <v>49574.778999999995</v>
      </c>
      <c r="CA26" s="31">
        <f t="shared" si="0"/>
        <v>938.44268909998937</v>
      </c>
      <c r="CB26" s="66"/>
    </row>
    <row r="27" spans="1:80" s="7" customFormat="1" ht="22.5" customHeight="1" thickTop="1" thickBot="1" x14ac:dyDescent="0.3">
      <c r="A27" s="32" t="s">
        <v>29</v>
      </c>
      <c r="B27" s="33" t="s">
        <v>55</v>
      </c>
      <c r="C27" s="45" t="s">
        <v>48</v>
      </c>
      <c r="D27" s="17" t="s">
        <v>7</v>
      </c>
      <c r="E27" s="10">
        <v>7682.4683000000005</v>
      </c>
      <c r="F27" s="10">
        <v>7748.6259</v>
      </c>
      <c r="G27" s="10">
        <v>6677.3166000000001</v>
      </c>
      <c r="H27" s="10">
        <v>6181.0550000000003</v>
      </c>
      <c r="I27" s="10">
        <v>10062.106</v>
      </c>
      <c r="J27" s="10">
        <v>9478.5547999999999</v>
      </c>
      <c r="K27" s="10">
        <v>8980.7790000000005</v>
      </c>
      <c r="L27" s="10">
        <v>8631.2379000000001</v>
      </c>
      <c r="M27" s="10">
        <v>6568</v>
      </c>
      <c r="N27" s="10">
        <v>7236.9241000000002</v>
      </c>
      <c r="O27" s="10">
        <v>7316.3261000000002</v>
      </c>
      <c r="P27" s="10">
        <v>6394.7124000000003</v>
      </c>
      <c r="Q27" s="10">
        <v>5170.7880999999998</v>
      </c>
      <c r="R27" s="10">
        <v>3511.2539999999999</v>
      </c>
      <c r="S27" s="10">
        <v>2596.8310000000001</v>
      </c>
      <c r="T27" s="10">
        <v>1296.2982999999999</v>
      </c>
      <c r="U27" s="10">
        <v>2950.7882</v>
      </c>
      <c r="V27" s="10">
        <v>5805.2752</v>
      </c>
      <c r="W27" s="10">
        <v>5579.0739000000003</v>
      </c>
      <c r="X27" s="10">
        <v>5959.0073000000002</v>
      </c>
      <c r="Y27" s="10">
        <v>5494.0877</v>
      </c>
      <c r="Z27" s="10">
        <v>7278.7938000000004</v>
      </c>
      <c r="AA27" s="10">
        <v>6835.4808000000003</v>
      </c>
      <c r="AB27" s="10">
        <v>6416.8905999999997</v>
      </c>
      <c r="AC27" s="10">
        <v>6030.6040000000003</v>
      </c>
      <c r="AD27" s="59">
        <v>8028.1907000000001</v>
      </c>
      <c r="AE27" s="59">
        <v>7062.7179999999998</v>
      </c>
      <c r="AF27" s="59">
        <v>5884.5319</v>
      </c>
      <c r="AG27" s="59">
        <v>9273.8265387096799</v>
      </c>
      <c r="AH27" s="59">
        <v>9322.9263333333329</v>
      </c>
      <c r="AI27" s="59">
        <v>10426.013248387095</v>
      </c>
      <c r="AJ27" s="59">
        <v>10372.555748387093</v>
      </c>
      <c r="AK27" s="59">
        <v>10571.797699999999</v>
      </c>
      <c r="AL27" s="59">
        <v>11118.1343</v>
      </c>
      <c r="AM27" s="59">
        <v>12659.1751</v>
      </c>
      <c r="AN27" s="59">
        <v>12342.3627</v>
      </c>
      <c r="AO27" s="59">
        <v>10126.3506</v>
      </c>
      <c r="AP27" s="59">
        <v>6007.0137999999997</v>
      </c>
      <c r="AQ27" s="59">
        <v>5264.448929032259</v>
      </c>
      <c r="AR27" s="59">
        <v>9893.8510000000006</v>
      </c>
      <c r="AS27" s="59">
        <v>11160.761758064513</v>
      </c>
      <c r="AT27" s="59">
        <v>12734.002463333334</v>
      </c>
      <c r="AU27" s="59">
        <v>13544.497922580646</v>
      </c>
      <c r="AV27" s="59">
        <f>12.888133616129*1000</f>
        <v>12888.133616129</v>
      </c>
      <c r="AW27" s="59">
        <f>12.3410939033333*1000</f>
        <v>12341.0939033333</v>
      </c>
      <c r="AX27" s="59">
        <f>13.2801922903226*1000</f>
        <v>13280.192290322599</v>
      </c>
      <c r="AY27" s="59">
        <v>12017.672260000001</v>
      </c>
      <c r="AZ27" s="59">
        <v>12325.051954838709</v>
      </c>
      <c r="BA27" s="59">
        <v>11888.972548387097</v>
      </c>
      <c r="BB27" s="59">
        <v>11478.350557142858</v>
      </c>
      <c r="BC27" s="59">
        <v>11838.625287096775</v>
      </c>
      <c r="BD27" s="59">
        <v>12233.377776666666</v>
      </c>
      <c r="BE27" s="59">
        <v>12702.574267741938</v>
      </c>
      <c r="BF27" s="59">
        <v>12077.550810000001</v>
      </c>
      <c r="BG27" s="59">
        <v>12862.306245161291</v>
      </c>
      <c r="BH27" s="59">
        <v>13593.723916129033</v>
      </c>
      <c r="BI27" s="59">
        <v>13894.091616666667</v>
      </c>
      <c r="BJ27" s="59">
        <v>13530.545400000001</v>
      </c>
      <c r="BK27" s="59">
        <v>6764.5965633333326</v>
      </c>
      <c r="BL27" s="59">
        <v>0</v>
      </c>
      <c r="BM27" s="59">
        <v>0</v>
      </c>
      <c r="BN27" s="59">
        <v>0</v>
      </c>
      <c r="BO27" s="59">
        <v>0</v>
      </c>
      <c r="BP27" s="67">
        <v>0</v>
      </c>
      <c r="BQ27" s="67">
        <v>0</v>
      </c>
      <c r="BR27" s="67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10">
        <v>0</v>
      </c>
      <c r="BY27" s="10">
        <v>0</v>
      </c>
      <c r="BZ27" s="10">
        <v>0</v>
      </c>
      <c r="CA27" s="10">
        <f t="shared" si="0"/>
        <v>0</v>
      </c>
    </row>
    <row r="28" spans="1:80" s="7" customFormat="1" ht="22.5" customHeight="1" thickTop="1" thickBot="1" x14ac:dyDescent="0.3">
      <c r="A28" s="62"/>
      <c r="B28" s="63"/>
      <c r="C28" s="45" t="s">
        <v>67</v>
      </c>
      <c r="D28" s="17" t="s">
        <v>68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>
        <v>0</v>
      </c>
      <c r="AV28" s="59">
        <v>0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59">
        <v>0</v>
      </c>
      <c r="BK28" s="59">
        <v>5707.1767900000013</v>
      </c>
      <c r="BL28" s="59">
        <v>11154.113499999999</v>
      </c>
      <c r="BM28" s="59">
        <v>10544.82848</v>
      </c>
      <c r="BN28" s="59">
        <v>10761.08129</v>
      </c>
      <c r="BO28" s="59">
        <v>9656.7051609999999</v>
      </c>
      <c r="BP28" s="67">
        <v>9875.0484770000003</v>
      </c>
      <c r="BQ28" s="67">
        <v>8816.1746029999995</v>
      </c>
      <c r="BR28" s="67">
        <v>8183.2286599999998</v>
      </c>
      <c r="BS28" s="67">
        <v>8438.364583870969</v>
      </c>
      <c r="BT28" s="67">
        <v>8391.6929645161326</v>
      </c>
      <c r="BU28" s="67">
        <v>9740.2146466666654</v>
      </c>
      <c r="BV28" s="67">
        <v>9201.2190769999997</v>
      </c>
      <c r="BW28" s="67">
        <v>8917.9866629999997</v>
      </c>
      <c r="BX28" s="10">
        <v>7894.8257000000003</v>
      </c>
      <c r="BY28" s="10">
        <v>8072.1508649999996</v>
      </c>
      <c r="BZ28" s="10">
        <v>7013.7429609999999</v>
      </c>
      <c r="CA28" s="10">
        <f t="shared" si="0"/>
        <v>-1058.4079039999997</v>
      </c>
      <c r="CB28" s="65"/>
    </row>
    <row r="29" spans="1:80" s="7" customFormat="1" ht="21.75" customHeight="1" thickTop="1" thickBot="1" x14ac:dyDescent="0.3">
      <c r="B29" s="34"/>
      <c r="C29" s="54" t="s">
        <v>59</v>
      </c>
      <c r="D29" s="35"/>
      <c r="E29" s="36">
        <f t="shared" ref="E29:T29" si="4">SUM(E27)</f>
        <v>7682.4683000000005</v>
      </c>
      <c r="F29" s="36">
        <f t="shared" si="4"/>
        <v>7748.6259</v>
      </c>
      <c r="G29" s="36">
        <f t="shared" si="4"/>
        <v>6677.3166000000001</v>
      </c>
      <c r="H29" s="36">
        <f t="shared" si="4"/>
        <v>6181.0550000000003</v>
      </c>
      <c r="I29" s="36">
        <f t="shared" si="4"/>
        <v>10062.106</v>
      </c>
      <c r="J29" s="36">
        <f t="shared" si="4"/>
        <v>9478.5547999999999</v>
      </c>
      <c r="K29" s="36">
        <f t="shared" si="4"/>
        <v>8980.7790000000005</v>
      </c>
      <c r="L29" s="36">
        <f t="shared" si="4"/>
        <v>8631.2379000000001</v>
      </c>
      <c r="M29" s="36">
        <f t="shared" si="4"/>
        <v>6568</v>
      </c>
      <c r="N29" s="36">
        <f t="shared" si="4"/>
        <v>7236.9241000000002</v>
      </c>
      <c r="O29" s="36">
        <f t="shared" si="4"/>
        <v>7316.3261000000002</v>
      </c>
      <c r="P29" s="36">
        <f t="shared" si="4"/>
        <v>6394.7124000000003</v>
      </c>
      <c r="Q29" s="36">
        <f t="shared" si="4"/>
        <v>5170.7880999999998</v>
      </c>
      <c r="R29" s="36">
        <f t="shared" si="4"/>
        <v>3511.2539999999999</v>
      </c>
      <c r="S29" s="36">
        <f t="shared" si="4"/>
        <v>2596.8310000000001</v>
      </c>
      <c r="T29" s="36">
        <f t="shared" si="4"/>
        <v>1296.2982999999999</v>
      </c>
      <c r="U29" s="36">
        <f t="shared" ref="U29:AB29" si="5">SUM(U27)</f>
        <v>2950.7882</v>
      </c>
      <c r="V29" s="36">
        <f t="shared" si="5"/>
        <v>5805.2752</v>
      </c>
      <c r="W29" s="36">
        <f t="shared" si="5"/>
        <v>5579.0739000000003</v>
      </c>
      <c r="X29" s="36">
        <f t="shared" si="5"/>
        <v>5959.0073000000002</v>
      </c>
      <c r="Y29" s="36">
        <f t="shared" si="5"/>
        <v>5494.0877</v>
      </c>
      <c r="Z29" s="36">
        <f t="shared" si="5"/>
        <v>7278.7938000000004</v>
      </c>
      <c r="AA29" s="36">
        <f t="shared" si="5"/>
        <v>6835.4808000000003</v>
      </c>
      <c r="AB29" s="36">
        <f t="shared" si="5"/>
        <v>6416.8905999999997</v>
      </c>
      <c r="AC29" s="36">
        <f t="shared" ref="AC29:AL29" si="6">SUM(AC27)</f>
        <v>6030.6040000000003</v>
      </c>
      <c r="AD29" s="36">
        <f t="shared" si="6"/>
        <v>8028.1907000000001</v>
      </c>
      <c r="AE29" s="36">
        <f t="shared" si="6"/>
        <v>7062.7179999999998</v>
      </c>
      <c r="AF29" s="36">
        <f t="shared" si="6"/>
        <v>5884.5319</v>
      </c>
      <c r="AG29" s="36">
        <f t="shared" si="6"/>
        <v>9273.8265387096799</v>
      </c>
      <c r="AH29" s="36">
        <f t="shared" si="6"/>
        <v>9322.9263333333329</v>
      </c>
      <c r="AI29" s="36">
        <f>SUM(AI27)</f>
        <v>10426.013248387095</v>
      </c>
      <c r="AJ29" s="36">
        <f t="shared" si="6"/>
        <v>10372.555748387093</v>
      </c>
      <c r="AK29" s="36">
        <f t="shared" si="6"/>
        <v>10571.797699999999</v>
      </c>
      <c r="AL29" s="36">
        <f t="shared" si="6"/>
        <v>11118.1343</v>
      </c>
      <c r="AM29" s="36">
        <f t="shared" ref="AM29:AT29" si="7">SUM(AM27)</f>
        <v>12659.1751</v>
      </c>
      <c r="AN29" s="36">
        <f t="shared" si="7"/>
        <v>12342.3627</v>
      </c>
      <c r="AO29" s="36">
        <f t="shared" si="7"/>
        <v>10126.3506</v>
      </c>
      <c r="AP29" s="36">
        <f t="shared" si="7"/>
        <v>6007.0137999999997</v>
      </c>
      <c r="AQ29" s="36">
        <f t="shared" si="7"/>
        <v>5264.448929032259</v>
      </c>
      <c r="AR29" s="36">
        <f t="shared" si="7"/>
        <v>9893.8510000000006</v>
      </c>
      <c r="AS29" s="36">
        <f t="shared" si="7"/>
        <v>11160.761758064513</v>
      </c>
      <c r="AT29" s="36">
        <f t="shared" si="7"/>
        <v>12734.002463333334</v>
      </c>
      <c r="AU29" s="36">
        <f>SUM(AU27:AU28)</f>
        <v>13544.497922580646</v>
      </c>
      <c r="AV29" s="36">
        <f t="shared" ref="AV29:BZ29" si="8">SUM(AV27:AV28)</f>
        <v>12888.133616129</v>
      </c>
      <c r="AW29" s="36">
        <f t="shared" si="8"/>
        <v>12341.0939033333</v>
      </c>
      <c r="AX29" s="36">
        <f t="shared" si="8"/>
        <v>13280.192290322599</v>
      </c>
      <c r="AY29" s="36">
        <f t="shared" si="8"/>
        <v>12017.672260000001</v>
      </c>
      <c r="AZ29" s="36">
        <f t="shared" si="8"/>
        <v>12325.051954838709</v>
      </c>
      <c r="BA29" s="36">
        <f t="shared" si="8"/>
        <v>11888.972548387097</v>
      </c>
      <c r="BB29" s="36">
        <f t="shared" si="8"/>
        <v>11478.350557142858</v>
      </c>
      <c r="BC29" s="36">
        <f t="shared" si="8"/>
        <v>11838.625287096775</v>
      </c>
      <c r="BD29" s="36">
        <f t="shared" si="8"/>
        <v>12233.377776666666</v>
      </c>
      <c r="BE29" s="36">
        <f t="shared" si="8"/>
        <v>12702.574267741938</v>
      </c>
      <c r="BF29" s="36">
        <f t="shared" si="8"/>
        <v>12077.550810000001</v>
      </c>
      <c r="BG29" s="36">
        <f t="shared" si="8"/>
        <v>12862.306245161291</v>
      </c>
      <c r="BH29" s="36">
        <f t="shared" si="8"/>
        <v>13593.723916129033</v>
      </c>
      <c r="BI29" s="36">
        <f t="shared" si="8"/>
        <v>13894.091616666667</v>
      </c>
      <c r="BJ29" s="36">
        <f t="shared" si="8"/>
        <v>13530.545400000001</v>
      </c>
      <c r="BK29" s="36">
        <f t="shared" si="8"/>
        <v>12471.773353333334</v>
      </c>
      <c r="BL29" s="36">
        <f t="shared" si="8"/>
        <v>11154.113499999999</v>
      </c>
      <c r="BM29" s="36">
        <f t="shared" si="8"/>
        <v>10544.82848</v>
      </c>
      <c r="BN29" s="36">
        <f t="shared" si="8"/>
        <v>10761.08129</v>
      </c>
      <c r="BO29" s="36">
        <f t="shared" si="8"/>
        <v>9656.7051609999999</v>
      </c>
      <c r="BP29" s="36">
        <f t="shared" si="8"/>
        <v>9875.0484770000003</v>
      </c>
      <c r="BQ29" s="36">
        <f t="shared" si="8"/>
        <v>8816.1746029999995</v>
      </c>
      <c r="BR29" s="36">
        <f t="shared" si="8"/>
        <v>8183.2286599999998</v>
      </c>
      <c r="BS29" s="36">
        <f t="shared" si="8"/>
        <v>8438.364583870969</v>
      </c>
      <c r="BT29" s="36">
        <f t="shared" si="8"/>
        <v>8391.6929645161326</v>
      </c>
      <c r="BU29" s="36">
        <f t="shared" si="8"/>
        <v>9740.2146466666654</v>
      </c>
      <c r="BV29" s="36">
        <f t="shared" si="8"/>
        <v>9201.2190769999997</v>
      </c>
      <c r="BW29" s="36">
        <f t="shared" si="8"/>
        <v>8917.9866629999997</v>
      </c>
      <c r="BX29" s="36">
        <f t="shared" si="8"/>
        <v>7894.8257000000003</v>
      </c>
      <c r="BY29" s="36">
        <f t="shared" si="8"/>
        <v>8072.1508649999996</v>
      </c>
      <c r="BZ29" s="36">
        <f t="shared" si="8"/>
        <v>7013.7429609999999</v>
      </c>
      <c r="CA29" s="36">
        <f t="shared" si="0"/>
        <v>-1058.4079039999997</v>
      </c>
    </row>
    <row r="30" spans="1:80" s="7" customFormat="1" ht="20.25" customHeight="1" thickTop="1" thickBot="1" x14ac:dyDescent="0.3">
      <c r="A30" s="37" t="s">
        <v>30</v>
      </c>
      <c r="B30" s="38" t="s">
        <v>23</v>
      </c>
      <c r="C30" s="69" t="s">
        <v>31</v>
      </c>
      <c r="D30" s="17">
        <v>88</v>
      </c>
      <c r="E30" s="10">
        <v>635893.88399999996</v>
      </c>
      <c r="F30" s="10">
        <v>559984.49199999997</v>
      </c>
      <c r="G30" s="10">
        <v>581774.97809999995</v>
      </c>
      <c r="H30" s="10">
        <v>578569.45440000005</v>
      </c>
      <c r="I30" s="10">
        <v>645399.31110000005</v>
      </c>
      <c r="J30" s="10">
        <v>723704.554</v>
      </c>
      <c r="K30" s="10">
        <v>765473.22129999998</v>
      </c>
      <c r="L30" s="10">
        <v>811774.2709</v>
      </c>
      <c r="M30" s="10">
        <v>819957</v>
      </c>
      <c r="N30" s="10">
        <v>768189.96070000005</v>
      </c>
      <c r="O30" s="10">
        <v>711456.83869999996</v>
      </c>
      <c r="P30" s="10">
        <v>580190.90969999996</v>
      </c>
      <c r="Q30" s="10">
        <v>565625.36919999996</v>
      </c>
      <c r="R30" s="10">
        <v>605986.11410000001</v>
      </c>
      <c r="S30" s="10">
        <v>386681.82500000001</v>
      </c>
      <c r="T30" s="10">
        <v>178162.98989999999</v>
      </c>
      <c r="U30" s="10">
        <v>279314.76929999999</v>
      </c>
      <c r="V30" s="10">
        <v>521942.79710000003</v>
      </c>
      <c r="W30" s="10">
        <v>663906.50190000003</v>
      </c>
      <c r="X30" s="10">
        <v>708321.2524</v>
      </c>
      <c r="Y30" s="10">
        <v>741504.11170000001</v>
      </c>
      <c r="Z30" s="10">
        <v>739783.43720000004</v>
      </c>
      <c r="AA30" s="10">
        <v>854554.94869999995</v>
      </c>
      <c r="AB30" s="10">
        <v>667889.15170000005</v>
      </c>
      <c r="AC30" s="10">
        <v>534792.41269999999</v>
      </c>
      <c r="AD30" s="10">
        <v>581454.26080000005</v>
      </c>
      <c r="AE30" s="10">
        <v>596953.01009999996</v>
      </c>
      <c r="AF30" s="10">
        <v>489598.52720000001</v>
      </c>
      <c r="AG30" s="10">
        <v>652695.84297419363</v>
      </c>
      <c r="AH30" s="10">
        <v>753912.34629333334</v>
      </c>
      <c r="AI30" s="10">
        <v>727625.66569354804</v>
      </c>
      <c r="AJ30" s="10">
        <v>782438.45249354851</v>
      </c>
      <c r="AK30" s="10">
        <v>876286.18870000006</v>
      </c>
      <c r="AL30" s="10">
        <v>792329.63509999996</v>
      </c>
      <c r="AM30" s="10">
        <v>782057.75710000005</v>
      </c>
      <c r="AN30" s="10">
        <v>703596.61129999999</v>
      </c>
      <c r="AO30" s="10">
        <v>649771.32030000002</v>
      </c>
      <c r="AP30" s="10">
        <v>651674.00560000003</v>
      </c>
      <c r="AQ30" s="10">
        <v>623526.84326129023</v>
      </c>
      <c r="AR30" s="10">
        <v>605472.08990000002</v>
      </c>
      <c r="AS30" s="10">
        <v>750627.51945161284</v>
      </c>
      <c r="AT30" s="10">
        <v>846620.37894333352</v>
      </c>
      <c r="AU30" s="10">
        <v>834291.77713225805</v>
      </c>
      <c r="AV30" s="10">
        <f>846.720622877419*1000</f>
        <v>846720.62287741899</v>
      </c>
      <c r="AW30" s="10">
        <f>878.368324913333*1000</f>
        <v>878368.32491333305</v>
      </c>
      <c r="AX30" s="10">
        <f>899.820137248387*1000</f>
        <v>899820.13724838698</v>
      </c>
      <c r="AY30" s="10">
        <v>930906.83807666681</v>
      </c>
      <c r="AZ30" s="10">
        <v>894983.00583870942</v>
      </c>
      <c r="BA30" s="10">
        <v>810855.85461935494</v>
      </c>
      <c r="BB30" s="10">
        <v>727395.54232857132</v>
      </c>
      <c r="BC30" s="10">
        <v>789866.57589354843</v>
      </c>
      <c r="BD30" s="10">
        <v>732697.38404333324</v>
      </c>
      <c r="BE30" s="10">
        <v>818250.81093225791</v>
      </c>
      <c r="BF30" s="10">
        <v>978955.79100999993</v>
      </c>
      <c r="BG30" s="10">
        <v>847930.49620967743</v>
      </c>
      <c r="BH30" s="10">
        <v>948468.05379677436</v>
      </c>
      <c r="BI30" s="10">
        <v>1009794.0600866667</v>
      </c>
      <c r="BJ30" s="10">
        <v>900797.49809999997</v>
      </c>
      <c r="BK30" s="10">
        <v>827814.29</v>
      </c>
      <c r="BL30" s="10">
        <v>716339.1507</v>
      </c>
      <c r="BM30" s="10">
        <v>677869.1899</v>
      </c>
      <c r="BN30" s="10">
        <v>731951.12760000001</v>
      </c>
      <c r="BO30" s="10">
        <v>724381.37060000002</v>
      </c>
      <c r="BP30" s="10">
        <v>681032.11010000005</v>
      </c>
      <c r="BQ30" s="10">
        <v>791130.9608</v>
      </c>
      <c r="BR30" s="10">
        <v>855902.04509999999</v>
      </c>
      <c r="BS30" s="10">
        <v>927024.23796774168</v>
      </c>
      <c r="BT30" s="10">
        <v>910713.04184516147</v>
      </c>
      <c r="BU30" s="10">
        <v>938938.78270666662</v>
      </c>
      <c r="BV30" s="10">
        <v>889781.0675</v>
      </c>
      <c r="BW30" s="10">
        <v>848363.09160000004</v>
      </c>
      <c r="BX30" s="10">
        <v>707251.53810000001</v>
      </c>
      <c r="BY30" s="10">
        <v>647666.12840000005</v>
      </c>
      <c r="BZ30" s="10">
        <v>741811.67039999994</v>
      </c>
      <c r="CA30" s="10">
        <f t="shared" si="0"/>
        <v>94145.541999999899</v>
      </c>
      <c r="CB30" s="65"/>
    </row>
    <row r="31" spans="1:80" s="7" customFormat="1" ht="20.25" customHeight="1" thickTop="1" thickBot="1" x14ac:dyDescent="0.3">
      <c r="A31" s="37"/>
      <c r="B31" s="38"/>
      <c r="C31" s="69"/>
      <c r="D31" s="17">
        <v>56</v>
      </c>
      <c r="E31" s="10">
        <v>432752.66470000002</v>
      </c>
      <c r="F31" s="10">
        <v>445447.58299999998</v>
      </c>
      <c r="G31" s="10">
        <v>382355.58610000001</v>
      </c>
      <c r="H31" s="10">
        <v>319739.86900000001</v>
      </c>
      <c r="I31" s="10">
        <v>241522.69390000001</v>
      </c>
      <c r="J31" s="10">
        <v>223891.36780000001</v>
      </c>
      <c r="K31" s="10">
        <v>347279.57760000002</v>
      </c>
      <c r="L31" s="10">
        <v>420171.45299999998</v>
      </c>
      <c r="M31" s="10">
        <v>459243</v>
      </c>
      <c r="N31" s="10">
        <v>396007.2537</v>
      </c>
      <c r="O31" s="10">
        <v>446351.60389999999</v>
      </c>
      <c r="P31" s="10">
        <v>416926.33270000003</v>
      </c>
      <c r="Q31" s="10">
        <v>402811.67310000001</v>
      </c>
      <c r="R31" s="10">
        <v>391421.64189999999</v>
      </c>
      <c r="S31" s="10">
        <v>315714.78470000002</v>
      </c>
      <c r="T31" s="10">
        <v>395038.75309999997</v>
      </c>
      <c r="U31" s="10">
        <v>363596.53610000003</v>
      </c>
      <c r="V31" s="10">
        <v>181018.2458</v>
      </c>
      <c r="W31" s="10">
        <v>440757.32650000002</v>
      </c>
      <c r="X31" s="10">
        <v>370195.83960000001</v>
      </c>
      <c r="Y31" s="10">
        <v>372586.77120000002</v>
      </c>
      <c r="Z31" s="10">
        <v>304573.89659999998</v>
      </c>
      <c r="AA31" s="10">
        <v>379894.17139999999</v>
      </c>
      <c r="AB31" s="10">
        <v>445171.79560000001</v>
      </c>
      <c r="AC31" s="10">
        <v>415818.73560000001</v>
      </c>
      <c r="AD31" s="10">
        <v>365631.27710000001</v>
      </c>
      <c r="AE31" s="10">
        <v>276970.9595</v>
      </c>
      <c r="AF31" s="10">
        <v>221082.5912</v>
      </c>
      <c r="AG31" s="10">
        <v>49269.808090322585</v>
      </c>
      <c r="AH31" s="10">
        <v>171372.83289666666</v>
      </c>
      <c r="AI31" s="10">
        <v>28881.42631935484</v>
      </c>
      <c r="AJ31" s="10">
        <v>245.34394516129029</v>
      </c>
      <c r="AK31" s="10">
        <v>225339.97570000001</v>
      </c>
      <c r="AL31" s="10">
        <v>341608.58970000001</v>
      </c>
      <c r="AM31" s="10">
        <v>403403.28909999999</v>
      </c>
      <c r="AN31" s="10">
        <v>418251.87150000001</v>
      </c>
      <c r="AO31" s="10">
        <v>449951.87390000001</v>
      </c>
      <c r="AP31" s="10">
        <v>440976.30080000003</v>
      </c>
      <c r="AQ31" s="10">
        <v>396021.89277419355</v>
      </c>
      <c r="AR31" s="10">
        <v>436021.73810000002</v>
      </c>
      <c r="AS31" s="10">
        <v>372159.01236129022</v>
      </c>
      <c r="AT31" s="10">
        <v>394243.0155766668</v>
      </c>
      <c r="AU31" s="10">
        <v>43631.403474193547</v>
      </c>
      <c r="AV31" s="10">
        <f>111.249178983871*1000</f>
        <v>111249.17898387101</v>
      </c>
      <c r="AW31" s="10">
        <f>196.811606673333*1000</f>
        <v>196811.60667333298</v>
      </c>
      <c r="AX31" s="10">
        <f>352.67511243871*1000</f>
        <v>352675.11243871</v>
      </c>
      <c r="AY31" s="10">
        <v>386689.56178666651</v>
      </c>
      <c r="AZ31" s="10">
        <v>262181.76158387092</v>
      </c>
      <c r="BA31" s="10">
        <v>363480.11243225803</v>
      </c>
      <c r="BB31" s="10">
        <v>402781.4128571428</v>
      </c>
      <c r="BC31" s="10">
        <v>387992.50645161286</v>
      </c>
      <c r="BD31" s="10">
        <v>371502.77643333335</v>
      </c>
      <c r="BE31" s="10">
        <v>311298.56967741932</v>
      </c>
      <c r="BF31" s="10">
        <v>332624.28666666668</v>
      </c>
      <c r="BG31" s="10">
        <v>182146.72580645161</v>
      </c>
      <c r="BH31" s="10">
        <v>128806.72814193548</v>
      </c>
      <c r="BI31" s="10">
        <v>333559.35666666663</v>
      </c>
      <c r="BJ31" s="10">
        <v>261652.0736</v>
      </c>
      <c r="BK31" s="10">
        <v>260199.95288999996</v>
      </c>
      <c r="BL31" s="10">
        <v>320732.01370000001</v>
      </c>
      <c r="BM31" s="10">
        <v>323737.9485</v>
      </c>
      <c r="BN31" s="10">
        <v>316281.48609999998</v>
      </c>
      <c r="BO31" s="10">
        <v>313890.43520000001</v>
      </c>
      <c r="BP31" s="10">
        <v>302574.1642</v>
      </c>
      <c r="BQ31" s="10">
        <v>295599.24099999998</v>
      </c>
      <c r="BR31" s="10">
        <v>275588.85389999999</v>
      </c>
      <c r="BS31" s="10">
        <v>226452.94950967739</v>
      </c>
      <c r="BT31" s="10">
        <v>221866.91978387095</v>
      </c>
      <c r="BU31" s="10">
        <v>322909.77727333334</v>
      </c>
      <c r="BV31" s="10">
        <v>240286.08919999999</v>
      </c>
      <c r="BW31" s="10">
        <v>330755.29550000001</v>
      </c>
      <c r="BX31" s="10">
        <v>319785.26730000001</v>
      </c>
      <c r="BY31" s="10">
        <v>248827.03390000001</v>
      </c>
      <c r="BZ31" s="10">
        <v>259276.43369999999</v>
      </c>
      <c r="CA31" s="10">
        <f t="shared" si="0"/>
        <v>10449.399799999985</v>
      </c>
      <c r="CB31" s="65"/>
    </row>
    <row r="32" spans="1:80" s="7" customFormat="1" ht="27.75" hidden="1" customHeight="1" thickTop="1" thickBot="1" x14ac:dyDescent="0.3">
      <c r="A32" s="37" t="s">
        <v>32</v>
      </c>
      <c r="B32" s="38" t="s">
        <v>21</v>
      </c>
      <c r="C32" s="45" t="s">
        <v>9</v>
      </c>
      <c r="D32" s="17" t="s">
        <v>33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>
        <v>0</v>
      </c>
      <c r="BV32" s="10"/>
      <c r="BW32" s="10"/>
      <c r="BX32" s="10"/>
      <c r="BY32" s="10"/>
      <c r="BZ32" s="10"/>
      <c r="CA32" s="10">
        <f t="shared" si="0"/>
        <v>0</v>
      </c>
    </row>
    <row r="33" spans="1:80" s="7" customFormat="1" ht="18.75" hidden="1" customHeight="1" thickTop="1" thickBot="1" x14ac:dyDescent="0.3">
      <c r="A33" s="37" t="s">
        <v>20</v>
      </c>
      <c r="B33" s="38"/>
      <c r="C33" s="45" t="s">
        <v>9</v>
      </c>
      <c r="D33" s="17">
        <v>8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>
        <v>0</v>
      </c>
      <c r="BV33" s="10"/>
      <c r="BW33" s="10"/>
      <c r="BX33" s="10"/>
      <c r="BY33" s="10"/>
      <c r="BZ33" s="10"/>
      <c r="CA33" s="10">
        <f t="shared" si="0"/>
        <v>0</v>
      </c>
    </row>
    <row r="34" spans="1:80" s="7" customFormat="1" ht="17.25" hidden="1" customHeight="1" thickTop="1" thickBot="1" x14ac:dyDescent="0.3">
      <c r="A34" s="37" t="s">
        <v>17</v>
      </c>
      <c r="B34" s="38" t="s">
        <v>34</v>
      </c>
      <c r="C34" s="45" t="s">
        <v>6</v>
      </c>
      <c r="D34" s="17" t="s">
        <v>8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>
        <v>0</v>
      </c>
      <c r="BV34" s="10"/>
      <c r="BW34" s="10"/>
      <c r="BX34" s="10"/>
      <c r="BY34" s="10"/>
      <c r="BZ34" s="10"/>
      <c r="CA34" s="10">
        <f t="shared" si="0"/>
        <v>0</v>
      </c>
    </row>
    <row r="35" spans="1:80" s="7" customFormat="1" ht="20.25" customHeight="1" thickTop="1" thickBot="1" x14ac:dyDescent="0.3">
      <c r="A35" s="39"/>
      <c r="B35" s="40"/>
      <c r="C35" s="45" t="s">
        <v>52</v>
      </c>
      <c r="D35" s="17">
        <v>57</v>
      </c>
      <c r="E35" s="10">
        <v>191750.05420000001</v>
      </c>
      <c r="F35" s="10">
        <v>204660.3971</v>
      </c>
      <c r="G35" s="10">
        <v>181194.82699999999</v>
      </c>
      <c r="H35" s="10">
        <v>171142.05009999999</v>
      </c>
      <c r="I35" s="10">
        <v>136357.2892</v>
      </c>
      <c r="J35" s="10">
        <v>112671.7896</v>
      </c>
      <c r="K35" s="10">
        <v>163446.55799999999</v>
      </c>
      <c r="L35" s="10">
        <v>192873.33869999999</v>
      </c>
      <c r="M35" s="10">
        <v>202469</v>
      </c>
      <c r="N35" s="10">
        <v>179429.45879999999</v>
      </c>
      <c r="O35" s="10">
        <v>202370.14670000001</v>
      </c>
      <c r="P35" s="10">
        <v>191618.29579999999</v>
      </c>
      <c r="Q35" s="10">
        <v>188460.4651</v>
      </c>
      <c r="R35" s="10">
        <v>203556.75899999999</v>
      </c>
      <c r="S35" s="10">
        <v>163641.17809999999</v>
      </c>
      <c r="T35" s="10">
        <v>184055.7936</v>
      </c>
      <c r="U35" s="10">
        <v>168800.4853</v>
      </c>
      <c r="V35" s="10">
        <v>88235.719500000007</v>
      </c>
      <c r="W35" s="10">
        <v>196732.47380000001</v>
      </c>
      <c r="X35" s="10">
        <v>176396.94349999999</v>
      </c>
      <c r="Y35" s="10">
        <v>183112.79670000001</v>
      </c>
      <c r="Z35" s="10">
        <v>159857.10079999999</v>
      </c>
      <c r="AA35" s="10">
        <v>193710.19</v>
      </c>
      <c r="AB35" s="10">
        <v>202304.10709999999</v>
      </c>
      <c r="AC35" s="10">
        <v>155503.04300000001</v>
      </c>
      <c r="AD35" s="10">
        <v>175227.1146</v>
      </c>
      <c r="AE35" s="10">
        <v>147563.82639999999</v>
      </c>
      <c r="AF35" s="10">
        <v>115801.337</v>
      </c>
      <c r="AG35" s="10">
        <v>26814.10967741935</v>
      </c>
      <c r="AH35" s="10">
        <v>89314.002000000008</v>
      </c>
      <c r="AI35" s="10">
        <v>15018.06451612903</v>
      </c>
      <c r="AJ35" s="10">
        <v>5571.7806451612905</v>
      </c>
      <c r="AK35" s="10">
        <v>108179.46339999999</v>
      </c>
      <c r="AL35" s="10">
        <v>180078.16450000001</v>
      </c>
      <c r="AM35" s="10">
        <v>194478.00839999999</v>
      </c>
      <c r="AN35" s="10">
        <v>197012.4252</v>
      </c>
      <c r="AO35" s="10">
        <v>207493.28260000001</v>
      </c>
      <c r="AP35" s="10">
        <v>201279.6421</v>
      </c>
      <c r="AQ35" s="10">
        <v>190022.65039354836</v>
      </c>
      <c r="AR35" s="10">
        <v>192585.739</v>
      </c>
      <c r="AS35" s="10">
        <v>229094.7699645161</v>
      </c>
      <c r="AT35" s="10">
        <v>149783.23839666665</v>
      </c>
      <c r="AU35" s="10">
        <v>35235.66225806452</v>
      </c>
      <c r="AV35" s="10">
        <f>65.5337466612903*1000</f>
        <v>65533.746661290294</v>
      </c>
      <c r="AW35" s="10">
        <f>104.636178276667*1000</f>
        <v>104636.17827666699</v>
      </c>
      <c r="AX35" s="10">
        <f>180.546777870968*1000</f>
        <v>180546.77787096798</v>
      </c>
      <c r="AY35" s="10">
        <v>196847.88833333337</v>
      </c>
      <c r="AZ35" s="10">
        <v>142359.08548387099</v>
      </c>
      <c r="BA35" s="10">
        <v>221447.59897741931</v>
      </c>
      <c r="BB35" s="10">
        <v>180577.52642857141</v>
      </c>
      <c r="BC35" s="10">
        <v>202385.70354838707</v>
      </c>
      <c r="BD35" s="10">
        <v>200268.99844333332</v>
      </c>
      <c r="BE35" s="10">
        <v>180169.40259354844</v>
      </c>
      <c r="BF35" s="10">
        <v>211935.33300000001</v>
      </c>
      <c r="BG35" s="10">
        <v>126725.27419354841</v>
      </c>
      <c r="BH35" s="10">
        <v>105710.43290322581</v>
      </c>
      <c r="BI35" s="10">
        <v>241714.65333333329</v>
      </c>
      <c r="BJ35" s="10">
        <v>196761.48300000001</v>
      </c>
      <c r="BK35" s="10">
        <v>187931.38001333334</v>
      </c>
      <c r="BL35" s="10">
        <v>253743.0281</v>
      </c>
      <c r="BM35" s="10">
        <v>238547.8253</v>
      </c>
      <c r="BN35" s="10">
        <v>227883.69279999999</v>
      </c>
      <c r="BO35" s="10">
        <v>249618.08319999999</v>
      </c>
      <c r="BP35" s="10">
        <v>249535.4442</v>
      </c>
      <c r="BQ35" s="10">
        <v>241128.97700000001</v>
      </c>
      <c r="BR35" s="10">
        <v>246311.50330000001</v>
      </c>
      <c r="BS35" s="10">
        <v>203104.46287741931</v>
      </c>
      <c r="BT35" s="10">
        <v>189067.76147419357</v>
      </c>
      <c r="BU35" s="10">
        <v>262108.25217333334</v>
      </c>
      <c r="BV35" s="10">
        <v>176005.13389999999</v>
      </c>
      <c r="BW35" s="10">
        <v>258926.02170000001</v>
      </c>
      <c r="BX35" s="10">
        <v>252150.67800000001</v>
      </c>
      <c r="BY35" s="10">
        <v>196429.27970000001</v>
      </c>
      <c r="BZ35" s="10">
        <v>260952.3328</v>
      </c>
      <c r="CA35" s="10">
        <f t="shared" si="0"/>
        <v>64523.05309999999</v>
      </c>
      <c r="CB35" s="65"/>
    </row>
    <row r="36" spans="1:80" s="7" customFormat="1" ht="20.25" customHeight="1" thickTop="1" thickBot="1" x14ac:dyDescent="0.3">
      <c r="A36" s="41" t="s">
        <v>35</v>
      </c>
      <c r="B36" s="40" t="s">
        <v>22</v>
      </c>
      <c r="C36" s="45" t="s">
        <v>10</v>
      </c>
      <c r="D36" s="17" t="s">
        <v>50</v>
      </c>
      <c r="E36" s="10">
        <v>8571.3395999999993</v>
      </c>
      <c r="F36" s="10">
        <v>6825.4022000000004</v>
      </c>
      <c r="G36" s="10">
        <v>3267.7006000000001</v>
      </c>
      <c r="H36" s="10">
        <v>3528.6579000000002</v>
      </c>
      <c r="I36" s="10">
        <v>12302.9827</v>
      </c>
      <c r="J36" s="10">
        <v>9074.5053000000007</v>
      </c>
      <c r="K36" s="10">
        <v>10893.205599999999</v>
      </c>
      <c r="L36" s="10">
        <v>28848.696400000001</v>
      </c>
      <c r="M36" s="10">
        <v>21150</v>
      </c>
      <c r="N36" s="10">
        <v>19633.848900000001</v>
      </c>
      <c r="O36" s="10">
        <v>6274.1089000000002</v>
      </c>
      <c r="P36" s="10">
        <v>764.57360000000006</v>
      </c>
      <c r="Q36" s="10">
        <v>3034.2667000000001</v>
      </c>
      <c r="R36" s="10">
        <v>3795.9445999999998</v>
      </c>
      <c r="S36" s="10">
        <v>225.7782</v>
      </c>
      <c r="T36" s="10">
        <v>72.612799999999993</v>
      </c>
      <c r="U36" s="10">
        <v>62.537999999999997</v>
      </c>
      <c r="V36" s="10">
        <v>94.7316</v>
      </c>
      <c r="W36" s="10">
        <v>31.8126</v>
      </c>
      <c r="X36" s="10">
        <v>43.223300000000002</v>
      </c>
      <c r="Y36" s="10">
        <v>899.35500000000002</v>
      </c>
      <c r="Z36" s="10">
        <v>4581.2974999999997</v>
      </c>
      <c r="AA36" s="10">
        <v>18025.329000000002</v>
      </c>
      <c r="AB36" s="10">
        <v>956.47119999999995</v>
      </c>
      <c r="AC36" s="10">
        <v>1802.6675</v>
      </c>
      <c r="AD36" s="10">
        <v>6554.0319</v>
      </c>
      <c r="AE36" s="10">
        <v>5435.2425999999996</v>
      </c>
      <c r="AF36" s="10">
        <v>157.1087</v>
      </c>
      <c r="AG36" s="10">
        <v>6659.9153193548391</v>
      </c>
      <c r="AH36" s="10">
        <v>9020.6903833333326</v>
      </c>
      <c r="AI36" s="10">
        <v>7038.380929032257</v>
      </c>
      <c r="AJ36" s="10">
        <v>17384.424193548384</v>
      </c>
      <c r="AK36" s="10">
        <v>19403.188999999998</v>
      </c>
      <c r="AL36" s="10">
        <v>8328.8906999999999</v>
      </c>
      <c r="AM36" s="10">
        <v>1788.5924</v>
      </c>
      <c r="AN36" s="10">
        <v>571.91989999999998</v>
      </c>
      <c r="AO36" s="10">
        <v>6</v>
      </c>
      <c r="AP36" s="10">
        <v>3405.5574999999999</v>
      </c>
      <c r="AQ36" s="10">
        <v>4266.6865838709673</v>
      </c>
      <c r="AR36" s="10">
        <v>5026.3225000000002</v>
      </c>
      <c r="AS36" s="10">
        <v>4087.6788419354834</v>
      </c>
      <c r="AT36" s="10">
        <v>14584.562253333334</v>
      </c>
      <c r="AU36" s="10">
        <v>16423.784264516129</v>
      </c>
      <c r="AV36" s="10">
        <f>12.8169916*1000</f>
        <v>12816.991599999999</v>
      </c>
      <c r="AW36" s="10">
        <f>19.1911625733333*1000</f>
        <v>19191.162573333302</v>
      </c>
      <c r="AX36" s="10">
        <f>3.83756581290323*1000</f>
        <v>3837.5658129032304</v>
      </c>
      <c r="AY36" s="10">
        <v>23144.960546666669</v>
      </c>
      <c r="AZ36" s="10">
        <v>16276.888987096776</v>
      </c>
      <c r="BA36" s="10">
        <v>6858.8270225806446</v>
      </c>
      <c r="BB36" s="10">
        <v>926.7516571428572</v>
      </c>
      <c r="BC36" s="10">
        <v>9095.7375064516145</v>
      </c>
      <c r="BD36" s="10">
        <v>5813.4510799999989</v>
      </c>
      <c r="BE36" s="10">
        <v>13514.516445161287</v>
      </c>
      <c r="BF36" s="10">
        <v>24324.366813333327</v>
      </c>
      <c r="BG36" s="10">
        <v>18006.371312903229</v>
      </c>
      <c r="BH36" s="10">
        <v>15402.29521612903</v>
      </c>
      <c r="BI36" s="10">
        <v>22759.535070000002</v>
      </c>
      <c r="BJ36" s="10">
        <v>12867.2853</v>
      </c>
      <c r="BK36" s="10">
        <v>13361.302333333337</v>
      </c>
      <c r="BL36" s="10">
        <v>4653.6259</v>
      </c>
      <c r="BM36" s="10">
        <v>6128.7157740000002</v>
      </c>
      <c r="BN36" s="10">
        <v>5325.7283719999996</v>
      </c>
      <c r="BO36" s="10">
        <v>751.50419350000004</v>
      </c>
      <c r="BP36" s="10">
        <v>1138.151683</v>
      </c>
      <c r="BQ36" s="10">
        <v>803.8015742</v>
      </c>
      <c r="BR36" s="10">
        <v>6094.4241099999999</v>
      </c>
      <c r="BS36" s="10">
        <v>16852.961180645165</v>
      </c>
      <c r="BT36" s="10">
        <v>12146.324629032259</v>
      </c>
      <c r="BU36" s="10">
        <v>14596.984366666667</v>
      </c>
      <c r="BV36" s="10">
        <v>13835.84195</v>
      </c>
      <c r="BW36" s="10">
        <v>5751.6860669999996</v>
      </c>
      <c r="BX36" s="10">
        <v>17.150400000000001</v>
      </c>
      <c r="BY36" s="10">
        <v>2270.19229</v>
      </c>
      <c r="BZ36" s="10">
        <v>6794.8428210000002</v>
      </c>
      <c r="CA36" s="10">
        <f t="shared" si="0"/>
        <v>4524.6505310000002</v>
      </c>
      <c r="CB36" s="65"/>
    </row>
    <row r="37" spans="1:80" s="7" customFormat="1" ht="23.25" customHeight="1" thickTop="1" thickBot="1" x14ac:dyDescent="0.3">
      <c r="B37" s="42"/>
      <c r="C37" s="55" t="s">
        <v>36</v>
      </c>
      <c r="D37" s="43"/>
      <c r="E37" s="16">
        <f t="shared" ref="E37:R37" si="9">SUM(E30:E36)</f>
        <v>1268967.9424999999</v>
      </c>
      <c r="F37" s="16">
        <f t="shared" si="9"/>
        <v>1216917.8742999998</v>
      </c>
      <c r="G37" s="16">
        <f t="shared" si="9"/>
        <v>1148593.0918000001</v>
      </c>
      <c r="H37" s="16">
        <f t="shared" si="9"/>
        <v>1072980.0314000002</v>
      </c>
      <c r="I37" s="16">
        <f t="shared" si="9"/>
        <v>1035582.2769000002</v>
      </c>
      <c r="J37" s="16">
        <f t="shared" si="9"/>
        <v>1069342.2167</v>
      </c>
      <c r="K37" s="16">
        <f t="shared" si="9"/>
        <v>1287092.5625</v>
      </c>
      <c r="L37" s="16">
        <f t="shared" si="9"/>
        <v>1453667.7590000001</v>
      </c>
      <c r="M37" s="16">
        <f t="shared" si="9"/>
        <v>1502819</v>
      </c>
      <c r="N37" s="16">
        <f t="shared" si="9"/>
        <v>1363260.5220999999</v>
      </c>
      <c r="O37" s="16">
        <f t="shared" si="9"/>
        <v>1366452.6982</v>
      </c>
      <c r="P37" s="16">
        <f t="shared" si="9"/>
        <v>1189500.1118000001</v>
      </c>
      <c r="Q37" s="16">
        <f t="shared" si="9"/>
        <v>1159931.7741</v>
      </c>
      <c r="R37" s="16">
        <f t="shared" si="9"/>
        <v>1204760.4596000002</v>
      </c>
      <c r="S37" s="16">
        <f t="shared" ref="S37:X37" si="10">SUM(S30:S36)</f>
        <v>866263.56599999999</v>
      </c>
      <c r="T37" s="16">
        <f t="shared" si="10"/>
        <v>757330.14939999999</v>
      </c>
      <c r="U37" s="16">
        <f t="shared" si="10"/>
        <v>811774.32869999995</v>
      </c>
      <c r="V37" s="16">
        <f t="shared" si="10"/>
        <v>791291.49400000006</v>
      </c>
      <c r="W37" s="16">
        <f t="shared" si="10"/>
        <v>1301428.1148000001</v>
      </c>
      <c r="X37" s="16">
        <f t="shared" si="10"/>
        <v>1254957.2588</v>
      </c>
      <c r="Y37" s="16">
        <f t="shared" ref="Y37:AE37" si="11">SUM(Y30:Y36)</f>
        <v>1298103.0346000001</v>
      </c>
      <c r="Z37" s="16">
        <f t="shared" si="11"/>
        <v>1208795.7321000001</v>
      </c>
      <c r="AA37" s="16">
        <f t="shared" si="11"/>
        <v>1446184.6390999998</v>
      </c>
      <c r="AB37" s="16">
        <f t="shared" si="11"/>
        <v>1316321.5256000001</v>
      </c>
      <c r="AC37" s="16">
        <f t="shared" si="11"/>
        <v>1107916.8588</v>
      </c>
      <c r="AD37" s="16">
        <f t="shared" si="11"/>
        <v>1128866.6844000001</v>
      </c>
      <c r="AE37" s="16">
        <f t="shared" si="11"/>
        <v>1026923.0386</v>
      </c>
      <c r="AF37" s="16">
        <f t="shared" ref="AF37:AL37" si="12">SUM(AF30:AF36)</f>
        <v>826639.56410000008</v>
      </c>
      <c r="AG37" s="16">
        <f t="shared" si="12"/>
        <v>735439.67606129032</v>
      </c>
      <c r="AH37" s="16">
        <f t="shared" si="12"/>
        <v>1023619.8715733334</v>
      </c>
      <c r="AI37" s="16">
        <f t="shared" si="12"/>
        <v>778563.53745806415</v>
      </c>
      <c r="AJ37" s="16">
        <f t="shared" si="12"/>
        <v>805640.00127741951</v>
      </c>
      <c r="AK37" s="16">
        <f t="shared" si="12"/>
        <v>1229208.8168000001</v>
      </c>
      <c r="AL37" s="16">
        <f t="shared" si="12"/>
        <v>1322345.28</v>
      </c>
      <c r="AM37" s="16">
        <f t="shared" ref="AM37:AS37" si="13">SUM(AM30:AM36)</f>
        <v>1381727.6469999999</v>
      </c>
      <c r="AN37" s="16">
        <f t="shared" si="13"/>
        <v>1319432.8278999999</v>
      </c>
      <c r="AO37" s="16">
        <f t="shared" si="13"/>
        <v>1307222.4768000001</v>
      </c>
      <c r="AP37" s="16">
        <f t="shared" si="13"/>
        <v>1297335.5060000003</v>
      </c>
      <c r="AQ37" s="16">
        <f t="shared" si="13"/>
        <v>1213838.0730129031</v>
      </c>
      <c r="AR37" s="16">
        <f t="shared" si="13"/>
        <v>1239105.8895</v>
      </c>
      <c r="AS37" s="16">
        <f t="shared" si="13"/>
        <v>1355968.9806193546</v>
      </c>
      <c r="AT37" s="16">
        <f t="shared" ref="AT37:AV37" si="14">SUM(AT30:AT36)</f>
        <v>1405231.1951700004</v>
      </c>
      <c r="AU37" s="16">
        <f t="shared" si="14"/>
        <v>929582.62712903216</v>
      </c>
      <c r="AV37" s="16">
        <f t="shared" si="14"/>
        <v>1036320.5401225802</v>
      </c>
      <c r="AW37" s="16">
        <f t="shared" ref="AW37:AX37" si="15">SUM(AW30:AW36)</f>
        <v>1199007.2724366663</v>
      </c>
      <c r="AX37" s="16">
        <f t="shared" si="15"/>
        <v>1436879.5933709682</v>
      </c>
      <c r="AY37" s="16">
        <f t="shared" ref="AY37:AZ37" si="16">SUM(AY30:AY36)</f>
        <v>1537589.2487433336</v>
      </c>
      <c r="AZ37" s="16">
        <f t="shared" si="16"/>
        <v>1315800.7418935481</v>
      </c>
      <c r="BA37" s="16">
        <f t="shared" ref="BA37:BB37" si="17">SUM(BA30:BA36)</f>
        <v>1402642.3930516129</v>
      </c>
      <c r="BB37" s="16">
        <f t="shared" si="17"/>
        <v>1311681.2332714284</v>
      </c>
      <c r="BC37" s="16">
        <f t="shared" ref="BC37:BD37" si="18">SUM(BC30:BC36)</f>
        <v>1389340.5234000001</v>
      </c>
      <c r="BD37" s="16">
        <f t="shared" si="18"/>
        <v>1310282.6099999999</v>
      </c>
      <c r="BE37" s="16">
        <f t="shared" ref="BE37:BF37" si="19">SUM(BE30:BE36)</f>
        <v>1323233.2996483869</v>
      </c>
      <c r="BF37" s="16">
        <f t="shared" si="19"/>
        <v>1547839.77749</v>
      </c>
      <c r="BG37" s="16">
        <f t="shared" ref="BG37:BH37" si="20">SUM(BG30:BG36)</f>
        <v>1174808.8675225808</v>
      </c>
      <c r="BH37" s="16">
        <f t="shared" si="20"/>
        <v>1198387.5100580645</v>
      </c>
      <c r="BI37" s="16">
        <f t="shared" ref="BI37:BT37" si="21">SUM(BI30:BI36)</f>
        <v>1607827.6051566666</v>
      </c>
      <c r="BJ37" s="16">
        <f t="shared" si="21"/>
        <v>1372078.34</v>
      </c>
      <c r="BK37" s="16">
        <f t="shared" si="21"/>
        <v>1289306.9252366666</v>
      </c>
      <c r="BL37" s="16">
        <f t="shared" si="21"/>
        <v>1295467.8184</v>
      </c>
      <c r="BM37" s="16">
        <f t="shared" si="21"/>
        <v>1246283.6794739999</v>
      </c>
      <c r="BN37" s="16">
        <f t="shared" si="21"/>
        <v>1281442.0348719999</v>
      </c>
      <c r="BO37" s="16">
        <f t="shared" si="21"/>
        <v>1288641.3931934999</v>
      </c>
      <c r="BP37" s="16">
        <f t="shared" si="21"/>
        <v>1234279.8701829999</v>
      </c>
      <c r="BQ37" s="16">
        <f t="shared" si="21"/>
        <v>1328662.9803741998</v>
      </c>
      <c r="BR37" s="16">
        <f t="shared" si="21"/>
        <v>1383896.82641</v>
      </c>
      <c r="BS37" s="16">
        <f t="shared" si="21"/>
        <v>1373434.6115354837</v>
      </c>
      <c r="BT37" s="16">
        <f t="shared" si="21"/>
        <v>1333794.0477322582</v>
      </c>
      <c r="BU37" s="16">
        <f>SUM(BU30:BU36)</f>
        <v>1538553.7965200001</v>
      </c>
      <c r="BV37" s="16">
        <f>SUM(BV30:BV36)</f>
        <v>1319908.13255</v>
      </c>
      <c r="BW37" s="16">
        <f>SUM(BW30:BW36)</f>
        <v>1443796.0948669999</v>
      </c>
      <c r="BX37" s="16">
        <f>SUM(BX30:BX36)</f>
        <v>1279204.6338</v>
      </c>
      <c r="BY37" s="16">
        <f>SUM(BY30:BY36)</f>
        <v>1095192.63429</v>
      </c>
      <c r="BZ37" s="16">
        <f>SUM(BZ30:BZ36)</f>
        <v>1268835.2797209998</v>
      </c>
      <c r="CA37" s="16">
        <f t="shared" si="0"/>
        <v>173642.64543099981</v>
      </c>
    </row>
    <row r="38" spans="1:80" s="5" customFormat="1" ht="15.75" customHeight="1" thickTop="1" thickBot="1" x14ac:dyDescent="0.3">
      <c r="A38" s="8"/>
      <c r="B38" s="9"/>
      <c r="C38" s="11"/>
      <c r="D38" s="12"/>
      <c r="E38" s="10"/>
      <c r="F38" s="10"/>
      <c r="G38" s="10"/>
      <c r="H38" s="10"/>
      <c r="I38" s="10"/>
      <c r="J38" s="10"/>
      <c r="K38" s="10"/>
      <c r="O38" s="10"/>
      <c r="P38" s="10"/>
      <c r="Q38" s="10"/>
    </row>
    <row r="39" spans="1:80" s="7" customFormat="1" ht="33" thickTop="1" thickBot="1" x14ac:dyDescent="0.3">
      <c r="B39" s="44"/>
      <c r="C39" s="50" t="s">
        <v>57</v>
      </c>
      <c r="D39" s="51"/>
      <c r="E39" s="52">
        <f t="shared" ref="E39:T39" si="22">+SUM(E26,E29,E37)</f>
        <v>1315946.6183</v>
      </c>
      <c r="F39" s="52">
        <f t="shared" si="22"/>
        <v>1264159.3536999999</v>
      </c>
      <c r="G39" s="52">
        <f t="shared" si="22"/>
        <v>1194725.7081000002</v>
      </c>
      <c r="H39" s="52">
        <f t="shared" si="22"/>
        <v>1119085.7702000001</v>
      </c>
      <c r="I39" s="52">
        <f t="shared" si="22"/>
        <v>1085771.4066000001</v>
      </c>
      <c r="J39" s="52">
        <f t="shared" si="22"/>
        <v>1121340.8311999999</v>
      </c>
      <c r="K39" s="52">
        <f t="shared" si="22"/>
        <v>1340583.2341</v>
      </c>
      <c r="L39" s="52">
        <f t="shared" si="22"/>
        <v>1509143.8179000001</v>
      </c>
      <c r="M39" s="52">
        <f t="shared" si="22"/>
        <v>1555961</v>
      </c>
      <c r="N39" s="52">
        <f t="shared" si="22"/>
        <v>1419451.6309</v>
      </c>
      <c r="O39" s="52">
        <f t="shared" si="22"/>
        <v>1418369.9406000001</v>
      </c>
      <c r="P39" s="52">
        <f t="shared" si="22"/>
        <v>1243898.9653</v>
      </c>
      <c r="Q39" s="52">
        <f t="shared" si="22"/>
        <v>1211720.6915</v>
      </c>
      <c r="R39" s="52">
        <f t="shared" si="22"/>
        <v>1249771.2884000002</v>
      </c>
      <c r="S39" s="52">
        <f t="shared" si="22"/>
        <v>903310.04019999993</v>
      </c>
      <c r="T39" s="52">
        <f t="shared" si="22"/>
        <v>790178.82979999995</v>
      </c>
      <c r="U39" s="52">
        <f t="shared" ref="U39:AA39" si="23">+SUM(U26,U29,U37)</f>
        <v>845915.21269999992</v>
      </c>
      <c r="V39" s="52">
        <f t="shared" si="23"/>
        <v>832774.50060000003</v>
      </c>
      <c r="W39" s="52">
        <f t="shared" si="23"/>
        <v>1346101.4936000002</v>
      </c>
      <c r="X39" s="52">
        <f t="shared" si="23"/>
        <v>1298655.1539999999</v>
      </c>
      <c r="Y39" s="52">
        <f t="shared" si="23"/>
        <v>1342976.2357000001</v>
      </c>
      <c r="Z39" s="52">
        <f t="shared" si="23"/>
        <v>1254828.3513000002</v>
      </c>
      <c r="AA39" s="52">
        <f t="shared" si="23"/>
        <v>1490754.6923999998</v>
      </c>
      <c r="AB39" s="52">
        <f t="shared" ref="AB39:AG39" si="24">+SUM(AB26,AB29,AB37)</f>
        <v>1361515.5016000001</v>
      </c>
      <c r="AC39" s="52">
        <f t="shared" si="24"/>
        <v>1150031.7105</v>
      </c>
      <c r="AD39" s="52">
        <f t="shared" si="24"/>
        <v>1172289.7332000001</v>
      </c>
      <c r="AE39" s="52">
        <f t="shared" si="24"/>
        <v>1067744.5913</v>
      </c>
      <c r="AF39" s="52">
        <f t="shared" si="24"/>
        <v>871274.07210000011</v>
      </c>
      <c r="AG39" s="52">
        <f t="shared" si="24"/>
        <v>780865.31401290325</v>
      </c>
      <c r="AH39" s="52">
        <f t="shared" ref="AH39" si="25">+SUM(AH26,AH29,AH37)</f>
        <v>1068128.4027200001</v>
      </c>
      <c r="AI39" s="52">
        <f>+SUM(AI26,AI29,AI37)</f>
        <v>823834.10490645119</v>
      </c>
      <c r="AJ39" s="52">
        <f t="shared" ref="AJ39:AL39" si="26">+SUM(AJ26,AJ29,AJ37)</f>
        <v>850929.25434516149</v>
      </c>
      <c r="AK39" s="52">
        <f t="shared" si="26"/>
        <v>1273570.5606000002</v>
      </c>
      <c r="AL39" s="52">
        <f t="shared" si="26"/>
        <v>1367318.6092000001</v>
      </c>
      <c r="AM39" s="52">
        <f t="shared" ref="AM39" si="27">+SUM(AM26,AM29,AM37)</f>
        <v>1428097.6161999998</v>
      </c>
      <c r="AN39" s="52">
        <f t="shared" ref="AN39:AS39" si="28">+SUM(AN26,AN29,AN37)</f>
        <v>1366833.5268389999</v>
      </c>
      <c r="AO39" s="52">
        <f t="shared" si="28"/>
        <v>1356402.0822000001</v>
      </c>
      <c r="AP39" s="52">
        <f t="shared" si="28"/>
        <v>1344504.6221000003</v>
      </c>
      <c r="AQ39" s="52">
        <f t="shared" si="28"/>
        <v>1259914.1981354838</v>
      </c>
      <c r="AR39" s="52">
        <f t="shared" si="28"/>
        <v>1291170.9444000002</v>
      </c>
      <c r="AS39" s="52">
        <f t="shared" si="28"/>
        <v>1410361.6443193546</v>
      </c>
      <c r="AT39" s="52">
        <f t="shared" ref="AT39:AV39" si="29">+SUM(AT26,AT29,AT37)</f>
        <v>1462840.0815366672</v>
      </c>
      <c r="AU39" s="52">
        <f t="shared" si="29"/>
        <v>983913.44167419348</v>
      </c>
      <c r="AV39" s="52">
        <f t="shared" si="29"/>
        <v>1093528.8202548383</v>
      </c>
      <c r="AW39" s="52">
        <f t="shared" ref="AW39:AX39" si="30">+SUM(AW26,AW29,AW37)</f>
        <v>1253987.8997266663</v>
      </c>
      <c r="AX39" s="52">
        <f t="shared" si="30"/>
        <v>1492396.3795290329</v>
      </c>
      <c r="AY39" s="52">
        <f t="shared" ref="AY39:AZ39" si="31">+SUM(AY26,AY29,AY37)</f>
        <v>1593827.3733633335</v>
      </c>
      <c r="AZ39" s="52">
        <f t="shared" si="31"/>
        <v>1380789.6608419351</v>
      </c>
      <c r="BA39" s="52">
        <f t="shared" ref="BA39:BB39" si="32">+SUM(BA26,BA29,BA37)</f>
        <v>1468521.7076387096</v>
      </c>
      <c r="BB39" s="52">
        <f t="shared" si="32"/>
        <v>1379082.8248785713</v>
      </c>
      <c r="BC39" s="52">
        <f t="shared" ref="BC39:BD39" si="33">+SUM(BC26,BC29,BC37)</f>
        <v>1451974.5999612904</v>
      </c>
      <c r="BD39" s="52">
        <f t="shared" si="33"/>
        <v>1369355.8026833332</v>
      </c>
      <c r="BE39" s="52">
        <f t="shared" ref="BE39:BF39" si="34">+SUM(BE26,BE29,BE37)</f>
        <v>1385422.1951387094</v>
      </c>
      <c r="BF39" s="52">
        <f t="shared" si="34"/>
        <v>1607490.6309533333</v>
      </c>
      <c r="BG39" s="52">
        <f t="shared" ref="BG39:BH39" si="35">+SUM(BG26,BG29,BG37)</f>
        <v>1240262.5975387099</v>
      </c>
      <c r="BH39" s="52">
        <f t="shared" si="35"/>
        <v>1266470.9050580645</v>
      </c>
      <c r="BI39" s="52">
        <f t="shared" ref="BI39:BR39" si="36">+SUM(BI26,BI29,BI37)</f>
        <v>1675855.8768833333</v>
      </c>
      <c r="BJ39" s="52">
        <f t="shared" si="36"/>
        <v>1437578.9725000001</v>
      </c>
      <c r="BK39" s="52">
        <f t="shared" si="36"/>
        <v>1354413.0947366667</v>
      </c>
      <c r="BL39" s="52">
        <f t="shared" si="36"/>
        <v>1358367.5286000001</v>
      </c>
      <c r="BM39" s="52">
        <f t="shared" si="36"/>
        <v>1305728.8432119</v>
      </c>
      <c r="BN39" s="52">
        <f t="shared" si="36"/>
        <v>1341209.2498730998</v>
      </c>
      <c r="BO39" s="52">
        <f t="shared" si="36"/>
        <v>1346352.6599686998</v>
      </c>
      <c r="BP39" s="52">
        <f t="shared" si="36"/>
        <v>1296299.3674359999</v>
      </c>
      <c r="BQ39" s="52">
        <f t="shared" si="36"/>
        <v>1390187.1824281998</v>
      </c>
      <c r="BR39" s="52">
        <f t="shared" si="36"/>
        <v>1442790.3183263</v>
      </c>
      <c r="BS39" s="52">
        <f t="shared" ref="BS39:BZ39" si="37">+SUM(BS26,BS29,BS37)</f>
        <v>1430331.4082709677</v>
      </c>
      <c r="BT39" s="52">
        <f t="shared" si="37"/>
        <v>1387173.4070612905</v>
      </c>
      <c r="BU39" s="52">
        <f t="shared" si="37"/>
        <v>1594250.5090833334</v>
      </c>
      <c r="BV39" s="52">
        <f t="shared" si="37"/>
        <v>1376950.3715216001</v>
      </c>
      <c r="BW39" s="52">
        <f t="shared" si="37"/>
        <v>1500624.3095503999</v>
      </c>
      <c r="BX39" s="52">
        <f t="shared" si="37"/>
        <v>1336286.9923999999</v>
      </c>
      <c r="BY39" s="52">
        <f t="shared" si="37"/>
        <v>1151901.1214659</v>
      </c>
      <c r="BZ39" s="52">
        <f t="shared" si="37"/>
        <v>1325423.8016819998</v>
      </c>
      <c r="CA39" s="52">
        <f>+CA26+CA29+CA37</f>
        <v>173522.6802160998</v>
      </c>
    </row>
    <row r="40" spans="1:80" ht="26.25" customHeight="1" thickTop="1" x14ac:dyDescent="0.25">
      <c r="C40" s="56"/>
      <c r="D40" s="14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ht="16.5" customHeight="1" x14ac:dyDescent="0.25">
      <c r="C41" s="46"/>
      <c r="D41" s="14"/>
      <c r="E41" s="3"/>
      <c r="K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3" spans="1:80" x14ac:dyDescent="0.2">
      <c r="H43" s="3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4" x14ac:dyDescent="0.2">
      <c r="C65" s="6"/>
    </row>
    <row r="66" spans="3:4" x14ac:dyDescent="0.2">
      <c r="C66" s="6"/>
    </row>
    <row r="67" spans="3:4" x14ac:dyDescent="0.2">
      <c r="C67" s="6"/>
    </row>
    <row r="68" spans="3:4" x14ac:dyDescent="0.2">
      <c r="C68" s="6"/>
    </row>
    <row r="70" spans="3:4" x14ac:dyDescent="0.2">
      <c r="C70" s="6"/>
      <c r="D70" s="4"/>
    </row>
    <row r="71" spans="3:4" x14ac:dyDescent="0.2">
      <c r="C71" s="6"/>
      <c r="D71" s="4"/>
    </row>
    <row r="72" spans="3:4" x14ac:dyDescent="0.2">
      <c r="C72" s="6"/>
      <c r="D72" s="4"/>
    </row>
    <row r="73" spans="3:4" x14ac:dyDescent="0.2">
      <c r="C73" s="6"/>
      <c r="D73" s="4"/>
    </row>
    <row r="74" spans="3:4" x14ac:dyDescent="0.2">
      <c r="D74" s="1"/>
    </row>
    <row r="75" spans="3:4" x14ac:dyDescent="0.2">
      <c r="D75" s="1"/>
    </row>
    <row r="76" spans="3:4" x14ac:dyDescent="0.2">
      <c r="D76" s="1"/>
    </row>
    <row r="77" spans="3:4" x14ac:dyDescent="0.2">
      <c r="D77" s="1"/>
    </row>
    <row r="78" spans="3:4" x14ac:dyDescent="0.2">
      <c r="D78" s="1"/>
    </row>
    <row r="79" spans="3:4" x14ac:dyDescent="0.2">
      <c r="D79" s="1"/>
    </row>
    <row r="80" spans="3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</sheetData>
  <mergeCells count="12">
    <mergeCell ref="C3:CA3"/>
    <mergeCell ref="C30:C31"/>
    <mergeCell ref="C8:D8"/>
    <mergeCell ref="E8:P8"/>
    <mergeCell ref="Q8:AB8"/>
    <mergeCell ref="C5:CA5"/>
    <mergeCell ref="C4:CA4"/>
    <mergeCell ref="AC8:AN8"/>
    <mergeCell ref="AO8:AZ8"/>
    <mergeCell ref="BA8:BL8"/>
    <mergeCell ref="BM8:BX8"/>
    <mergeCell ref="BY8:BZ8"/>
  </mergeCells>
  <phoneticPr fontId="1" type="noConversion"/>
  <printOptions horizontalCentered="1" verticalCentered="1"/>
  <pageMargins left="0.59055118110236227" right="0.59055118110236227" top="0.98425196850393704" bottom="0.6692913385826772" header="0.31496062992125984" footer="0.31496062992125984"/>
  <pageSetup paperSize="8" scale="54" orientation="landscape" r:id="rId1"/>
  <headerFooter alignWithMargins="0">
    <oddFooter>&amp;L&amp;"Arial,Cursiva"Fuente: Perupetro S.A.</oddFooter>
  </headerFooter>
  <rowBreaks count="1" manualBreakCount="1">
    <brk id="29" max="16383" man="1"/>
  </rowBreaks>
  <colBreaks count="1" manualBreakCount="1">
    <brk id="1" min="2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GAS 2019-2025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Dextre Carhuas</dc:creator>
  <cp:lastModifiedBy>TEMP_DGH151</cp:lastModifiedBy>
  <cp:lastPrinted>2024-06-18T17:00:42Z</cp:lastPrinted>
  <dcterms:created xsi:type="dcterms:W3CDTF">1997-07-01T22:48:52Z</dcterms:created>
  <dcterms:modified xsi:type="dcterms:W3CDTF">2025-03-12T14:56:46Z</dcterms:modified>
</cp:coreProperties>
</file>