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ALLCCA\Desktop\FISSAL 2025\LIQUIDACION HASTA PROD DICIEMBRE 2024\"/>
    </mc:Choice>
  </mc:AlternateContent>
  <xr:revisionPtr revIDLastSave="0" documentId="13_ncr:1_{2A550A69-6A7D-4EB3-BE90-F1E2C291B7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T ENE-DIC 2024" sheetId="1" r:id="rId1"/>
    <sheet name="PNT SET-2023 - DIC-2024" sheetId="2" r:id="rId2"/>
    <sheet name="GENERAL ENE-DIC 2024" sheetId="3" r:id="rId3"/>
  </sheets>
  <externalReferences>
    <externalReference r:id="rId4"/>
    <externalReference r:id="rId5"/>
  </externalReferences>
  <definedNames>
    <definedName name="_xlnm._FilterDatabase" localSheetId="2" hidden="1">'GENERAL ENE-DIC 2024'!$A$4:$J$98</definedName>
    <definedName name="_xlnm._FilterDatabase" localSheetId="1" hidden="1">'PNT SET-2023 - DIC-2024'!$A$5:$AL$97</definedName>
    <definedName name="_xlnm._FilterDatabase" localSheetId="0" hidden="1">'PT ENE-DIC 2024'!$A$5:$AV$87</definedName>
    <definedName name="_xlnm.Print_Titles" localSheetId="2">'GENERAL ENE-DIC 2024'!$1:$4</definedName>
    <definedName name="_xlnm.Print_Titles" localSheetId="1">'PNT SET-2023 - DIC-2024'!$1:$5</definedName>
    <definedName name="_xlnm.Print_Titles" localSheetId="0">'PT ENE-DIC 2024'!$1:$5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" l="1"/>
  <c r="AG7" i="1"/>
  <c r="AF8" i="1"/>
  <c r="AG8" i="1"/>
  <c r="AF9" i="1"/>
  <c r="AG9" i="1"/>
  <c r="AF10" i="1"/>
  <c r="AG10" i="1"/>
  <c r="AF11" i="1"/>
  <c r="AG11" i="1"/>
  <c r="AF12" i="1"/>
  <c r="AG12" i="1"/>
  <c r="AF13" i="1"/>
  <c r="AG13" i="1"/>
  <c r="AF14" i="1"/>
  <c r="AG14" i="1"/>
  <c r="AF15" i="1"/>
  <c r="AG15" i="1"/>
  <c r="AF16" i="1"/>
  <c r="AG16" i="1"/>
  <c r="AF17" i="1"/>
  <c r="AG17" i="1"/>
  <c r="AF18" i="1"/>
  <c r="AG18" i="1"/>
  <c r="AF19" i="1"/>
  <c r="AG19" i="1"/>
  <c r="AF20" i="1"/>
  <c r="AG20" i="1"/>
  <c r="AF21" i="1"/>
  <c r="AG21" i="1"/>
  <c r="AF22" i="1"/>
  <c r="AG22" i="1"/>
  <c r="AH22" i="1" s="1"/>
  <c r="AF23" i="1"/>
  <c r="AG23" i="1"/>
  <c r="AF24" i="1"/>
  <c r="AG24" i="1"/>
  <c r="AF25" i="1"/>
  <c r="AG25" i="1"/>
  <c r="AF26" i="1"/>
  <c r="AG26" i="1"/>
  <c r="AH26" i="1" s="1"/>
  <c r="AF27" i="1"/>
  <c r="AG27" i="1"/>
  <c r="AF28" i="1"/>
  <c r="AG28" i="1"/>
  <c r="AF29" i="1"/>
  <c r="AG29" i="1"/>
  <c r="AF30" i="1"/>
  <c r="AG30" i="1"/>
  <c r="AF31" i="1"/>
  <c r="AG31" i="1"/>
  <c r="AF32" i="1"/>
  <c r="AG32" i="1"/>
  <c r="AF33" i="1"/>
  <c r="AG33" i="1"/>
  <c r="AF34" i="1"/>
  <c r="AG34" i="1"/>
  <c r="AF35" i="1"/>
  <c r="AG35" i="1"/>
  <c r="AF36" i="1"/>
  <c r="AG36" i="1"/>
  <c r="AF37" i="1"/>
  <c r="AG37" i="1"/>
  <c r="AF38" i="1"/>
  <c r="AG38" i="1"/>
  <c r="AF39" i="1"/>
  <c r="AG39" i="1"/>
  <c r="AF40" i="1"/>
  <c r="AG40" i="1"/>
  <c r="AF41" i="1"/>
  <c r="AG41" i="1"/>
  <c r="AF42" i="1"/>
  <c r="AG42" i="1"/>
  <c r="AF43" i="1"/>
  <c r="AG43" i="1"/>
  <c r="AF44" i="1"/>
  <c r="AG44" i="1"/>
  <c r="AF45" i="1"/>
  <c r="AG45" i="1"/>
  <c r="AF46" i="1"/>
  <c r="AG46" i="1"/>
  <c r="AF47" i="1"/>
  <c r="AG47" i="1"/>
  <c r="AF48" i="1"/>
  <c r="AG48" i="1"/>
  <c r="AF49" i="1"/>
  <c r="AG49" i="1"/>
  <c r="AF50" i="1"/>
  <c r="AG50" i="1"/>
  <c r="AF51" i="1"/>
  <c r="AG51" i="1"/>
  <c r="AF52" i="1"/>
  <c r="AG52" i="1"/>
  <c r="AF53" i="1"/>
  <c r="AG53" i="1"/>
  <c r="AF54" i="1"/>
  <c r="AG54" i="1"/>
  <c r="AF55" i="1"/>
  <c r="AG55" i="1"/>
  <c r="AF56" i="1"/>
  <c r="AG56" i="1"/>
  <c r="AF57" i="1"/>
  <c r="AG57" i="1"/>
  <c r="AF58" i="1"/>
  <c r="AG58" i="1"/>
  <c r="AF59" i="1"/>
  <c r="AG59" i="1"/>
  <c r="AF60" i="1"/>
  <c r="AG60" i="1"/>
  <c r="AF61" i="1"/>
  <c r="AG61" i="1"/>
  <c r="AH61" i="1" s="1"/>
  <c r="AF62" i="1"/>
  <c r="AG62" i="1"/>
  <c r="AF63" i="1"/>
  <c r="AG63" i="1"/>
  <c r="AF64" i="1"/>
  <c r="AG64" i="1"/>
  <c r="AF65" i="1"/>
  <c r="AG65" i="1"/>
  <c r="AF66" i="1"/>
  <c r="AG66" i="1"/>
  <c r="AH66" i="1" s="1"/>
  <c r="AF67" i="1"/>
  <c r="AG67" i="1"/>
  <c r="AF68" i="1"/>
  <c r="AG68" i="1"/>
  <c r="AF69" i="1"/>
  <c r="AG69" i="1"/>
  <c r="AF70" i="1"/>
  <c r="AG70" i="1"/>
  <c r="AF71" i="1"/>
  <c r="AG71" i="1"/>
  <c r="AF72" i="1"/>
  <c r="AG72" i="1"/>
  <c r="AF73" i="1"/>
  <c r="AG73" i="1"/>
  <c r="AF74" i="1"/>
  <c r="AG74" i="1"/>
  <c r="AF75" i="1"/>
  <c r="AG75" i="1"/>
  <c r="AF76" i="1"/>
  <c r="AG76" i="1"/>
  <c r="AF77" i="1"/>
  <c r="AG77" i="1"/>
  <c r="AF78" i="1"/>
  <c r="AG78" i="1"/>
  <c r="AF79" i="1"/>
  <c r="AG79" i="1"/>
  <c r="AF80" i="1"/>
  <c r="AG80" i="1"/>
  <c r="AF81" i="1"/>
  <c r="AG81" i="1"/>
  <c r="AF82" i="1"/>
  <c r="AG82" i="1"/>
  <c r="AF83" i="1"/>
  <c r="AG83" i="1"/>
  <c r="AF84" i="1"/>
  <c r="AG84" i="1"/>
  <c r="AG6" i="1"/>
  <c r="AF6" i="1"/>
  <c r="AH6" i="1" s="1"/>
  <c r="W7" i="1"/>
  <c r="X7" i="1"/>
  <c r="W8" i="1"/>
  <c r="X8" i="1"/>
  <c r="W9" i="1"/>
  <c r="X9" i="1"/>
  <c r="W10" i="1"/>
  <c r="X10" i="1"/>
  <c r="W11" i="1"/>
  <c r="X11" i="1"/>
  <c r="W12" i="1"/>
  <c r="X12" i="1"/>
  <c r="W13" i="1"/>
  <c r="X13" i="1"/>
  <c r="W14" i="1"/>
  <c r="X14" i="1"/>
  <c r="W15" i="1"/>
  <c r="X15" i="1"/>
  <c r="W16" i="1"/>
  <c r="X16" i="1"/>
  <c r="W17" i="1"/>
  <c r="X17" i="1"/>
  <c r="W18" i="1"/>
  <c r="X18" i="1"/>
  <c r="W19" i="1"/>
  <c r="X19" i="1"/>
  <c r="W20" i="1"/>
  <c r="X20" i="1"/>
  <c r="W21" i="1"/>
  <c r="X21" i="1"/>
  <c r="W22" i="1"/>
  <c r="X22" i="1"/>
  <c r="W23" i="1"/>
  <c r="X23" i="1"/>
  <c r="W24" i="1"/>
  <c r="X24" i="1"/>
  <c r="W25" i="1"/>
  <c r="X25" i="1"/>
  <c r="W26" i="1"/>
  <c r="X26" i="1"/>
  <c r="W27" i="1"/>
  <c r="X27" i="1"/>
  <c r="W28" i="1"/>
  <c r="X28" i="1"/>
  <c r="W29" i="1"/>
  <c r="X29" i="1"/>
  <c r="W30" i="1"/>
  <c r="X30" i="1"/>
  <c r="W31" i="1"/>
  <c r="X31" i="1"/>
  <c r="W32" i="1"/>
  <c r="X32" i="1"/>
  <c r="W33" i="1"/>
  <c r="X33" i="1"/>
  <c r="W34" i="1"/>
  <c r="X34" i="1"/>
  <c r="W35" i="1"/>
  <c r="X35" i="1"/>
  <c r="W36" i="1"/>
  <c r="X36" i="1"/>
  <c r="W37" i="1"/>
  <c r="X37" i="1"/>
  <c r="W38" i="1"/>
  <c r="X38" i="1"/>
  <c r="W39" i="1"/>
  <c r="X39" i="1"/>
  <c r="W40" i="1"/>
  <c r="X40" i="1"/>
  <c r="W41" i="1"/>
  <c r="X41" i="1"/>
  <c r="W42" i="1"/>
  <c r="X42" i="1"/>
  <c r="W43" i="1"/>
  <c r="X43" i="1"/>
  <c r="W44" i="1"/>
  <c r="X44" i="1"/>
  <c r="W45" i="1"/>
  <c r="X45" i="1"/>
  <c r="W46" i="1"/>
  <c r="X46" i="1"/>
  <c r="W47" i="1"/>
  <c r="X47" i="1"/>
  <c r="W48" i="1"/>
  <c r="X48" i="1"/>
  <c r="W49" i="1"/>
  <c r="X49" i="1"/>
  <c r="W50" i="1"/>
  <c r="X50" i="1"/>
  <c r="W51" i="1"/>
  <c r="X51" i="1"/>
  <c r="W52" i="1"/>
  <c r="X52" i="1"/>
  <c r="W53" i="1"/>
  <c r="X53" i="1"/>
  <c r="W54" i="1"/>
  <c r="X54" i="1"/>
  <c r="W55" i="1"/>
  <c r="X55" i="1"/>
  <c r="W56" i="1"/>
  <c r="X56" i="1"/>
  <c r="W57" i="1"/>
  <c r="X57" i="1"/>
  <c r="W58" i="1"/>
  <c r="X58" i="1"/>
  <c r="W59" i="1"/>
  <c r="X59" i="1"/>
  <c r="W60" i="1"/>
  <c r="X60" i="1"/>
  <c r="W61" i="1"/>
  <c r="X61" i="1"/>
  <c r="W62" i="1"/>
  <c r="X62" i="1"/>
  <c r="W63" i="1"/>
  <c r="X63" i="1"/>
  <c r="W64" i="1"/>
  <c r="X64" i="1"/>
  <c r="W65" i="1"/>
  <c r="X65" i="1"/>
  <c r="W66" i="1"/>
  <c r="X66" i="1"/>
  <c r="W67" i="1"/>
  <c r="X67" i="1"/>
  <c r="W68" i="1"/>
  <c r="X68" i="1"/>
  <c r="W69" i="1"/>
  <c r="X69" i="1"/>
  <c r="W70" i="1"/>
  <c r="X70" i="1"/>
  <c r="W71" i="1"/>
  <c r="X71" i="1"/>
  <c r="W72" i="1"/>
  <c r="X72" i="1"/>
  <c r="W73" i="1"/>
  <c r="X73" i="1"/>
  <c r="W74" i="1"/>
  <c r="X74" i="1"/>
  <c r="W75" i="1"/>
  <c r="X75" i="1"/>
  <c r="W76" i="1"/>
  <c r="X76" i="1"/>
  <c r="W77" i="1"/>
  <c r="X77" i="1"/>
  <c r="W78" i="1"/>
  <c r="X78" i="1"/>
  <c r="W79" i="1"/>
  <c r="X79" i="1"/>
  <c r="W80" i="1"/>
  <c r="X80" i="1"/>
  <c r="W81" i="1"/>
  <c r="X81" i="1"/>
  <c r="W82" i="1"/>
  <c r="X82" i="1"/>
  <c r="W83" i="1"/>
  <c r="X83" i="1"/>
  <c r="W84" i="1"/>
  <c r="X84" i="1"/>
  <c r="X6" i="1"/>
  <c r="W6" i="1"/>
  <c r="AH83" i="1" l="1"/>
  <c r="AH46" i="1"/>
  <c r="AH20" i="1"/>
  <c r="AH82" i="1"/>
  <c r="AH21" i="1"/>
  <c r="AH81" i="1"/>
  <c r="AH41" i="1"/>
  <c r="AH40" i="1"/>
  <c r="AH59" i="1"/>
  <c r="AH39" i="1"/>
  <c r="AH19" i="1"/>
  <c r="AH18" i="1"/>
  <c r="AH56" i="1"/>
  <c r="AH74" i="1"/>
  <c r="AH54" i="1"/>
  <c r="AH60" i="1"/>
  <c r="AH79" i="1"/>
  <c r="AH57" i="1"/>
  <c r="AH84" i="1"/>
  <c r="AH64" i="1"/>
  <c r="AH44" i="1"/>
  <c r="AH34" i="1"/>
  <c r="AH24" i="1"/>
  <c r="AH14" i="1"/>
  <c r="AH42" i="1"/>
  <c r="AH77" i="1"/>
  <c r="AH78" i="1"/>
  <c r="AH76" i="1"/>
  <c r="AH23" i="1"/>
  <c r="AH58" i="1"/>
  <c r="AH17" i="1"/>
  <c r="AH36" i="1"/>
  <c r="AH63" i="1"/>
  <c r="AH13" i="1"/>
  <c r="AH62" i="1"/>
  <c r="AH48" i="1"/>
  <c r="AH37" i="1"/>
  <c r="AH80" i="1"/>
  <c r="AH38" i="1"/>
  <c r="AH16" i="1"/>
  <c r="AH49" i="1"/>
  <c r="AH68" i="1"/>
  <c r="AH8" i="1"/>
  <c r="AH47" i="1"/>
  <c r="AG85" i="1"/>
  <c r="AH75" i="1"/>
  <c r="AH65" i="1"/>
  <c r="AH55" i="1"/>
  <c r="AH45" i="1"/>
  <c r="AH35" i="1"/>
  <c r="AH25" i="1"/>
  <c r="AH15" i="1"/>
  <c r="AH7" i="1"/>
  <c r="AH9" i="1"/>
  <c r="AH67" i="1"/>
  <c r="AH27" i="1"/>
  <c r="AH43" i="1"/>
  <c r="AH72" i="1"/>
  <c r="AH52" i="1"/>
  <c r="AH32" i="1"/>
  <c r="AH12" i="1"/>
  <c r="AH69" i="1"/>
  <c r="AH28" i="1"/>
  <c r="X85" i="1"/>
  <c r="AH73" i="1"/>
  <c r="AH53" i="1"/>
  <c r="AH33" i="1"/>
  <c r="AH71" i="1"/>
  <c r="AH51" i="1"/>
  <c r="AH31" i="1"/>
  <c r="AH11" i="1"/>
  <c r="AH29" i="1"/>
  <c r="AH70" i="1"/>
  <c r="AH50" i="1"/>
  <c r="AH30" i="1"/>
  <c r="AH10" i="1"/>
  <c r="AF85" i="1" l="1"/>
  <c r="AH85" i="1" l="1"/>
  <c r="AB7" i="1" l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6" i="1"/>
  <c r="AB85" i="1" l="1"/>
  <c r="D93" i="3" l="1"/>
  <c r="D85" i="3"/>
  <c r="E85" i="3"/>
  <c r="D86" i="3"/>
  <c r="E86" i="3"/>
  <c r="D87" i="3"/>
  <c r="AA85" i="1" l="1"/>
  <c r="AC85" i="1" l="1"/>
  <c r="Z85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G87" i="3" s="1"/>
  <c r="AS76" i="1"/>
  <c r="AS77" i="1"/>
  <c r="AS78" i="1"/>
  <c r="AS79" i="1"/>
  <c r="AS80" i="1"/>
  <c r="G93" i="3" s="1"/>
  <c r="AS81" i="1"/>
  <c r="AS82" i="1"/>
  <c r="AS83" i="1"/>
  <c r="AS84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E87" i="3" s="1"/>
  <c r="Q76" i="1"/>
  <c r="Q77" i="1"/>
  <c r="Q78" i="1"/>
  <c r="Q79" i="1"/>
  <c r="Q80" i="1"/>
  <c r="E93" i="3" s="1"/>
  <c r="Q81" i="1"/>
  <c r="Q82" i="1"/>
  <c r="Q83" i="1"/>
  <c r="Q84" i="1"/>
  <c r="T85" i="1"/>
  <c r="U85" i="1"/>
  <c r="U7" i="2" l="1"/>
  <c r="U8" i="2"/>
  <c r="U9" i="2"/>
  <c r="U10" i="2"/>
  <c r="U11" i="2"/>
  <c r="U12" i="2"/>
  <c r="U13" i="2"/>
  <c r="U14" i="2"/>
  <c r="U15" i="2"/>
  <c r="U27" i="2"/>
  <c r="U28" i="2"/>
  <c r="U29" i="2"/>
  <c r="U30" i="2"/>
  <c r="U31" i="2"/>
  <c r="U32" i="2"/>
  <c r="U33" i="2"/>
  <c r="U34" i="2"/>
  <c r="U35" i="2"/>
  <c r="U47" i="2"/>
  <c r="U48" i="2"/>
  <c r="U49" i="2"/>
  <c r="U50" i="2"/>
  <c r="U51" i="2"/>
  <c r="U52" i="2"/>
  <c r="U53" i="2"/>
  <c r="U54" i="2"/>
  <c r="U55" i="2"/>
  <c r="U67" i="2"/>
  <c r="U68" i="2"/>
  <c r="U69" i="2"/>
  <c r="U70" i="2"/>
  <c r="U71" i="2"/>
  <c r="U72" i="2"/>
  <c r="U73" i="2"/>
  <c r="U74" i="2"/>
  <c r="U75" i="2"/>
  <c r="U87" i="2"/>
  <c r="U88" i="2"/>
  <c r="U89" i="2"/>
  <c r="U90" i="2"/>
  <c r="U91" i="2"/>
  <c r="U92" i="2"/>
  <c r="U93" i="2"/>
  <c r="U94" i="2"/>
  <c r="U95" i="2"/>
  <c r="X40" i="2"/>
  <c r="AB40" i="2" s="1"/>
  <c r="AA40" i="2"/>
  <c r="X41" i="2"/>
  <c r="AA41" i="2"/>
  <c r="X42" i="2"/>
  <c r="AA42" i="2"/>
  <c r="X43" i="2"/>
  <c r="AA43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B82" i="2"/>
  <c r="AB83" i="2"/>
  <c r="AB84" i="2"/>
  <c r="AB85" i="2"/>
  <c r="AB88" i="2"/>
  <c r="AB89" i="2"/>
  <c r="AB90" i="2"/>
  <c r="AB91" i="2"/>
  <c r="AB92" i="2"/>
  <c r="AB93" i="2"/>
  <c r="AB94" i="2"/>
  <c r="AB95" i="2"/>
  <c r="AB96" i="2"/>
  <c r="U16" i="2"/>
  <c r="U17" i="2"/>
  <c r="U18" i="2"/>
  <c r="U19" i="2"/>
  <c r="U20" i="2"/>
  <c r="U21" i="2"/>
  <c r="U22" i="2"/>
  <c r="U23" i="2"/>
  <c r="U24" i="2"/>
  <c r="U25" i="2"/>
  <c r="U26" i="2"/>
  <c r="U36" i="2"/>
  <c r="U37" i="2"/>
  <c r="U38" i="2"/>
  <c r="U39" i="2"/>
  <c r="U40" i="2"/>
  <c r="U41" i="2"/>
  <c r="U42" i="2"/>
  <c r="U43" i="2"/>
  <c r="U44" i="2"/>
  <c r="U45" i="2"/>
  <c r="U46" i="2"/>
  <c r="U56" i="2"/>
  <c r="U57" i="2"/>
  <c r="U58" i="2"/>
  <c r="U59" i="2"/>
  <c r="U60" i="2"/>
  <c r="U61" i="2"/>
  <c r="U62" i="2"/>
  <c r="U63" i="2"/>
  <c r="U64" i="2"/>
  <c r="U65" i="2"/>
  <c r="U66" i="2"/>
  <c r="U76" i="2"/>
  <c r="U77" i="2"/>
  <c r="U78" i="2"/>
  <c r="U79" i="2"/>
  <c r="U80" i="2"/>
  <c r="U81" i="2"/>
  <c r="U82" i="2"/>
  <c r="U83" i="2"/>
  <c r="U84" i="2"/>
  <c r="U85" i="2"/>
  <c r="U86" i="2"/>
  <c r="U96" i="2"/>
  <c r="U6" i="2"/>
  <c r="K97" i="2"/>
  <c r="L97" i="2"/>
  <c r="M97" i="2"/>
  <c r="N97" i="2"/>
  <c r="O97" i="2"/>
  <c r="P97" i="2"/>
  <c r="Q97" i="2"/>
  <c r="R97" i="2"/>
  <c r="S97" i="2"/>
  <c r="AI7" i="1" l="1"/>
  <c r="AI67" i="1"/>
  <c r="AI49" i="1"/>
  <c r="AI47" i="1"/>
  <c r="AI13" i="1"/>
  <c r="AI69" i="1"/>
  <c r="AI29" i="1"/>
  <c r="AI9" i="1"/>
  <c r="AI80" i="1"/>
  <c r="F93" i="3" s="1"/>
  <c r="H93" i="3" s="1"/>
  <c r="AI60" i="1"/>
  <c r="AI40" i="1"/>
  <c r="AI20" i="1"/>
  <c r="AI73" i="1"/>
  <c r="AI53" i="1"/>
  <c r="AI33" i="1"/>
  <c r="AI66" i="1"/>
  <c r="AI59" i="1"/>
  <c r="AI39" i="1"/>
  <c r="AI19" i="1"/>
  <c r="AI52" i="1"/>
  <c r="AI32" i="1"/>
  <c r="AI65" i="1"/>
  <c r="AI45" i="1"/>
  <c r="AI64" i="1"/>
  <c r="AI82" i="1"/>
  <c r="AI62" i="1"/>
  <c r="AI42" i="1"/>
  <c r="AI22" i="1"/>
  <c r="AI75" i="1"/>
  <c r="F87" i="3" s="1"/>
  <c r="H87" i="3" s="1"/>
  <c r="AI55" i="1"/>
  <c r="AI35" i="1"/>
  <c r="AI15" i="1"/>
  <c r="AI68" i="1"/>
  <c r="AI48" i="1"/>
  <c r="AI28" i="1"/>
  <c r="AI81" i="1"/>
  <c r="AI61" i="1"/>
  <c r="AI41" i="1"/>
  <c r="AI21" i="1"/>
  <c r="AI74" i="1"/>
  <c r="AI54" i="1"/>
  <c r="AI34" i="1"/>
  <c r="AI14" i="1"/>
  <c r="AI12" i="1"/>
  <c r="AI11" i="1"/>
  <c r="AI10" i="1"/>
  <c r="AI46" i="1"/>
  <c r="AI26" i="1"/>
  <c r="AI79" i="1"/>
  <c r="AI25" i="1"/>
  <c r="AI78" i="1"/>
  <c r="AI58" i="1"/>
  <c r="AI38" i="1"/>
  <c r="AI18" i="1"/>
  <c r="AI71" i="1"/>
  <c r="AI51" i="1"/>
  <c r="AI31" i="1"/>
  <c r="AI84" i="1"/>
  <c r="AI77" i="1"/>
  <c r="AI57" i="1"/>
  <c r="AI37" i="1"/>
  <c r="AI17" i="1"/>
  <c r="AI70" i="1"/>
  <c r="AI50" i="1"/>
  <c r="AI30" i="1"/>
  <c r="AI83" i="1"/>
  <c r="AI63" i="1"/>
  <c r="AI43" i="1"/>
  <c r="AI23" i="1"/>
  <c r="AI76" i="1"/>
  <c r="AI56" i="1"/>
  <c r="AI36" i="1"/>
  <c r="AI16" i="1"/>
  <c r="AI72" i="1"/>
  <c r="AI24" i="1"/>
  <c r="AI44" i="1"/>
  <c r="AI27" i="1"/>
  <c r="AI8" i="1"/>
  <c r="Y85" i="1"/>
  <c r="W85" i="1"/>
  <c r="V85" i="1"/>
  <c r="T97" i="2"/>
  <c r="AG97" i="2"/>
  <c r="AH97" i="2"/>
  <c r="AQ85" i="1"/>
  <c r="AR85" i="1"/>
  <c r="J93" i="3" l="1"/>
  <c r="I93" i="3"/>
  <c r="I87" i="3"/>
  <c r="J87" i="3"/>
  <c r="AF97" i="2"/>
  <c r="AE85" i="1"/>
  <c r="AO85" i="1"/>
  <c r="AP85" i="1"/>
  <c r="S85" i="1"/>
  <c r="AA86" i="2" l="1"/>
  <c r="AA87" i="2"/>
  <c r="X86" i="2"/>
  <c r="AB86" i="2" s="1"/>
  <c r="F85" i="3" s="1"/>
  <c r="X87" i="2"/>
  <c r="AB87" i="2" s="1"/>
  <c r="F86" i="3" s="1"/>
  <c r="X88" i="2"/>
  <c r="AE86" i="2"/>
  <c r="AI86" i="2" s="1"/>
  <c r="G85" i="3" s="1"/>
  <c r="AE87" i="2"/>
  <c r="AI87" i="2" s="1"/>
  <c r="G86" i="3" s="1"/>
  <c r="AE88" i="2"/>
  <c r="AI88" i="2" s="1"/>
  <c r="AE40" i="2"/>
  <c r="AI40" i="2" s="1"/>
  <c r="AJ40" i="2" s="1"/>
  <c r="AE41" i="2"/>
  <c r="AI41" i="2" s="1"/>
  <c r="AJ41" i="2" s="1"/>
  <c r="AE42" i="2"/>
  <c r="AI42" i="2" s="1"/>
  <c r="AJ42" i="2" s="1"/>
  <c r="AE43" i="2"/>
  <c r="AI43" i="2" s="1"/>
  <c r="AJ43" i="2" s="1"/>
  <c r="AE7" i="2"/>
  <c r="AI7" i="2" s="1"/>
  <c r="AE8" i="2"/>
  <c r="AI8" i="2" s="1"/>
  <c r="AE9" i="2"/>
  <c r="AI9" i="2" s="1"/>
  <c r="AE10" i="2"/>
  <c r="AI10" i="2" s="1"/>
  <c r="AE11" i="2"/>
  <c r="AI11" i="2" s="1"/>
  <c r="AE12" i="2"/>
  <c r="AI12" i="2" s="1"/>
  <c r="AE13" i="2"/>
  <c r="AI13" i="2" s="1"/>
  <c r="AE14" i="2"/>
  <c r="AI14" i="2" s="1"/>
  <c r="AE15" i="2"/>
  <c r="AI15" i="2" s="1"/>
  <c r="AE16" i="2"/>
  <c r="AI16" i="2" s="1"/>
  <c r="AE17" i="2"/>
  <c r="AI17" i="2" s="1"/>
  <c r="AE18" i="2"/>
  <c r="AI18" i="2" s="1"/>
  <c r="AE19" i="2"/>
  <c r="AI19" i="2" s="1"/>
  <c r="AE20" i="2"/>
  <c r="AI20" i="2" s="1"/>
  <c r="AE21" i="2"/>
  <c r="AI21" i="2" s="1"/>
  <c r="AE22" i="2"/>
  <c r="AI22" i="2" s="1"/>
  <c r="AE23" i="2"/>
  <c r="AI23" i="2" s="1"/>
  <c r="AE24" i="2"/>
  <c r="AI24" i="2" s="1"/>
  <c r="AE25" i="2"/>
  <c r="AI25" i="2" s="1"/>
  <c r="AE26" i="2"/>
  <c r="AI26" i="2" s="1"/>
  <c r="AE27" i="2"/>
  <c r="AI27" i="2" s="1"/>
  <c r="AE28" i="2"/>
  <c r="AI28" i="2" s="1"/>
  <c r="AE29" i="2"/>
  <c r="AI29" i="2" s="1"/>
  <c r="AE30" i="2"/>
  <c r="AI30" i="2" s="1"/>
  <c r="AE31" i="2"/>
  <c r="AI31" i="2" s="1"/>
  <c r="AE32" i="2"/>
  <c r="AI32" i="2" s="1"/>
  <c r="AE33" i="2"/>
  <c r="AI33" i="2" s="1"/>
  <c r="AE34" i="2"/>
  <c r="AI34" i="2" s="1"/>
  <c r="AE35" i="2"/>
  <c r="AI35" i="2" s="1"/>
  <c r="AE36" i="2"/>
  <c r="AI36" i="2" s="1"/>
  <c r="AE37" i="2"/>
  <c r="AI37" i="2" s="1"/>
  <c r="AE38" i="2"/>
  <c r="AI38" i="2" s="1"/>
  <c r="AE39" i="2"/>
  <c r="AI39" i="2" s="1"/>
  <c r="AE44" i="2"/>
  <c r="AI44" i="2" s="1"/>
  <c r="AJ44" i="2" s="1"/>
  <c r="AE45" i="2"/>
  <c r="AI45" i="2" s="1"/>
  <c r="AJ45" i="2" s="1"/>
  <c r="AE46" i="2"/>
  <c r="AI46" i="2" s="1"/>
  <c r="AJ46" i="2" s="1"/>
  <c r="AE47" i="2"/>
  <c r="AI47" i="2" s="1"/>
  <c r="AE48" i="2"/>
  <c r="AI48" i="2" s="1"/>
  <c r="AE49" i="2"/>
  <c r="AI49" i="2" s="1"/>
  <c r="AE50" i="2"/>
  <c r="AI50" i="2" s="1"/>
  <c r="AE51" i="2"/>
  <c r="AI51" i="2" s="1"/>
  <c r="AE52" i="2"/>
  <c r="AI52" i="2" s="1"/>
  <c r="AE53" i="2"/>
  <c r="AI53" i="2" s="1"/>
  <c r="AE54" i="2"/>
  <c r="AI54" i="2" s="1"/>
  <c r="AE55" i="2"/>
  <c r="AI55" i="2" s="1"/>
  <c r="AE56" i="2"/>
  <c r="AI56" i="2" s="1"/>
  <c r="AE57" i="2"/>
  <c r="AI57" i="2" s="1"/>
  <c r="AE58" i="2"/>
  <c r="AI58" i="2" s="1"/>
  <c r="AE59" i="2"/>
  <c r="AI59" i="2" s="1"/>
  <c r="AE60" i="2"/>
  <c r="AI60" i="2" s="1"/>
  <c r="AE61" i="2"/>
  <c r="AI61" i="2" s="1"/>
  <c r="AE62" i="2"/>
  <c r="AI62" i="2" s="1"/>
  <c r="AE63" i="2"/>
  <c r="AI63" i="2" s="1"/>
  <c r="AE64" i="2"/>
  <c r="AI64" i="2" s="1"/>
  <c r="AE65" i="2"/>
  <c r="AI65" i="2" s="1"/>
  <c r="AE66" i="2"/>
  <c r="AI66" i="2" s="1"/>
  <c r="AE67" i="2"/>
  <c r="AI67" i="2" s="1"/>
  <c r="AE68" i="2"/>
  <c r="AI68" i="2" s="1"/>
  <c r="AE69" i="2"/>
  <c r="AI69" i="2" s="1"/>
  <c r="AE70" i="2"/>
  <c r="AI70" i="2" s="1"/>
  <c r="AE71" i="2"/>
  <c r="AI71" i="2" s="1"/>
  <c r="AE72" i="2"/>
  <c r="AI72" i="2" s="1"/>
  <c r="AE73" i="2"/>
  <c r="AI73" i="2" s="1"/>
  <c r="AE74" i="2"/>
  <c r="AI74" i="2" s="1"/>
  <c r="AE75" i="2"/>
  <c r="AI75" i="2" s="1"/>
  <c r="AE76" i="2"/>
  <c r="AI76" i="2" s="1"/>
  <c r="AE77" i="2"/>
  <c r="AI77" i="2" s="1"/>
  <c r="AE78" i="2"/>
  <c r="AI78" i="2" s="1"/>
  <c r="AE79" i="2"/>
  <c r="AI79" i="2" s="1"/>
  <c r="AE80" i="2"/>
  <c r="AI80" i="2" s="1"/>
  <c r="AE81" i="2"/>
  <c r="AI81" i="2" s="1"/>
  <c r="AE82" i="2"/>
  <c r="AI82" i="2" s="1"/>
  <c r="AE83" i="2"/>
  <c r="AI83" i="2" s="1"/>
  <c r="AE84" i="2"/>
  <c r="AI84" i="2" s="1"/>
  <c r="AE85" i="2"/>
  <c r="AI85" i="2" s="1"/>
  <c r="AE89" i="2"/>
  <c r="AI89" i="2" s="1"/>
  <c r="AE90" i="2"/>
  <c r="AI90" i="2" s="1"/>
  <c r="AE91" i="2"/>
  <c r="AI91" i="2" s="1"/>
  <c r="AE92" i="2"/>
  <c r="AI92" i="2" s="1"/>
  <c r="AE93" i="2"/>
  <c r="AI93" i="2" s="1"/>
  <c r="AE94" i="2"/>
  <c r="AI94" i="2" s="1"/>
  <c r="AE95" i="2"/>
  <c r="AI95" i="2" s="1"/>
  <c r="AE96" i="2"/>
  <c r="AI96" i="2" s="1"/>
  <c r="AE6" i="2"/>
  <c r="AI6" i="2" s="1"/>
  <c r="AS6" i="1"/>
  <c r="AD85" i="1"/>
  <c r="R85" i="1"/>
  <c r="H86" i="3" l="1"/>
  <c r="H85" i="3"/>
  <c r="J85" i="3" s="1"/>
  <c r="I85" i="3"/>
  <c r="J86" i="3"/>
  <c r="I86" i="3"/>
  <c r="AL42" i="2"/>
  <c r="AK42" i="2"/>
  <c r="AK41" i="2"/>
  <c r="AL41" i="2"/>
  <c r="AL40" i="2"/>
  <c r="AK40" i="2"/>
  <c r="AI97" i="2"/>
  <c r="AJ87" i="2"/>
  <c r="AJ86" i="2"/>
  <c r="AK86" i="2" s="1"/>
  <c r="AE97" i="2"/>
  <c r="AN85" i="1"/>
  <c r="AK87" i="2" l="1"/>
  <c r="AL87" i="2"/>
  <c r="AL86" i="2"/>
  <c r="D26" i="3" l="1"/>
  <c r="AT80" i="1" l="1"/>
  <c r="P85" i="1"/>
  <c r="O85" i="1"/>
  <c r="H85" i="1"/>
  <c r="N85" i="1"/>
  <c r="M85" i="1"/>
  <c r="K85" i="1"/>
  <c r="J85" i="1"/>
  <c r="I85" i="1"/>
  <c r="L85" i="1"/>
  <c r="Q6" i="1"/>
  <c r="G26" i="3"/>
  <c r="AA27" i="2"/>
  <c r="X27" i="2"/>
  <c r="F26" i="3" s="1"/>
  <c r="E26" i="3"/>
  <c r="AA96" i="2"/>
  <c r="AA95" i="2"/>
  <c r="AA94" i="2"/>
  <c r="AA93" i="2"/>
  <c r="AA92" i="2"/>
  <c r="AA91" i="2"/>
  <c r="AA90" i="2"/>
  <c r="AA89" i="2"/>
  <c r="AA88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X96" i="2"/>
  <c r="X95" i="2"/>
  <c r="X94" i="2"/>
  <c r="X93" i="2"/>
  <c r="X92" i="2"/>
  <c r="X91" i="2"/>
  <c r="X90" i="2"/>
  <c r="X89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39" i="2"/>
  <c r="X38" i="2"/>
  <c r="X37" i="2"/>
  <c r="X36" i="2"/>
  <c r="X35" i="2"/>
  <c r="X34" i="2"/>
  <c r="X33" i="2"/>
  <c r="X32" i="2"/>
  <c r="X31" i="2"/>
  <c r="X30" i="2"/>
  <c r="X29" i="2"/>
  <c r="X28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Z97" i="2"/>
  <c r="Y97" i="2"/>
  <c r="W97" i="2"/>
  <c r="V97" i="2"/>
  <c r="AV80" i="1" l="1"/>
  <c r="AU80" i="1"/>
  <c r="H26" i="3"/>
  <c r="AJ27" i="2"/>
  <c r="AK85" i="1"/>
  <c r="AL85" i="1"/>
  <c r="AA97" i="2"/>
  <c r="J26" i="3" l="1"/>
  <c r="I26" i="3"/>
  <c r="AL27" i="2"/>
  <c r="AK27" i="2"/>
  <c r="AT70" i="1"/>
  <c r="AV70" i="1" l="1"/>
  <c r="AU70" i="1"/>
  <c r="U97" i="2" l="1"/>
  <c r="AM85" i="1" l="1"/>
  <c r="AT81" i="1" l="1"/>
  <c r="AT82" i="1"/>
  <c r="AV81" i="1" l="1"/>
  <c r="AU81" i="1"/>
  <c r="F85" i="1"/>
  <c r="G85" i="1"/>
  <c r="E90" i="3"/>
  <c r="G90" i="3"/>
  <c r="D88" i="3"/>
  <c r="D89" i="3"/>
  <c r="D90" i="3"/>
  <c r="D91" i="3"/>
  <c r="D92" i="3"/>
  <c r="D94" i="3"/>
  <c r="AS85" i="1"/>
  <c r="G97" i="3" l="1"/>
  <c r="G96" i="3"/>
  <c r="G94" i="3"/>
  <c r="G92" i="3"/>
  <c r="G91" i="3"/>
  <c r="AT77" i="1"/>
  <c r="AV77" i="1" s="1"/>
  <c r="AT76" i="1"/>
  <c r="AV76" i="1" s="1"/>
  <c r="G88" i="3"/>
  <c r="G89" i="3"/>
  <c r="G95" i="3"/>
  <c r="AT75" i="1" l="1"/>
  <c r="AU75" i="1" s="1"/>
  <c r="AU76" i="1"/>
  <c r="AU77" i="1"/>
  <c r="E88" i="3"/>
  <c r="E89" i="3"/>
  <c r="E91" i="3"/>
  <c r="E92" i="3"/>
  <c r="E94" i="3"/>
  <c r="E95" i="3"/>
  <c r="E96" i="3"/>
  <c r="E97" i="3"/>
  <c r="AV75" i="1" l="1"/>
  <c r="Q85" i="1"/>
  <c r="AT74" i="1" l="1"/>
  <c r="AT22" i="1" l="1"/>
  <c r="AV22" i="1" s="1"/>
  <c r="AU22" i="1" l="1"/>
  <c r="AJ88" i="2" l="1"/>
  <c r="AB6" i="2"/>
  <c r="F90" i="3" l="1"/>
  <c r="H90" i="3" s="1"/>
  <c r="AJ89" i="2"/>
  <c r="AL88" i="2"/>
  <c r="AK88" i="2"/>
  <c r="I90" i="3" l="1"/>
  <c r="J90" i="3"/>
  <c r="AC97" i="2"/>
  <c r="AD97" i="2"/>
  <c r="AB97" i="2" l="1"/>
  <c r="X97" i="2"/>
  <c r="D43" i="3" l="1"/>
  <c r="D44" i="3"/>
  <c r="F43" i="3" l="1"/>
  <c r="E43" i="3"/>
  <c r="G43" i="3"/>
  <c r="H43" i="3" l="1"/>
  <c r="AT36" i="1"/>
  <c r="AV36" i="1" s="1"/>
  <c r="I43" i="3" l="1"/>
  <c r="J43" i="3"/>
  <c r="AU36" i="1"/>
  <c r="AI6" i="1" l="1"/>
  <c r="F14" i="3"/>
  <c r="F59" i="3"/>
  <c r="F13" i="3"/>
  <c r="F70" i="3"/>
  <c r="F17" i="3"/>
  <c r="F34" i="3"/>
  <c r="F62" i="3"/>
  <c r="F58" i="3"/>
  <c r="F52" i="3"/>
  <c r="F9" i="3"/>
  <c r="F39" i="3"/>
  <c r="F12" i="3"/>
  <c r="F28" i="3"/>
  <c r="F41" i="3"/>
  <c r="F57" i="3"/>
  <c r="F69" i="3"/>
  <c r="F84" i="3"/>
  <c r="F19" i="3"/>
  <c r="F37" i="3"/>
  <c r="F64" i="3"/>
  <c r="F76" i="3"/>
  <c r="F96" i="3"/>
  <c r="F67" i="3"/>
  <c r="F29" i="3"/>
  <c r="F45" i="3"/>
  <c r="F88" i="3"/>
  <c r="H88" i="3" s="1"/>
  <c r="F30" i="3"/>
  <c r="F89" i="3"/>
  <c r="H89" i="3" s="1"/>
  <c r="F94" i="3"/>
  <c r="H94" i="3" s="1"/>
  <c r="F53" i="3"/>
  <c r="F65" i="3"/>
  <c r="F77" i="3"/>
  <c r="F97" i="3"/>
  <c r="F51" i="3"/>
  <c r="F8" i="3"/>
  <c r="F21" i="3"/>
  <c r="F44" i="3"/>
  <c r="F54" i="3"/>
  <c r="F79" i="3"/>
  <c r="F20" i="3"/>
  <c r="F75" i="3"/>
  <c r="F18" i="3"/>
  <c r="F95" i="3"/>
  <c r="F7" i="3"/>
  <c r="F83" i="3"/>
  <c r="F68" i="3"/>
  <c r="F56" i="3"/>
  <c r="F40" i="3"/>
  <c r="F27" i="3"/>
  <c r="F11" i="3"/>
  <c r="F15" i="3"/>
  <c r="F31" i="3"/>
  <c r="F47" i="3"/>
  <c r="F60" i="3"/>
  <c r="F72" i="3"/>
  <c r="F91" i="3"/>
  <c r="H91" i="3" s="1"/>
  <c r="F38" i="3"/>
  <c r="F16" i="3"/>
  <c r="F33" i="3"/>
  <c r="F49" i="3"/>
  <c r="F61" i="3"/>
  <c r="F73" i="3"/>
  <c r="F92" i="3"/>
  <c r="H92" i="3" s="1"/>
  <c r="D97" i="3"/>
  <c r="D96" i="3"/>
  <c r="D95" i="3"/>
  <c r="D84" i="3"/>
  <c r="D83" i="3"/>
  <c r="F82" i="3"/>
  <c r="D82" i="3"/>
  <c r="F81" i="3"/>
  <c r="D81" i="3"/>
  <c r="D80" i="3"/>
  <c r="D79" i="3"/>
  <c r="F78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F48" i="3"/>
  <c r="D48" i="3"/>
  <c r="D47" i="3"/>
  <c r="D46" i="3"/>
  <c r="D45" i="3"/>
  <c r="F42" i="3"/>
  <c r="D42" i="3"/>
  <c r="D41" i="3"/>
  <c r="D40" i="3"/>
  <c r="D39" i="3"/>
  <c r="D38" i="3"/>
  <c r="D37" i="3"/>
  <c r="D36" i="3"/>
  <c r="F35" i="3"/>
  <c r="D35" i="3"/>
  <c r="D34" i="3"/>
  <c r="D33" i="3"/>
  <c r="F32" i="3"/>
  <c r="D32" i="3"/>
  <c r="D31" i="3"/>
  <c r="D30" i="3"/>
  <c r="D29" i="3"/>
  <c r="D28" i="3"/>
  <c r="D27" i="3"/>
  <c r="F25" i="3"/>
  <c r="D25" i="3"/>
  <c r="F24" i="3"/>
  <c r="D24" i="3"/>
  <c r="F23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F10" i="3"/>
  <c r="D10" i="3"/>
  <c r="D9" i="3"/>
  <c r="D8" i="3"/>
  <c r="D7" i="3"/>
  <c r="F6" i="3"/>
  <c r="D6" i="3"/>
  <c r="D5" i="3"/>
  <c r="J97" i="2"/>
  <c r="I97" i="2"/>
  <c r="H97" i="2"/>
  <c r="G97" i="2"/>
  <c r="F97" i="2"/>
  <c r="E97" i="2"/>
  <c r="D97" i="2"/>
  <c r="G82" i="3"/>
  <c r="E82" i="3"/>
  <c r="E81" i="3"/>
  <c r="G78" i="3"/>
  <c r="G48" i="3"/>
  <c r="E48" i="3"/>
  <c r="G42" i="3"/>
  <c r="G35" i="3"/>
  <c r="G32" i="3"/>
  <c r="E32" i="3"/>
  <c r="G25" i="3"/>
  <c r="E25" i="3"/>
  <c r="G24" i="3"/>
  <c r="E24" i="3"/>
  <c r="G23" i="3"/>
  <c r="G10" i="3"/>
  <c r="G6" i="3"/>
  <c r="E6" i="3"/>
  <c r="AJ85" i="1"/>
  <c r="E85" i="1"/>
  <c r="D85" i="1"/>
  <c r="G65" i="3"/>
  <c r="G53" i="3"/>
  <c r="G46" i="3"/>
  <c r="G41" i="3"/>
  <c r="G44" i="3"/>
  <c r="E44" i="3"/>
  <c r="G37" i="3"/>
  <c r="E37" i="3"/>
  <c r="G36" i="3"/>
  <c r="AI85" i="1" l="1"/>
  <c r="H95" i="3"/>
  <c r="H96" i="3"/>
  <c r="H97" i="3"/>
  <c r="I89" i="3"/>
  <c r="J89" i="3"/>
  <c r="J92" i="3"/>
  <c r="I92" i="3"/>
  <c r="J88" i="3"/>
  <c r="I88" i="3"/>
  <c r="I91" i="3"/>
  <c r="J91" i="3"/>
  <c r="I94" i="3"/>
  <c r="J94" i="3"/>
  <c r="G8" i="3"/>
  <c r="G70" i="3"/>
  <c r="E7" i="3"/>
  <c r="E9" i="3"/>
  <c r="G15" i="3"/>
  <c r="G52" i="3"/>
  <c r="E5" i="3"/>
  <c r="G21" i="3"/>
  <c r="E14" i="3"/>
  <c r="G59" i="3"/>
  <c r="G9" i="3"/>
  <c r="G47" i="3"/>
  <c r="E20" i="3"/>
  <c r="E8" i="3"/>
  <c r="E46" i="3"/>
  <c r="G51" i="3"/>
  <c r="G57" i="3"/>
  <c r="G69" i="3"/>
  <c r="E13" i="3"/>
  <c r="E19" i="3"/>
  <c r="E45" i="3"/>
  <c r="E52" i="3"/>
  <c r="E58" i="3"/>
  <c r="E64" i="3"/>
  <c r="E70" i="3"/>
  <c r="G75" i="3"/>
  <c r="E29" i="3"/>
  <c r="E84" i="3"/>
  <c r="AJ67" i="2"/>
  <c r="AK67" i="2" s="1"/>
  <c r="AJ93" i="2"/>
  <c r="AK93" i="2" s="1"/>
  <c r="E66" i="3"/>
  <c r="E72" i="3"/>
  <c r="AL43" i="2"/>
  <c r="E16" i="3"/>
  <c r="E75" i="3"/>
  <c r="E22" i="3"/>
  <c r="E27" i="3"/>
  <c r="AJ13" i="2"/>
  <c r="AL13" i="2" s="1"/>
  <c r="E33" i="3"/>
  <c r="E51" i="3"/>
  <c r="E57" i="3"/>
  <c r="E63" i="3"/>
  <c r="AJ18" i="2"/>
  <c r="AK18" i="2" s="1"/>
  <c r="G54" i="3"/>
  <c r="G16" i="3"/>
  <c r="E62" i="3"/>
  <c r="E11" i="3"/>
  <c r="E17" i="3"/>
  <c r="E68" i="3"/>
  <c r="E80" i="3"/>
  <c r="G40" i="3"/>
  <c r="G74" i="3"/>
  <c r="G19" i="3"/>
  <c r="G29" i="3"/>
  <c r="G62" i="3"/>
  <c r="G68" i="3"/>
  <c r="G76" i="3"/>
  <c r="G27" i="3"/>
  <c r="G80" i="3"/>
  <c r="G7" i="3"/>
  <c r="G14" i="3"/>
  <c r="G20" i="3"/>
  <c r="AJ39" i="2"/>
  <c r="AK39" i="2" s="1"/>
  <c r="G38" i="3"/>
  <c r="G58" i="3"/>
  <c r="G64" i="3"/>
  <c r="E65" i="3"/>
  <c r="H65" i="3" s="1"/>
  <c r="AJ34" i="2"/>
  <c r="AK34" i="2" s="1"/>
  <c r="AJ47" i="2"/>
  <c r="AL47" i="2" s="1"/>
  <c r="E77" i="3"/>
  <c r="AJ66" i="2"/>
  <c r="AK66" i="2" s="1"/>
  <c r="G77" i="3"/>
  <c r="E39" i="3"/>
  <c r="E34" i="3"/>
  <c r="E28" i="3"/>
  <c r="G39" i="3"/>
  <c r="G34" i="3"/>
  <c r="G28" i="3"/>
  <c r="E83" i="3"/>
  <c r="E15" i="3"/>
  <c r="E21" i="3"/>
  <c r="E53" i="3"/>
  <c r="H53" i="3" s="1"/>
  <c r="G12" i="3"/>
  <c r="E36" i="3"/>
  <c r="E50" i="3"/>
  <c r="E73" i="3"/>
  <c r="E41" i="3"/>
  <c r="H41" i="3" s="1"/>
  <c r="E74" i="3"/>
  <c r="AJ62" i="2"/>
  <c r="AK62" i="2" s="1"/>
  <c r="AJ74" i="2"/>
  <c r="AL74" i="2" s="1"/>
  <c r="AJ51" i="2"/>
  <c r="AK51" i="2" s="1"/>
  <c r="E31" i="3"/>
  <c r="E30" i="3"/>
  <c r="G31" i="3"/>
  <c r="AJ52" i="2"/>
  <c r="AL52" i="2" s="1"/>
  <c r="AJ96" i="2"/>
  <c r="AK96" i="2" s="1"/>
  <c r="AJ9" i="2"/>
  <c r="AL9" i="2" s="1"/>
  <c r="AJ21" i="2"/>
  <c r="AL21" i="2" s="1"/>
  <c r="AJ28" i="2"/>
  <c r="AK28" i="2" s="1"/>
  <c r="AJ10" i="2"/>
  <c r="AK10" i="2" s="1"/>
  <c r="G11" i="3"/>
  <c r="E49" i="3"/>
  <c r="E55" i="3"/>
  <c r="E12" i="3"/>
  <c r="E18" i="3"/>
  <c r="E61" i="3"/>
  <c r="E67" i="3"/>
  <c r="E79" i="3"/>
  <c r="AJ17" i="2"/>
  <c r="AL17" i="2" s="1"/>
  <c r="G30" i="3"/>
  <c r="AJ8" i="2"/>
  <c r="AJ14" i="2"/>
  <c r="AL14" i="2" s="1"/>
  <c r="AJ63" i="2"/>
  <c r="AK63" i="2" s="1"/>
  <c r="AJ69" i="2"/>
  <c r="AK69" i="2" s="1"/>
  <c r="AJ75" i="2"/>
  <c r="AL75" i="2" s="1"/>
  <c r="AJ81" i="2"/>
  <c r="AK81" i="2" s="1"/>
  <c r="AL89" i="2"/>
  <c r="AJ58" i="2"/>
  <c r="AK58" i="2" s="1"/>
  <c r="AJ70" i="2"/>
  <c r="AL70" i="2" s="1"/>
  <c r="AJ76" i="2"/>
  <c r="AL76" i="2" s="1"/>
  <c r="G17" i="3"/>
  <c r="G60" i="3"/>
  <c r="G72" i="3"/>
  <c r="AL44" i="2"/>
  <c r="AK45" i="2"/>
  <c r="AJ94" i="2"/>
  <c r="AL94" i="2" s="1"/>
  <c r="AK46" i="2"/>
  <c r="AJ16" i="2"/>
  <c r="AK16" i="2" s="1"/>
  <c r="G49" i="3"/>
  <c r="G55" i="3"/>
  <c r="AJ11" i="2"/>
  <c r="AL11" i="2" s="1"/>
  <c r="AJ22" i="2"/>
  <c r="AK22" i="2" s="1"/>
  <c r="AJ35" i="2"/>
  <c r="AL35" i="2" s="1"/>
  <c r="AJ53" i="2"/>
  <c r="AL53" i="2" s="1"/>
  <c r="AJ71" i="2"/>
  <c r="AL71" i="2" s="1"/>
  <c r="AJ77" i="2"/>
  <c r="AK77" i="2" s="1"/>
  <c r="G79" i="3"/>
  <c r="G18" i="3"/>
  <c r="G67" i="3"/>
  <c r="G50" i="3"/>
  <c r="AJ30" i="2"/>
  <c r="AL30" i="2" s="1"/>
  <c r="AJ36" i="2"/>
  <c r="AK36" i="2" s="1"/>
  <c r="AJ48" i="2"/>
  <c r="AL48" i="2" s="1"/>
  <c r="AJ54" i="2"/>
  <c r="AK54" i="2" s="1"/>
  <c r="AJ60" i="2"/>
  <c r="AL60" i="2" s="1"/>
  <c r="AJ78" i="2"/>
  <c r="AL78" i="2" s="1"/>
  <c r="G13" i="3"/>
  <c r="AJ24" i="2"/>
  <c r="AK24" i="2" s="1"/>
  <c r="AJ37" i="2"/>
  <c r="AL37" i="2" s="1"/>
  <c r="AJ55" i="2"/>
  <c r="AL55" i="2" s="1"/>
  <c r="AJ73" i="2"/>
  <c r="AK73" i="2" s="1"/>
  <c r="AJ79" i="2"/>
  <c r="AL79" i="2" s="1"/>
  <c r="G45" i="3"/>
  <c r="AJ38" i="2"/>
  <c r="AL38" i="2" s="1"/>
  <c r="AJ50" i="2"/>
  <c r="AK50" i="2" s="1"/>
  <c r="AJ56" i="2"/>
  <c r="AL56" i="2" s="1"/>
  <c r="AJ68" i="2"/>
  <c r="AK68" i="2" s="1"/>
  <c r="AJ80" i="2"/>
  <c r="AL80" i="2" s="1"/>
  <c r="G66" i="3"/>
  <c r="E71" i="3"/>
  <c r="AJ19" i="2"/>
  <c r="AL19" i="2" s="1"/>
  <c r="AJ65" i="2"/>
  <c r="AK65" i="2" s="1"/>
  <c r="AJ85" i="2"/>
  <c r="AK85" i="2" s="1"/>
  <c r="E56" i="3"/>
  <c r="G61" i="3"/>
  <c r="AJ20" i="2"/>
  <c r="AL20" i="2" s="1"/>
  <c r="AJ92" i="2"/>
  <c r="AL92" i="2" s="1"/>
  <c r="E38" i="3"/>
  <c r="AJ31" i="2"/>
  <c r="AL31" i="2" s="1"/>
  <c r="G73" i="3"/>
  <c r="G63" i="3"/>
  <c r="AJ82" i="2"/>
  <c r="AL82" i="2" s="1"/>
  <c r="E23" i="3"/>
  <c r="H23" i="3" s="1"/>
  <c r="E69" i="3"/>
  <c r="AJ12" i="2"/>
  <c r="AL12" i="2" s="1"/>
  <c r="AJ26" i="2"/>
  <c r="AL26" i="2" s="1"/>
  <c r="G83" i="3"/>
  <c r="AJ95" i="2"/>
  <c r="AL95" i="2" s="1"/>
  <c r="E78" i="3"/>
  <c r="H78" i="3" s="1"/>
  <c r="G33" i="3"/>
  <c r="E59" i="3"/>
  <c r="AJ83" i="2"/>
  <c r="AL83" i="2" s="1"/>
  <c r="E54" i="3"/>
  <c r="E76" i="3"/>
  <c r="G84" i="3"/>
  <c r="AJ29" i="2"/>
  <c r="AL29" i="2" s="1"/>
  <c r="AJ59" i="2"/>
  <c r="AL59" i="2" s="1"/>
  <c r="AJ64" i="2"/>
  <c r="AL64" i="2" s="1"/>
  <c r="AJ84" i="2"/>
  <c r="AL84" i="2" s="1"/>
  <c r="AJ91" i="2"/>
  <c r="AT6" i="1"/>
  <c r="H37" i="3"/>
  <c r="AT50" i="1"/>
  <c r="AT25" i="1"/>
  <c r="AT78" i="1"/>
  <c r="AV78" i="1" s="1"/>
  <c r="AT17" i="1"/>
  <c r="F74" i="3"/>
  <c r="AT66" i="1"/>
  <c r="F66" i="3"/>
  <c r="AT58" i="1"/>
  <c r="F50" i="3"/>
  <c r="AT42" i="1"/>
  <c r="AT26" i="1"/>
  <c r="AT33" i="1"/>
  <c r="AT43" i="1"/>
  <c r="AT37" i="1"/>
  <c r="F22" i="3"/>
  <c r="AT21" i="1"/>
  <c r="F71" i="3"/>
  <c r="AT63" i="1"/>
  <c r="F80" i="3"/>
  <c r="AT72" i="1"/>
  <c r="F55" i="3"/>
  <c r="AT47" i="1"/>
  <c r="F63" i="3"/>
  <c r="AT55" i="1"/>
  <c r="F46" i="3"/>
  <c r="AT39" i="1"/>
  <c r="F36" i="3"/>
  <c r="AT30" i="1"/>
  <c r="AT8" i="1"/>
  <c r="AT13" i="1"/>
  <c r="AT34" i="1"/>
  <c r="AT41" i="1"/>
  <c r="AT49" i="1"/>
  <c r="AT40" i="1"/>
  <c r="AT59" i="1"/>
  <c r="AT67" i="1"/>
  <c r="H25" i="3"/>
  <c r="AT9" i="1"/>
  <c r="AT16" i="1"/>
  <c r="AT52" i="1"/>
  <c r="AT57" i="1"/>
  <c r="AT65" i="1"/>
  <c r="AT51" i="1"/>
  <c r="G5" i="3"/>
  <c r="AT7" i="1"/>
  <c r="AT15" i="1"/>
  <c r="AT32" i="1"/>
  <c r="G56" i="3"/>
  <c r="E40" i="3"/>
  <c r="E47" i="3"/>
  <c r="AT24" i="1"/>
  <c r="AT14" i="1"/>
  <c r="G22" i="3"/>
  <c r="AT23" i="1"/>
  <c r="AT31" i="1"/>
  <c r="AT48" i="1"/>
  <c r="AT56" i="1"/>
  <c r="G71" i="3"/>
  <c r="AT64" i="1"/>
  <c r="AT73" i="1"/>
  <c r="AT79" i="1"/>
  <c r="AT83" i="1"/>
  <c r="AJ23" i="2"/>
  <c r="AJ57" i="2"/>
  <c r="H48" i="3"/>
  <c r="AT12" i="1"/>
  <c r="AT20" i="1"/>
  <c r="AT29" i="1"/>
  <c r="AT38" i="1"/>
  <c r="AT46" i="1"/>
  <c r="AT54" i="1"/>
  <c r="AT62" i="1"/>
  <c r="AT71" i="1"/>
  <c r="AT11" i="1"/>
  <c r="AT19" i="1"/>
  <c r="AT28" i="1"/>
  <c r="AT35" i="1"/>
  <c r="AT45" i="1"/>
  <c r="AT53" i="1"/>
  <c r="AT61" i="1"/>
  <c r="AT69" i="1"/>
  <c r="AT84" i="1"/>
  <c r="H24" i="3"/>
  <c r="H44" i="3"/>
  <c r="H82" i="3"/>
  <c r="AT10" i="1"/>
  <c r="AT18" i="1"/>
  <c r="AT27" i="1"/>
  <c r="AT44" i="1"/>
  <c r="AT60" i="1"/>
  <c r="AT68" i="1"/>
  <c r="AJ15" i="2"/>
  <c r="AJ32" i="2"/>
  <c r="D98" i="3"/>
  <c r="H6" i="3"/>
  <c r="H32" i="3"/>
  <c r="AJ72" i="2"/>
  <c r="AJ90" i="2"/>
  <c r="AJ7" i="2"/>
  <c r="AJ49" i="2"/>
  <c r="E10" i="3"/>
  <c r="H10" i="3" s="1"/>
  <c r="E42" i="3"/>
  <c r="H42" i="3" s="1"/>
  <c r="G81" i="3"/>
  <c r="H81" i="3" s="1"/>
  <c r="AJ25" i="2"/>
  <c r="E60" i="3"/>
  <c r="E35" i="3"/>
  <c r="H35" i="3" s="1"/>
  <c r="AJ6" i="2"/>
  <c r="AJ33" i="2"/>
  <c r="AJ61" i="2"/>
  <c r="J97" i="3" l="1"/>
  <c r="J96" i="3"/>
  <c r="J95" i="3"/>
  <c r="AJ97" i="2"/>
  <c r="I95" i="3"/>
  <c r="I97" i="3"/>
  <c r="I96" i="3"/>
  <c r="H59" i="3"/>
  <c r="AT85" i="1"/>
  <c r="H70" i="3"/>
  <c r="H57" i="3"/>
  <c r="H51" i="3"/>
  <c r="AL67" i="2"/>
  <c r="AL93" i="2"/>
  <c r="H84" i="3"/>
  <c r="AK43" i="2"/>
  <c r="H7" i="3"/>
  <c r="H9" i="3"/>
  <c r="H47" i="3"/>
  <c r="H69" i="3"/>
  <c r="H8" i="3"/>
  <c r="H15" i="3"/>
  <c r="H45" i="3"/>
  <c r="H46" i="3"/>
  <c r="H52" i="3"/>
  <c r="H21" i="3"/>
  <c r="H14" i="3"/>
  <c r="H20" i="3"/>
  <c r="H40" i="3"/>
  <c r="H13" i="3"/>
  <c r="H54" i="3"/>
  <c r="AL34" i="2"/>
  <c r="H72" i="3"/>
  <c r="H64" i="3"/>
  <c r="H58" i="3"/>
  <c r="H19" i="3"/>
  <c r="H11" i="3"/>
  <c r="H75" i="3"/>
  <c r="H29" i="3"/>
  <c r="AL66" i="2"/>
  <c r="H83" i="3"/>
  <c r="AK13" i="2"/>
  <c r="AL18" i="2"/>
  <c r="H16" i="3"/>
  <c r="AK12" i="2"/>
  <c r="H27" i="3"/>
  <c r="H33" i="3"/>
  <c r="H68" i="3"/>
  <c r="H62" i="3"/>
  <c r="AK17" i="2"/>
  <c r="H17" i="3"/>
  <c r="H73" i="3"/>
  <c r="H31" i="3"/>
  <c r="H74" i="3"/>
  <c r="H67" i="3"/>
  <c r="H49" i="3"/>
  <c r="H76" i="3"/>
  <c r="H60" i="3"/>
  <c r="H18" i="3"/>
  <c r="H36" i="3"/>
  <c r="AL77" i="2"/>
  <c r="H39" i="3"/>
  <c r="H12" i="3"/>
  <c r="H77" i="3"/>
  <c r="H28" i="3"/>
  <c r="H34" i="3"/>
  <c r="AK52" i="2"/>
  <c r="AL69" i="2"/>
  <c r="AL96" i="2"/>
  <c r="AL39" i="2"/>
  <c r="AK82" i="2"/>
  <c r="AK95" i="2"/>
  <c r="H80" i="3"/>
  <c r="AK47" i="2"/>
  <c r="H38" i="3"/>
  <c r="AK21" i="2"/>
  <c r="AK89" i="2"/>
  <c r="AL45" i="2"/>
  <c r="AK20" i="2"/>
  <c r="AK94" i="2"/>
  <c r="AL28" i="2"/>
  <c r="AL58" i="2"/>
  <c r="H79" i="3"/>
  <c r="H30" i="3"/>
  <c r="AK29" i="2"/>
  <c r="H61" i="3"/>
  <c r="AK9" i="2"/>
  <c r="AL10" i="2"/>
  <c r="AL62" i="2"/>
  <c r="AL36" i="2"/>
  <c r="AK19" i="2"/>
  <c r="AL54" i="2"/>
  <c r="AK56" i="2"/>
  <c r="AL68" i="2"/>
  <c r="AK60" i="2"/>
  <c r="AK14" i="2"/>
  <c r="AK84" i="2"/>
  <c r="AL22" i="2"/>
  <c r="AL16" i="2"/>
  <c r="AK74" i="2"/>
  <c r="AL51" i="2"/>
  <c r="AK70" i="2"/>
  <c r="AK35" i="2"/>
  <c r="AL81" i="2"/>
  <c r="AK48" i="2"/>
  <c r="AK44" i="2"/>
  <c r="AL73" i="2"/>
  <c r="AL65" i="2"/>
  <c r="AK31" i="2"/>
  <c r="AK71" i="2"/>
  <c r="AK53" i="2"/>
  <c r="AK80" i="2"/>
  <c r="AL24" i="2"/>
  <c r="AL63" i="2"/>
  <c r="AL46" i="2"/>
  <c r="AK37" i="2"/>
  <c r="H55" i="3"/>
  <c r="AK79" i="2"/>
  <c r="AK76" i="2"/>
  <c r="AK11" i="2"/>
  <c r="AK75" i="2"/>
  <c r="AK38" i="2"/>
  <c r="AK8" i="2"/>
  <c r="AL8" i="2"/>
  <c r="AL85" i="2"/>
  <c r="AK83" i="2"/>
  <c r="AK78" i="2"/>
  <c r="AK30" i="2"/>
  <c r="AK92" i="2"/>
  <c r="H50" i="3"/>
  <c r="AK55" i="2"/>
  <c r="AL50" i="2"/>
  <c r="H56" i="3"/>
  <c r="AK64" i="2"/>
  <c r="AK26" i="2"/>
  <c r="H63" i="3"/>
  <c r="AK91" i="2"/>
  <c r="AL91" i="2"/>
  <c r="AK59" i="2"/>
  <c r="H66" i="3"/>
  <c r="AV28" i="1"/>
  <c r="AU28" i="1"/>
  <c r="AU46" i="1"/>
  <c r="AV46" i="1"/>
  <c r="AV83" i="1"/>
  <c r="AU83" i="1"/>
  <c r="AV15" i="1"/>
  <c r="AU15" i="1"/>
  <c r="AU40" i="1"/>
  <c r="AV40" i="1"/>
  <c r="AV47" i="1"/>
  <c r="AU47" i="1"/>
  <c r="AV25" i="1"/>
  <c r="AU25" i="1"/>
  <c r="AV19" i="1"/>
  <c r="AU19" i="1"/>
  <c r="AV82" i="1"/>
  <c r="AU82" i="1"/>
  <c r="AV31" i="1"/>
  <c r="AU31" i="1"/>
  <c r="AV7" i="1"/>
  <c r="AU7" i="1"/>
  <c r="AV49" i="1"/>
  <c r="AU49" i="1"/>
  <c r="AV50" i="1"/>
  <c r="AU50" i="1"/>
  <c r="AV26" i="1"/>
  <c r="AU26" i="1"/>
  <c r="AU78" i="1"/>
  <c r="AU27" i="1"/>
  <c r="AV27" i="1"/>
  <c r="AV38" i="1"/>
  <c r="AU38" i="1"/>
  <c r="AV74" i="1"/>
  <c r="AU74" i="1"/>
  <c r="AV41" i="1"/>
  <c r="AU41" i="1"/>
  <c r="AV72" i="1"/>
  <c r="AU72" i="1"/>
  <c r="AV42" i="1"/>
  <c r="AU42" i="1"/>
  <c r="AV65" i="1"/>
  <c r="AU65" i="1"/>
  <c r="AV59" i="1"/>
  <c r="AU59" i="1"/>
  <c r="AV11" i="1"/>
  <c r="AU11" i="1"/>
  <c r="AV79" i="1"/>
  <c r="AU79" i="1"/>
  <c r="AV23" i="1"/>
  <c r="AU23" i="1"/>
  <c r="AV34" i="1"/>
  <c r="AU34" i="1"/>
  <c r="AV10" i="1"/>
  <c r="AU10" i="1"/>
  <c r="AV84" i="1"/>
  <c r="AU84" i="1"/>
  <c r="AV29" i="1"/>
  <c r="AU29" i="1"/>
  <c r="AV73" i="1"/>
  <c r="AU73" i="1"/>
  <c r="AV57" i="1"/>
  <c r="AU57" i="1"/>
  <c r="AV13" i="1"/>
  <c r="AU13" i="1"/>
  <c r="AV63" i="1"/>
  <c r="AU63" i="1"/>
  <c r="AU58" i="1"/>
  <c r="AV58" i="1"/>
  <c r="H71" i="3"/>
  <c r="AU14" i="1"/>
  <c r="AV14" i="1"/>
  <c r="AU52" i="1"/>
  <c r="AV52" i="1"/>
  <c r="AU8" i="1"/>
  <c r="AV8" i="1"/>
  <c r="AV68" i="1"/>
  <c r="AU68" i="1"/>
  <c r="AV69" i="1"/>
  <c r="AU69" i="1"/>
  <c r="AU71" i="1"/>
  <c r="AV71" i="1"/>
  <c r="AU20" i="1"/>
  <c r="AV20" i="1"/>
  <c r="AU64" i="1"/>
  <c r="AV64" i="1"/>
  <c r="AV16" i="1"/>
  <c r="AU16" i="1"/>
  <c r="AV30" i="1"/>
  <c r="AU30" i="1"/>
  <c r="AV21" i="1"/>
  <c r="AU21" i="1"/>
  <c r="AV66" i="1"/>
  <c r="AU66" i="1"/>
  <c r="AV24" i="1"/>
  <c r="AU24" i="1"/>
  <c r="AV9" i="1"/>
  <c r="AU9" i="1"/>
  <c r="AV60" i="1"/>
  <c r="AU60" i="1"/>
  <c r="AV53" i="1"/>
  <c r="AU53" i="1"/>
  <c r="AV62" i="1"/>
  <c r="AU62" i="1"/>
  <c r="AV39" i="1"/>
  <c r="AU39" i="1"/>
  <c r="AU37" i="1"/>
  <c r="AV37" i="1"/>
  <c r="AV61" i="1"/>
  <c r="AU61" i="1"/>
  <c r="AV12" i="1"/>
  <c r="AU12" i="1"/>
  <c r="AV56" i="1"/>
  <c r="AU56" i="1"/>
  <c r="AV35" i="1"/>
  <c r="AU35" i="1"/>
  <c r="AV51" i="1"/>
  <c r="AU51" i="1"/>
  <c r="AV18" i="1"/>
  <c r="AU18" i="1"/>
  <c r="AV43" i="1"/>
  <c r="AU43" i="1"/>
  <c r="AV44" i="1"/>
  <c r="AU44" i="1"/>
  <c r="AV45" i="1"/>
  <c r="AU45" i="1"/>
  <c r="AV54" i="1"/>
  <c r="AU54" i="1"/>
  <c r="AV48" i="1"/>
  <c r="AU48" i="1"/>
  <c r="AV32" i="1"/>
  <c r="AU32" i="1"/>
  <c r="AV67" i="1"/>
  <c r="AU67" i="1"/>
  <c r="AV55" i="1"/>
  <c r="AU55" i="1"/>
  <c r="AV33" i="1"/>
  <c r="AU33" i="1"/>
  <c r="AV17" i="1"/>
  <c r="AU17" i="1"/>
  <c r="I82" i="3"/>
  <c r="J82" i="3"/>
  <c r="I44" i="3"/>
  <c r="J44" i="3"/>
  <c r="I23" i="3"/>
  <c r="J23" i="3"/>
  <c r="I37" i="3"/>
  <c r="J37" i="3"/>
  <c r="I42" i="3"/>
  <c r="J42" i="3"/>
  <c r="J65" i="3"/>
  <c r="I65" i="3"/>
  <c r="I6" i="3"/>
  <c r="J6" i="3"/>
  <c r="J48" i="3"/>
  <c r="I48" i="3"/>
  <c r="I41" i="3"/>
  <c r="J41" i="3"/>
  <c r="I81" i="3"/>
  <c r="J81" i="3"/>
  <c r="I24" i="3"/>
  <c r="J24" i="3"/>
  <c r="J10" i="3"/>
  <c r="I10" i="3"/>
  <c r="I25" i="3"/>
  <c r="J25" i="3"/>
  <c r="I32" i="3"/>
  <c r="J32" i="3"/>
  <c r="J53" i="3"/>
  <c r="I53" i="3"/>
  <c r="J35" i="3"/>
  <c r="I35" i="3"/>
  <c r="J78" i="3"/>
  <c r="I78" i="3"/>
  <c r="F5" i="3"/>
  <c r="F98" i="3" s="1"/>
  <c r="H22" i="3"/>
  <c r="AL57" i="2"/>
  <c r="AK57" i="2"/>
  <c r="AL15" i="2"/>
  <c r="AK15" i="2"/>
  <c r="AL32" i="2"/>
  <c r="AK32" i="2"/>
  <c r="AL49" i="2"/>
  <c r="AK49" i="2"/>
  <c r="G98" i="3"/>
  <c r="AL23" i="2"/>
  <c r="AK23" i="2"/>
  <c r="AL7" i="2"/>
  <c r="AK7" i="2"/>
  <c r="E98" i="3"/>
  <c r="AK33" i="2"/>
  <c r="AL33" i="2"/>
  <c r="AL25" i="2"/>
  <c r="AK25" i="2"/>
  <c r="AL72" i="2"/>
  <c r="AK72" i="2"/>
  <c r="AL90" i="2"/>
  <c r="AK90" i="2"/>
  <c r="AL6" i="2"/>
  <c r="AK6" i="2"/>
  <c r="AU6" i="1"/>
  <c r="AV6" i="1"/>
  <c r="AL61" i="2"/>
  <c r="AK61" i="2"/>
  <c r="I33" i="3" l="1"/>
  <c r="J14" i="3"/>
  <c r="I61" i="3"/>
  <c r="J34" i="3"/>
  <c r="I27" i="3"/>
  <c r="J21" i="3"/>
  <c r="J28" i="3"/>
  <c r="J52" i="3"/>
  <c r="I30" i="3"/>
  <c r="J77" i="3"/>
  <c r="I16" i="3"/>
  <c r="I46" i="3"/>
  <c r="I55" i="3"/>
  <c r="I76" i="3"/>
  <c r="I11" i="3"/>
  <c r="I7" i="3"/>
  <c r="I63" i="3"/>
  <c r="I49" i="3"/>
  <c r="I19" i="3"/>
  <c r="J38" i="3"/>
  <c r="I67" i="3"/>
  <c r="I58" i="3"/>
  <c r="I84" i="3"/>
  <c r="I74" i="3"/>
  <c r="I64" i="3"/>
  <c r="J56" i="3"/>
  <c r="I80" i="3"/>
  <c r="I31" i="3"/>
  <c r="J72" i="3"/>
  <c r="I73" i="3"/>
  <c r="I51" i="3"/>
  <c r="I17" i="3"/>
  <c r="I54" i="3"/>
  <c r="I57" i="3"/>
  <c r="J71" i="3"/>
  <c r="J50" i="3"/>
  <c r="J13" i="3"/>
  <c r="J70" i="3"/>
  <c r="I62" i="3"/>
  <c r="J40" i="3"/>
  <c r="I68" i="3"/>
  <c r="J20" i="3"/>
  <c r="J59" i="3"/>
  <c r="J79" i="3"/>
  <c r="I12" i="3"/>
  <c r="I45" i="3"/>
  <c r="J39" i="3"/>
  <c r="I15" i="3"/>
  <c r="I83" i="3"/>
  <c r="I8" i="3"/>
  <c r="I66" i="3"/>
  <c r="I36" i="3"/>
  <c r="I69" i="3"/>
  <c r="I18" i="3"/>
  <c r="I29" i="3"/>
  <c r="J47" i="3"/>
  <c r="I60" i="3"/>
  <c r="I75" i="3"/>
  <c r="J9" i="3"/>
  <c r="I70" i="3"/>
  <c r="I59" i="3"/>
  <c r="J57" i="3"/>
  <c r="J51" i="3"/>
  <c r="J84" i="3"/>
  <c r="J54" i="3"/>
  <c r="I9" i="3"/>
  <c r="J7" i="3"/>
  <c r="I47" i="3"/>
  <c r="J8" i="3"/>
  <c r="J15" i="3"/>
  <c r="J69" i="3"/>
  <c r="I52" i="3"/>
  <c r="I14" i="3"/>
  <c r="J46" i="3"/>
  <c r="J45" i="3"/>
  <c r="I21" i="3"/>
  <c r="I13" i="3"/>
  <c r="I20" i="3"/>
  <c r="I40" i="3"/>
  <c r="I72" i="3"/>
  <c r="J29" i="3"/>
  <c r="J75" i="3"/>
  <c r="J64" i="3"/>
  <c r="J58" i="3"/>
  <c r="J19" i="3"/>
  <c r="J11" i="3"/>
  <c r="J83" i="3"/>
  <c r="J62" i="3"/>
  <c r="J68" i="3"/>
  <c r="J27" i="3"/>
  <c r="J16" i="3"/>
  <c r="J33" i="3"/>
  <c r="J17" i="3"/>
  <c r="J73" i="3"/>
  <c r="J31" i="3"/>
  <c r="J74" i="3"/>
  <c r="J76" i="3"/>
  <c r="J67" i="3"/>
  <c r="J60" i="3"/>
  <c r="J49" i="3"/>
  <c r="J12" i="3"/>
  <c r="I39" i="3"/>
  <c r="I77" i="3"/>
  <c r="I28" i="3"/>
  <c r="I34" i="3"/>
  <c r="I50" i="3"/>
  <c r="J36" i="3"/>
  <c r="J18" i="3"/>
  <c r="J80" i="3"/>
  <c r="J30" i="3"/>
  <c r="I38" i="3"/>
  <c r="J61" i="3"/>
  <c r="I79" i="3"/>
  <c r="J66" i="3"/>
  <c r="J55" i="3"/>
  <c r="I56" i="3"/>
  <c r="J63" i="3"/>
  <c r="I71" i="3"/>
  <c r="J22" i="3"/>
  <c r="I22" i="3"/>
  <c r="H5" i="3"/>
  <c r="AV85" i="1"/>
  <c r="AU85" i="1"/>
  <c r="AK97" i="2"/>
  <c r="AL97" i="2"/>
  <c r="H98" i="3" l="1"/>
  <c r="I5" i="3"/>
  <c r="I98" i="3" s="1"/>
  <c r="J5" i="3"/>
  <c r="J98" i="3" s="1"/>
</calcChain>
</file>

<file path=xl/sharedStrings.xml><?xml version="1.0" encoding="utf-8"?>
<sst xmlns="http://schemas.openxmlformats.org/spreadsheetml/2006/main" count="640" uniqueCount="205">
  <si>
    <t>REGIÓN</t>
  </si>
  <si>
    <t>DNTP</t>
  </si>
  <si>
    <t>UNIDAD EJECUTORA</t>
  </si>
  <si>
    <t>VPMN
(b)</t>
  </si>
  <si>
    <t>TRANSFERENCIA 
(d)</t>
  </si>
  <si>
    <t>AMAZONAS</t>
  </si>
  <si>
    <t>REGION AMAZONAS - HOSPITAL DE APOYO CHACHAPOYAS</t>
  </si>
  <si>
    <t>ANCASH</t>
  </si>
  <si>
    <t>REGION ANCASH - SALUD HUARAZ</t>
  </si>
  <si>
    <t>REGION ANCASH - SALUD ELEAZAR GUZMAN BARRON</t>
  </si>
  <si>
    <t>REGION ANCASH - SALUD LA CALETA</t>
  </si>
  <si>
    <t>APURIMAC</t>
  </si>
  <si>
    <t>REGION APURIMAC - HOSPITAL GUILLERMO DIAZ DE LA VEGA - ABANCAY</t>
  </si>
  <si>
    <t>REGION APURIMAC - HOSPITAL SUBREGIONAL DE ANDAHUAYLAS</t>
  </si>
  <si>
    <t>AREQUIPA</t>
  </si>
  <si>
    <t>REGION AREQUIPA - HOSPITAL GOYENECHE</t>
  </si>
  <si>
    <t>REGION AREQUIPA - HOSPITAL REGIONAL HONORIO DELGADO</t>
  </si>
  <si>
    <t>REGION AREQUIPA-SALUD CAMANA</t>
  </si>
  <si>
    <t>REGION AREQUIPA-SALUD APLAO</t>
  </si>
  <si>
    <t>REGION AREQUIPA - INSTITUTO REGIONAL DE ENFERMEDADES NEOPLASICAS DEL SUR</t>
  </si>
  <si>
    <t>REG. AREQUIPA - HOSPITAL CENTRAL DE MAJES ING. ANGEL GABRIEL CHURA GALLEGOS</t>
  </si>
  <si>
    <t>AYACUCHO</t>
  </si>
  <si>
    <t>REGION AYACUCHO - HOSPITAL HUAMANGA</t>
  </si>
  <si>
    <t>GOB. REG. DE AYACUCHO- RED DE SALUD HUAMANGA</t>
  </si>
  <si>
    <t>GOB. REG. DE AYACUCHO - RED DE SALUD SAN MIGUEL</t>
  </si>
  <si>
    <t>CAJAMARCA</t>
  </si>
  <si>
    <t>REGION CAJAMARCA - HOSPITAL CAJAMARCA</t>
  </si>
  <si>
    <t>CALLAO</t>
  </si>
  <si>
    <t>REGION CALLAO - DIRECCIÓN DE SALUD I CALLAO (ADAMO)</t>
  </si>
  <si>
    <t>REGION CALLAO - HOSPITAL DANIEL ALCIDES CARRION</t>
  </si>
  <si>
    <t>REGION CALLAO - HOSPITAL DE APOYO SAN JOSE</t>
  </si>
  <si>
    <t>CUSCO</t>
  </si>
  <si>
    <t>REGION CUSCO - HOSPITAL DE APOYO DEPARTAMENTAL CUSCO</t>
  </si>
  <si>
    <t>REGION CUSCO - HOSPITAL ANTONIO LORENA</t>
  </si>
  <si>
    <t>HUANCAVELICA</t>
  </si>
  <si>
    <t>REGION HUANCAVELICA - HOSP. DEP. DE HUANCAVELICA</t>
  </si>
  <si>
    <t>HUANUCO</t>
  </si>
  <si>
    <t>REGION HUANUCO - HOSPITAL DE HUANUCO HERMILIO VALDIZAN</t>
  </si>
  <si>
    <t>ICA</t>
  </si>
  <si>
    <t>REGION ICA- HOSPITAL SAN JOSE DE CHINCHA</t>
  </si>
  <si>
    <t>REGION ICA - HOSPITAL REGIONAL DE ICA</t>
  </si>
  <si>
    <t>REGION ICA - HOSPITAL DE APOYO SANTA MARIA DEL SOCORRO</t>
  </si>
  <si>
    <t>JUNIN</t>
  </si>
  <si>
    <t>REGION JUNIN - SALUD DANIEL ALCIDES CARRION</t>
  </si>
  <si>
    <t>REGION JUNIN - SALUD EL CARMEN</t>
  </si>
  <si>
    <t>REGION JUNIN - SALUD TARMA</t>
  </si>
  <si>
    <t>LA LIBERTAD</t>
  </si>
  <si>
    <t>REGION LA LIBERTAD - SALUD NORTE ASCOPE</t>
  </si>
  <si>
    <t>REGION LA LIBERTAD - SALUD TRUJILLO SUR OESTE (BELEN)</t>
  </si>
  <si>
    <t>INSTITUTO REGIONAL DE ENFERMEDADES NEOPLASICAS LUIS PINILLOS GANOZA - INREN-NORTE</t>
  </si>
  <si>
    <t>LAMBAYEQUE</t>
  </si>
  <si>
    <t>REGION LAMBAYEQUE - HOSPITAL REGIONAL DOCENTE LAS MERCEDES-CHICLAYO</t>
  </si>
  <si>
    <t>REGION LAMBAYEQUE - HOSPITAL REGIONAL DE LAMBAYEQUE</t>
  </si>
  <si>
    <t>LIMA</t>
  </si>
  <si>
    <t>INSTITUTO NACIONAL DE  CIENCIAS NEUROLOGICAS</t>
  </si>
  <si>
    <t>INSTITUTO NACIONAL DE SALUD DEL NIÑO - BREÑA</t>
  </si>
  <si>
    <t>INSTITUTO NACIONAL MATERNO PERINATAL</t>
  </si>
  <si>
    <t>HOSPITAL NACIONAL HIPOLITO UNANUE</t>
  </si>
  <si>
    <t>HOSPITAL SERGIO BERNALES</t>
  </si>
  <si>
    <t>HOSPITAL CAYETANO HEREDIA</t>
  </si>
  <si>
    <t>HOSPITAL DE APOYO DEPARTAMENTAL MARIA AUXILIADORA</t>
  </si>
  <si>
    <t>HOSPITAL NACIONAL ARZOBISPO LOAYZA</t>
  </si>
  <si>
    <t>HOSPITAL NACIONAL DOS DE MAYO</t>
  </si>
  <si>
    <t>HOSPITAL DE APOYO SANTA ROSA</t>
  </si>
  <si>
    <t>HOSPITAL DE EMERGENCIAS CASIMIRO ULLOA</t>
  </si>
  <si>
    <t>HOSPITAL DE EMERGENCIAS PEDIATRICAS</t>
  </si>
  <si>
    <t>HOSPITAL NACIONAL DOCENTE MADRE NIÑO - SAN BARTOLOMÉ</t>
  </si>
  <si>
    <t>HOSPITAL CARLOS LANFRANCO LA HOZ</t>
  </si>
  <si>
    <t>HOSPITAL "JOSE  AGURTO TELLO DE CHOSICA"</t>
  </si>
  <si>
    <t>HOSPITAL SAN JUAN DE LURIGANCHO</t>
  </si>
  <si>
    <t>INSTITUTO NACIONAL DE ENFERMEDADES NEOPLÁSICAS</t>
  </si>
  <si>
    <t>INSTITUTO NACIONAL DE SALUD DEL NIÑO - SAN BORJA</t>
  </si>
  <si>
    <t>HOSPITAL DE EMERGENCIAS VILLA EL SALVADOR</t>
  </si>
  <si>
    <t>LIMA REGION</t>
  </si>
  <si>
    <t>REGION LIMA - HOSPITAL HUACHO - HUAURA - OYÓN Y SERVICIOS BÁSICOS DE SALUD</t>
  </si>
  <si>
    <t>REGION LIMA - HOSPITAL DE APOYO REZOLA</t>
  </si>
  <si>
    <t>REGION LIMA - HOSPITAL BARRANCA-CAJATAMBO Y SERVICIOS BÁSICOS DE SALUD</t>
  </si>
  <si>
    <t>REGION LIMA - HOSPITAL CHANCAY SERVICIOS BÁSICOS DE SALUD</t>
  </si>
  <si>
    <t>REGION LIMA - HOSPITAL HUARAL Y SERVICIOS BÁSICOS DE SALUD</t>
  </si>
  <si>
    <t>LORETO</t>
  </si>
  <si>
    <t>REGION LORETO - SALUD HOSPITAL DE APOYO IQUITOS</t>
  </si>
  <si>
    <t>REGION LORETO - SALUD HOSPITAL REGIONAL DE LORETO</t>
  </si>
  <si>
    <t>MADRE DE DIOS</t>
  </si>
  <si>
    <t>REGION MADRE DE DIOS-HOSPITAL SANTA ROSA DE PUERTO MALDONADO</t>
  </si>
  <si>
    <t>MOQUEGUA</t>
  </si>
  <si>
    <t>REGION MOQUEGUA - HOSPITAL REGIONAL MOQUEGUA</t>
  </si>
  <si>
    <t>PIURA</t>
  </si>
  <si>
    <t>REGION PIURA - HOSPITAL DE APOYO III SULLANA</t>
  </si>
  <si>
    <t>REGION PIURA - HOSPITAL DE APOYO I SANTA ROSA</t>
  </si>
  <si>
    <t>PUNO</t>
  </si>
  <si>
    <t>REGION PUNO - SALUD SAN ROMAN (HOSPITAL CARLOS MONGE MEDRANO)</t>
  </si>
  <si>
    <t>REGION PUNO - HOSPITAL REGIONAL MANUEL NUÑEZ BUTRON</t>
  </si>
  <si>
    <t>SAN MARTIN</t>
  </si>
  <si>
    <t>GOB. REG. SAN MARTIN - HOSPITAL II - TARAPOTO</t>
  </si>
  <si>
    <t>TACNA</t>
  </si>
  <si>
    <t>REGION TACNA - HOSPITAL DE APOYO HIPOLITO UNANUE</t>
  </si>
  <si>
    <t>TUMBES</t>
  </si>
  <si>
    <t>GOB.REG.TUMBES-HOSP.REGIONAL JOSE ALFREDO MENDOZA OLAVARRIA-JAMO II-2 TUMBES</t>
  </si>
  <si>
    <t>UCAYALI</t>
  </si>
  <si>
    <t>REGION UCAYALI-HOSPITAL REGIONAL DE PUCALLPA</t>
  </si>
  <si>
    <t>REGION UCAYALI-HOSPITAL AMAZONICO</t>
  </si>
  <si>
    <t>Total general</t>
  </si>
  <si>
    <t>REGION CAJAMARCA-HOSPITAL GENERAL DE JAEN</t>
  </si>
  <si>
    <t>UNIDAD EJECUTORA 002 - 1423: FONDO INTANGIBLE SOLIDARIO DE SALUD</t>
  </si>
  <si>
    <t>PLIEGO 135 – SEGURO INTEGRAL DE SALUD</t>
  </si>
  <si>
    <t>SALDO A FAVOR DEL FISSAL</t>
  </si>
  <si>
    <t>SALDO A FAVOR DE LAS IPRESS</t>
  </si>
  <si>
    <t>REGION AMAZONAS - HOSPITAL DE APOYO BAGUA</t>
  </si>
  <si>
    <t>REGION CAJAMARCA - HOSPITAL GENERAL DE JAEN</t>
  </si>
  <si>
    <t>REGION UCAYALI - HOSPITAL AMAZONICO</t>
  </si>
  <si>
    <t>REGION UCAYALI - HOSPITAL REGIONAL DE PUCALLPA</t>
  </si>
  <si>
    <t>GOB.REG.TUMBES - HOSP.REGIONAL JOSE ALFREDO MENDOZA OLAVARRIA-JAMO II-2 TUMBES</t>
  </si>
  <si>
    <t>REGION JUNIN - DIRECCION REGIONAL DE SALUD JUNIN</t>
  </si>
  <si>
    <t>REGION SAN MARTIN - SALUD ALTO MAYO</t>
  </si>
  <si>
    <t>REGION ANCASH - SALUD HUARI</t>
  </si>
  <si>
    <t>REGION CAJAMARCA - SALUD CUTERVO</t>
  </si>
  <si>
    <t>REGION HUANUCO-SALUD TINGO MARIA</t>
  </si>
  <si>
    <t>REGION JUNIN - SALUD SATIPO</t>
  </si>
  <si>
    <t>SALUD SANTIAGO DE CHUCO</t>
  </si>
  <si>
    <t>PASCO</t>
  </si>
  <si>
    <t>REGION PASCO - SALUD AIS HOSPITAL DANIEL A. CARRION</t>
  </si>
  <si>
    <t>REGION PASCO - SALUD AIS UTES OXAPAMPA</t>
  </si>
  <si>
    <t>SALUD MELGAR</t>
  </si>
  <si>
    <t>HOSPITAL SANTA GEMA DE YURIMAGUAS</t>
  </si>
  <si>
    <t>HOSPITAL JOSE H. SOTO CADENILLAS - CHOTA</t>
  </si>
  <si>
    <t>HOSPITAL DE QUILLABAMBA</t>
  </si>
  <si>
    <t>REGION CALLAO - HOSPITAL DANIEL A. CARRION</t>
  </si>
  <si>
    <t>Total Descuentos (m)</t>
  </si>
  <si>
    <t>Total Reembolsos 
(n)</t>
  </si>
  <si>
    <t>Total AJUSTES 
(c) = (m-n)</t>
  </si>
  <si>
    <t>GOB. REG. DE JUNIN - HOSPITAL REGIONAL DOCENTE DE MEDICINA TROPICAL DOCTOR JULIO CESAR DEMARINI CARO</t>
  </si>
  <si>
    <t>GOB. REG. DE JUNIN - INSTITUTO REGIONAL DE ENFERMEDADES NEOPLÁSICAS DEL CENTRO - IREN CENTRO</t>
  </si>
  <si>
    <t>REGION PUNO - SALUD AZANGARO</t>
  </si>
  <si>
    <t>SETIEMBRE 2023</t>
  </si>
  <si>
    <t>OCTUBRE 2023</t>
  </si>
  <si>
    <t>NOVIEMBRE 2023</t>
  </si>
  <si>
    <t>DICIEMBRE 2023</t>
  </si>
  <si>
    <t>SALDO HASTA PRODUCCIÓN DICIEMBRE 2023
(a)</t>
  </si>
  <si>
    <t>ENERO 2024</t>
  </si>
  <si>
    <t>FEBRERO 2024</t>
  </si>
  <si>
    <t>MARZO 2024</t>
  </si>
  <si>
    <t>Total Ene-Dic 2024 VPMN
(b)</t>
  </si>
  <si>
    <t>Reembolso_2</t>
  </si>
  <si>
    <t>Reembolso_1</t>
  </si>
  <si>
    <t>Descuento_2</t>
  </si>
  <si>
    <t>FEBRERO 2024 
(RJ 013-2024-SIS/J Y RJ 023-2024-SIS/J)</t>
  </si>
  <si>
    <t>MARZO 2024 
(RJ 032-2024-SIS/J Y RJ 036-2024-SIS/J)</t>
  </si>
  <si>
    <t>HOSPITAL LIMA ESTE - VITARTE</t>
  </si>
  <si>
    <t>GOB. REG. DE LORETO - HOSPITAL SANTA GEMA DE YURIMAGUAS</t>
  </si>
  <si>
    <t>MARZO 2024 (RJ 035-2024-SIS/J)</t>
  </si>
  <si>
    <t>MAYO 2024 (RJ 064-2024-SIS/J)</t>
  </si>
  <si>
    <t>HOSPITAL SANTA MARIA DE CUTERVO</t>
  </si>
  <si>
    <t>SALDO HASTA PRODUCCIÓN AGOSTO 2023
(a)</t>
  </si>
  <si>
    <t>ABRIL 2024 
(RJ 046-2024-SIS/J)</t>
  </si>
  <si>
    <t>MAYO 2024 (RJ 059-2024-SIS/J y RJ 064-2024-SIS/J)</t>
  </si>
  <si>
    <t>Verif de Exp PNT</t>
  </si>
  <si>
    <t>ABRIL 2024</t>
  </si>
  <si>
    <t>MAYO 2024</t>
  </si>
  <si>
    <t>JUNIO 2024</t>
  </si>
  <si>
    <t>JULIO 2024</t>
  </si>
  <si>
    <t>AGOSTO 2024</t>
  </si>
  <si>
    <t>SETIEMBRE 2024</t>
  </si>
  <si>
    <t>OCTUBRE 2024</t>
  </si>
  <si>
    <t>NOVIEMBRE 2024</t>
  </si>
  <si>
    <t>DICIEMBRE 2025</t>
  </si>
  <si>
    <t xml:space="preserve">REGION SAN MARTIN - SALUD </t>
  </si>
  <si>
    <t>JULIO 2024 
(RJ 092-2024-SIS/J)</t>
  </si>
  <si>
    <t>PRODUCCIÓN UE  141</t>
  </si>
  <si>
    <t>PRODUCCIÓN UE 123</t>
  </si>
  <si>
    <t>JULIO 2024 (RJ 092-2024-SIS/J)</t>
  </si>
  <si>
    <t>REGION PIURA - HOSPITAL DE APOYO I CHULUCANAS</t>
  </si>
  <si>
    <t>HOSPITAL DE APOYO I NUESTRA SEÑORA DE LAS MERCEDES DE PAITA</t>
  </si>
  <si>
    <t>DICIEMBRE 2024</t>
  </si>
  <si>
    <t>PCPD MAYO II</t>
  </si>
  <si>
    <t>OCTUBRE 2024 
(RJ 149-2024-SIS/J)</t>
  </si>
  <si>
    <t>NOVIEMBRE 2024 
(RJ 166-2024-SIS/J)</t>
  </si>
  <si>
    <t>PCPD/SME JULIO</t>
  </si>
  <si>
    <t>OCTUBRE 2024 (RJ 149-2024-SIS/J)</t>
  </si>
  <si>
    <t>NOVIEMBRE 2024 
(RJ 176-2024-SIS/J)</t>
  </si>
  <si>
    <t>DICIEMBRE 2024 
(RJ 197-2024-SIS/J)</t>
  </si>
  <si>
    <t>NOVIEMBRE 2024 (RJ 176-2024-SIS/J)</t>
  </si>
  <si>
    <t>DICIEMBRE 2024 (RJ 197-2024-SIS/J)</t>
  </si>
  <si>
    <t>AJUSTE_CG 2019-2021</t>
  </si>
  <si>
    <t>AJUSTE CG_ENE-MAR 2023</t>
  </si>
  <si>
    <t>PCPD JUNIO</t>
  </si>
  <si>
    <t>PCPD DICIEMBRE</t>
  </si>
  <si>
    <t>SUPERVISIÓN FINANCIERA</t>
  </si>
  <si>
    <t>LIQUIDACIÓN PRESTACIONES HASTA LA PRODUCCIÓN DICIEMBRE 2024 - PAGO POR EXPEDIENTE (PRESTACIONES NO TARIFADAS)</t>
  </si>
  <si>
    <t>LIQUIDACIÓN DE PRESTACIONES PRODUCCIÓN ENERO HASTA LA PRODUCCIÓN DICIEMBRE 2024</t>
  </si>
  <si>
    <t>Total transferido Ene-Dic 2024
(d)</t>
  </si>
  <si>
    <r>
      <t>SALDO HASTA PRODUCCIÓN DICIEMBRE 2024
(S</t>
    </r>
    <r>
      <rPr>
        <b/>
        <vertAlign val="subscript"/>
        <sz val="10"/>
        <color theme="0"/>
        <rFont val="Calibri"/>
        <family val="2"/>
        <scheme val="minor"/>
      </rPr>
      <t>1</t>
    </r>
    <r>
      <rPr>
        <b/>
        <sz val="10"/>
        <color theme="0"/>
        <rFont val="Calibri"/>
        <family val="2"/>
        <scheme val="minor"/>
      </rPr>
      <t>)=(a-b+c+d)</t>
    </r>
  </si>
  <si>
    <t>Total VPMN Set-2023 - Dic-2024 (b)</t>
  </si>
  <si>
    <t>VPMN ENE-DIC 2024
(b)</t>
  </si>
  <si>
    <t>AJUSTES ENE-DIC 2024
(c)</t>
  </si>
  <si>
    <t>TRANSFERENCIA ENE-DIC 2024 
(d)</t>
  </si>
  <si>
    <t>SALDO HASTA PRODUCCIÓN DICIEMBRE 2024
(S1)=(a-b+c+d)</t>
  </si>
  <si>
    <t>AJUSTE_SME_SMP 2020</t>
  </si>
  <si>
    <t>AJUSTE_SME_SMP 2021</t>
  </si>
  <si>
    <t>SME_MP 2020</t>
  </si>
  <si>
    <t>SME_MP 2021</t>
  </si>
  <si>
    <t>LIQUIDACIÓN DE PRESTACIONES ENERO HASTA LA PRODUCCIÓN DICIEMBRE 2024 - PAGO POR PRESTACIÓN</t>
  </si>
  <si>
    <t>PRODUCCIÓN
(b)</t>
  </si>
  <si>
    <t>AJUSTES
(c)</t>
  </si>
  <si>
    <t xml:space="preserve">AJUSTES
(c) </t>
  </si>
  <si>
    <t>PCPD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</si>
</sst>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39997558519241921"/>
        <bgColor theme="8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4" fontId="0" fillId="0" borderId="0" xfId="0" applyNumberFormat="1"/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164" fontId="0" fillId="0" borderId="0" xfId="1" applyFont="1"/>
    <xf numFmtId="0" fontId="3" fillId="2" borderId="45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28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4" fontId="8" fillId="0" borderId="28" xfId="1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" fontId="8" fillId="0" borderId="14" xfId="1" applyNumberFormat="1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8" fillId="0" borderId="16" xfId="0" applyNumberFormat="1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6" xfId="0" applyFont="1" applyBorder="1" applyAlignment="1">
      <alignment vertical="center"/>
    </xf>
    <xf numFmtId="4" fontId="8" fillId="0" borderId="35" xfId="1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4" fontId="8" fillId="0" borderId="38" xfId="0" applyNumberFormat="1" applyFont="1" applyBorder="1" applyAlignment="1">
      <alignment vertical="center"/>
    </xf>
    <xf numFmtId="4" fontId="9" fillId="0" borderId="44" xfId="1" applyNumberFormat="1" applyFont="1" applyBorder="1" applyAlignment="1">
      <alignment vertical="center"/>
    </xf>
    <xf numFmtId="4" fontId="9" fillId="0" borderId="42" xfId="1" applyNumberFormat="1" applyFont="1" applyBorder="1" applyAlignment="1">
      <alignment vertical="center"/>
    </xf>
    <xf numFmtId="4" fontId="9" fillId="0" borderId="43" xfId="1" applyNumberFormat="1" applyFont="1" applyBorder="1" applyAlignment="1">
      <alignment horizontal="right" vertical="center"/>
    </xf>
    <xf numFmtId="49" fontId="10" fillId="3" borderId="18" xfId="0" quotePrefix="1" applyNumberFormat="1" applyFont="1" applyFill="1" applyBorder="1" applyAlignment="1">
      <alignment horizontal="center" vertical="center" wrapText="1"/>
    </xf>
    <xf numFmtId="17" fontId="10" fillId="3" borderId="17" xfId="0" applyNumberFormat="1" applyFont="1" applyFill="1" applyBorder="1" applyAlignment="1">
      <alignment horizontal="center" vertical="center" wrapText="1"/>
    </xf>
    <xf numFmtId="17" fontId="10" fillId="3" borderId="18" xfId="0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4" fontId="8" fillId="0" borderId="15" xfId="0" applyNumberFormat="1" applyFont="1" applyBorder="1"/>
    <xf numFmtId="4" fontId="8" fillId="0" borderId="28" xfId="0" applyNumberFormat="1" applyFont="1" applyBorder="1"/>
    <xf numFmtId="4" fontId="8" fillId="0" borderId="5" xfId="0" applyNumberFormat="1" applyFont="1" applyBorder="1"/>
    <xf numFmtId="4" fontId="8" fillId="0" borderId="29" xfId="0" applyNumberFormat="1" applyFont="1" applyBorder="1"/>
    <xf numFmtId="4" fontId="8" fillId="0" borderId="1" xfId="0" applyNumberFormat="1" applyFont="1" applyBorder="1"/>
    <xf numFmtId="4" fontId="8" fillId="0" borderId="27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37" xfId="0" applyNumberFormat="1" applyFont="1" applyBorder="1"/>
    <xf numFmtId="4" fontId="9" fillId="0" borderId="43" xfId="1" applyNumberFormat="1" applyFont="1" applyBorder="1" applyAlignment="1">
      <alignment vertical="center"/>
    </xf>
    <xf numFmtId="4" fontId="9" fillId="0" borderId="41" xfId="1" applyNumberFormat="1" applyFont="1" applyBorder="1" applyAlignment="1">
      <alignment vertical="center"/>
    </xf>
    <xf numFmtId="0" fontId="10" fillId="3" borderId="18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4" fontId="8" fillId="0" borderId="30" xfId="0" applyNumberFormat="1" applyFont="1" applyBorder="1"/>
    <xf numFmtId="4" fontId="9" fillId="0" borderId="6" xfId="1" applyNumberFormat="1" applyFont="1" applyFill="1" applyBorder="1" applyAlignment="1">
      <alignment horizontal="right" vertical="center"/>
    </xf>
    <xf numFmtId="4" fontId="9" fillId="0" borderId="41" xfId="1" applyNumberFormat="1" applyFont="1" applyFill="1" applyBorder="1" applyAlignment="1">
      <alignment horizontal="right" vertical="center"/>
    </xf>
    <xf numFmtId="4" fontId="9" fillId="0" borderId="42" xfId="1" applyNumberFormat="1" applyFont="1" applyFill="1" applyBorder="1" applyAlignment="1">
      <alignment horizontal="right" vertical="center"/>
    </xf>
    <xf numFmtId="4" fontId="9" fillId="0" borderId="43" xfId="1" applyNumberFormat="1" applyFont="1" applyFill="1" applyBorder="1" applyAlignment="1">
      <alignment horizontal="right" vertical="center"/>
    </xf>
    <xf numFmtId="4" fontId="9" fillId="0" borderId="44" xfId="1" applyNumberFormat="1" applyFont="1" applyFill="1" applyBorder="1" applyAlignment="1">
      <alignment horizontal="right" vertical="center"/>
    </xf>
    <xf numFmtId="17" fontId="10" fillId="3" borderId="18" xfId="0" quotePrefix="1" applyNumberFormat="1" applyFont="1" applyFill="1" applyBorder="1" applyAlignment="1">
      <alignment horizontal="center" vertical="center" wrapText="1"/>
    </xf>
    <xf numFmtId="49" fontId="10" fillId="3" borderId="25" xfId="0" quotePrefix="1" applyNumberFormat="1" applyFont="1" applyFill="1" applyBorder="1" applyAlignment="1">
      <alignment horizontal="center" vertical="center" wrapText="1"/>
    </xf>
    <xf numFmtId="17" fontId="10" fillId="3" borderId="17" xfId="0" quotePrefix="1" applyNumberFormat="1" applyFont="1" applyFill="1" applyBorder="1" applyAlignment="1">
      <alignment horizontal="center" vertical="center" wrapText="1"/>
    </xf>
    <xf numFmtId="17" fontId="10" fillId="3" borderId="1" xfId="0" quotePrefix="1" applyNumberFormat="1" applyFont="1" applyFill="1" applyBorder="1" applyAlignment="1">
      <alignment horizontal="center" vertical="center" wrapText="1"/>
    </xf>
    <xf numFmtId="4" fontId="9" fillId="0" borderId="6" xfId="1" applyNumberFormat="1" applyFont="1" applyBorder="1" applyAlignment="1">
      <alignment vertical="center"/>
    </xf>
    <xf numFmtId="4" fontId="8" fillId="0" borderId="47" xfId="0" applyNumberFormat="1" applyFont="1" applyBorder="1"/>
    <xf numFmtId="0" fontId="10" fillId="3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right" vertical="center"/>
    </xf>
    <xf numFmtId="4" fontId="0" fillId="0" borderId="0" xfId="0" applyNumberFormat="1" applyBorder="1"/>
    <xf numFmtId="4" fontId="8" fillId="0" borderId="48" xfId="0" applyNumberFormat="1" applyFont="1" applyBorder="1"/>
    <xf numFmtId="4" fontId="8" fillId="0" borderId="49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LLCCA\Desktop\FISSAL%202025\LIQUIDACION%20HASTA%20PROD%20DICIEMBRE%202024\Liquidacio&#769;n%20de%20Prestaciones%20hasta%20la%20producci&#243;n%20DICIEMBRE%202024.xlsx" TargetMode="External"/><Relationship Id="rId1" Type="http://schemas.openxmlformats.org/officeDocument/2006/relationships/externalLinkPath" Target="Liquidacio&#769;n%20de%20Prestaciones%20hasta%20la%20producci&#243;n%20DICIEMB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ALLCCA\Desktop\FISSAL%202024\LIQUIDACION%20DE%20PRESTACIONES%20HASTA%20MAYO%202024\Liquidacio&#769;n%20de%20Prestaciones%20hasta%20la%20producci&#243;n%20mayo%202024.xlsx" TargetMode="External"/><Relationship Id="rId1" Type="http://schemas.openxmlformats.org/officeDocument/2006/relationships/externalLinkPath" Target="/Users/AALLCCA/Desktop/FISSAL%202024/LIQUIDACION%20DE%20PRESTACIONES%20HASTA%20MAYO%202024/Liquidacio&#769;n%20de%20Prestaciones%20hasta%20la%20producci&#243;n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 NOV-DIC 2024"/>
      <sheetName val="PNT DIC-2024"/>
      <sheetName val="GENERAL DIC 2024"/>
    </sheetNames>
    <sheetDataSet>
      <sheetData sheetId="0">
        <row r="6">
          <cell r="B6">
            <v>998</v>
          </cell>
          <cell r="C6" t="str">
            <v>REGION AMAZONAS - HOSPITAL DE APOYO CHACHAPOYAS</v>
          </cell>
          <cell r="D6">
            <v>-92136.315199999925</v>
          </cell>
          <cell r="E6">
            <v>34195.042999999998</v>
          </cell>
          <cell r="F6">
            <v>13394.777</v>
          </cell>
          <cell r="G6">
            <v>47589.82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259.99999999997272</v>
          </cell>
          <cell r="M6">
            <v>0</v>
          </cell>
          <cell r="N6">
            <v>259.99999999997272</v>
          </cell>
          <cell r="O6">
            <v>0</v>
          </cell>
          <cell r="P6">
            <v>309.13999999999942</v>
          </cell>
          <cell r="Q6">
            <v>309.13999999999942</v>
          </cell>
          <cell r="R6">
            <v>-49.140000000026703</v>
          </cell>
          <cell r="S6">
            <v>0</v>
          </cell>
          <cell r="T6">
            <v>-139775.27519999995</v>
          </cell>
          <cell r="U6">
            <v>0</v>
          </cell>
          <cell r="V6">
            <v>139775.27519999995</v>
          </cell>
        </row>
        <row r="7">
          <cell r="B7">
            <v>741</v>
          </cell>
          <cell r="C7" t="str">
            <v>REGION ANCASH - SALUD HUARAZ</v>
          </cell>
          <cell r="D7">
            <v>-423867.76301199984</v>
          </cell>
          <cell r="E7">
            <v>64331.418599999997</v>
          </cell>
          <cell r="F7">
            <v>31474.046000000002</v>
          </cell>
          <cell r="G7">
            <v>95805.464600000007</v>
          </cell>
          <cell r="H7">
            <v>6.6899999999999995</v>
          </cell>
          <cell r="I7">
            <v>65.5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72.19</v>
          </cell>
          <cell r="O7">
            <v>2835.0000000000364</v>
          </cell>
          <cell r="P7">
            <v>1810.1499999999942</v>
          </cell>
          <cell r="Q7">
            <v>4645.1500000000306</v>
          </cell>
          <cell r="R7">
            <v>-4572.960000000031</v>
          </cell>
          <cell r="S7">
            <v>0</v>
          </cell>
          <cell r="T7">
            <v>-524246.18761199986</v>
          </cell>
          <cell r="U7">
            <v>0</v>
          </cell>
          <cell r="V7">
            <v>524246.18761199986</v>
          </cell>
        </row>
        <row r="8">
          <cell r="B8">
            <v>742</v>
          </cell>
          <cell r="C8" t="str">
            <v>REGION ANCASH - SALUD ELEAZAR GUZMAN BARRON</v>
          </cell>
          <cell r="D8">
            <v>-804305.46589999984</v>
          </cell>
          <cell r="E8">
            <v>71616.41</v>
          </cell>
          <cell r="F8">
            <v>56848.020000000004</v>
          </cell>
          <cell r="G8">
            <v>128464.43000000001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1489.6000000002387</v>
          </cell>
          <cell r="P8">
            <v>1320.8800000000047</v>
          </cell>
          <cell r="Q8">
            <v>2810.4800000002433</v>
          </cell>
          <cell r="R8">
            <v>-2810.4800000002433</v>
          </cell>
          <cell r="S8">
            <v>0</v>
          </cell>
          <cell r="T8">
            <v>-935580.3759000001</v>
          </cell>
          <cell r="U8">
            <v>0</v>
          </cell>
          <cell r="V8">
            <v>935580.3759000001</v>
          </cell>
        </row>
        <row r="9">
          <cell r="B9">
            <v>743</v>
          </cell>
          <cell r="C9" t="str">
            <v>REGION ANCASH - SALUD LA CALETA</v>
          </cell>
          <cell r="D9">
            <v>-416196.60739999975</v>
          </cell>
          <cell r="E9">
            <v>25618.959999999999</v>
          </cell>
          <cell r="F9">
            <v>33202.58</v>
          </cell>
          <cell r="G9">
            <v>58821.54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1241.9760000001261</v>
          </cell>
          <cell r="P9">
            <v>1613.0700000000506</v>
          </cell>
          <cell r="Q9">
            <v>2855.0460000001767</v>
          </cell>
          <cell r="R9">
            <v>-2855.0460000001767</v>
          </cell>
          <cell r="S9">
            <v>0</v>
          </cell>
          <cell r="T9">
            <v>-477873.19339999987</v>
          </cell>
          <cell r="U9">
            <v>0</v>
          </cell>
          <cell r="V9">
            <v>477873.19339999987</v>
          </cell>
        </row>
        <row r="10">
          <cell r="B10">
            <v>1037</v>
          </cell>
          <cell r="C10" t="str">
            <v>REGION APURIMAC - HOSPITAL GUILLERMO DIAZ DE LA VEGA - ABANCAY</v>
          </cell>
          <cell r="D10">
            <v>-1019189.3972000002</v>
          </cell>
          <cell r="E10">
            <v>112340.41899999999</v>
          </cell>
          <cell r="F10">
            <v>114938.76499999998</v>
          </cell>
          <cell r="G10">
            <v>227279.18399999998</v>
          </cell>
          <cell r="H10">
            <v>7.4480000000000004</v>
          </cell>
          <cell r="I10">
            <v>0</v>
          </cell>
          <cell r="J10">
            <v>47049.579999999994</v>
          </cell>
          <cell r="K10">
            <v>0</v>
          </cell>
          <cell r="L10">
            <v>0</v>
          </cell>
          <cell r="M10">
            <v>0</v>
          </cell>
          <cell r="N10">
            <v>47057.027999999991</v>
          </cell>
          <cell r="O10">
            <v>60.528000000027532</v>
          </cell>
          <cell r="P10">
            <v>2217.1679999999906</v>
          </cell>
          <cell r="Q10">
            <v>2277.6960000000181</v>
          </cell>
          <cell r="R10">
            <v>44779.331999999973</v>
          </cell>
          <cell r="S10">
            <v>0</v>
          </cell>
          <cell r="T10">
            <v>-1201689.2492000002</v>
          </cell>
          <cell r="U10">
            <v>0</v>
          </cell>
          <cell r="V10">
            <v>1201689.2492000002</v>
          </cell>
        </row>
        <row r="11">
          <cell r="B11">
            <v>1038</v>
          </cell>
          <cell r="C11" t="str">
            <v>REGION APURIMAC - HOSPITAL SUBREGIONAL DE ANDAHUAYLAS</v>
          </cell>
          <cell r="D11">
            <v>-222103.34609999985</v>
          </cell>
          <cell r="E11">
            <v>13557.151</v>
          </cell>
          <cell r="F11">
            <v>21672.705999999998</v>
          </cell>
          <cell r="G11">
            <v>35229.856999999996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22.319999999992433</v>
          </cell>
          <cell r="M11">
            <v>155.1299999999901</v>
          </cell>
          <cell r="N11">
            <v>177.44999999998254</v>
          </cell>
          <cell r="O11">
            <v>0</v>
          </cell>
          <cell r="P11">
            <v>0</v>
          </cell>
          <cell r="Q11">
            <v>0</v>
          </cell>
          <cell r="R11">
            <v>177.44999999998254</v>
          </cell>
          <cell r="S11">
            <v>0</v>
          </cell>
          <cell r="T11">
            <v>-257155.75309999986</v>
          </cell>
          <cell r="U11">
            <v>0</v>
          </cell>
          <cell r="V11">
            <v>257155.75309999986</v>
          </cell>
        </row>
        <row r="12">
          <cell r="B12">
            <v>766</v>
          </cell>
          <cell r="C12" t="str">
            <v>REGION AREQUIPA - HOSPITAL GOYENECHE</v>
          </cell>
          <cell r="D12">
            <v>-2625027.8741000118</v>
          </cell>
          <cell r="E12">
            <v>272986.94150000002</v>
          </cell>
          <cell r="F12">
            <v>246519.09090000001</v>
          </cell>
          <cell r="G12">
            <v>519506.03240000003</v>
          </cell>
          <cell r="H12">
            <v>446.2</v>
          </cell>
          <cell r="I12">
            <v>345.625</v>
          </cell>
          <cell r="J12">
            <v>590470.44999999995</v>
          </cell>
          <cell r="K12">
            <v>0</v>
          </cell>
          <cell r="L12">
            <v>209.99999999930151</v>
          </cell>
          <cell r="M12">
            <v>0</v>
          </cell>
          <cell r="N12">
            <v>591472.27499999921</v>
          </cell>
          <cell r="O12">
            <v>0</v>
          </cell>
          <cell r="P12">
            <v>125047.80040000007</v>
          </cell>
          <cell r="Q12">
            <v>125047.80040000007</v>
          </cell>
          <cell r="R12">
            <v>466424.47459999914</v>
          </cell>
          <cell r="S12">
            <v>0</v>
          </cell>
          <cell r="T12">
            <v>-2678109.4319000123</v>
          </cell>
          <cell r="U12">
            <v>0</v>
          </cell>
          <cell r="V12">
            <v>2678109.4319000123</v>
          </cell>
        </row>
        <row r="13">
          <cell r="B13">
            <v>767</v>
          </cell>
          <cell r="C13" t="str">
            <v>REGION AREQUIPA - HOSPITAL REGIONAL HONORIO DELGADO</v>
          </cell>
          <cell r="D13">
            <v>-10142524.191500017</v>
          </cell>
          <cell r="E13">
            <v>882907.52099999995</v>
          </cell>
          <cell r="F13">
            <v>1005902.9650000001</v>
          </cell>
          <cell r="G13">
            <v>1888810.486</v>
          </cell>
          <cell r="H13">
            <v>99992.752000000066</v>
          </cell>
          <cell r="I13">
            <v>3978.4999999999991</v>
          </cell>
          <cell r="J13">
            <v>72227.34</v>
          </cell>
          <cell r="K13">
            <v>0</v>
          </cell>
          <cell r="L13">
            <v>0</v>
          </cell>
          <cell r="M13">
            <v>0</v>
          </cell>
          <cell r="N13">
            <v>176198.59200000006</v>
          </cell>
          <cell r="O13">
            <v>9411.0999999744818</v>
          </cell>
          <cell r="P13">
            <v>309914.38999999221</v>
          </cell>
          <cell r="Q13">
            <v>319325.4899999667</v>
          </cell>
          <cell r="R13">
            <v>-143126.89799996663</v>
          </cell>
          <cell r="S13">
            <v>0</v>
          </cell>
          <cell r="T13">
            <v>-12174461.575499984</v>
          </cell>
          <cell r="U13">
            <v>0</v>
          </cell>
          <cell r="V13">
            <v>12174461.575499984</v>
          </cell>
        </row>
        <row r="14">
          <cell r="B14">
            <v>768</v>
          </cell>
          <cell r="C14" t="str">
            <v>REGION AREQUIPA-SALUD CAMANA</v>
          </cell>
          <cell r="D14">
            <v>-47655.856699999931</v>
          </cell>
          <cell r="E14">
            <v>2823.3679999999999</v>
          </cell>
          <cell r="F14">
            <v>6072.9840000000004</v>
          </cell>
          <cell r="G14">
            <v>8896.3520000000008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2.5465851649641991E-11</v>
          </cell>
          <cell r="P14">
            <v>0</v>
          </cell>
          <cell r="Q14">
            <v>2.5465851649641991E-11</v>
          </cell>
          <cell r="R14">
            <v>-2.5465851649641991E-11</v>
          </cell>
          <cell r="S14">
            <v>0</v>
          </cell>
          <cell r="T14">
            <v>-56552.208699999959</v>
          </cell>
          <cell r="U14">
            <v>0</v>
          </cell>
          <cell r="V14">
            <v>56552.208699999959</v>
          </cell>
        </row>
        <row r="15">
          <cell r="B15">
            <v>769</v>
          </cell>
          <cell r="C15" t="str">
            <v>REGION AREQUIPA-SALUD APLAO</v>
          </cell>
          <cell r="D15">
            <v>1729.3685000000301</v>
          </cell>
          <cell r="E15">
            <v>313.35699999999997</v>
          </cell>
          <cell r="F15">
            <v>421.85500000000002</v>
          </cell>
          <cell r="G15">
            <v>735.21199999999999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1.0913936421275139E-11</v>
          </cell>
          <cell r="P15">
            <v>0</v>
          </cell>
          <cell r="Q15">
            <v>1.0913936421275139E-11</v>
          </cell>
          <cell r="R15">
            <v>-1.0913936421275139E-11</v>
          </cell>
          <cell r="S15">
            <v>0</v>
          </cell>
          <cell r="T15">
            <v>994.15650000001915</v>
          </cell>
          <cell r="U15">
            <v>994.15650000001915</v>
          </cell>
          <cell r="V15">
            <v>0</v>
          </cell>
        </row>
        <row r="16">
          <cell r="B16">
            <v>1320</v>
          </cell>
          <cell r="C16" t="str">
            <v>REGION AREQUIPA - INSTITUTO REGIONAL DE ENFERMEDADES NEOPLASICAS DEL SUR</v>
          </cell>
          <cell r="D16">
            <v>205958.56754287565</v>
          </cell>
          <cell r="E16">
            <v>629389.39580000006</v>
          </cell>
          <cell r="F16">
            <v>604429.94469999999</v>
          </cell>
          <cell r="G16">
            <v>1233819.3404999999</v>
          </cell>
          <cell r="H16">
            <v>882.46999999999991</v>
          </cell>
          <cell r="I16">
            <v>130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1012.4699999999999</v>
          </cell>
          <cell r="O16">
            <v>13937.330000004731</v>
          </cell>
          <cell r="P16">
            <v>244364.08500000276</v>
          </cell>
          <cell r="Q16">
            <v>258301.41500000749</v>
          </cell>
          <cell r="R16">
            <v>-257288.94500000749</v>
          </cell>
          <cell r="S16">
            <v>0</v>
          </cell>
          <cell r="T16">
            <v>-1285149.7179571318</v>
          </cell>
          <cell r="U16">
            <v>0</v>
          </cell>
          <cell r="V16">
            <v>1285149.7179571318</v>
          </cell>
        </row>
        <row r="17">
          <cell r="B17">
            <v>1657</v>
          </cell>
          <cell r="C17" t="str">
            <v>REG. AREQUIPA - HOSPITAL CENTRAL DE MAJES ING. ANGEL GABRIEL CHURA GALLEGOS</v>
          </cell>
          <cell r="D17">
            <v>9518.7682000000459</v>
          </cell>
          <cell r="E17">
            <v>6694.6360000000004</v>
          </cell>
          <cell r="F17">
            <v>4162.027</v>
          </cell>
          <cell r="G17">
            <v>10856.663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952.33000000000902</v>
          </cell>
          <cell r="Q17">
            <v>952.33000000000902</v>
          </cell>
          <cell r="R17">
            <v>-952.33000000000902</v>
          </cell>
          <cell r="S17">
            <v>0</v>
          </cell>
          <cell r="T17">
            <v>-2290.2247999999636</v>
          </cell>
          <cell r="U17">
            <v>0</v>
          </cell>
          <cell r="V17">
            <v>2290.2247999999636</v>
          </cell>
        </row>
        <row r="18">
          <cell r="B18">
            <v>1024</v>
          </cell>
          <cell r="C18" t="str">
            <v>REGION AYACUCHO - HOSPITAL HUAMANGA</v>
          </cell>
          <cell r="D18">
            <v>-2821571.202199989</v>
          </cell>
          <cell r="E18">
            <v>244018.24799999999</v>
          </cell>
          <cell r="F18">
            <v>200019.03100000002</v>
          </cell>
          <cell r="G18">
            <v>444037.27899999998</v>
          </cell>
          <cell r="H18">
            <v>8807.7699999999732</v>
          </cell>
          <cell r="I18">
            <v>12427.995000000035</v>
          </cell>
          <cell r="J18">
            <v>67777.850000000006</v>
          </cell>
          <cell r="K18">
            <v>0</v>
          </cell>
          <cell r="L18">
            <v>4083.7099999999045</v>
          </cell>
          <cell r="M18">
            <v>0</v>
          </cell>
          <cell r="N18">
            <v>93097.324999999924</v>
          </cell>
          <cell r="O18">
            <v>0</v>
          </cell>
          <cell r="P18">
            <v>133439.04920000001</v>
          </cell>
          <cell r="Q18">
            <v>133439.04920000001</v>
          </cell>
          <cell r="R18">
            <v>-40341.724200000084</v>
          </cell>
          <cell r="S18">
            <v>0</v>
          </cell>
          <cell r="T18">
            <v>-3305950.2053999892</v>
          </cell>
          <cell r="U18">
            <v>0</v>
          </cell>
          <cell r="V18">
            <v>3305950.2053999892</v>
          </cell>
        </row>
        <row r="19">
          <cell r="B19">
            <v>1362</v>
          </cell>
          <cell r="C19" t="str">
            <v>GOB. REG. DE AYACUCHO- RED DE SALUD HUAMANGA</v>
          </cell>
          <cell r="D19">
            <v>37828.464299999992</v>
          </cell>
          <cell r="E19">
            <v>329.608</v>
          </cell>
          <cell r="F19">
            <v>42.95</v>
          </cell>
          <cell r="G19">
            <v>372.55799999999999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70.799999999998363</v>
          </cell>
          <cell r="M19">
            <v>0</v>
          </cell>
          <cell r="N19">
            <v>70.799999999998363</v>
          </cell>
          <cell r="O19">
            <v>0</v>
          </cell>
          <cell r="P19">
            <v>1458.1620000000012</v>
          </cell>
          <cell r="Q19">
            <v>1458.1620000000012</v>
          </cell>
          <cell r="R19">
            <v>-1387.3620000000028</v>
          </cell>
          <cell r="S19">
            <v>0</v>
          </cell>
          <cell r="T19">
            <v>36068.544299999994</v>
          </cell>
          <cell r="U19">
            <v>36068.544299999994</v>
          </cell>
          <cell r="V19">
            <v>0</v>
          </cell>
        </row>
        <row r="20">
          <cell r="B20">
            <v>1489</v>
          </cell>
          <cell r="C20" t="str">
            <v>GOB. REG. DE AYACUCHO - RED DE SALUD SAN MIGUEL</v>
          </cell>
          <cell r="D20">
            <v>-1893.9360999999972</v>
          </cell>
          <cell r="E20">
            <v>128.15</v>
          </cell>
          <cell r="F20">
            <v>161.76500000000001</v>
          </cell>
          <cell r="G20">
            <v>289.91500000000002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12.499999999998863</v>
          </cell>
          <cell r="M20">
            <v>0</v>
          </cell>
          <cell r="N20">
            <v>12.499999999998863</v>
          </cell>
          <cell r="O20">
            <v>0</v>
          </cell>
          <cell r="P20">
            <v>240.60000000000036</v>
          </cell>
          <cell r="Q20">
            <v>240.60000000000036</v>
          </cell>
          <cell r="R20">
            <v>-228.1000000000015</v>
          </cell>
          <cell r="S20">
            <v>0</v>
          </cell>
          <cell r="T20">
            <v>-2411.9510999999984</v>
          </cell>
          <cell r="U20">
            <v>0</v>
          </cell>
          <cell r="V20">
            <v>2411.9510999999984</v>
          </cell>
        </row>
        <row r="21">
          <cell r="B21">
            <v>999</v>
          </cell>
          <cell r="C21" t="str">
            <v>REGION CAJAMARCA - HOSPITAL CAJAMARCA</v>
          </cell>
          <cell r="D21">
            <v>-3019088.5177999977</v>
          </cell>
          <cell r="E21">
            <v>217224.89299999998</v>
          </cell>
          <cell r="F21">
            <v>402140.08740000002</v>
          </cell>
          <cell r="G21">
            <v>619364.9804</v>
          </cell>
          <cell r="H21">
            <v>4458.7639999999992</v>
          </cell>
          <cell r="I21">
            <v>3395.0059999999999</v>
          </cell>
          <cell r="J21">
            <v>135836.61000000002</v>
          </cell>
          <cell r="K21">
            <v>0</v>
          </cell>
          <cell r="L21">
            <v>377.68299999996088</v>
          </cell>
          <cell r="M21">
            <v>79339.490999999922</v>
          </cell>
          <cell r="N21">
            <v>223407.55399999989</v>
          </cell>
          <cell r="O21">
            <v>0</v>
          </cell>
          <cell r="P21">
            <v>0</v>
          </cell>
          <cell r="Q21">
            <v>0</v>
          </cell>
          <cell r="R21">
            <v>223407.55399999989</v>
          </cell>
          <cell r="S21">
            <v>0</v>
          </cell>
          <cell r="T21">
            <v>-3415045.9441999975</v>
          </cell>
          <cell r="U21">
            <v>0</v>
          </cell>
          <cell r="V21">
            <v>3415045.9441999975</v>
          </cell>
        </row>
        <row r="22">
          <cell r="B22">
            <v>1047</v>
          </cell>
          <cell r="C22" t="str">
            <v>REGION CAJAMARCA - HOSPITAL GENERAL DE JAEN</v>
          </cell>
          <cell r="D22">
            <v>-8091.9294999998529</v>
          </cell>
          <cell r="E22">
            <v>205015.53899999999</v>
          </cell>
          <cell r="F22">
            <v>261050.15599999999</v>
          </cell>
          <cell r="G22">
            <v>466065.69499999995</v>
          </cell>
          <cell r="H22">
            <v>0</v>
          </cell>
          <cell r="I22">
            <v>0</v>
          </cell>
          <cell r="J22">
            <v>15630.810000000001</v>
          </cell>
          <cell r="K22">
            <v>0</v>
          </cell>
          <cell r="L22">
            <v>0</v>
          </cell>
          <cell r="M22">
            <v>0</v>
          </cell>
          <cell r="N22">
            <v>15630.810000000001</v>
          </cell>
          <cell r="O22">
            <v>0</v>
          </cell>
          <cell r="P22">
            <v>0</v>
          </cell>
          <cell r="Q22">
            <v>0</v>
          </cell>
          <cell r="R22">
            <v>15630.810000000001</v>
          </cell>
          <cell r="S22">
            <v>0</v>
          </cell>
          <cell r="T22">
            <v>-458526.8144999998</v>
          </cell>
          <cell r="U22">
            <v>0</v>
          </cell>
          <cell r="V22">
            <v>458526.8144999998</v>
          </cell>
        </row>
        <row r="23">
          <cell r="B23">
            <v>1316</v>
          </cell>
          <cell r="C23" t="str">
            <v>REGION CALLAO - DIRECCIÓN DE SALUD I CALLAO (ADAMO)</v>
          </cell>
          <cell r="D23">
            <v>216468.73500000002</v>
          </cell>
          <cell r="E23">
            <v>1051.93</v>
          </cell>
          <cell r="F23">
            <v>1526.8009999999999</v>
          </cell>
          <cell r="G23">
            <v>2578.7309999999998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213890.00400000002</v>
          </cell>
          <cell r="U23">
            <v>213890.00400000002</v>
          </cell>
          <cell r="V23">
            <v>0</v>
          </cell>
        </row>
        <row r="24">
          <cell r="B24">
            <v>1317</v>
          </cell>
          <cell r="C24" t="str">
            <v>REGION CALLAO - HOSPITAL DANIEL ALCIDES CARRION</v>
          </cell>
          <cell r="D24">
            <v>-4323112.8743001251</v>
          </cell>
          <cell r="E24">
            <v>758943.299</v>
          </cell>
          <cell r="F24">
            <v>683968.67599999998</v>
          </cell>
          <cell r="G24">
            <v>1442911.9750000001</v>
          </cell>
          <cell r="H24">
            <v>18887.62</v>
          </cell>
          <cell r="I24">
            <v>125.75</v>
          </cell>
          <cell r="J24">
            <v>23120</v>
          </cell>
          <cell r="K24">
            <v>0</v>
          </cell>
          <cell r="L24">
            <v>4664.0689999992028</v>
          </cell>
          <cell r="M24">
            <v>0</v>
          </cell>
          <cell r="N24">
            <v>46797.438999999198</v>
          </cell>
          <cell r="O24">
            <v>0</v>
          </cell>
          <cell r="P24">
            <v>657113.95199999679</v>
          </cell>
          <cell r="Q24">
            <v>657113.95199999679</v>
          </cell>
          <cell r="R24">
            <v>-610316.51299999759</v>
          </cell>
          <cell r="S24">
            <v>0</v>
          </cell>
          <cell r="T24">
            <v>-6376341.3623001231</v>
          </cell>
          <cell r="U24">
            <v>0</v>
          </cell>
          <cell r="V24">
            <v>6376341.3623001231</v>
          </cell>
        </row>
        <row r="25">
          <cell r="B25">
            <v>1318</v>
          </cell>
          <cell r="C25" t="str">
            <v>REGION CALLAO - HOSPITAL DE APOYO SAN JOSE</v>
          </cell>
          <cell r="D25">
            <v>-546949.41609999968</v>
          </cell>
          <cell r="E25">
            <v>28092.233</v>
          </cell>
          <cell r="F25">
            <v>23575.011999999999</v>
          </cell>
          <cell r="G25">
            <v>51667.244999999995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3.3469405025243759E-10</v>
          </cell>
          <cell r="P25">
            <v>2869.1600000000326</v>
          </cell>
          <cell r="Q25">
            <v>2869.1600000003673</v>
          </cell>
          <cell r="R25">
            <v>-2869.1600000003673</v>
          </cell>
          <cell r="S25">
            <v>0</v>
          </cell>
          <cell r="T25">
            <v>-601485.82110000006</v>
          </cell>
          <cell r="U25">
            <v>0</v>
          </cell>
          <cell r="V25">
            <v>601485.82110000006</v>
          </cell>
        </row>
        <row r="26">
          <cell r="B26">
            <v>1130</v>
          </cell>
          <cell r="C26" t="str">
            <v>REGION CUSCO - HOSPITAL DE APOYO DEPARTAMENTAL CUSCO</v>
          </cell>
          <cell r="D26">
            <v>1000532.0992000094</v>
          </cell>
          <cell r="E26">
            <v>232809.5949</v>
          </cell>
          <cell r="F26">
            <v>369898.20140000002</v>
          </cell>
          <cell r="G26">
            <v>602707.79630000005</v>
          </cell>
          <cell r="H26">
            <v>6545.9019999999982</v>
          </cell>
          <cell r="I26">
            <v>8979.7300000000105</v>
          </cell>
          <cell r="J26">
            <v>151550.56</v>
          </cell>
          <cell r="K26">
            <v>0</v>
          </cell>
          <cell r="L26">
            <v>4078.5399999988731</v>
          </cell>
          <cell r="M26">
            <v>0</v>
          </cell>
          <cell r="N26">
            <v>171154.73199999888</v>
          </cell>
          <cell r="O26">
            <v>0</v>
          </cell>
          <cell r="P26">
            <v>109089.39000000013</v>
          </cell>
          <cell r="Q26">
            <v>109089.39000000013</v>
          </cell>
          <cell r="R26">
            <v>62065.341999998753</v>
          </cell>
          <cell r="S26">
            <v>0</v>
          </cell>
          <cell r="T26">
            <v>459889.6449000081</v>
          </cell>
          <cell r="U26">
            <v>459889.6449000081</v>
          </cell>
          <cell r="V26">
            <v>0</v>
          </cell>
        </row>
        <row r="27">
          <cell r="B27">
            <v>1169</v>
          </cell>
          <cell r="C27" t="str">
            <v>REGION CUSCO - HOSPITAL ANTONIO LORENA</v>
          </cell>
          <cell r="D27">
            <v>-373837.28475714888</v>
          </cell>
          <cell r="E27">
            <v>354737.17000000004</v>
          </cell>
          <cell r="F27">
            <v>361870.04399999999</v>
          </cell>
          <cell r="G27">
            <v>716607.21400000004</v>
          </cell>
          <cell r="H27">
            <v>63605.650000000045</v>
          </cell>
          <cell r="I27">
            <v>22323.399999999994</v>
          </cell>
          <cell r="J27">
            <v>790890.70000000007</v>
          </cell>
          <cell r="K27">
            <v>0</v>
          </cell>
          <cell r="L27">
            <v>64006.039999999572</v>
          </cell>
          <cell r="M27">
            <v>0</v>
          </cell>
          <cell r="N27">
            <v>940825.78999999969</v>
          </cell>
          <cell r="O27">
            <v>0</v>
          </cell>
          <cell r="P27">
            <v>170770.47999999905</v>
          </cell>
          <cell r="Q27">
            <v>170770.47999999905</v>
          </cell>
          <cell r="R27">
            <v>770055.31000000064</v>
          </cell>
          <cell r="S27">
            <v>0</v>
          </cell>
          <cell r="T27">
            <v>-320389.18875714822</v>
          </cell>
          <cell r="U27">
            <v>0</v>
          </cell>
          <cell r="V27">
            <v>320389.18875714822</v>
          </cell>
        </row>
        <row r="28">
          <cell r="B28">
            <v>1000</v>
          </cell>
          <cell r="C28" t="str">
            <v>REGION HUANCAVELICA - HOSP. DEP. DE HUANCAVELICA</v>
          </cell>
          <cell r="D28">
            <v>171781.07400000008</v>
          </cell>
          <cell r="E28">
            <v>21760.240000000002</v>
          </cell>
          <cell r="F28">
            <v>20377.112000000001</v>
          </cell>
          <cell r="G28">
            <v>42137.351999999999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657.47999999999956</v>
          </cell>
          <cell r="P28">
            <v>774.53000000001339</v>
          </cell>
          <cell r="Q28">
            <v>1432.010000000013</v>
          </cell>
          <cell r="R28">
            <v>-1432.010000000013</v>
          </cell>
          <cell r="S28">
            <v>0</v>
          </cell>
          <cell r="T28">
            <v>128211.71200000007</v>
          </cell>
          <cell r="U28">
            <v>128211.71200000007</v>
          </cell>
          <cell r="V28">
            <v>0</v>
          </cell>
        </row>
        <row r="29">
          <cell r="B29">
            <v>812</v>
          </cell>
          <cell r="C29" t="str">
            <v>REGION HUANUCO - HOSPITAL DE HUANUCO HERMILIO VALDIZAN</v>
          </cell>
          <cell r="D29">
            <v>-4027255.1291197124</v>
          </cell>
          <cell r="E29">
            <v>357727.65700000001</v>
          </cell>
          <cell r="F29">
            <v>384574.7807</v>
          </cell>
          <cell r="G29">
            <v>742302.43770000001</v>
          </cell>
          <cell r="H29">
            <v>247939.25999998668</v>
          </cell>
          <cell r="I29">
            <v>4451.2990000000209</v>
          </cell>
          <cell r="J29">
            <v>91970.12</v>
          </cell>
          <cell r="K29">
            <v>0</v>
          </cell>
          <cell r="L29">
            <v>0</v>
          </cell>
          <cell r="M29">
            <v>0</v>
          </cell>
          <cell r="N29">
            <v>344360.67899998673</v>
          </cell>
          <cell r="O29">
            <v>576.09000003128313</v>
          </cell>
          <cell r="P29">
            <v>182095.93000002019</v>
          </cell>
          <cell r="Q29">
            <v>182672.02000005147</v>
          </cell>
          <cell r="R29">
            <v>161688.65899993526</v>
          </cell>
          <cell r="S29">
            <v>0</v>
          </cell>
          <cell r="T29">
            <v>-4607868.9078197777</v>
          </cell>
          <cell r="U29">
            <v>0</v>
          </cell>
          <cell r="V29">
            <v>4607868.9078197777</v>
          </cell>
        </row>
        <row r="30">
          <cell r="B30">
            <v>1014</v>
          </cell>
          <cell r="C30" t="str">
            <v>REGION ICA- HOSPITAL SAN JOSE DE CHINCHA</v>
          </cell>
          <cell r="D30">
            <v>-56175.491199999968</v>
          </cell>
          <cell r="E30">
            <v>13185.575000000001</v>
          </cell>
          <cell r="F30">
            <v>15548.757999999998</v>
          </cell>
          <cell r="G30">
            <v>28734.332999999999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-84909.824199999974</v>
          </cell>
          <cell r="U30">
            <v>0</v>
          </cell>
          <cell r="V30">
            <v>84909.824199999974</v>
          </cell>
        </row>
        <row r="31">
          <cell r="B31">
            <v>1052</v>
          </cell>
          <cell r="C31" t="str">
            <v>REGION ICA - HOSPITAL REGIONAL DE ICA</v>
          </cell>
          <cell r="D31">
            <v>-8993527.7610999569</v>
          </cell>
          <cell r="E31">
            <v>541587.43959999993</v>
          </cell>
          <cell r="F31">
            <v>565220.07319999998</v>
          </cell>
          <cell r="G31">
            <v>1106807.5127999999</v>
          </cell>
          <cell r="H31">
            <v>3663.0409999999997</v>
          </cell>
          <cell r="I31">
            <v>6666.4800000000005</v>
          </cell>
          <cell r="J31">
            <v>498521.44000000006</v>
          </cell>
          <cell r="K31">
            <v>0</v>
          </cell>
          <cell r="L31">
            <v>0</v>
          </cell>
          <cell r="M31">
            <v>0</v>
          </cell>
          <cell r="N31">
            <v>508850.96100000007</v>
          </cell>
          <cell r="O31">
            <v>4711.7099999766797</v>
          </cell>
          <cell r="P31">
            <v>1010666.3311000038</v>
          </cell>
          <cell r="Q31">
            <v>1015378.0410999805</v>
          </cell>
          <cell r="R31">
            <v>-506527.08009998041</v>
          </cell>
          <cell r="S31">
            <v>0</v>
          </cell>
          <cell r="T31">
            <v>-10606862.353999939</v>
          </cell>
          <cell r="U31">
            <v>0</v>
          </cell>
          <cell r="V31">
            <v>10606862.353999939</v>
          </cell>
        </row>
        <row r="32">
          <cell r="B32">
            <v>1196</v>
          </cell>
          <cell r="C32" t="str">
            <v>REGION ICA - HOSPITAL DE APOYO SANTA MARIA DEL SOCORRO</v>
          </cell>
          <cell r="D32">
            <v>-37458.259999999915</v>
          </cell>
          <cell r="E32">
            <v>1842.3200000000002</v>
          </cell>
          <cell r="F32">
            <v>6062.82</v>
          </cell>
          <cell r="G32">
            <v>7905.1399999999994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2.9103830456733704E-11</v>
          </cell>
          <cell r="P32">
            <v>1274.1900000000096</v>
          </cell>
          <cell r="Q32">
            <v>1274.1900000000387</v>
          </cell>
          <cell r="R32">
            <v>-1274.1900000000387</v>
          </cell>
          <cell r="S32">
            <v>0</v>
          </cell>
          <cell r="T32">
            <v>-46637.589999999953</v>
          </cell>
          <cell r="U32">
            <v>0</v>
          </cell>
          <cell r="V32">
            <v>46637.589999999953</v>
          </cell>
        </row>
        <row r="33">
          <cell r="B33">
            <v>824</v>
          </cell>
          <cell r="C33" t="str">
            <v>REGION JUNIN - SALUD DANIEL ALCIDES CARRION</v>
          </cell>
          <cell r="D33">
            <v>-6663791.5054999888</v>
          </cell>
          <cell r="E33">
            <v>558960.90799999994</v>
          </cell>
          <cell r="F33">
            <v>710481.45600000001</v>
          </cell>
          <cell r="G33">
            <v>1269442.3640000001</v>
          </cell>
          <cell r="H33">
            <v>142942.76900000029</v>
          </cell>
          <cell r="I33">
            <v>58585.349999999955</v>
          </cell>
          <cell r="J33">
            <v>0</v>
          </cell>
          <cell r="K33">
            <v>0</v>
          </cell>
          <cell r="L33">
            <v>1042.6995999938808</v>
          </cell>
          <cell r="M33">
            <v>0</v>
          </cell>
          <cell r="N33">
            <v>202570.81859999412</v>
          </cell>
          <cell r="O33">
            <v>0</v>
          </cell>
          <cell r="P33">
            <v>177907.57999999775</v>
          </cell>
          <cell r="Q33">
            <v>177907.57999999775</v>
          </cell>
          <cell r="R33">
            <v>24663.238599996374</v>
          </cell>
          <cell r="S33">
            <v>0</v>
          </cell>
          <cell r="T33">
            <v>-7908570.6308999928</v>
          </cell>
          <cell r="U33">
            <v>0</v>
          </cell>
          <cell r="V33">
            <v>7908570.6308999928</v>
          </cell>
        </row>
        <row r="34">
          <cell r="B34">
            <v>825</v>
          </cell>
          <cell r="C34" t="str">
            <v>REGION JUNIN - SALUD EL CARMEN</v>
          </cell>
          <cell r="D34">
            <v>183650.85400000028</v>
          </cell>
          <cell r="E34">
            <v>30462.149999999998</v>
          </cell>
          <cell r="F34">
            <v>3707.6800000000003</v>
          </cell>
          <cell r="G34">
            <v>34169.83</v>
          </cell>
          <cell r="H34">
            <v>0</v>
          </cell>
          <cell r="I34">
            <v>5520</v>
          </cell>
          <cell r="J34">
            <v>0</v>
          </cell>
          <cell r="K34">
            <v>0</v>
          </cell>
          <cell r="L34">
            <v>29.859999999971478</v>
          </cell>
          <cell r="M34">
            <v>3814.2900000000081</v>
          </cell>
          <cell r="N34">
            <v>9364.1499999999796</v>
          </cell>
          <cell r="O34">
            <v>0</v>
          </cell>
          <cell r="P34">
            <v>0</v>
          </cell>
          <cell r="Q34">
            <v>0</v>
          </cell>
          <cell r="R34">
            <v>9364.1499999999796</v>
          </cell>
          <cell r="S34">
            <v>0</v>
          </cell>
          <cell r="T34">
            <v>158845.17400000023</v>
          </cell>
          <cell r="U34">
            <v>158845.17400000023</v>
          </cell>
          <cell r="V34">
            <v>0</v>
          </cell>
        </row>
        <row r="35">
          <cell r="B35">
            <v>827</v>
          </cell>
          <cell r="C35" t="str">
            <v>REGION JUNIN - SALUD TARMA</v>
          </cell>
          <cell r="D35">
            <v>-9351.5017890000054</v>
          </cell>
          <cell r="E35">
            <v>7423.1695999999993</v>
          </cell>
          <cell r="F35">
            <v>8079.98</v>
          </cell>
          <cell r="G35">
            <v>15503.149599999999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-24854.651389000006</v>
          </cell>
          <cell r="U35">
            <v>0</v>
          </cell>
          <cell r="V35">
            <v>24854.651389000006</v>
          </cell>
        </row>
        <row r="36">
          <cell r="B36">
            <v>1731</v>
          </cell>
          <cell r="C36" t="str">
            <v>GOB. REG. DE JUNIN - HOSPITAL REGIONAL DOCENTE DE MEDICINA TROPICAL DOCTOR JULIO CESAR DEMARINI CARO</v>
          </cell>
          <cell r="D36">
            <v>-154263.72389999937</v>
          </cell>
          <cell r="E36">
            <v>89271.081000000006</v>
          </cell>
          <cell r="F36">
            <v>184748.97200000001</v>
          </cell>
          <cell r="G36">
            <v>274020.05300000001</v>
          </cell>
          <cell r="H36">
            <v>0</v>
          </cell>
          <cell r="I36">
            <v>2870.7219999999998</v>
          </cell>
          <cell r="J36">
            <v>594.43000000000006</v>
          </cell>
          <cell r="K36">
            <v>0</v>
          </cell>
          <cell r="L36">
            <v>0</v>
          </cell>
          <cell r="M36">
            <v>0</v>
          </cell>
          <cell r="N36">
            <v>3465.152</v>
          </cell>
          <cell r="O36">
            <v>0</v>
          </cell>
          <cell r="P36">
            <v>0</v>
          </cell>
          <cell r="Q36">
            <v>0</v>
          </cell>
          <cell r="R36">
            <v>3465.152</v>
          </cell>
          <cell r="S36">
            <v>0</v>
          </cell>
          <cell r="T36">
            <v>-424818.62489999935</v>
          </cell>
          <cell r="U36">
            <v>0</v>
          </cell>
          <cell r="V36">
            <v>424818.62489999935</v>
          </cell>
        </row>
        <row r="37">
          <cell r="B37">
            <v>1735</v>
          </cell>
          <cell r="C37" t="str">
            <v>GOB. REG. DE JUNIN - INSTITUTO REGIONAL DE ENFERMEDADES NEOPLÁSICAS DEL CENTRO - IREN CENTRO</v>
          </cell>
          <cell r="D37">
            <v>-440967.35272113595</v>
          </cell>
          <cell r="E37">
            <v>584302.70279999997</v>
          </cell>
          <cell r="F37">
            <v>299089.74369999999</v>
          </cell>
          <cell r="G37">
            <v>883392.44649999996</v>
          </cell>
          <cell r="H37">
            <v>13.81</v>
          </cell>
          <cell r="I37">
            <v>949.21799999999996</v>
          </cell>
          <cell r="J37">
            <v>419998.24</v>
          </cell>
          <cell r="K37">
            <v>0</v>
          </cell>
          <cell r="L37">
            <v>0</v>
          </cell>
          <cell r="M37">
            <v>0</v>
          </cell>
          <cell r="N37">
            <v>420961.26799999998</v>
          </cell>
          <cell r="O37">
            <v>323086.97499999835</v>
          </cell>
          <cell r="P37">
            <v>65579.715000001248</v>
          </cell>
          <cell r="Q37">
            <v>388666.68999999959</v>
          </cell>
          <cell r="R37">
            <v>32294.578000000387</v>
          </cell>
          <cell r="S37">
            <v>0</v>
          </cell>
          <cell r="T37">
            <v>-1292065.2212211355</v>
          </cell>
          <cell r="U37">
            <v>0</v>
          </cell>
          <cell r="V37">
            <v>1292065.2212211355</v>
          </cell>
        </row>
        <row r="38">
          <cell r="B38">
            <v>847</v>
          </cell>
          <cell r="C38" t="str">
            <v>REGION LA LIBERTAD - SALUD NORTE ASCOPE</v>
          </cell>
          <cell r="D38">
            <v>2101625.3874998679</v>
          </cell>
          <cell r="E38">
            <v>279865.96119999996</v>
          </cell>
          <cell r="F38">
            <v>126373.71160000001</v>
          </cell>
          <cell r="G38">
            <v>406239.67279999994</v>
          </cell>
          <cell r="H38">
            <v>0</v>
          </cell>
          <cell r="I38">
            <v>2975.2399999999993</v>
          </cell>
          <cell r="J38">
            <v>0</v>
          </cell>
          <cell r="K38">
            <v>872666.99</v>
          </cell>
          <cell r="L38">
            <v>0</v>
          </cell>
          <cell r="M38">
            <v>0</v>
          </cell>
          <cell r="N38">
            <v>875642.23</v>
          </cell>
          <cell r="O38">
            <v>1084.5400000012014</v>
          </cell>
          <cell r="P38">
            <v>4795.9460000000254</v>
          </cell>
          <cell r="Q38">
            <v>5880.4860000012268</v>
          </cell>
          <cell r="R38">
            <v>869761.74399999878</v>
          </cell>
          <cell r="S38">
            <v>0</v>
          </cell>
          <cell r="T38">
            <v>2565147.4586998671</v>
          </cell>
          <cell r="U38">
            <v>2565147.4586998671</v>
          </cell>
          <cell r="V38">
            <v>0</v>
          </cell>
        </row>
        <row r="39">
          <cell r="B39">
            <v>848</v>
          </cell>
          <cell r="C39" t="str">
            <v>REGION LA LIBERTAD - SALUD TRUJILLO SUR OESTE (BELEN)</v>
          </cell>
          <cell r="D39">
            <v>1019020.7355296861</v>
          </cell>
          <cell r="E39">
            <v>187656.815</v>
          </cell>
          <cell r="F39">
            <v>318955.68700000003</v>
          </cell>
          <cell r="G39">
            <v>506612.50200000004</v>
          </cell>
          <cell r="H39">
            <v>573207.72399999981</v>
          </cell>
          <cell r="I39">
            <v>1736.1799999999998</v>
          </cell>
          <cell r="J39">
            <v>396730.55</v>
          </cell>
          <cell r="K39">
            <v>0</v>
          </cell>
          <cell r="L39">
            <v>2808.8799999986077</v>
          </cell>
          <cell r="M39">
            <v>0</v>
          </cell>
          <cell r="N39">
            <v>974483.33399999852</v>
          </cell>
          <cell r="O39">
            <v>0</v>
          </cell>
          <cell r="P39">
            <v>3975.4300000001676</v>
          </cell>
          <cell r="Q39">
            <v>3975.4300000001676</v>
          </cell>
          <cell r="R39">
            <v>970507.90399999835</v>
          </cell>
          <cell r="S39">
            <v>0</v>
          </cell>
          <cell r="T39">
            <v>1482916.1375296845</v>
          </cell>
          <cell r="U39">
            <v>1482916.1375296845</v>
          </cell>
          <cell r="V39">
            <v>0</v>
          </cell>
        </row>
        <row r="40">
          <cell r="B40">
            <v>1282</v>
          </cell>
          <cell r="C40" t="str">
            <v>INSTITUTO REGIONAL DE ENFERMEDADES NEOPLASICAS LUIS PINILLOS GANOZA - INREN-NORTE</v>
          </cell>
          <cell r="D40">
            <v>-1876226.7859991284</v>
          </cell>
          <cell r="E40">
            <v>301794.05799999996</v>
          </cell>
          <cell r="F40">
            <v>326623.27599999995</v>
          </cell>
          <cell r="G40">
            <v>628417.33399999992</v>
          </cell>
          <cell r="H40">
            <v>107.3976</v>
          </cell>
          <cell r="I40">
            <v>3375</v>
          </cell>
          <cell r="J40">
            <v>640629.26</v>
          </cell>
          <cell r="K40">
            <v>0</v>
          </cell>
          <cell r="L40">
            <v>0</v>
          </cell>
          <cell r="M40">
            <v>0</v>
          </cell>
          <cell r="N40">
            <v>644111.65760000004</v>
          </cell>
          <cell r="O40">
            <v>52013.855000010459</v>
          </cell>
          <cell r="P40">
            <v>64503.890000008512</v>
          </cell>
          <cell r="Q40">
            <v>116517.74500001897</v>
          </cell>
          <cell r="R40">
            <v>527593.91259998106</v>
          </cell>
          <cell r="S40">
            <v>0</v>
          </cell>
          <cell r="T40">
            <v>-1977050.2073991473</v>
          </cell>
          <cell r="U40">
            <v>0</v>
          </cell>
          <cell r="V40">
            <v>1977050.2073991473</v>
          </cell>
        </row>
        <row r="41">
          <cell r="B41">
            <v>1001</v>
          </cell>
          <cell r="C41" t="str">
            <v>REGION LAMBAYEQUE - HOSPITAL REGIONAL DOCENTE LAS MERCEDES-CHICLAYO</v>
          </cell>
          <cell r="D41">
            <v>578377.94699987734</v>
          </cell>
          <cell r="E41">
            <v>37468.8174</v>
          </cell>
          <cell r="F41">
            <v>54843.834999999999</v>
          </cell>
          <cell r="G41">
            <v>92312.652399999992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421.37000000025728</v>
          </cell>
          <cell r="P41">
            <v>4657.713000000047</v>
          </cell>
          <cell r="Q41">
            <v>5079.0830000003043</v>
          </cell>
          <cell r="R41">
            <v>-5079.0830000003043</v>
          </cell>
          <cell r="S41">
            <v>0</v>
          </cell>
          <cell r="T41">
            <v>480986.21159987699</v>
          </cell>
          <cell r="U41">
            <v>480986.21159987699</v>
          </cell>
          <cell r="V41">
            <v>0</v>
          </cell>
        </row>
        <row r="42">
          <cell r="B42">
            <v>1422</v>
          </cell>
          <cell r="C42" t="str">
            <v>REGION LAMBAYEQUE - HOSPITAL REGIONAL DE LAMBAYEQUE</v>
          </cell>
          <cell r="D42">
            <v>-10478054.062600093</v>
          </cell>
          <cell r="E42">
            <v>1003754.8273</v>
          </cell>
          <cell r="F42">
            <v>956982.81200000003</v>
          </cell>
          <cell r="G42">
            <v>1960737.6392999999</v>
          </cell>
          <cell r="H42">
            <v>5192.4000000000005</v>
          </cell>
          <cell r="I42">
            <v>4951.5200000000013</v>
          </cell>
          <cell r="J42">
            <v>1658587.1700000002</v>
          </cell>
          <cell r="K42">
            <v>0</v>
          </cell>
          <cell r="L42">
            <v>1191.7800000179559</v>
          </cell>
          <cell r="M42">
            <v>0</v>
          </cell>
          <cell r="N42">
            <v>1669922.870000018</v>
          </cell>
          <cell r="O42">
            <v>0</v>
          </cell>
          <cell r="P42">
            <v>876697.46999998484</v>
          </cell>
          <cell r="Q42">
            <v>876697.46999998484</v>
          </cell>
          <cell r="R42">
            <v>793225.4000000332</v>
          </cell>
          <cell r="S42">
            <v>0</v>
          </cell>
          <cell r="T42">
            <v>-11645566.301900059</v>
          </cell>
          <cell r="U42">
            <v>0</v>
          </cell>
          <cell r="V42">
            <v>11645566.301900059</v>
          </cell>
        </row>
        <row r="43">
          <cell r="B43">
            <v>123</v>
          </cell>
          <cell r="C43" t="str">
            <v>INSTITUTO NACIONAL DE  CIENCIAS NEUROLOGICAS</v>
          </cell>
          <cell r="D43">
            <v>-3268154.3129999884</v>
          </cell>
          <cell r="E43">
            <v>222139.33000000002</v>
          </cell>
          <cell r="F43">
            <v>265110.24100000004</v>
          </cell>
          <cell r="G43">
            <v>487249.57100000005</v>
          </cell>
          <cell r="H43">
            <v>37500</v>
          </cell>
          <cell r="I43">
            <v>0</v>
          </cell>
          <cell r="J43">
            <v>11208</v>
          </cell>
          <cell r="K43">
            <v>0</v>
          </cell>
          <cell r="L43">
            <v>0</v>
          </cell>
          <cell r="M43">
            <v>0</v>
          </cell>
          <cell r="N43">
            <v>48708</v>
          </cell>
          <cell r="O43">
            <v>26429.510000001406</v>
          </cell>
          <cell r="P43">
            <v>15506.510000000242</v>
          </cell>
          <cell r="Q43">
            <v>41936.020000001648</v>
          </cell>
          <cell r="R43">
            <v>6771.9799999983516</v>
          </cell>
          <cell r="S43">
            <v>0</v>
          </cell>
          <cell r="T43">
            <v>-3748631.9039999899</v>
          </cell>
          <cell r="U43">
            <v>0</v>
          </cell>
          <cell r="V43">
            <v>3748631.9039999899</v>
          </cell>
        </row>
        <row r="44">
          <cell r="B44">
            <v>126</v>
          </cell>
          <cell r="C44" t="str">
            <v>INSTITUTO NACIONAL DE SALUD DEL NIÑO - BREÑA</v>
          </cell>
          <cell r="D44">
            <v>-25483166.746557035</v>
          </cell>
          <cell r="E44">
            <v>1563311.6916</v>
          </cell>
          <cell r="F44">
            <v>1972202.9453</v>
          </cell>
          <cell r="G44">
            <v>3535514.6369000003</v>
          </cell>
          <cell r="H44">
            <v>235869.26680000004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235869.26680000004</v>
          </cell>
          <cell r="O44">
            <v>24735.575999996625</v>
          </cell>
          <cell r="P44">
            <v>667036.73599998653</v>
          </cell>
          <cell r="Q44">
            <v>691772.31199998315</v>
          </cell>
          <cell r="R44">
            <v>-455903.04519998311</v>
          </cell>
          <cell r="S44">
            <v>0</v>
          </cell>
          <cell r="T44">
            <v>-29474584.428657018</v>
          </cell>
          <cell r="U44">
            <v>0</v>
          </cell>
          <cell r="V44">
            <v>29474584.428657018</v>
          </cell>
        </row>
        <row r="45">
          <cell r="B45">
            <v>127</v>
          </cell>
          <cell r="C45" t="str">
            <v>INSTITUTO NACIONAL MATERNO PERINATAL</v>
          </cell>
          <cell r="D45">
            <v>-775934.84159999981</v>
          </cell>
          <cell r="E45">
            <v>67432.466</v>
          </cell>
          <cell r="F45">
            <v>97804.551000000007</v>
          </cell>
          <cell r="G45">
            <v>165237.01699999999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289.53299999987939</v>
          </cell>
          <cell r="M45">
            <v>0</v>
          </cell>
          <cell r="N45">
            <v>289.53299999987939</v>
          </cell>
          <cell r="O45">
            <v>0</v>
          </cell>
          <cell r="P45">
            <v>22215.111000000092</v>
          </cell>
          <cell r="Q45">
            <v>22215.111000000092</v>
          </cell>
          <cell r="R45">
            <v>-21925.578000000212</v>
          </cell>
          <cell r="S45">
            <v>0</v>
          </cell>
          <cell r="T45">
            <v>-963097.43660000002</v>
          </cell>
          <cell r="U45">
            <v>0</v>
          </cell>
          <cell r="V45">
            <v>963097.43660000002</v>
          </cell>
        </row>
        <row r="46">
          <cell r="B46">
            <v>132</v>
          </cell>
          <cell r="C46" t="str">
            <v>HOSPITAL NACIONAL HIPOLITO UNANUE</v>
          </cell>
          <cell r="D46">
            <v>-8357958.9935769904</v>
          </cell>
          <cell r="E46">
            <v>801228.2</v>
          </cell>
          <cell r="F46">
            <v>739761.95600000001</v>
          </cell>
          <cell r="G46">
            <v>1540990.156</v>
          </cell>
          <cell r="H46">
            <v>30544.402999999969</v>
          </cell>
          <cell r="I46">
            <v>3534.8399999999997</v>
          </cell>
          <cell r="J46">
            <v>277084.61000000004</v>
          </cell>
          <cell r="K46">
            <v>0</v>
          </cell>
          <cell r="L46">
            <v>0</v>
          </cell>
          <cell r="M46">
            <v>0</v>
          </cell>
          <cell r="N46">
            <v>311163.853</v>
          </cell>
          <cell r="O46">
            <v>197779.07900000177</v>
          </cell>
          <cell r="P46">
            <v>602947.57199999876</v>
          </cell>
          <cell r="Q46">
            <v>800726.65100000054</v>
          </cell>
          <cell r="R46">
            <v>-489562.79800000053</v>
          </cell>
          <cell r="S46">
            <v>0</v>
          </cell>
          <cell r="T46">
            <v>-10388511.94757699</v>
          </cell>
          <cell r="U46">
            <v>0</v>
          </cell>
          <cell r="V46">
            <v>10388511.94757699</v>
          </cell>
        </row>
        <row r="47">
          <cell r="B47">
            <v>136</v>
          </cell>
          <cell r="C47" t="str">
            <v>HOSPITAL SERGIO BERNALES</v>
          </cell>
          <cell r="D47">
            <v>-732505.98149999953</v>
          </cell>
          <cell r="E47">
            <v>52117.625</v>
          </cell>
          <cell r="F47">
            <v>65436.224000000002</v>
          </cell>
          <cell r="G47">
            <v>117553.849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1.1641532182693481E-10</v>
          </cell>
          <cell r="P47">
            <v>222.72000000000116</v>
          </cell>
          <cell r="Q47">
            <v>222.72000000011758</v>
          </cell>
          <cell r="R47">
            <v>-222.72000000011758</v>
          </cell>
          <cell r="S47">
            <v>0</v>
          </cell>
          <cell r="T47">
            <v>-850282.55049999966</v>
          </cell>
          <cell r="U47">
            <v>0</v>
          </cell>
          <cell r="V47">
            <v>850282.55049999966</v>
          </cell>
        </row>
        <row r="48">
          <cell r="B48">
            <v>137</v>
          </cell>
          <cell r="C48" t="str">
            <v>HOSPITAL CAYETANO HEREDIA</v>
          </cell>
          <cell r="D48">
            <v>-15256042.694772398</v>
          </cell>
          <cell r="E48">
            <v>1459472.9979999999</v>
          </cell>
          <cell r="F48">
            <v>1490112.3459999999</v>
          </cell>
          <cell r="G48">
            <v>2949585.3439999996</v>
          </cell>
          <cell r="H48">
            <v>276389.83400000026</v>
          </cell>
          <cell r="I48">
            <v>43677.019999999924</v>
          </cell>
          <cell r="J48">
            <v>1621438.69</v>
          </cell>
          <cell r="K48">
            <v>0</v>
          </cell>
          <cell r="L48">
            <v>0</v>
          </cell>
          <cell r="M48">
            <v>0</v>
          </cell>
          <cell r="N48">
            <v>1941505.5440000002</v>
          </cell>
          <cell r="O48">
            <v>7597.0209999978542</v>
          </cell>
          <cell r="P48">
            <v>838371.71699999738</v>
          </cell>
          <cell r="Q48">
            <v>845968.73799999524</v>
          </cell>
          <cell r="R48">
            <v>1095536.806000005</v>
          </cell>
          <cell r="S48">
            <v>0</v>
          </cell>
          <cell r="T48">
            <v>-17110091.232772391</v>
          </cell>
          <cell r="U48">
            <v>0</v>
          </cell>
          <cell r="V48">
            <v>17110091.232772391</v>
          </cell>
        </row>
        <row r="49">
          <cell r="B49">
            <v>141</v>
          </cell>
          <cell r="C49" t="str">
            <v>HOSPITAL DE APOYO DEPARTAMENTAL MARIA AUXILIADORA</v>
          </cell>
          <cell r="D49">
            <v>-7004868.5637428714</v>
          </cell>
          <cell r="E49">
            <v>677980.59360000002</v>
          </cell>
          <cell r="F49">
            <v>916737.08480000007</v>
          </cell>
          <cell r="G49">
            <v>1594717.6784000001</v>
          </cell>
          <cell r="H49">
            <v>102951.91599999991</v>
          </cell>
          <cell r="I49">
            <v>2249.1210000000001</v>
          </cell>
          <cell r="J49">
            <v>9538472.0899999999</v>
          </cell>
          <cell r="K49">
            <v>0</v>
          </cell>
          <cell r="L49">
            <v>0</v>
          </cell>
          <cell r="M49">
            <v>0</v>
          </cell>
          <cell r="N49">
            <v>9643673.1270000003</v>
          </cell>
          <cell r="O49">
            <v>6226824.8800000036</v>
          </cell>
          <cell r="P49">
            <v>151842.27699999977</v>
          </cell>
          <cell r="Q49">
            <v>6378667.1570000034</v>
          </cell>
          <cell r="R49">
            <v>3265005.9699999969</v>
          </cell>
          <cell r="S49">
            <v>0</v>
          </cell>
          <cell r="T49">
            <v>-5334580.2721428741</v>
          </cell>
          <cell r="U49">
            <v>0</v>
          </cell>
          <cell r="V49">
            <v>5334580.2721428741</v>
          </cell>
        </row>
        <row r="50">
          <cell r="B50">
            <v>143</v>
          </cell>
          <cell r="C50" t="str">
            <v>HOSPITAL NACIONAL ARZOBISPO LOAYZA</v>
          </cell>
          <cell r="D50">
            <v>-12414394.092499983</v>
          </cell>
          <cell r="E50">
            <v>1119970.5035999999</v>
          </cell>
          <cell r="F50">
            <v>1029659.6867999999</v>
          </cell>
          <cell r="G50">
            <v>2149630.1903999997</v>
          </cell>
          <cell r="H50">
            <v>148025.66399999987</v>
          </cell>
          <cell r="I50">
            <v>50586.543000000012</v>
          </cell>
          <cell r="J50">
            <v>4309183.84</v>
          </cell>
          <cell r="K50">
            <v>0</v>
          </cell>
          <cell r="L50">
            <v>136.30499999783933</v>
          </cell>
          <cell r="M50">
            <v>0</v>
          </cell>
          <cell r="N50">
            <v>4507932.3519999972</v>
          </cell>
          <cell r="O50">
            <v>0</v>
          </cell>
          <cell r="P50">
            <v>85480.25299999956</v>
          </cell>
          <cell r="Q50">
            <v>85480.25299999956</v>
          </cell>
          <cell r="R50">
            <v>4422452.0989999976</v>
          </cell>
          <cell r="S50">
            <v>0</v>
          </cell>
          <cell r="T50">
            <v>-10141572.183899986</v>
          </cell>
          <cell r="U50">
            <v>0</v>
          </cell>
          <cell r="V50">
            <v>10141572.183899986</v>
          </cell>
        </row>
        <row r="51">
          <cell r="B51">
            <v>144</v>
          </cell>
          <cell r="C51" t="str">
            <v>HOSPITAL NACIONAL DOS DE MAYO</v>
          </cell>
          <cell r="D51">
            <v>-16270106.680606637</v>
          </cell>
          <cell r="E51">
            <v>1403045.8887999998</v>
          </cell>
          <cell r="F51">
            <v>1192169.5956999999</v>
          </cell>
          <cell r="G51">
            <v>2595215.4844999998</v>
          </cell>
          <cell r="H51">
            <v>237877.5360000009</v>
          </cell>
          <cell r="I51">
            <v>17089.240000000005</v>
          </cell>
          <cell r="J51">
            <v>314369.00000000006</v>
          </cell>
          <cell r="K51">
            <v>0</v>
          </cell>
          <cell r="L51">
            <v>0</v>
          </cell>
          <cell r="M51">
            <v>0</v>
          </cell>
          <cell r="N51">
            <v>569335.776000001</v>
          </cell>
          <cell r="O51">
            <v>36948.127000003122</v>
          </cell>
          <cell r="P51">
            <v>410949.16199999955</v>
          </cell>
          <cell r="Q51">
            <v>447897.28900000267</v>
          </cell>
          <cell r="R51">
            <v>121438.48699999833</v>
          </cell>
          <cell r="S51">
            <v>0</v>
          </cell>
          <cell r="T51">
            <v>-18743883.678106636</v>
          </cell>
          <cell r="U51">
            <v>0</v>
          </cell>
          <cell r="V51">
            <v>18743883.678106636</v>
          </cell>
        </row>
        <row r="52">
          <cell r="B52">
            <v>145</v>
          </cell>
          <cell r="C52" t="str">
            <v>HOSPITAL DE APOYO SANTA ROSA</v>
          </cell>
          <cell r="D52">
            <v>-1307860.592000077</v>
          </cell>
          <cell r="E52">
            <v>123640.50099999999</v>
          </cell>
          <cell r="F52">
            <v>132090.565</v>
          </cell>
          <cell r="G52">
            <v>255731.06599999999</v>
          </cell>
          <cell r="H52">
            <v>42.966000000000001</v>
          </cell>
          <cell r="I52">
            <v>0</v>
          </cell>
          <cell r="J52">
            <v>11354.3</v>
          </cell>
          <cell r="K52">
            <v>0</v>
          </cell>
          <cell r="L52">
            <v>0</v>
          </cell>
          <cell r="M52">
            <v>0</v>
          </cell>
          <cell r="N52">
            <v>11397.266</v>
          </cell>
          <cell r="O52">
            <v>0</v>
          </cell>
          <cell r="P52">
            <v>29067.881999999867</v>
          </cell>
          <cell r="Q52">
            <v>29067.881999999867</v>
          </cell>
          <cell r="R52">
            <v>-17670.615999999867</v>
          </cell>
          <cell r="S52">
            <v>0</v>
          </cell>
          <cell r="T52">
            <v>-1581262.274000077</v>
          </cell>
          <cell r="U52">
            <v>0</v>
          </cell>
          <cell r="V52">
            <v>1581262.274000077</v>
          </cell>
        </row>
        <row r="53">
          <cell r="B53">
            <v>146</v>
          </cell>
          <cell r="C53" t="str">
            <v>HOSPITAL DE EMERGENCIAS CASIMIRO ULLOA</v>
          </cell>
          <cell r="D53">
            <v>-264292.84829999995</v>
          </cell>
          <cell r="E53">
            <v>30722.6813</v>
          </cell>
          <cell r="F53">
            <v>10116.2924</v>
          </cell>
          <cell r="G53">
            <v>40838.973700000002</v>
          </cell>
          <cell r="H53">
            <v>0</v>
          </cell>
          <cell r="I53">
            <v>23.2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23.2</v>
          </cell>
          <cell r="O53">
            <v>0</v>
          </cell>
          <cell r="P53">
            <v>461.01399999999558</v>
          </cell>
          <cell r="Q53">
            <v>461.01399999999558</v>
          </cell>
          <cell r="R53">
            <v>-437.81399999999559</v>
          </cell>
          <cell r="S53">
            <v>0</v>
          </cell>
          <cell r="T53">
            <v>-305569.63599999994</v>
          </cell>
          <cell r="U53">
            <v>0</v>
          </cell>
          <cell r="V53">
            <v>305569.63599999994</v>
          </cell>
        </row>
        <row r="54">
          <cell r="B54">
            <v>147</v>
          </cell>
          <cell r="C54" t="str">
            <v>HOSPITAL DE EMERGENCIAS PEDIATRICAS</v>
          </cell>
          <cell r="D54">
            <v>-466786.54659999954</v>
          </cell>
          <cell r="E54">
            <v>12418.18</v>
          </cell>
          <cell r="F54">
            <v>7092.14</v>
          </cell>
          <cell r="G54">
            <v>19510.32</v>
          </cell>
          <cell r="H54">
            <v>46596</v>
          </cell>
          <cell r="I54">
            <v>0</v>
          </cell>
          <cell r="J54">
            <v>0</v>
          </cell>
          <cell r="K54">
            <v>0</v>
          </cell>
          <cell r="L54">
            <v>70.359999999811407</v>
          </cell>
          <cell r="M54">
            <v>12772.951999999932</v>
          </cell>
          <cell r="N54">
            <v>59439.311999999743</v>
          </cell>
          <cell r="O54">
            <v>0</v>
          </cell>
          <cell r="P54">
            <v>0</v>
          </cell>
          <cell r="Q54">
            <v>0</v>
          </cell>
          <cell r="R54">
            <v>59439.311999999743</v>
          </cell>
          <cell r="S54">
            <v>0</v>
          </cell>
          <cell r="T54">
            <v>-426857.5545999998</v>
          </cell>
          <cell r="U54">
            <v>0</v>
          </cell>
          <cell r="V54">
            <v>426857.5545999998</v>
          </cell>
        </row>
        <row r="55">
          <cell r="B55">
            <v>149</v>
          </cell>
          <cell r="C55" t="str">
            <v>HOSPITAL NACIONAL DOCENTE MADRE NIÑO - SAN BARTOLOMÉ</v>
          </cell>
          <cell r="D55">
            <v>-4072460.887199997</v>
          </cell>
          <cell r="E55">
            <v>305965.63099999999</v>
          </cell>
          <cell r="F55">
            <v>356608.41599999997</v>
          </cell>
          <cell r="G55">
            <v>662574.04700000002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30136.970000001369</v>
          </cell>
          <cell r="P55">
            <v>267102.86800000048</v>
          </cell>
          <cell r="Q55">
            <v>297239.83800000185</v>
          </cell>
          <cell r="R55">
            <v>-297239.83800000185</v>
          </cell>
          <cell r="S55">
            <v>0</v>
          </cell>
          <cell r="T55">
            <v>-5032274.7721999995</v>
          </cell>
          <cell r="U55">
            <v>0</v>
          </cell>
          <cell r="V55">
            <v>5032274.7721999995</v>
          </cell>
        </row>
        <row r="56">
          <cell r="B56">
            <v>522</v>
          </cell>
          <cell r="C56" t="str">
            <v>HOSPITAL CARLOS LANFRANCO LA HOZ</v>
          </cell>
          <cell r="D56">
            <v>-227548.56789999933</v>
          </cell>
          <cell r="E56">
            <v>38363.512000000002</v>
          </cell>
          <cell r="F56">
            <v>36181.93</v>
          </cell>
          <cell r="G56">
            <v>74545.44200000001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30681.282999999996</v>
          </cell>
          <cell r="M56">
            <v>85848.423999999883</v>
          </cell>
          <cell r="N56">
            <v>116529.70699999988</v>
          </cell>
          <cell r="O56">
            <v>0</v>
          </cell>
          <cell r="P56">
            <v>0</v>
          </cell>
          <cell r="Q56">
            <v>0</v>
          </cell>
          <cell r="R56">
            <v>116529.70699999988</v>
          </cell>
          <cell r="S56">
            <v>0</v>
          </cell>
          <cell r="T56">
            <v>-185564.30289999949</v>
          </cell>
          <cell r="U56">
            <v>0</v>
          </cell>
          <cell r="V56">
            <v>185564.30289999949</v>
          </cell>
        </row>
        <row r="57">
          <cell r="B57">
            <v>1138</v>
          </cell>
          <cell r="C57" t="str">
            <v>HOSPITAL "JOSE  AGURTO TELLO DE CHOSICA"</v>
          </cell>
          <cell r="D57">
            <v>54849.098099999697</v>
          </cell>
          <cell r="E57">
            <v>11074.036</v>
          </cell>
          <cell r="F57">
            <v>9379.2970000000005</v>
          </cell>
          <cell r="G57">
            <v>20453.332999999999</v>
          </cell>
          <cell r="H57">
            <v>4.93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4.93</v>
          </cell>
          <cell r="O57">
            <v>3135.3840000001801</v>
          </cell>
          <cell r="P57">
            <v>995.45200000001932</v>
          </cell>
          <cell r="Q57">
            <v>4130.8360000001994</v>
          </cell>
          <cell r="R57">
            <v>-4125.9060000001991</v>
          </cell>
          <cell r="S57">
            <v>0</v>
          </cell>
          <cell r="T57">
            <v>30269.859099999499</v>
          </cell>
          <cell r="U57">
            <v>30269.859099999499</v>
          </cell>
          <cell r="V57">
            <v>0</v>
          </cell>
        </row>
        <row r="58">
          <cell r="B58">
            <v>1216</v>
          </cell>
          <cell r="C58" t="str">
            <v>HOSPITAL SAN JUAN DE LURIGANCHO</v>
          </cell>
          <cell r="D58">
            <v>-475855.07089999929</v>
          </cell>
          <cell r="E58">
            <v>48657.786</v>
          </cell>
          <cell r="F58">
            <v>57794.724000000002</v>
          </cell>
          <cell r="G58">
            <v>106452.51000000001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11832.929000000295</v>
          </cell>
          <cell r="P58">
            <v>9759.5700000000361</v>
          </cell>
          <cell r="Q58">
            <v>21592.499000000331</v>
          </cell>
          <cell r="R58">
            <v>-21592.499000000331</v>
          </cell>
          <cell r="S58">
            <v>0</v>
          </cell>
          <cell r="T58">
            <v>-603900.07989999955</v>
          </cell>
          <cell r="U58">
            <v>0</v>
          </cell>
          <cell r="V58">
            <v>603900.07989999955</v>
          </cell>
        </row>
        <row r="59">
          <cell r="B59">
            <v>1235</v>
          </cell>
          <cell r="C59" t="str">
            <v>INSTITUTO NACIONAL DE ENFERMEDADES NEOPLÁSICAS</v>
          </cell>
          <cell r="D59">
            <v>-34934776.587168485</v>
          </cell>
          <cell r="E59">
            <v>9677805.592600001</v>
          </cell>
          <cell r="F59">
            <v>10443487.566500001</v>
          </cell>
          <cell r="G59">
            <v>20121293.159100004</v>
          </cell>
          <cell r="H59">
            <v>526651.18999999983</v>
          </cell>
          <cell r="I59">
            <v>167229.87999999983</v>
          </cell>
          <cell r="J59">
            <v>3227463.47</v>
          </cell>
          <cell r="K59">
            <v>0</v>
          </cell>
          <cell r="L59">
            <v>0</v>
          </cell>
          <cell r="M59">
            <v>0</v>
          </cell>
          <cell r="N59">
            <v>3921344.54</v>
          </cell>
          <cell r="O59">
            <v>102149.91700053215</v>
          </cell>
          <cell r="P59">
            <v>4334019.2696996331</v>
          </cell>
          <cell r="Q59">
            <v>4436169.1867001653</v>
          </cell>
          <cell r="R59">
            <v>-514824.64670016523</v>
          </cell>
          <cell r="S59">
            <v>0</v>
          </cell>
          <cell r="T59">
            <v>-55570894.392968655</v>
          </cell>
          <cell r="U59">
            <v>0</v>
          </cell>
          <cell r="V59">
            <v>55570894.392968655</v>
          </cell>
        </row>
        <row r="60">
          <cell r="B60">
            <v>1512</v>
          </cell>
          <cell r="C60" t="str">
            <v>INSTITUTO NACIONAL DE SALUD DEL NIÑO - SAN BORJA</v>
          </cell>
          <cell r="D60">
            <v>-39010958.681299657</v>
          </cell>
          <cell r="E60">
            <v>2583234.8117999998</v>
          </cell>
          <cell r="F60">
            <v>3518541.1627000002</v>
          </cell>
          <cell r="G60">
            <v>6101775.9745000005</v>
          </cell>
          <cell r="H60">
            <v>50700.4</v>
          </cell>
          <cell r="I60">
            <v>1995</v>
          </cell>
          <cell r="J60">
            <v>862479.21</v>
          </cell>
          <cell r="K60">
            <v>0</v>
          </cell>
          <cell r="L60">
            <v>0</v>
          </cell>
          <cell r="M60">
            <v>0</v>
          </cell>
          <cell r="N60">
            <v>915174.61</v>
          </cell>
          <cell r="O60">
            <v>875700.45640001073</v>
          </cell>
          <cell r="P60">
            <v>2526409.9688000046</v>
          </cell>
          <cell r="Q60">
            <v>3402110.4252000153</v>
          </cell>
          <cell r="R60">
            <v>-2486935.8152000154</v>
          </cell>
          <cell r="S60">
            <v>0</v>
          </cell>
          <cell r="T60">
            <v>-47599670.470999673</v>
          </cell>
          <cell r="U60">
            <v>0</v>
          </cell>
          <cell r="V60">
            <v>47599670.470999673</v>
          </cell>
        </row>
        <row r="61">
          <cell r="B61">
            <v>1670</v>
          </cell>
          <cell r="C61" t="str">
            <v>HOSPITAL DE EMERGENCIAS VILLA EL SALVADOR</v>
          </cell>
          <cell r="D61">
            <v>-1699467.6014999964</v>
          </cell>
          <cell r="E61">
            <v>476140.61099999998</v>
          </cell>
          <cell r="F61">
            <v>417743.53700000001</v>
          </cell>
          <cell r="G61">
            <v>893884.14800000004</v>
          </cell>
          <cell r="H61">
            <v>144</v>
          </cell>
          <cell r="I61">
            <v>0</v>
          </cell>
          <cell r="J61">
            <v>287477.37</v>
          </cell>
          <cell r="K61">
            <v>0</v>
          </cell>
          <cell r="L61">
            <v>0</v>
          </cell>
          <cell r="M61">
            <v>0</v>
          </cell>
          <cell r="N61">
            <v>287621.37</v>
          </cell>
          <cell r="O61">
            <v>49705.520000001241</v>
          </cell>
          <cell r="P61">
            <v>22444.72000000003</v>
          </cell>
          <cell r="Q61">
            <v>72150.240000001271</v>
          </cell>
          <cell r="R61">
            <v>215471.12999999872</v>
          </cell>
          <cell r="S61">
            <v>0</v>
          </cell>
          <cell r="T61">
            <v>-2377880.6194999972</v>
          </cell>
          <cell r="U61">
            <v>0</v>
          </cell>
          <cell r="V61">
            <v>2377880.6194999972</v>
          </cell>
        </row>
        <row r="62">
          <cell r="B62">
            <v>1746</v>
          </cell>
          <cell r="C62" t="str">
            <v>HOSPITAL LIMA ESTE - VITARTE</v>
          </cell>
          <cell r="D62">
            <v>-639631.1943999998</v>
          </cell>
          <cell r="E62">
            <v>96152.657000000007</v>
          </cell>
          <cell r="F62">
            <v>82272.165999999997</v>
          </cell>
          <cell r="G62">
            <v>178424.823</v>
          </cell>
          <cell r="H62">
            <v>459.12239999999997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555.54000000000087</v>
          </cell>
          <cell r="N62">
            <v>1014.6624000000008</v>
          </cell>
          <cell r="O62">
            <v>1067.600000000004</v>
          </cell>
          <cell r="P62">
            <v>0</v>
          </cell>
          <cell r="Q62">
            <v>1067.600000000004</v>
          </cell>
          <cell r="R62">
            <v>-52.937600000003158</v>
          </cell>
          <cell r="S62">
            <v>0</v>
          </cell>
          <cell r="T62">
            <v>-818108.95499999973</v>
          </cell>
          <cell r="U62">
            <v>0</v>
          </cell>
          <cell r="V62">
            <v>818108.95499999973</v>
          </cell>
        </row>
        <row r="63">
          <cell r="B63">
            <v>1286</v>
          </cell>
          <cell r="C63" t="str">
            <v>REGION LIMA - HOSPITAL HUACHO - HUAURA - OYÓN Y SERVICIOS BÁSICOS DE SALUD</v>
          </cell>
          <cell r="D63">
            <v>-360149.83019994909</v>
          </cell>
          <cell r="E63">
            <v>27228.565399999999</v>
          </cell>
          <cell r="F63">
            <v>40292.0242</v>
          </cell>
          <cell r="G63">
            <v>67520.589600000007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6.9999999998835847</v>
          </cell>
          <cell r="M63">
            <v>0</v>
          </cell>
          <cell r="N63">
            <v>6.9999999998835847</v>
          </cell>
          <cell r="O63">
            <v>0</v>
          </cell>
          <cell r="P63">
            <v>11717.400999999983</v>
          </cell>
          <cell r="Q63">
            <v>11717.400999999983</v>
          </cell>
          <cell r="R63">
            <v>-11710.4010000001</v>
          </cell>
          <cell r="S63">
            <v>0</v>
          </cell>
          <cell r="T63">
            <v>-439380.82079994923</v>
          </cell>
          <cell r="U63">
            <v>0</v>
          </cell>
          <cell r="V63">
            <v>439380.82079994923</v>
          </cell>
        </row>
        <row r="64">
          <cell r="B64">
            <v>1288</v>
          </cell>
          <cell r="C64" t="str">
            <v>REGION LIMA - HOSPITAL DE APOYO REZOLA</v>
          </cell>
          <cell r="D64">
            <v>-274576.00939999806</v>
          </cell>
          <cell r="E64">
            <v>26075.446</v>
          </cell>
          <cell r="F64">
            <v>34237.673999999999</v>
          </cell>
          <cell r="G64">
            <v>60313.119999999995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24956.150000000023</v>
          </cell>
          <cell r="P64">
            <v>4943.7400000000052</v>
          </cell>
          <cell r="Q64">
            <v>29899.890000000029</v>
          </cell>
          <cell r="R64">
            <v>-29899.890000000029</v>
          </cell>
          <cell r="S64">
            <v>0</v>
          </cell>
          <cell r="T64">
            <v>-364789.01939999807</v>
          </cell>
          <cell r="U64">
            <v>0</v>
          </cell>
          <cell r="V64">
            <v>364789.01939999807</v>
          </cell>
        </row>
        <row r="65">
          <cell r="B65">
            <v>1289</v>
          </cell>
          <cell r="C65" t="str">
            <v>REGION LIMA - HOSPITAL BARRANCA-CAJATAMBO Y SERVICIOS BÁSICOS DE SALUD</v>
          </cell>
          <cell r="D65">
            <v>-150813.01479999986</v>
          </cell>
          <cell r="E65">
            <v>6820.7130000000006</v>
          </cell>
          <cell r="F65">
            <v>11013.8878</v>
          </cell>
          <cell r="G65">
            <v>17834.6008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603.4900000000016</v>
          </cell>
          <cell r="Q65">
            <v>603.4900000000016</v>
          </cell>
          <cell r="R65">
            <v>-603.4900000000016</v>
          </cell>
          <cell r="S65">
            <v>0</v>
          </cell>
          <cell r="T65">
            <v>-169251.10559999984</v>
          </cell>
          <cell r="U65">
            <v>0</v>
          </cell>
          <cell r="V65">
            <v>169251.10559999984</v>
          </cell>
        </row>
        <row r="66">
          <cell r="B66">
            <v>1290</v>
          </cell>
          <cell r="C66" t="str">
            <v>REGION LIMA - HOSPITAL CHANCAY SERVICIOS BÁSICOS DE SALUD</v>
          </cell>
          <cell r="D66">
            <v>7224.2031000001025</v>
          </cell>
          <cell r="E66">
            <v>7332.4279999999999</v>
          </cell>
          <cell r="F66">
            <v>7984.49</v>
          </cell>
          <cell r="G66">
            <v>15316.918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296.80999999999767</v>
          </cell>
          <cell r="Q66">
            <v>296.80999999999767</v>
          </cell>
          <cell r="R66">
            <v>-296.80999999999767</v>
          </cell>
          <cell r="S66">
            <v>0</v>
          </cell>
          <cell r="T66">
            <v>-8389.5248999998948</v>
          </cell>
          <cell r="U66">
            <v>0</v>
          </cell>
          <cell r="V66">
            <v>8389.5248999998948</v>
          </cell>
        </row>
        <row r="67">
          <cell r="B67">
            <v>1292</v>
          </cell>
          <cell r="C67" t="str">
            <v>REGION LIMA - HOSPITAL HUARAL Y SERVICIOS BÁSICOS DE SALUD</v>
          </cell>
          <cell r="D67">
            <v>-195335.26409999965</v>
          </cell>
          <cell r="E67">
            <v>10703.782999999999</v>
          </cell>
          <cell r="F67">
            <v>11251.186</v>
          </cell>
          <cell r="G67">
            <v>21954.968999999997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272.45999999996275</v>
          </cell>
          <cell r="N67">
            <v>272.45999999996275</v>
          </cell>
          <cell r="O67">
            <v>1.1641532182693481E-10</v>
          </cell>
          <cell r="P67">
            <v>0</v>
          </cell>
          <cell r="Q67">
            <v>1.1641532182693481E-10</v>
          </cell>
          <cell r="R67">
            <v>272.45999999984633</v>
          </cell>
          <cell r="S67">
            <v>0</v>
          </cell>
          <cell r="T67">
            <v>-217017.77309999982</v>
          </cell>
          <cell r="U67">
            <v>0</v>
          </cell>
          <cell r="V67">
            <v>217017.77309999982</v>
          </cell>
        </row>
        <row r="68">
          <cell r="B68">
            <v>872</v>
          </cell>
          <cell r="C68" t="str">
            <v>REGION LORETO - SALUD HOSPITAL DE APOYO IQUITOS</v>
          </cell>
          <cell r="D68">
            <v>-74705.953499999945</v>
          </cell>
          <cell r="E68">
            <v>1782.2109999999998</v>
          </cell>
          <cell r="F68">
            <v>4148.6900000000005</v>
          </cell>
          <cell r="G68">
            <v>5930.9009999999998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4.1836756281554699E-11</v>
          </cell>
          <cell r="P68">
            <v>0</v>
          </cell>
          <cell r="Q68">
            <v>4.1836756281554699E-11</v>
          </cell>
          <cell r="R68">
            <v>-4.1836756281554699E-11</v>
          </cell>
          <cell r="S68">
            <v>0</v>
          </cell>
          <cell r="T68">
            <v>-80636.854499999987</v>
          </cell>
          <cell r="U68">
            <v>0</v>
          </cell>
          <cell r="V68">
            <v>80636.854499999987</v>
          </cell>
        </row>
        <row r="69">
          <cell r="B69">
            <v>874</v>
          </cell>
          <cell r="C69" t="str">
            <v>REGION LORETO - SALUD HOSPITAL REGIONAL DE LORETO</v>
          </cell>
          <cell r="D69">
            <v>-2837484.0956502431</v>
          </cell>
          <cell r="E69">
            <v>320549.11699999997</v>
          </cell>
          <cell r="F69">
            <v>239132.5159</v>
          </cell>
          <cell r="G69">
            <v>559681.63289999997</v>
          </cell>
          <cell r="H69">
            <v>20076.609999999993</v>
          </cell>
          <cell r="I69">
            <v>25117.592999999993</v>
          </cell>
          <cell r="J69">
            <v>484337.22000000003</v>
          </cell>
          <cell r="K69">
            <v>0</v>
          </cell>
          <cell r="L69">
            <v>15100.31000001356</v>
          </cell>
          <cell r="M69">
            <v>0</v>
          </cell>
          <cell r="N69">
            <v>544631.73300001363</v>
          </cell>
          <cell r="O69">
            <v>0</v>
          </cell>
          <cell r="P69">
            <v>7120.1560000032187</v>
          </cell>
          <cell r="Q69">
            <v>7120.1560000032187</v>
          </cell>
          <cell r="R69">
            <v>537511.57700001041</v>
          </cell>
          <cell r="S69">
            <v>0</v>
          </cell>
          <cell r="T69">
            <v>-2859654.1515502329</v>
          </cell>
          <cell r="U69">
            <v>0</v>
          </cell>
          <cell r="V69">
            <v>2859654.1515502329</v>
          </cell>
        </row>
        <row r="70">
          <cell r="B70">
            <v>1407</v>
          </cell>
          <cell r="C70" t="str">
            <v>GOB. REG. DE LORETO - HOSPITAL SANTA GEMA DE YURIMAGUAS</v>
          </cell>
          <cell r="D70">
            <v>71396.22199999998</v>
          </cell>
          <cell r="E70">
            <v>23521.072</v>
          </cell>
          <cell r="F70">
            <v>10478.239</v>
          </cell>
          <cell r="G70">
            <v>33999.311000000002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37396.910999999978</v>
          </cell>
          <cell r="U70">
            <v>37396.910999999978</v>
          </cell>
          <cell r="V70">
            <v>0</v>
          </cell>
        </row>
        <row r="71">
          <cell r="B71">
            <v>1003</v>
          </cell>
          <cell r="C71" t="str">
            <v>REGION MADRE DE DIOS-HOSPITAL SANTA ROSA DE PUERTO MALDONADO</v>
          </cell>
          <cell r="D71">
            <v>613288.45589999086</v>
          </cell>
          <cell r="E71">
            <v>51903.85</v>
          </cell>
          <cell r="F71">
            <v>8995.1450000000004</v>
          </cell>
          <cell r="G71">
            <v>60898.994999999995</v>
          </cell>
          <cell r="H71">
            <v>46805.029999999941</v>
          </cell>
          <cell r="I71">
            <v>8694.5720000000038</v>
          </cell>
          <cell r="J71">
            <v>5357.83</v>
          </cell>
          <cell r="K71">
            <v>0</v>
          </cell>
          <cell r="L71">
            <v>941.44999999832362</v>
          </cell>
          <cell r="M71">
            <v>0</v>
          </cell>
          <cell r="N71">
            <v>61798.881999998266</v>
          </cell>
          <cell r="O71">
            <v>0</v>
          </cell>
          <cell r="P71">
            <v>38018.031599999988</v>
          </cell>
          <cell r="Q71">
            <v>38018.031599999988</v>
          </cell>
          <cell r="R71">
            <v>23780.850399998279</v>
          </cell>
          <cell r="S71">
            <v>0</v>
          </cell>
          <cell r="T71">
            <v>576170.31129998912</v>
          </cell>
          <cell r="U71">
            <v>576170.31129998912</v>
          </cell>
          <cell r="V71">
            <v>0</v>
          </cell>
        </row>
        <row r="72">
          <cell r="B72">
            <v>1394</v>
          </cell>
          <cell r="C72" t="str">
            <v>REGION MOQUEGUA - HOSPITAL REGIONAL MOQUEGUA</v>
          </cell>
          <cell r="D72">
            <v>-354533.71899999923</v>
          </cell>
          <cell r="E72">
            <v>44827.796000000002</v>
          </cell>
          <cell r="F72">
            <v>50131.103000000003</v>
          </cell>
          <cell r="G72">
            <v>94958.899000000005</v>
          </cell>
          <cell r="H72">
            <v>0</v>
          </cell>
          <cell r="I72">
            <v>0</v>
          </cell>
          <cell r="J72">
            <v>14342.699999999999</v>
          </cell>
          <cell r="K72">
            <v>0</v>
          </cell>
          <cell r="L72">
            <v>0</v>
          </cell>
          <cell r="M72">
            <v>0</v>
          </cell>
          <cell r="N72">
            <v>14342.699999999999</v>
          </cell>
          <cell r="O72">
            <v>350.55000000002474</v>
          </cell>
          <cell r="P72">
            <v>3705.5529999999853</v>
          </cell>
          <cell r="Q72">
            <v>4056.1030000000101</v>
          </cell>
          <cell r="R72">
            <v>10286.596999999989</v>
          </cell>
          <cell r="S72">
            <v>0</v>
          </cell>
          <cell r="T72">
            <v>-439206.02099999919</v>
          </cell>
          <cell r="U72">
            <v>0</v>
          </cell>
          <cell r="V72">
            <v>439206.02099999919</v>
          </cell>
        </row>
        <row r="73">
          <cell r="B73">
            <v>901</v>
          </cell>
          <cell r="C73" t="str">
            <v>REGION PIURA - HOSPITAL DE APOYO III SULLANA</v>
          </cell>
          <cell r="D73">
            <v>-1323509.6785999981</v>
          </cell>
          <cell r="E73">
            <v>145272.93900000001</v>
          </cell>
          <cell r="F73">
            <v>161253.236</v>
          </cell>
          <cell r="G73">
            <v>306526.17500000005</v>
          </cell>
          <cell r="H73">
            <v>881.25</v>
          </cell>
          <cell r="I73">
            <v>746.94</v>
          </cell>
          <cell r="J73">
            <v>177475.18000000002</v>
          </cell>
          <cell r="K73">
            <v>0</v>
          </cell>
          <cell r="L73">
            <v>0</v>
          </cell>
          <cell r="M73">
            <v>68068.52999999997</v>
          </cell>
          <cell r="N73">
            <v>247171.9</v>
          </cell>
          <cell r="O73">
            <v>9316.0600000000995</v>
          </cell>
          <cell r="P73">
            <v>0</v>
          </cell>
          <cell r="Q73">
            <v>9316.0600000000995</v>
          </cell>
          <cell r="R73">
            <v>237855.83999999991</v>
          </cell>
          <cell r="S73">
            <v>0</v>
          </cell>
          <cell r="T73">
            <v>-1392180.0135999983</v>
          </cell>
          <cell r="U73">
            <v>0</v>
          </cell>
          <cell r="V73">
            <v>1392180.0135999983</v>
          </cell>
        </row>
        <row r="74">
          <cell r="B74">
            <v>1306</v>
          </cell>
          <cell r="C74" t="str">
            <v>REGION PIURA - HOSPITAL DE APOYO I SANTA ROSA</v>
          </cell>
          <cell r="D74">
            <v>-2974960.3114999961</v>
          </cell>
          <cell r="E74">
            <v>164224.394</v>
          </cell>
          <cell r="F74">
            <v>279384.69200000004</v>
          </cell>
          <cell r="G74">
            <v>443609.08600000001</v>
          </cell>
          <cell r="H74">
            <v>13951.06</v>
          </cell>
          <cell r="I74">
            <v>1988.4399999999998</v>
          </cell>
          <cell r="J74">
            <v>194617.25</v>
          </cell>
          <cell r="K74">
            <v>0</v>
          </cell>
          <cell r="L74">
            <v>0</v>
          </cell>
          <cell r="M74">
            <v>0</v>
          </cell>
          <cell r="N74">
            <v>210556.75</v>
          </cell>
          <cell r="O74">
            <v>21600.70600000082</v>
          </cell>
          <cell r="P74">
            <v>151649.05999999971</v>
          </cell>
          <cell r="Q74">
            <v>173249.76600000053</v>
          </cell>
          <cell r="R74">
            <v>37306.983999999473</v>
          </cell>
          <cell r="S74">
            <v>0</v>
          </cell>
          <cell r="T74">
            <v>-3381262.413499997</v>
          </cell>
          <cell r="U74">
            <v>0</v>
          </cell>
          <cell r="V74">
            <v>3381262.413499997</v>
          </cell>
        </row>
        <row r="75">
          <cell r="B75">
            <v>916</v>
          </cell>
          <cell r="C75" t="str">
            <v>REGION PUNO - SALUD AZANGARO</v>
          </cell>
          <cell r="D75">
            <v>594068.22639999993</v>
          </cell>
          <cell r="E75">
            <v>50801.570500000002</v>
          </cell>
          <cell r="F75">
            <v>42941.570999999996</v>
          </cell>
          <cell r="G75">
            <v>93743.141499999998</v>
          </cell>
          <cell r="H75">
            <v>0</v>
          </cell>
          <cell r="I75">
            <v>0</v>
          </cell>
          <cell r="J75">
            <v>71.539999999999992</v>
          </cell>
          <cell r="K75">
            <v>0</v>
          </cell>
          <cell r="L75">
            <v>0</v>
          </cell>
          <cell r="M75">
            <v>0</v>
          </cell>
          <cell r="N75">
            <v>71.539999999999992</v>
          </cell>
          <cell r="O75">
            <v>0</v>
          </cell>
          <cell r="P75">
            <v>0</v>
          </cell>
          <cell r="Q75">
            <v>0</v>
          </cell>
          <cell r="R75">
            <v>71.539999999999992</v>
          </cell>
          <cell r="S75">
            <v>0</v>
          </cell>
          <cell r="T75">
            <v>500396.62489999988</v>
          </cell>
          <cell r="U75">
            <v>500396.62489999988</v>
          </cell>
          <cell r="V75">
            <v>0</v>
          </cell>
        </row>
        <row r="76">
          <cell r="B76">
            <v>917</v>
          </cell>
          <cell r="C76" t="str">
            <v>REGION PUNO - SALUD SAN ROMAN (HOSPITAL CARLOS MONGE MEDRANO)</v>
          </cell>
          <cell r="D76">
            <v>24018.25120000013</v>
          </cell>
          <cell r="E76">
            <v>65105.457999999999</v>
          </cell>
          <cell r="F76">
            <v>36296.055</v>
          </cell>
          <cell r="G76">
            <v>101401.51300000001</v>
          </cell>
          <cell r="H76">
            <v>0</v>
          </cell>
          <cell r="I76">
            <v>0</v>
          </cell>
          <cell r="J76">
            <v>93.6</v>
          </cell>
          <cell r="K76">
            <v>0</v>
          </cell>
          <cell r="L76">
            <v>533.53999999997905</v>
          </cell>
          <cell r="M76">
            <v>0</v>
          </cell>
          <cell r="N76">
            <v>627.13999999997907</v>
          </cell>
          <cell r="O76">
            <v>0</v>
          </cell>
          <cell r="P76">
            <v>32.390000000006694</v>
          </cell>
          <cell r="Q76">
            <v>32.390000000006694</v>
          </cell>
          <cell r="R76">
            <v>594.74999999997237</v>
          </cell>
          <cell r="S76">
            <v>0</v>
          </cell>
          <cell r="T76">
            <v>-76788.511799999906</v>
          </cell>
          <cell r="U76">
            <v>0</v>
          </cell>
          <cell r="V76">
            <v>76788.511799999906</v>
          </cell>
        </row>
        <row r="77">
          <cell r="B77">
            <v>1435</v>
          </cell>
          <cell r="C77" t="str">
            <v>REGION PUNO - HOSPITAL REGIONAL MANUEL NUÑEZ BUTRON</v>
          </cell>
          <cell r="D77">
            <v>851886.55960000027</v>
          </cell>
          <cell r="E77">
            <v>57021.053</v>
          </cell>
          <cell r="F77">
            <v>39131.898000000001</v>
          </cell>
          <cell r="G77">
            <v>96152.951000000001</v>
          </cell>
          <cell r="H77">
            <v>0</v>
          </cell>
          <cell r="I77">
            <v>0</v>
          </cell>
          <cell r="J77">
            <v>237896.78</v>
          </cell>
          <cell r="K77">
            <v>0</v>
          </cell>
          <cell r="L77">
            <v>0</v>
          </cell>
          <cell r="M77">
            <v>2636.1840000000084</v>
          </cell>
          <cell r="N77">
            <v>240532.96400000001</v>
          </cell>
          <cell r="O77">
            <v>102220.82200000007</v>
          </cell>
          <cell r="P77">
            <v>0</v>
          </cell>
          <cell r="Q77">
            <v>102220.82200000007</v>
          </cell>
          <cell r="R77">
            <v>138312.14199999993</v>
          </cell>
          <cell r="S77">
            <v>0</v>
          </cell>
          <cell r="T77">
            <v>894045.75060000014</v>
          </cell>
          <cell r="U77">
            <v>894045.75060000014</v>
          </cell>
          <cell r="V77">
            <v>0</v>
          </cell>
        </row>
        <row r="78">
          <cell r="B78">
            <v>1400</v>
          </cell>
          <cell r="C78" t="str">
            <v>GOB. REG. SAN MARTIN - HOSPITAL II - TARAPOTO</v>
          </cell>
          <cell r="D78">
            <v>588010.5419000074</v>
          </cell>
          <cell r="E78">
            <v>321017.29800000007</v>
          </cell>
          <cell r="F78">
            <v>448957.592</v>
          </cell>
          <cell r="G78">
            <v>769974.89000000013</v>
          </cell>
          <cell r="H78">
            <v>0</v>
          </cell>
          <cell r="I78">
            <v>0</v>
          </cell>
          <cell r="J78">
            <v>129380.69</v>
          </cell>
          <cell r="K78">
            <v>0</v>
          </cell>
          <cell r="L78">
            <v>4321.8299999998126</v>
          </cell>
          <cell r="M78">
            <v>23886.89300000004</v>
          </cell>
          <cell r="N78">
            <v>157589.41299999985</v>
          </cell>
          <cell r="O78">
            <v>0</v>
          </cell>
          <cell r="P78">
            <v>0</v>
          </cell>
          <cell r="Q78">
            <v>0</v>
          </cell>
          <cell r="R78">
            <v>157589.41299999985</v>
          </cell>
          <cell r="S78">
            <v>0</v>
          </cell>
          <cell r="T78">
            <v>-24374.935099992872</v>
          </cell>
          <cell r="U78">
            <v>0</v>
          </cell>
          <cell r="V78">
            <v>24374.935099992872</v>
          </cell>
        </row>
        <row r="79">
          <cell r="B79">
            <v>1058</v>
          </cell>
          <cell r="C79" t="str">
            <v>REGION SAN MARTIN - SALUD ALTO MAYO</v>
          </cell>
          <cell r="D79">
            <v>-226521.20839999948</v>
          </cell>
          <cell r="E79">
            <v>8703.5879999999997</v>
          </cell>
          <cell r="F79">
            <v>12781.1538</v>
          </cell>
          <cell r="G79">
            <v>21484.7418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6.1599999999998545</v>
          </cell>
          <cell r="M79">
            <v>184.7499999999709</v>
          </cell>
          <cell r="N79">
            <v>190.90999999997075</v>
          </cell>
          <cell r="O79">
            <v>0</v>
          </cell>
          <cell r="P79">
            <v>0</v>
          </cell>
          <cell r="Q79">
            <v>0</v>
          </cell>
          <cell r="R79">
            <v>190.90999999997075</v>
          </cell>
          <cell r="S79">
            <v>0</v>
          </cell>
          <cell r="T79">
            <v>-247815.04019999949</v>
          </cell>
          <cell r="U79">
            <v>0</v>
          </cell>
          <cell r="V79">
            <v>247815.04019999949</v>
          </cell>
        </row>
        <row r="80">
          <cell r="B80">
            <v>930</v>
          </cell>
          <cell r="C80" t="str">
            <v xml:space="preserve">REGION SAN MARTIN - SALUD </v>
          </cell>
          <cell r="D80">
            <v>-2198.5371999999998</v>
          </cell>
          <cell r="E80">
            <v>68.614000000000004</v>
          </cell>
          <cell r="F80">
            <v>973.83799999999997</v>
          </cell>
          <cell r="G80">
            <v>1042.452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-3240.9892</v>
          </cell>
          <cell r="U80">
            <v>0</v>
          </cell>
          <cell r="V80">
            <v>3240.9892</v>
          </cell>
        </row>
        <row r="81">
          <cell r="B81">
            <v>970</v>
          </cell>
          <cell r="C81" t="str">
            <v>REGION TACNA - HOSPITAL DE APOYO HIPOLITO UNANUE</v>
          </cell>
          <cell r="D81">
            <v>-1363504.6321000091</v>
          </cell>
          <cell r="E81">
            <v>101600.266</v>
          </cell>
          <cell r="F81">
            <v>154838.804</v>
          </cell>
          <cell r="G81">
            <v>256439.07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4388.4900000002526</v>
          </cell>
          <cell r="P81">
            <v>3763.7200000000885</v>
          </cell>
          <cell r="Q81">
            <v>8152.2100000003411</v>
          </cell>
          <cell r="R81">
            <v>-8152.2100000003411</v>
          </cell>
          <cell r="S81">
            <v>0</v>
          </cell>
          <cell r="T81">
            <v>-1628095.9121000096</v>
          </cell>
          <cell r="U81">
            <v>0</v>
          </cell>
          <cell r="V81">
            <v>1628095.9121000096</v>
          </cell>
        </row>
        <row r="82">
          <cell r="B82">
            <v>1436</v>
          </cell>
          <cell r="C82" t="str">
            <v>GOB.REG.TUMBES-HOSP.REGIONAL JOSE ALFREDO MENDOZA OLAVARRIA-JAMO II-2 TUMBES</v>
          </cell>
          <cell r="D82">
            <v>-278315.46989999164</v>
          </cell>
          <cell r="E82">
            <v>66845.497400000007</v>
          </cell>
          <cell r="F82">
            <v>67547.16350000001</v>
          </cell>
          <cell r="G82">
            <v>134392.66090000002</v>
          </cell>
          <cell r="H82">
            <v>209.81639999999999</v>
          </cell>
          <cell r="I82">
            <v>0</v>
          </cell>
          <cell r="J82">
            <v>206235.62999999998</v>
          </cell>
          <cell r="K82">
            <v>0</v>
          </cell>
          <cell r="L82">
            <v>0</v>
          </cell>
          <cell r="M82">
            <v>0</v>
          </cell>
          <cell r="N82">
            <v>206445.44639999999</v>
          </cell>
          <cell r="O82">
            <v>1.6007106751203537E-10</v>
          </cell>
          <cell r="P82">
            <v>331.42000000010012</v>
          </cell>
          <cell r="Q82">
            <v>331.42000000026019</v>
          </cell>
          <cell r="R82">
            <v>206114.02639999974</v>
          </cell>
          <cell r="S82">
            <v>0</v>
          </cell>
          <cell r="T82">
            <v>-206594.10439999192</v>
          </cell>
          <cell r="U82">
            <v>0</v>
          </cell>
          <cell r="V82">
            <v>206594.10439999192</v>
          </cell>
        </row>
        <row r="83">
          <cell r="B83">
            <v>951</v>
          </cell>
          <cell r="C83" t="str">
            <v>REGION UCAYALI-HOSPITAL REGIONAL DE PUCALLPA</v>
          </cell>
          <cell r="D83">
            <v>2537073.762300055</v>
          </cell>
          <cell r="E83">
            <v>27667.33</v>
          </cell>
          <cell r="F83">
            <v>11935.289999999999</v>
          </cell>
          <cell r="G83">
            <v>39602.620000000003</v>
          </cell>
          <cell r="H83">
            <v>8.2200000000000006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8.2200000000000006</v>
          </cell>
          <cell r="O83">
            <v>0</v>
          </cell>
          <cell r="P83">
            <v>0</v>
          </cell>
          <cell r="Q83">
            <v>0</v>
          </cell>
          <cell r="R83">
            <v>8.2200000000000006</v>
          </cell>
          <cell r="S83">
            <v>0</v>
          </cell>
          <cell r="T83">
            <v>2497479.3623000551</v>
          </cell>
          <cell r="U83">
            <v>2497479.3623000551</v>
          </cell>
          <cell r="V83">
            <v>0</v>
          </cell>
        </row>
        <row r="84">
          <cell r="B84">
            <v>952</v>
          </cell>
          <cell r="C84" t="str">
            <v>REGION UCAYALI-HOSPITAL AMAZONICO</v>
          </cell>
          <cell r="D84">
            <v>690558.16659999895</v>
          </cell>
          <cell r="E84">
            <v>24615.816000000003</v>
          </cell>
          <cell r="F84">
            <v>10131.824000000001</v>
          </cell>
          <cell r="G84">
            <v>34747.64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118.08000000000175</v>
          </cell>
          <cell r="M84">
            <v>0</v>
          </cell>
          <cell r="N84">
            <v>118.08000000000175</v>
          </cell>
          <cell r="O84">
            <v>0</v>
          </cell>
          <cell r="P84">
            <v>173.40000000000873</v>
          </cell>
          <cell r="Q84">
            <v>173.40000000000873</v>
          </cell>
          <cell r="R84">
            <v>-55.320000000006985</v>
          </cell>
          <cell r="S84">
            <v>0</v>
          </cell>
          <cell r="T84">
            <v>655755.20659999899</v>
          </cell>
          <cell r="U84">
            <v>655755.20659999899</v>
          </cell>
          <cell r="V84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 ABR-MAY 2024"/>
      <sheetName val="PNT FEB-2024"/>
      <sheetName val="GENERAL ABR-MAY 2024"/>
    </sheetNames>
    <sheetDataSet>
      <sheetData sheetId="0" refreshError="1"/>
      <sheetData sheetId="1">
        <row r="6">
          <cell r="B6">
            <v>998</v>
          </cell>
          <cell r="C6" t="str">
            <v>REGION AMAZONAS - HOSPITAL DE APOYO CHACHAPOYAS</v>
          </cell>
          <cell r="D6">
            <v>24884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>
            <v>1101</v>
          </cell>
          <cell r="C7" t="str">
            <v>REGION AMAZONAS - HOSPITAL DE APOYO BAGUA</v>
          </cell>
          <cell r="D7">
            <v>79635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46818</v>
          </cell>
          <cell r="N7">
            <v>46818</v>
          </cell>
        </row>
        <row r="8">
          <cell r="B8">
            <v>741</v>
          </cell>
          <cell r="C8" t="str">
            <v>REGION ANCASH - SALUD HUARAZ</v>
          </cell>
          <cell r="D8">
            <v>139968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66089</v>
          </cell>
          <cell r="N8">
            <v>66089</v>
          </cell>
        </row>
        <row r="9">
          <cell r="B9">
            <v>742</v>
          </cell>
          <cell r="C9" t="str">
            <v>REGION ANCASH - SALUD ELEAZAR GUZMAN BARRON</v>
          </cell>
          <cell r="D9">
            <v>13282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55899</v>
          </cell>
          <cell r="N9">
            <v>55899</v>
          </cell>
        </row>
        <row r="10">
          <cell r="B10">
            <v>743</v>
          </cell>
          <cell r="C10" t="str">
            <v>REGION ANCASH - SALUD LA CALETA</v>
          </cell>
          <cell r="D10">
            <v>17825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14720</v>
          </cell>
          <cell r="N10">
            <v>14720</v>
          </cell>
        </row>
        <row r="11">
          <cell r="B11">
            <v>746</v>
          </cell>
          <cell r="C11" t="str">
            <v>REGION ANCASH - SALUD HUARI</v>
          </cell>
          <cell r="D11">
            <v>3287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B12">
            <v>1037</v>
          </cell>
          <cell r="C12" t="str">
            <v>REGION APURIMAC - HOSPITAL GUILLERMO DIAZ DE LA VEGA - ABANCAY</v>
          </cell>
          <cell r="D12">
            <v>9456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B13">
            <v>1038</v>
          </cell>
          <cell r="C13" t="str">
            <v>REGION APURIMAC - HOSPITAL SUBREGIONAL DE ANDAHUAYLAS</v>
          </cell>
          <cell r="D13">
            <v>14139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B14">
            <v>766</v>
          </cell>
          <cell r="C14" t="str">
            <v>REGION AREQUIPA - HOSPITAL GOYENECHE</v>
          </cell>
          <cell r="D14">
            <v>20352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>
            <v>767</v>
          </cell>
          <cell r="C15" t="str">
            <v>REGION AREQUIPA - HOSPITAL REGIONAL HONORIO DELGADO</v>
          </cell>
          <cell r="D15">
            <v>33069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>
            <v>768</v>
          </cell>
          <cell r="C16" t="str">
            <v>REGION AREQUIPA-SALUD CAMANA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B17">
            <v>769</v>
          </cell>
          <cell r="C17" t="str">
            <v>REGION AREQUIPA-SALUD APLAO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>
            <v>1320</v>
          </cell>
          <cell r="C18" t="str">
            <v>REGION AREQUIPA - INSTITUTO REGIONAL DE ENFERMEDADES NEOPLASICAS DEL SUR</v>
          </cell>
          <cell r="D18">
            <v>119461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B19">
            <v>1657</v>
          </cell>
          <cell r="C19" t="str">
            <v>REG. AREQUIPA - HOSPITAL CENTRAL DE MAJES ING. ANGEL GABRIEL CHURA GALLEGOS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B20">
            <v>1024</v>
          </cell>
          <cell r="C20" t="str">
            <v>REGION AYACUCHO - HOSPITAL HUAMANGA</v>
          </cell>
          <cell r="D20">
            <v>85281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68430</v>
          </cell>
          <cell r="N20">
            <v>68430</v>
          </cell>
        </row>
        <row r="21">
          <cell r="B21">
            <v>1362</v>
          </cell>
          <cell r="C21" t="str">
            <v>GOB. REG. DE AYACUCHO- RED DE SALUD HUAMANGA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B22">
            <v>1489</v>
          </cell>
          <cell r="C22" t="str">
            <v>GOB. REG. DE AYACUCHO - RED DE SALUD SAN MIGUEL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>
            <v>999</v>
          </cell>
          <cell r="C23" t="str">
            <v>REGION CAJAMARCA - HOSPITAL CAJAMARCA</v>
          </cell>
          <cell r="D23">
            <v>78190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>
            <v>787</v>
          </cell>
          <cell r="C24" t="str">
            <v>REGION CAJAMARCA - SALUD CUTERVO</v>
          </cell>
          <cell r="D24">
            <v>22668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B25">
            <v>1047</v>
          </cell>
          <cell r="C25" t="str">
            <v>REGION CAJAMARCA - HOSPITAL GENERAL DE JAEN</v>
          </cell>
          <cell r="D25">
            <v>70244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49864</v>
          </cell>
          <cell r="N25">
            <v>49864</v>
          </cell>
        </row>
        <row r="26">
          <cell r="B26">
            <v>1539</v>
          </cell>
          <cell r="C26" t="str">
            <v>HOSPITAL JOSE H. SOTO CADENILLAS - CHOTA</v>
          </cell>
          <cell r="D26">
            <v>16573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1743</v>
          </cell>
          <cell r="C27" t="str">
            <v>HOSPITAL SANTA MARIA DE CUTERVO</v>
          </cell>
          <cell r="D27">
            <v>23904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1316</v>
          </cell>
          <cell r="C28" t="str">
            <v>REGION CALLAO - DIRECCIÓN DE SALUD I CALLAO (ADAMO)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>
            <v>1317</v>
          </cell>
          <cell r="C29" t="str">
            <v>REGION CALLAO - HOSPITAL DANIEL A. CARRION</v>
          </cell>
          <cell r="D29">
            <v>1280344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1318</v>
          </cell>
          <cell r="C30" t="str">
            <v>REGION CALLAO - HOSPITAL DE APOYO SAN JOSE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>
            <v>1130</v>
          </cell>
          <cell r="C31" t="str">
            <v>REGION CUSCO - HOSPITAL DE APOYO DEPARTAMENTAL CUSCO</v>
          </cell>
          <cell r="D31">
            <v>86514.69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1169</v>
          </cell>
          <cell r="C32" t="str">
            <v>REGION CUSCO - HOSPITAL ANTONIO LORENA</v>
          </cell>
          <cell r="D32">
            <v>21144.669999999991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1626</v>
          </cell>
          <cell r="C33" t="str">
            <v>HOSPITAL DE QUILLABAMBA</v>
          </cell>
          <cell r="D33">
            <v>13286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>
            <v>1000</v>
          </cell>
          <cell r="C34" t="str">
            <v>REGION HUANCAVELICA - HOSP. DEP. DE HUANCAVELICA</v>
          </cell>
          <cell r="D34">
            <v>8593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B35">
            <v>812</v>
          </cell>
          <cell r="C35" t="str">
            <v>REGION HUANUCO - HOSPITAL DE HUANUCO HERMILIO VALDIZAN</v>
          </cell>
          <cell r="D35">
            <v>29047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87300</v>
          </cell>
          <cell r="N35">
            <v>87300</v>
          </cell>
        </row>
        <row r="36">
          <cell r="B36">
            <v>811</v>
          </cell>
          <cell r="C36" t="str">
            <v>REGION HUANUCO-SALUD TINGO MARIA</v>
          </cell>
          <cell r="D36">
            <v>9683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B37">
            <v>1014</v>
          </cell>
          <cell r="C37" t="str">
            <v>REGION ICA- HOSPITAL SAN JOSE DE CHINCHA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B38">
            <v>1052</v>
          </cell>
          <cell r="C38" t="str">
            <v>REGION ICA - HOSPITAL REGIONAL DE ICA</v>
          </cell>
          <cell r="D38">
            <v>11652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>
            <v>1196</v>
          </cell>
          <cell r="C39" t="str">
            <v>REGION ICA - HOSPITAL DE APOYO SANTA MARIA DEL SOCORRO</v>
          </cell>
          <cell r="D39">
            <v>2582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B40">
            <v>1731</v>
          </cell>
          <cell r="C40" t="str">
            <v>GOB. REG. DE JUNIN - HOSPITAL REGIONAL DOCENTE DE MEDICINA TROPICAL DOCTOR JULIO CESAR DEMARINI CARO</v>
          </cell>
          <cell r="D40">
            <v>0</v>
          </cell>
          <cell r="E40">
            <v>0</v>
          </cell>
          <cell r="H40">
            <v>0</v>
          </cell>
          <cell r="K40">
            <v>0</v>
          </cell>
          <cell r="L40">
            <v>0</v>
          </cell>
          <cell r="M40">
            <v>5400</v>
          </cell>
          <cell r="N40">
            <v>5400</v>
          </cell>
        </row>
        <row r="41">
          <cell r="B41">
            <v>1735</v>
          </cell>
          <cell r="C41" t="str">
            <v>REGION JUNIN - DIRECCION REGIONAL DE SALUD JUNIN</v>
          </cell>
          <cell r="D41">
            <v>19860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>
            <v>824</v>
          </cell>
          <cell r="C42" t="str">
            <v>REGION JUNIN - SALUD DANIEL ALCIDES CARRION</v>
          </cell>
          <cell r="D42">
            <v>20817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>
            <v>825</v>
          </cell>
          <cell r="C43" t="str">
            <v>REGION JUNIN - SALUD EL CARMEN</v>
          </cell>
          <cell r="D43">
            <v>4023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B44">
            <v>827</v>
          </cell>
          <cell r="C44" t="str">
            <v>REGION JUNIN - SALUD TARMA</v>
          </cell>
          <cell r="D44">
            <v>9505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B45">
            <v>829</v>
          </cell>
          <cell r="C45" t="str">
            <v>REGION JUNIN - SALUD SATIPO</v>
          </cell>
          <cell r="D45">
            <v>5436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</row>
        <row r="46">
          <cell r="B46">
            <v>847</v>
          </cell>
          <cell r="C46" t="str">
            <v>REGION LA LIBERTAD - SALUD NORTE ASCOPE</v>
          </cell>
          <cell r="D46">
            <v>6254.9800000000105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B47">
            <v>848</v>
          </cell>
          <cell r="C47" t="str">
            <v>REGION LA LIBERTAD - SALUD TRUJILLO SUR OESTE (BELEN)</v>
          </cell>
          <cell r="D47">
            <v>-23758.279999999912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>
            <v>1282</v>
          </cell>
          <cell r="C48" t="str">
            <v>INSTITUTO REGIONAL DE ENFERMEDADES NEOPLASICAS LUIS PINILLOS GANOZA - INREN-NORTE</v>
          </cell>
          <cell r="D48">
            <v>7695036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>
            <v>852</v>
          </cell>
          <cell r="C49" t="str">
            <v>SALUD SANTIAGO DE CHUCO</v>
          </cell>
          <cell r="D49">
            <v>3126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>
            <v>1001</v>
          </cell>
          <cell r="C50" t="str">
            <v>REGION LAMBAYEQUE - HOSPITAL REGIONAL DOCENTE LAS MERCEDES-CHICLAYO</v>
          </cell>
          <cell r="D50">
            <v>53300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21603</v>
          </cell>
          <cell r="N50">
            <v>21603</v>
          </cell>
        </row>
        <row r="51">
          <cell r="B51">
            <v>1422</v>
          </cell>
          <cell r="C51" t="str">
            <v>REGION LAMBAYEQUE - HOSPITAL REGIONAL DE LAMBAYEQUE</v>
          </cell>
          <cell r="D51">
            <v>2132506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38276</v>
          </cell>
          <cell r="N51">
            <v>38276</v>
          </cell>
        </row>
        <row r="52">
          <cell r="B52">
            <v>123</v>
          </cell>
          <cell r="C52" t="str">
            <v>INSTITUTO NACIONAL DE  CIENCIAS NEUROLOGICAS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>
            <v>126</v>
          </cell>
          <cell r="C53" t="str">
            <v>INSTITUTO NACIONAL DE SALUD DEL NIÑO - BREÑA</v>
          </cell>
          <cell r="D53">
            <v>2254052.0700000003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B54">
            <v>127</v>
          </cell>
          <cell r="C54" t="str">
            <v>INSTITUTO NACIONAL MATERNO PERINATAL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>
            <v>132</v>
          </cell>
          <cell r="C55" t="str">
            <v>HOSPITAL NACIONAL HIPOLITO UNANUE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>
            <v>136</v>
          </cell>
          <cell r="C56" t="str">
            <v>HOSPITAL SERGIO BERNALES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>
            <v>137</v>
          </cell>
          <cell r="C57" t="str">
            <v>HOSPITAL CAYETANO HEREDIA</v>
          </cell>
          <cell r="D57">
            <v>2847820.7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>
            <v>141</v>
          </cell>
          <cell r="C58" t="str">
            <v>HOSPITAL DE APOYO DEPARTAMENTAL MARIA AUXILIADORA</v>
          </cell>
          <cell r="D58">
            <v>228414.30000000002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>
            <v>143</v>
          </cell>
          <cell r="C59" t="str">
            <v>HOSPITAL NACIONAL ARZOBISPO LOAYZA</v>
          </cell>
          <cell r="D59">
            <v>1183323.76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>
            <v>144</v>
          </cell>
          <cell r="C60" t="str">
            <v>HOSPITAL NACIONAL DOS DE MAYO</v>
          </cell>
          <cell r="D60">
            <v>85322.559999999998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1">
          <cell r="B61">
            <v>145</v>
          </cell>
          <cell r="C61" t="str">
            <v>HOSPITAL DE APOYO SANTA ROSA</v>
          </cell>
          <cell r="D61">
            <v>555708.6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</row>
        <row r="62">
          <cell r="B62">
            <v>146</v>
          </cell>
          <cell r="C62" t="str">
            <v>HOSPITAL DE EMERGENCIAS CASIMIRO ULLOA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</row>
        <row r="63">
          <cell r="B63">
            <v>147</v>
          </cell>
          <cell r="C63" t="str">
            <v>HOSPITAL DE EMERGENCIAS PEDIATRICAS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>
            <v>149</v>
          </cell>
          <cell r="C64" t="str">
            <v>HOSPITAL NACIONAL DOCENTE MADRE NIÑO - SAN BARTOLOMÉ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</row>
        <row r="65">
          <cell r="B65">
            <v>522</v>
          </cell>
          <cell r="C65" t="str">
            <v>HOSPITAL CARLOS LANFRANCO LA HOZ</v>
          </cell>
          <cell r="D65">
            <v>12960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>
            <v>1138</v>
          </cell>
          <cell r="C66" t="str">
            <v>HOSPITAL "JOSE  AGURTO TELLO DE CHOSICA"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B67">
            <v>1216</v>
          </cell>
          <cell r="C67" t="str">
            <v>HOSPITAL SAN JUAN DE LURIGANCHO</v>
          </cell>
          <cell r="D67">
            <v>0.10999999999967258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B68">
            <v>1235</v>
          </cell>
          <cell r="C68" t="str">
            <v>INSTITUTO NACIONAL DE ENFERMEDADES NEOPLÁSICAS</v>
          </cell>
          <cell r="D68">
            <v>3438991.56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>
            <v>1512</v>
          </cell>
          <cell r="C69" t="str">
            <v>INSTITUTO NACIONAL DE SALUD DEL NIÑO - SAN BORJA</v>
          </cell>
          <cell r="D69">
            <v>6918434.0687839994</v>
          </cell>
          <cell r="E69">
            <v>0</v>
          </cell>
          <cell r="F69">
            <v>1035.9999999998836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530667</v>
          </cell>
          <cell r="N69">
            <v>530667</v>
          </cell>
        </row>
        <row r="70">
          <cell r="B70">
            <v>1670</v>
          </cell>
          <cell r="C70" t="str">
            <v>HOSPITAL DE EMERGENCIAS VILLA EL SALVADOR</v>
          </cell>
          <cell r="D70">
            <v>1817801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>
            <v>1746</v>
          </cell>
          <cell r="C71" t="str">
            <v>HOSPITAL LIMA ESTE - VITARTE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>
            <v>1286</v>
          </cell>
          <cell r="C72" t="str">
            <v>REGION LIMA - HOSPITAL HUACHO - HUAURA - OYÓN Y SERVICIOS BÁSICOS DE SALUD</v>
          </cell>
          <cell r="D72">
            <v>45960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3">
          <cell r="B73">
            <v>1288</v>
          </cell>
          <cell r="C73" t="str">
            <v>REGION LIMA - HOSPITAL DE APOYO REZOLA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4800</v>
          </cell>
          <cell r="N73">
            <v>4800</v>
          </cell>
        </row>
        <row r="74">
          <cell r="B74">
            <v>1289</v>
          </cell>
          <cell r="C74" t="str">
            <v>REGION LIMA - HOSPITAL BARRANCA-CAJATAMBO Y SERVICIOS BÁSICOS DE SALUD</v>
          </cell>
          <cell r="D74">
            <v>3910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</row>
        <row r="75">
          <cell r="B75">
            <v>1290</v>
          </cell>
          <cell r="C75" t="str">
            <v>REGION LIMA - HOSPITAL CHANCAY SERVICIOS BÁSICOS DE SALUD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</row>
        <row r="76">
          <cell r="B76">
            <v>1292</v>
          </cell>
          <cell r="C76" t="str">
            <v>REGION LIMA - HOSPITAL HUARAL Y SERVICIOS BÁSICOS DE SALUD</v>
          </cell>
          <cell r="D76">
            <v>-21496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B77">
            <v>872</v>
          </cell>
          <cell r="C77" t="str">
            <v>REGION LORETO - SALUD HOSPITAL DE APOYO IQUITOS</v>
          </cell>
          <cell r="D77">
            <v>71885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B78">
            <v>874</v>
          </cell>
          <cell r="C78" t="str">
            <v>REGION LORETO - SALUD HOSPITAL REGIONAL DE LORETO</v>
          </cell>
          <cell r="D78">
            <v>1053719.3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95426</v>
          </cell>
          <cell r="N78">
            <v>95426</v>
          </cell>
        </row>
        <row r="79">
          <cell r="B79">
            <v>1407</v>
          </cell>
          <cell r="C79" t="str">
            <v>HOSPITAL SANTA GEMA DE YURIMAGUAS</v>
          </cell>
          <cell r="D79">
            <v>25234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B80">
            <v>1003</v>
          </cell>
          <cell r="C80" t="str">
            <v>REGION MADRE DE DIOS-HOSPITAL SANTA ROSA DE PUERTO MALDONADO</v>
          </cell>
          <cell r="D80">
            <v>61369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B81">
            <v>1394</v>
          </cell>
          <cell r="C81" t="str">
            <v>REGION MOQUEGUA - HOSPITAL REGIONAL MOQUEGUA</v>
          </cell>
          <cell r="D81">
            <v>17220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B82">
            <v>890</v>
          </cell>
          <cell r="C82" t="str">
            <v>REGION PASCO - SALUD AIS HOSPITAL DANIEL A. CARRION</v>
          </cell>
          <cell r="D82">
            <v>720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4752</v>
          </cell>
          <cell r="N82">
            <v>4752</v>
          </cell>
        </row>
        <row r="83">
          <cell r="B83">
            <v>891</v>
          </cell>
          <cell r="C83" t="str">
            <v>REGION PASCO - SALUD AIS UTES OXAPAMPA</v>
          </cell>
          <cell r="D83">
            <v>5305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7727</v>
          </cell>
          <cell r="N83">
            <v>7727</v>
          </cell>
        </row>
        <row r="84">
          <cell r="B84">
            <v>901</v>
          </cell>
          <cell r="C84" t="str">
            <v>REGION PIURA - HOSPITAL DE APOYO III SULLANA</v>
          </cell>
          <cell r="D84">
            <v>190155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B85">
            <v>1306</v>
          </cell>
          <cell r="C85" t="str">
            <v>REGION PIURA - HOSPITAL DE APOYO I SANTA ROSA</v>
          </cell>
          <cell r="D85">
            <v>1878406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84942</v>
          </cell>
          <cell r="N85">
            <v>84942</v>
          </cell>
        </row>
        <row r="86">
          <cell r="B86">
            <v>1116</v>
          </cell>
          <cell r="C86" t="str">
            <v>REGION PIURA - HOSPITAL DE APOYO I CHULUCANAS</v>
          </cell>
          <cell r="D86">
            <v>0</v>
          </cell>
          <cell r="E86">
            <v>0</v>
          </cell>
          <cell r="H86">
            <v>0</v>
          </cell>
          <cell r="K86">
            <v>0</v>
          </cell>
          <cell r="L86">
            <v>0</v>
          </cell>
          <cell r="M86">
            <v>6400</v>
          </cell>
          <cell r="N86">
            <v>6400</v>
          </cell>
        </row>
        <row r="87">
          <cell r="B87">
            <v>1117</v>
          </cell>
          <cell r="C87" t="str">
            <v>HOSPITAL DE APOYO I NUESTRA SEÑORA DE LAS MERCEDES DE PAITA</v>
          </cell>
          <cell r="D87">
            <v>0</v>
          </cell>
          <cell r="E87">
            <v>0</v>
          </cell>
          <cell r="H87">
            <v>0</v>
          </cell>
          <cell r="K87">
            <v>0</v>
          </cell>
          <cell r="L87">
            <v>0</v>
          </cell>
          <cell r="M87">
            <v>15955</v>
          </cell>
          <cell r="N87">
            <v>15955</v>
          </cell>
        </row>
        <row r="88">
          <cell r="B88">
            <v>1435</v>
          </cell>
          <cell r="C88" t="str">
            <v>REGION PUNO - HOSPITAL REGIONAL MANUEL NUÑEZ BUTRON</v>
          </cell>
          <cell r="D88">
            <v>39272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>
            <v>915</v>
          </cell>
          <cell r="C89" t="str">
            <v>SALUD MELGAR</v>
          </cell>
          <cell r="D89">
            <v>11839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B90">
            <v>917</v>
          </cell>
          <cell r="C90" t="str">
            <v>REGION PUNO - SALUD SAN ROMAN (HOSPITAL CARLOS MONGE MEDRANO)</v>
          </cell>
          <cell r="D90">
            <v>9080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>
            <v>1400</v>
          </cell>
          <cell r="C91" t="str">
            <v>GOB. REG. SAN MARTIN - HOSPITAL II - TARAPOTO</v>
          </cell>
          <cell r="D91">
            <v>86528.760000000126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2">
          <cell r="B92">
            <v>1058</v>
          </cell>
          <cell r="C92" t="str">
            <v>REGION SAN MARTIN - SALUD ALTO MAYO</v>
          </cell>
          <cell r="D92">
            <v>129194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</row>
        <row r="93">
          <cell r="B93">
            <v>970</v>
          </cell>
          <cell r="C93" t="str">
            <v>REGION TACNA - HOSPITAL DE APOYO HIPOLITO UNANUE</v>
          </cell>
          <cell r="D93">
            <v>343150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99260</v>
          </cell>
          <cell r="N93">
            <v>99260</v>
          </cell>
        </row>
        <row r="94">
          <cell r="B94">
            <v>1436</v>
          </cell>
          <cell r="C94" t="str">
            <v>GOB.REG.TUMBES - HOSP.REGIONAL JOSE ALFREDO MENDOZA OLAVARRIA-JAMO II-2 TUMBES</v>
          </cell>
          <cell r="D94">
            <v>59598.149999999994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>
            <v>951</v>
          </cell>
          <cell r="C95" t="str">
            <v>REGION UCAYALI - HOSPITAL REGIONAL DE PUCALLPA</v>
          </cell>
          <cell r="D95">
            <v>87399.069999996689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74732</v>
          </cell>
          <cell r="N95">
            <v>74732</v>
          </cell>
        </row>
        <row r="96">
          <cell r="B96">
            <v>952</v>
          </cell>
          <cell r="C96" t="str">
            <v>REGION UCAYALI - HOSPITAL AMAZONICO</v>
          </cell>
          <cell r="D96">
            <v>-68682.850000002421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28439</v>
          </cell>
          <cell r="N96">
            <v>28439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90"/>
  <sheetViews>
    <sheetView showGridLines="0" tabSelected="1" zoomScale="112" zoomScaleNormal="11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AV2"/>
    </sheetView>
  </sheetViews>
  <sheetFormatPr baseColWidth="10" defaultColWidth="11.5703125" defaultRowHeight="15" x14ac:dyDescent="0.25"/>
  <cols>
    <col min="1" max="1" width="17" customWidth="1"/>
    <col min="2" max="2" width="5.7109375" bestFit="1" customWidth="1"/>
    <col min="3" max="3" width="92.85546875" bestFit="1" customWidth="1"/>
    <col min="4" max="4" width="16.42578125" bestFit="1" customWidth="1"/>
    <col min="5" max="16" width="13" customWidth="1"/>
    <col min="17" max="17" width="14.140625" customWidth="1"/>
    <col min="18" max="27" width="11.7109375" customWidth="1"/>
    <col min="28" max="28" width="14.5703125" customWidth="1"/>
    <col min="29" max="33" width="13" customWidth="1"/>
    <col min="34" max="34" width="14.5703125" customWidth="1"/>
    <col min="35" max="35" width="12.85546875" bestFit="1" customWidth="1"/>
    <col min="36" max="36" width="17.42578125" customWidth="1"/>
    <col min="37" max="38" width="16.85546875" customWidth="1"/>
    <col min="39" max="44" width="15.28515625" customWidth="1"/>
    <col min="45" max="45" width="14" customWidth="1"/>
    <col min="46" max="46" width="14.5703125" customWidth="1"/>
    <col min="47" max="47" width="14.7109375" customWidth="1"/>
    <col min="48" max="48" width="14.28515625" bestFit="1" customWidth="1"/>
  </cols>
  <sheetData>
    <row r="1" spans="1:48" ht="18.75" x14ac:dyDescent="0.3">
      <c r="A1" s="73" t="s">
        <v>104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</row>
    <row r="2" spans="1:48" ht="18.75" x14ac:dyDescent="0.3">
      <c r="A2" s="73" t="s">
        <v>103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</row>
    <row r="3" spans="1:48" ht="19.5" thickBot="1" x14ac:dyDescent="0.35">
      <c r="A3" s="73" t="s">
        <v>200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</row>
    <row r="4" spans="1:48" ht="34.5" customHeight="1" x14ac:dyDescent="0.25">
      <c r="A4" s="65" t="s">
        <v>0</v>
      </c>
      <c r="B4" s="67" t="s">
        <v>1</v>
      </c>
      <c r="C4" s="69" t="s">
        <v>2</v>
      </c>
      <c r="D4" s="71" t="s">
        <v>137</v>
      </c>
      <c r="E4" s="74" t="s">
        <v>201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5"/>
      <c r="R4" s="74" t="s">
        <v>202</v>
      </c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5"/>
      <c r="AJ4" s="65" t="s">
        <v>4</v>
      </c>
      <c r="AK4" s="74"/>
      <c r="AL4" s="74"/>
      <c r="AM4" s="69"/>
      <c r="AN4" s="69"/>
      <c r="AO4" s="69"/>
      <c r="AP4" s="69"/>
      <c r="AQ4" s="69"/>
      <c r="AR4" s="69"/>
      <c r="AS4" s="82"/>
      <c r="AT4" s="80" t="s">
        <v>190</v>
      </c>
      <c r="AU4" s="78" t="s">
        <v>105</v>
      </c>
      <c r="AV4" s="76" t="s">
        <v>106</v>
      </c>
    </row>
    <row r="5" spans="1:48" s="10" customFormat="1" ht="39" thickBot="1" x14ac:dyDescent="0.2">
      <c r="A5" s="66"/>
      <c r="B5" s="68"/>
      <c r="C5" s="70"/>
      <c r="D5" s="72"/>
      <c r="E5" s="58" t="s">
        <v>138</v>
      </c>
      <c r="F5" s="58" t="s">
        <v>139</v>
      </c>
      <c r="G5" s="58" t="s">
        <v>140</v>
      </c>
      <c r="H5" s="58" t="s">
        <v>156</v>
      </c>
      <c r="I5" s="58" t="s">
        <v>157</v>
      </c>
      <c r="J5" s="58" t="s">
        <v>158</v>
      </c>
      <c r="K5" s="58" t="s">
        <v>159</v>
      </c>
      <c r="L5" s="58" t="s">
        <v>160</v>
      </c>
      <c r="M5" s="58" t="s">
        <v>161</v>
      </c>
      <c r="N5" s="58" t="s">
        <v>162</v>
      </c>
      <c r="O5" s="58" t="s">
        <v>163</v>
      </c>
      <c r="P5" s="58" t="s">
        <v>164</v>
      </c>
      <c r="Q5" s="62" t="s">
        <v>141</v>
      </c>
      <c r="R5" s="35" t="s">
        <v>204</v>
      </c>
      <c r="S5" s="61" t="s">
        <v>173</v>
      </c>
      <c r="T5" s="61" t="s">
        <v>184</v>
      </c>
      <c r="U5" s="35" t="s">
        <v>176</v>
      </c>
      <c r="V5" s="61" t="s">
        <v>182</v>
      </c>
      <c r="W5" s="61" t="s">
        <v>196</v>
      </c>
      <c r="X5" s="61" t="s">
        <v>197</v>
      </c>
      <c r="Y5" s="61" t="s">
        <v>183</v>
      </c>
      <c r="Z5" s="61" t="s">
        <v>185</v>
      </c>
      <c r="AA5" s="61" t="s">
        <v>186</v>
      </c>
      <c r="AB5" s="3" t="s">
        <v>127</v>
      </c>
      <c r="AC5" s="47" t="s">
        <v>167</v>
      </c>
      <c r="AD5" s="47" t="s">
        <v>168</v>
      </c>
      <c r="AE5" s="47" t="s">
        <v>176</v>
      </c>
      <c r="AF5" s="47" t="s">
        <v>198</v>
      </c>
      <c r="AG5" s="47" t="s">
        <v>199</v>
      </c>
      <c r="AH5" s="3" t="s">
        <v>128</v>
      </c>
      <c r="AI5" s="2" t="s">
        <v>129</v>
      </c>
      <c r="AJ5" s="35" t="s">
        <v>145</v>
      </c>
      <c r="AK5" s="48" t="s">
        <v>146</v>
      </c>
      <c r="AL5" s="48" t="s">
        <v>153</v>
      </c>
      <c r="AM5" s="48" t="s">
        <v>154</v>
      </c>
      <c r="AN5" s="35" t="s">
        <v>166</v>
      </c>
      <c r="AO5" s="35" t="s">
        <v>174</v>
      </c>
      <c r="AP5" s="35" t="s">
        <v>175</v>
      </c>
      <c r="AQ5" s="35" t="s">
        <v>178</v>
      </c>
      <c r="AR5" s="35" t="s">
        <v>179</v>
      </c>
      <c r="AS5" s="2" t="s">
        <v>189</v>
      </c>
      <c r="AT5" s="81"/>
      <c r="AU5" s="79"/>
      <c r="AV5" s="77"/>
    </row>
    <row r="6" spans="1:48" x14ac:dyDescent="0.25">
      <c r="A6" s="11" t="s">
        <v>5</v>
      </c>
      <c r="B6" s="12">
        <v>998</v>
      </c>
      <c r="C6" s="13" t="s">
        <v>6</v>
      </c>
      <c r="D6" s="60">
        <v>-71837.547199999914</v>
      </c>
      <c r="E6" s="40">
        <v>3864.7419999999984</v>
      </c>
      <c r="F6" s="40">
        <v>3987.4639999999995</v>
      </c>
      <c r="G6" s="40">
        <v>6694.3810000000012</v>
      </c>
      <c r="H6" s="40">
        <v>17952.828999999998</v>
      </c>
      <c r="I6" s="40">
        <v>6580.6380000000008</v>
      </c>
      <c r="J6" s="40">
        <v>12948.046999999999</v>
      </c>
      <c r="K6" s="40">
        <v>7973.2950000000001</v>
      </c>
      <c r="L6" s="40">
        <v>8286.4290000000001</v>
      </c>
      <c r="M6" s="40">
        <v>10535.492</v>
      </c>
      <c r="N6" s="40">
        <v>10160.451000000001</v>
      </c>
      <c r="O6" s="40">
        <v>34195.042999999998</v>
      </c>
      <c r="P6" s="40">
        <v>13394.777</v>
      </c>
      <c r="Q6" s="40">
        <f>SUM(E6:P6)</f>
        <v>136573.58799999999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f>VLOOKUP(B6,'[1]PT NOV-DIC 2024'!$B$6:$W$84,11,FALSE)</f>
        <v>259.99999999997272</v>
      </c>
      <c r="X6" s="38">
        <f>VLOOKUP(B6,'[1]PT NOV-DIC 2024'!$B$6:$W$84,12,FALSE)</f>
        <v>0</v>
      </c>
      <c r="Y6" s="38">
        <v>0</v>
      </c>
      <c r="Z6" s="38">
        <v>0</v>
      </c>
      <c r="AA6" s="38">
        <v>0</v>
      </c>
      <c r="AB6" s="38">
        <f t="shared" ref="AB6:AB37" si="0">SUM(R6:AA6)</f>
        <v>259.99999999997272</v>
      </c>
      <c r="AC6" s="38">
        <v>0</v>
      </c>
      <c r="AD6" s="38">
        <v>0</v>
      </c>
      <c r="AE6" s="38">
        <v>0</v>
      </c>
      <c r="AF6" s="38">
        <f>VLOOKUP(B6,'[1]PT NOV-DIC 2024'!$B$6:$W$84,14,FALSE)</f>
        <v>0</v>
      </c>
      <c r="AG6" s="38">
        <f>VLOOKUP(B6,'[1]PT NOV-DIC 2024'!$B$6:$W$84,15,FALSE)</f>
        <v>309.13999999999942</v>
      </c>
      <c r="AH6" s="38">
        <f>SUM(AC6:AG6)</f>
        <v>309.13999999999942</v>
      </c>
      <c r="AI6" s="36">
        <f t="shared" ref="AI6:AI37" si="1">+AB6-AH6</f>
        <v>-49.140000000026703</v>
      </c>
      <c r="AJ6" s="37">
        <v>68685</v>
      </c>
      <c r="AK6" s="39">
        <v>0</v>
      </c>
      <c r="AL6" s="39">
        <v>0</v>
      </c>
      <c r="AM6" s="39">
        <v>0</v>
      </c>
      <c r="AN6" s="39">
        <v>0</v>
      </c>
      <c r="AO6" s="39">
        <v>0</v>
      </c>
      <c r="AP6" s="39">
        <v>0</v>
      </c>
      <c r="AQ6" s="39">
        <v>0</v>
      </c>
      <c r="AR6" s="39">
        <v>0</v>
      </c>
      <c r="AS6" s="36">
        <f t="shared" ref="AS6:AS69" si="2">SUM(AJ6:AR6)</f>
        <v>68685</v>
      </c>
      <c r="AT6" s="41">
        <f t="shared" ref="AT6:AT37" si="3">D6-Q6+AI6+AS6</f>
        <v>-139775.27519999992</v>
      </c>
      <c r="AU6" s="15">
        <f>+IF(AT6&gt;0,AT6,0)</f>
        <v>0</v>
      </c>
      <c r="AV6" s="16">
        <f>+IF(AT6&lt;0,-AT6,0)</f>
        <v>139775.27519999992</v>
      </c>
    </row>
    <row r="7" spans="1:48" x14ac:dyDescent="0.25">
      <c r="A7" s="17" t="s">
        <v>7</v>
      </c>
      <c r="B7" s="18">
        <v>741</v>
      </c>
      <c r="C7" s="19" t="s">
        <v>8</v>
      </c>
      <c r="D7" s="60">
        <v>-399157.55601199984</v>
      </c>
      <c r="E7" s="40">
        <v>40552.777999999969</v>
      </c>
      <c r="F7" s="40">
        <v>13203.092000000004</v>
      </c>
      <c r="G7" s="40">
        <v>50863.406999999999</v>
      </c>
      <c r="H7" s="40">
        <v>10304.903</v>
      </c>
      <c r="I7" s="40">
        <v>17789.162</v>
      </c>
      <c r="J7" s="40">
        <v>52215.213000000003</v>
      </c>
      <c r="K7" s="40">
        <v>36897.023999999998</v>
      </c>
      <c r="L7" s="40">
        <v>23458.61</v>
      </c>
      <c r="M7" s="40">
        <v>29599.470999999998</v>
      </c>
      <c r="N7" s="40">
        <v>17347.546999999999</v>
      </c>
      <c r="O7" s="40">
        <v>64331.418599999997</v>
      </c>
      <c r="P7" s="40">
        <v>31474.046000000002</v>
      </c>
      <c r="Q7" s="40">
        <f t="shared" ref="Q7:Q70" si="4">SUM(E7:P7)</f>
        <v>388036.6716</v>
      </c>
      <c r="R7" s="38">
        <v>0</v>
      </c>
      <c r="S7" s="38">
        <v>0</v>
      </c>
      <c r="T7" s="38">
        <v>0</v>
      </c>
      <c r="U7" s="38">
        <v>0</v>
      </c>
      <c r="V7" s="38">
        <v>6.6899999999999995</v>
      </c>
      <c r="W7" s="38">
        <f>VLOOKUP(B7,'[1]PT NOV-DIC 2024'!$B$6:$W$84,11,FALSE)</f>
        <v>0</v>
      </c>
      <c r="X7" s="38">
        <f>VLOOKUP(B7,'[1]PT NOV-DIC 2024'!$B$6:$W$84,12,FALSE)</f>
        <v>0</v>
      </c>
      <c r="Y7" s="38">
        <v>65.5</v>
      </c>
      <c r="Z7" s="38">
        <v>0</v>
      </c>
      <c r="AA7" s="38">
        <v>0</v>
      </c>
      <c r="AB7" s="38">
        <f t="shared" si="0"/>
        <v>72.19</v>
      </c>
      <c r="AC7" s="38">
        <v>0</v>
      </c>
      <c r="AD7" s="38">
        <v>0</v>
      </c>
      <c r="AE7" s="38">
        <v>0</v>
      </c>
      <c r="AF7" s="38">
        <f>VLOOKUP(B7,'[1]PT NOV-DIC 2024'!$B$6:$W$84,14,FALSE)</f>
        <v>2835.0000000000364</v>
      </c>
      <c r="AG7" s="38">
        <f>VLOOKUP(B7,'[1]PT NOV-DIC 2024'!$B$6:$W$84,15,FALSE)</f>
        <v>1810.1499999999942</v>
      </c>
      <c r="AH7" s="38">
        <f t="shared" ref="AH7:AH70" si="5">SUM(AC7:AG7)</f>
        <v>4645.1500000000306</v>
      </c>
      <c r="AI7" s="36">
        <f t="shared" si="1"/>
        <v>-4572.960000000031</v>
      </c>
      <c r="AJ7" s="37">
        <v>0</v>
      </c>
      <c r="AK7" s="39">
        <v>227393</v>
      </c>
      <c r="AL7" s="39">
        <v>40128</v>
      </c>
      <c r="AM7" s="39">
        <v>0</v>
      </c>
      <c r="AN7" s="39">
        <v>0</v>
      </c>
      <c r="AO7" s="39">
        <v>0</v>
      </c>
      <c r="AP7" s="39">
        <v>0</v>
      </c>
      <c r="AQ7" s="39">
        <v>0</v>
      </c>
      <c r="AR7" s="39">
        <v>0</v>
      </c>
      <c r="AS7" s="36">
        <f t="shared" si="2"/>
        <v>267521</v>
      </c>
      <c r="AT7" s="42">
        <f t="shared" si="3"/>
        <v>-524246.18761199992</v>
      </c>
      <c r="AU7" s="21">
        <f t="shared" ref="AU7:AU73" si="6">+IF(AT7&gt;0,AT7,0)</f>
        <v>0</v>
      </c>
      <c r="AV7" s="22">
        <f t="shared" ref="AV7:AV73" si="7">+IF(AT7&lt;0,-AT7,0)</f>
        <v>524246.18761199992</v>
      </c>
    </row>
    <row r="8" spans="1:48" x14ac:dyDescent="0.25">
      <c r="A8" s="17" t="s">
        <v>7</v>
      </c>
      <c r="B8" s="18">
        <v>742</v>
      </c>
      <c r="C8" s="19" t="s">
        <v>9</v>
      </c>
      <c r="D8" s="60">
        <v>-556077.59589999984</v>
      </c>
      <c r="E8" s="40">
        <v>54776.379999999976</v>
      </c>
      <c r="F8" s="40">
        <v>65765.670000000013</v>
      </c>
      <c r="G8" s="40">
        <v>36853.679999999986</v>
      </c>
      <c r="H8" s="40">
        <v>39563.160000000003</v>
      </c>
      <c r="I8" s="40">
        <v>52312.49</v>
      </c>
      <c r="J8" s="40">
        <v>64841.91</v>
      </c>
      <c r="K8" s="40">
        <v>68998.079999999987</v>
      </c>
      <c r="L8" s="40">
        <v>71320.19</v>
      </c>
      <c r="M8" s="40">
        <v>51603.09</v>
      </c>
      <c r="N8" s="40">
        <v>64381.22</v>
      </c>
      <c r="O8" s="40">
        <v>71616.41</v>
      </c>
      <c r="P8" s="40">
        <v>56848.020000000004</v>
      </c>
      <c r="Q8" s="40">
        <f t="shared" si="4"/>
        <v>698880.3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f>VLOOKUP(B8,'[1]PT NOV-DIC 2024'!$B$6:$W$84,11,FALSE)</f>
        <v>0</v>
      </c>
      <c r="X8" s="38">
        <f>VLOOKUP(B8,'[1]PT NOV-DIC 2024'!$B$6:$W$84,12,FALSE)</f>
        <v>0</v>
      </c>
      <c r="Y8" s="38">
        <v>0</v>
      </c>
      <c r="Z8" s="38">
        <v>0</v>
      </c>
      <c r="AA8" s="38">
        <v>0</v>
      </c>
      <c r="AB8" s="38">
        <f t="shared" si="0"/>
        <v>0</v>
      </c>
      <c r="AC8" s="38">
        <v>0</v>
      </c>
      <c r="AD8" s="38">
        <v>0</v>
      </c>
      <c r="AE8" s="38">
        <v>0</v>
      </c>
      <c r="AF8" s="38">
        <f>VLOOKUP(B8,'[1]PT NOV-DIC 2024'!$B$6:$W$84,14,FALSE)</f>
        <v>1489.6000000002387</v>
      </c>
      <c r="AG8" s="38">
        <f>VLOOKUP(B8,'[1]PT NOV-DIC 2024'!$B$6:$W$84,15,FALSE)</f>
        <v>1320.8800000000047</v>
      </c>
      <c r="AH8" s="38">
        <f t="shared" si="5"/>
        <v>2810.4800000002433</v>
      </c>
      <c r="AI8" s="36">
        <f t="shared" si="1"/>
        <v>-2810.4800000002433</v>
      </c>
      <c r="AJ8" s="37">
        <v>0</v>
      </c>
      <c r="AK8" s="39">
        <v>273860</v>
      </c>
      <c r="AL8" s="39">
        <v>48328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0</v>
      </c>
      <c r="AS8" s="36">
        <f t="shared" si="2"/>
        <v>322188</v>
      </c>
      <c r="AT8" s="42">
        <f t="shared" si="3"/>
        <v>-935580.3759000001</v>
      </c>
      <c r="AU8" s="21">
        <f t="shared" si="6"/>
        <v>0</v>
      </c>
      <c r="AV8" s="22">
        <f t="shared" si="7"/>
        <v>935580.3759000001</v>
      </c>
    </row>
    <row r="9" spans="1:48" x14ac:dyDescent="0.25">
      <c r="A9" s="17" t="s">
        <v>7</v>
      </c>
      <c r="B9" s="18">
        <v>743</v>
      </c>
      <c r="C9" s="19" t="s">
        <v>10</v>
      </c>
      <c r="D9" s="60">
        <v>-227963.7763999998</v>
      </c>
      <c r="E9" s="40">
        <v>33957.13499999998</v>
      </c>
      <c r="F9" s="40">
        <v>39458.829999999987</v>
      </c>
      <c r="G9" s="40">
        <v>30180.624999999975</v>
      </c>
      <c r="H9" s="40">
        <v>27607.567999999999</v>
      </c>
      <c r="I9" s="40">
        <v>41707.136999999995</v>
      </c>
      <c r="J9" s="40">
        <v>28817.616999999998</v>
      </c>
      <c r="K9" s="40">
        <v>31138.649000000001</v>
      </c>
      <c r="L9" s="40">
        <v>36560.92</v>
      </c>
      <c r="M9" s="40">
        <v>29671.909999999996</v>
      </c>
      <c r="N9" s="40">
        <v>45314.44</v>
      </c>
      <c r="O9" s="40">
        <v>25618.959999999999</v>
      </c>
      <c r="P9" s="40">
        <v>33202.58</v>
      </c>
      <c r="Q9" s="40">
        <f t="shared" si="4"/>
        <v>403236.37099999993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f>VLOOKUP(B9,'[1]PT NOV-DIC 2024'!$B$6:$W$84,11,FALSE)</f>
        <v>0</v>
      </c>
      <c r="X9" s="38">
        <f>VLOOKUP(B9,'[1]PT NOV-DIC 2024'!$B$6:$W$84,12,FALSE)</f>
        <v>0</v>
      </c>
      <c r="Y9" s="38">
        <v>0</v>
      </c>
      <c r="Z9" s="38">
        <v>0</v>
      </c>
      <c r="AA9" s="38">
        <v>0</v>
      </c>
      <c r="AB9" s="38">
        <f t="shared" si="0"/>
        <v>0</v>
      </c>
      <c r="AC9" s="38">
        <v>0</v>
      </c>
      <c r="AD9" s="38">
        <v>0</v>
      </c>
      <c r="AE9" s="38">
        <v>0</v>
      </c>
      <c r="AF9" s="38">
        <f>VLOOKUP(B9,'[1]PT NOV-DIC 2024'!$B$6:$W$84,14,FALSE)</f>
        <v>1241.9760000001261</v>
      </c>
      <c r="AG9" s="38">
        <f>VLOOKUP(B9,'[1]PT NOV-DIC 2024'!$B$6:$W$84,15,FALSE)</f>
        <v>1613.0700000000506</v>
      </c>
      <c r="AH9" s="38">
        <f t="shared" si="5"/>
        <v>2855.0460000001767</v>
      </c>
      <c r="AI9" s="36">
        <f t="shared" si="1"/>
        <v>-2855.0460000001767</v>
      </c>
      <c r="AJ9" s="37">
        <v>0</v>
      </c>
      <c r="AK9" s="39">
        <v>132755</v>
      </c>
      <c r="AL9" s="39">
        <v>23427</v>
      </c>
      <c r="AM9" s="39">
        <v>0</v>
      </c>
      <c r="AN9" s="39">
        <v>0</v>
      </c>
      <c r="AO9" s="39">
        <v>0</v>
      </c>
      <c r="AP9" s="39">
        <v>0</v>
      </c>
      <c r="AQ9" s="39">
        <v>0</v>
      </c>
      <c r="AR9" s="39">
        <v>0</v>
      </c>
      <c r="AS9" s="36">
        <f t="shared" si="2"/>
        <v>156182</v>
      </c>
      <c r="AT9" s="42">
        <f t="shared" si="3"/>
        <v>-477873.19339999987</v>
      </c>
      <c r="AU9" s="21">
        <f t="shared" si="6"/>
        <v>0</v>
      </c>
      <c r="AV9" s="22">
        <f t="shared" si="7"/>
        <v>477873.19339999987</v>
      </c>
    </row>
    <row r="10" spans="1:48" x14ac:dyDescent="0.25">
      <c r="A10" s="17" t="s">
        <v>11</v>
      </c>
      <c r="B10" s="18">
        <v>1037</v>
      </c>
      <c r="C10" s="19" t="s">
        <v>12</v>
      </c>
      <c r="D10" s="60">
        <v>-1009488.1259000001</v>
      </c>
      <c r="E10" s="40">
        <v>20118.328299999994</v>
      </c>
      <c r="F10" s="40">
        <v>89436.909000000014</v>
      </c>
      <c r="G10" s="40">
        <v>175257.09800000009</v>
      </c>
      <c r="H10" s="40">
        <v>100512.13499999999</v>
      </c>
      <c r="I10" s="40">
        <v>113159.001</v>
      </c>
      <c r="J10" s="40">
        <v>111734.35100000001</v>
      </c>
      <c r="K10" s="40">
        <v>111380.417</v>
      </c>
      <c r="L10" s="40">
        <v>123343.538</v>
      </c>
      <c r="M10" s="40">
        <v>149420.647</v>
      </c>
      <c r="N10" s="40">
        <v>121753.84700000001</v>
      </c>
      <c r="O10" s="40">
        <v>112340.41899999999</v>
      </c>
      <c r="P10" s="40">
        <v>114938.76499999998</v>
      </c>
      <c r="Q10" s="40">
        <f t="shared" si="4"/>
        <v>1343395.4553</v>
      </c>
      <c r="R10" s="38">
        <v>0</v>
      </c>
      <c r="S10" s="38">
        <v>0</v>
      </c>
      <c r="T10" s="38">
        <v>0</v>
      </c>
      <c r="U10" s="38">
        <v>0</v>
      </c>
      <c r="V10" s="38">
        <v>7.4480000000000004</v>
      </c>
      <c r="W10" s="38">
        <f>VLOOKUP(B10,'[1]PT NOV-DIC 2024'!$B$6:$W$84,11,FALSE)</f>
        <v>0</v>
      </c>
      <c r="X10" s="38">
        <f>VLOOKUP(B10,'[1]PT NOV-DIC 2024'!$B$6:$W$84,12,FALSE)</f>
        <v>0</v>
      </c>
      <c r="Y10" s="38">
        <v>0</v>
      </c>
      <c r="Z10" s="38">
        <v>0</v>
      </c>
      <c r="AA10" s="38">
        <v>47049.579999999994</v>
      </c>
      <c r="AB10" s="38">
        <f t="shared" si="0"/>
        <v>47057.027999999991</v>
      </c>
      <c r="AC10" s="38">
        <v>0</v>
      </c>
      <c r="AD10" s="38">
        <v>0</v>
      </c>
      <c r="AE10" s="38">
        <v>0</v>
      </c>
      <c r="AF10" s="38">
        <f>VLOOKUP(B10,'[1]PT NOV-DIC 2024'!$B$6:$W$84,14,FALSE)</f>
        <v>60.528000000027532</v>
      </c>
      <c r="AG10" s="38">
        <f>VLOOKUP(B10,'[1]PT NOV-DIC 2024'!$B$6:$W$84,15,FALSE)</f>
        <v>2217.1679999999906</v>
      </c>
      <c r="AH10" s="38">
        <f t="shared" si="5"/>
        <v>2277.6960000000181</v>
      </c>
      <c r="AI10" s="36">
        <f t="shared" si="1"/>
        <v>44779.331999999973</v>
      </c>
      <c r="AJ10" s="37">
        <v>0</v>
      </c>
      <c r="AK10" s="39">
        <v>755136</v>
      </c>
      <c r="AL10" s="39">
        <v>133259</v>
      </c>
      <c r="AM10" s="39">
        <v>218020</v>
      </c>
      <c r="AN10" s="39">
        <v>0</v>
      </c>
      <c r="AO10" s="39">
        <v>0</v>
      </c>
      <c r="AP10" s="39">
        <v>0</v>
      </c>
      <c r="AQ10" s="39">
        <v>0</v>
      </c>
      <c r="AR10" s="39">
        <v>0</v>
      </c>
      <c r="AS10" s="36">
        <f t="shared" si="2"/>
        <v>1106415</v>
      </c>
      <c r="AT10" s="42">
        <f t="shared" si="3"/>
        <v>-1201689.2492</v>
      </c>
      <c r="AU10" s="21">
        <f t="shared" si="6"/>
        <v>0</v>
      </c>
      <c r="AV10" s="22">
        <f t="shared" si="7"/>
        <v>1201689.2492</v>
      </c>
    </row>
    <row r="11" spans="1:48" x14ac:dyDescent="0.25">
      <c r="A11" s="17" t="s">
        <v>11</v>
      </c>
      <c r="B11" s="18">
        <v>1038</v>
      </c>
      <c r="C11" s="19" t="s">
        <v>13</v>
      </c>
      <c r="D11" s="60">
        <v>-117774.13259999984</v>
      </c>
      <c r="E11" s="40">
        <v>25399.156499999997</v>
      </c>
      <c r="F11" s="40">
        <v>15251.745000000006</v>
      </c>
      <c r="G11" s="40">
        <v>11301.236999999999</v>
      </c>
      <c r="H11" s="40">
        <v>30451.967000000001</v>
      </c>
      <c r="I11" s="40">
        <v>24074.006000000001</v>
      </c>
      <c r="J11" s="40">
        <v>11501.456999999999</v>
      </c>
      <c r="K11" s="40">
        <v>8895.7759999999998</v>
      </c>
      <c r="L11" s="40">
        <v>21189.477000000003</v>
      </c>
      <c r="M11" s="40">
        <v>20471.055</v>
      </c>
      <c r="N11" s="40">
        <v>13235.337</v>
      </c>
      <c r="O11" s="40">
        <v>13557.151</v>
      </c>
      <c r="P11" s="40">
        <v>21672.705999999998</v>
      </c>
      <c r="Q11" s="40">
        <f t="shared" si="4"/>
        <v>217001.0705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f>VLOOKUP(B11,'[1]PT NOV-DIC 2024'!$B$6:$W$84,11,FALSE)</f>
        <v>22.319999999992433</v>
      </c>
      <c r="X11" s="38">
        <f>VLOOKUP(B11,'[1]PT NOV-DIC 2024'!$B$6:$W$84,12,FALSE)</f>
        <v>155.1299999999901</v>
      </c>
      <c r="Y11" s="38">
        <v>0</v>
      </c>
      <c r="Z11" s="38">
        <v>0</v>
      </c>
      <c r="AA11" s="38">
        <v>0</v>
      </c>
      <c r="AB11" s="38">
        <f t="shared" si="0"/>
        <v>177.44999999998254</v>
      </c>
      <c r="AC11" s="38">
        <v>0</v>
      </c>
      <c r="AD11" s="38">
        <v>0</v>
      </c>
      <c r="AE11" s="38">
        <v>0</v>
      </c>
      <c r="AF11" s="38">
        <f>VLOOKUP(B11,'[1]PT NOV-DIC 2024'!$B$6:$W$84,14,FALSE)</f>
        <v>0</v>
      </c>
      <c r="AG11" s="38">
        <f>VLOOKUP(B11,'[1]PT NOV-DIC 2024'!$B$6:$W$84,15,FALSE)</f>
        <v>0</v>
      </c>
      <c r="AH11" s="38">
        <f t="shared" si="5"/>
        <v>0</v>
      </c>
      <c r="AI11" s="36">
        <f t="shared" si="1"/>
        <v>177.44999999998254</v>
      </c>
      <c r="AJ11" s="37">
        <v>0</v>
      </c>
      <c r="AK11" s="39">
        <v>77442</v>
      </c>
      <c r="AL11" s="39">
        <v>0</v>
      </c>
      <c r="AM11" s="39">
        <v>0</v>
      </c>
      <c r="AN11" s="39">
        <v>0</v>
      </c>
      <c r="AO11" s="39">
        <v>0</v>
      </c>
      <c r="AP11" s="39">
        <v>0</v>
      </c>
      <c r="AQ11" s="39">
        <v>0</v>
      </c>
      <c r="AR11" s="39">
        <v>0</v>
      </c>
      <c r="AS11" s="36">
        <f t="shared" si="2"/>
        <v>77442</v>
      </c>
      <c r="AT11" s="42">
        <f t="shared" si="3"/>
        <v>-257155.75309999986</v>
      </c>
      <c r="AU11" s="21">
        <f t="shared" si="6"/>
        <v>0</v>
      </c>
      <c r="AV11" s="22">
        <f t="shared" si="7"/>
        <v>257155.75309999986</v>
      </c>
    </row>
    <row r="12" spans="1:48" x14ac:dyDescent="0.25">
      <c r="A12" s="17" t="s">
        <v>14</v>
      </c>
      <c r="B12" s="18">
        <v>766</v>
      </c>
      <c r="C12" s="19" t="s">
        <v>15</v>
      </c>
      <c r="D12" s="60">
        <v>-3144722.5835000128</v>
      </c>
      <c r="E12" s="40">
        <v>128648.76929999971</v>
      </c>
      <c r="F12" s="40">
        <v>198829.12499999948</v>
      </c>
      <c r="G12" s="40">
        <v>145916.79649999994</v>
      </c>
      <c r="H12" s="40">
        <v>267250.00150000001</v>
      </c>
      <c r="I12" s="40">
        <v>305244.68300000002</v>
      </c>
      <c r="J12" s="40">
        <v>135266.83800000002</v>
      </c>
      <c r="K12" s="40">
        <v>290965.59279999998</v>
      </c>
      <c r="L12" s="40">
        <v>238294.87650000001</v>
      </c>
      <c r="M12" s="40">
        <v>189020.23699999999</v>
      </c>
      <c r="N12" s="40">
        <v>289588.13099999999</v>
      </c>
      <c r="O12" s="40">
        <v>272986.94150000002</v>
      </c>
      <c r="P12" s="40">
        <v>246519.09090000001</v>
      </c>
      <c r="Q12" s="40">
        <f t="shared" si="4"/>
        <v>2708531.0829999992</v>
      </c>
      <c r="R12" s="38">
        <v>16985.759999999998</v>
      </c>
      <c r="S12" s="38">
        <v>0</v>
      </c>
      <c r="T12" s="38">
        <v>0</v>
      </c>
      <c r="U12" s="38">
        <v>0</v>
      </c>
      <c r="V12" s="38">
        <v>446.2</v>
      </c>
      <c r="W12" s="38">
        <f>VLOOKUP(B12,'[1]PT NOV-DIC 2024'!$B$6:$W$84,11,FALSE)</f>
        <v>209.99999999930151</v>
      </c>
      <c r="X12" s="38">
        <f>VLOOKUP(B12,'[1]PT NOV-DIC 2024'!$B$6:$W$84,12,FALSE)</f>
        <v>0</v>
      </c>
      <c r="Y12" s="38">
        <v>345.625</v>
      </c>
      <c r="Z12" s="38">
        <v>0</v>
      </c>
      <c r="AA12" s="38">
        <v>590470.44999999995</v>
      </c>
      <c r="AB12" s="38">
        <f t="shared" si="0"/>
        <v>608458.03499999922</v>
      </c>
      <c r="AC12" s="38">
        <v>0</v>
      </c>
      <c r="AD12" s="38">
        <v>0</v>
      </c>
      <c r="AE12" s="38">
        <v>0</v>
      </c>
      <c r="AF12" s="38">
        <f>VLOOKUP(B12,'[1]PT NOV-DIC 2024'!$B$6:$W$84,14,FALSE)</f>
        <v>0</v>
      </c>
      <c r="AG12" s="38">
        <f>VLOOKUP(B12,'[1]PT NOV-DIC 2024'!$B$6:$W$84,15,FALSE)</f>
        <v>125047.80040000007</v>
      </c>
      <c r="AH12" s="38">
        <f t="shared" si="5"/>
        <v>125047.80040000007</v>
      </c>
      <c r="AI12" s="36">
        <f t="shared" si="1"/>
        <v>483410.23459999915</v>
      </c>
      <c r="AJ12" s="37">
        <v>1717350</v>
      </c>
      <c r="AK12" s="39">
        <v>0</v>
      </c>
      <c r="AL12" s="39">
        <v>303062</v>
      </c>
      <c r="AM12" s="39">
        <v>671322</v>
      </c>
      <c r="AN12" s="39">
        <v>0</v>
      </c>
      <c r="AO12" s="39">
        <v>0</v>
      </c>
      <c r="AP12" s="39">
        <v>0</v>
      </c>
      <c r="AQ12" s="39">
        <v>0</v>
      </c>
      <c r="AR12" s="39">
        <v>0</v>
      </c>
      <c r="AS12" s="36">
        <f t="shared" si="2"/>
        <v>2691734</v>
      </c>
      <c r="AT12" s="42">
        <f t="shared" si="3"/>
        <v>-2678109.4319000123</v>
      </c>
      <c r="AU12" s="21">
        <f t="shared" si="6"/>
        <v>0</v>
      </c>
      <c r="AV12" s="22">
        <f t="shared" si="7"/>
        <v>2678109.4319000123</v>
      </c>
    </row>
    <row r="13" spans="1:48" x14ac:dyDescent="0.25">
      <c r="A13" s="17" t="s">
        <v>14</v>
      </c>
      <c r="B13" s="18">
        <v>767</v>
      </c>
      <c r="C13" s="19" t="s">
        <v>16</v>
      </c>
      <c r="D13" s="60">
        <v>-10195978.810900025</v>
      </c>
      <c r="E13" s="40">
        <v>437790.82929999928</v>
      </c>
      <c r="F13" s="40">
        <v>834645.46809999738</v>
      </c>
      <c r="G13" s="40">
        <v>753617.50759999652</v>
      </c>
      <c r="H13" s="40">
        <v>977364.6544</v>
      </c>
      <c r="I13" s="40">
        <v>707611.13190000004</v>
      </c>
      <c r="J13" s="40">
        <v>658507.92180000001</v>
      </c>
      <c r="K13" s="40">
        <v>708228.64060000004</v>
      </c>
      <c r="L13" s="40">
        <v>808330.42390000005</v>
      </c>
      <c r="M13" s="40">
        <v>734453.33970000001</v>
      </c>
      <c r="N13" s="40">
        <v>941870.00280000002</v>
      </c>
      <c r="O13" s="40">
        <v>882907.52099999995</v>
      </c>
      <c r="P13" s="40">
        <v>1005902.9650000001</v>
      </c>
      <c r="Q13" s="40">
        <f t="shared" si="4"/>
        <v>9451230.4060999919</v>
      </c>
      <c r="R13" s="38">
        <v>134548.53949999996</v>
      </c>
      <c r="S13" s="38">
        <v>0</v>
      </c>
      <c r="T13" s="38">
        <v>0</v>
      </c>
      <c r="U13" s="38">
        <v>0</v>
      </c>
      <c r="V13" s="38">
        <v>99992.752000000066</v>
      </c>
      <c r="W13" s="38">
        <f>VLOOKUP(B13,'[1]PT NOV-DIC 2024'!$B$6:$W$84,11,FALSE)</f>
        <v>0</v>
      </c>
      <c r="X13" s="38">
        <f>VLOOKUP(B13,'[1]PT NOV-DIC 2024'!$B$6:$W$84,12,FALSE)</f>
        <v>0</v>
      </c>
      <c r="Y13" s="38">
        <v>3978.4999999999991</v>
      </c>
      <c r="Z13" s="38">
        <v>0</v>
      </c>
      <c r="AA13" s="38">
        <v>72227.34</v>
      </c>
      <c r="AB13" s="38">
        <f t="shared" si="0"/>
        <v>310747.13150000002</v>
      </c>
      <c r="AC13" s="38">
        <v>0</v>
      </c>
      <c r="AD13" s="38">
        <v>0</v>
      </c>
      <c r="AE13" s="38">
        <v>0</v>
      </c>
      <c r="AF13" s="38">
        <f>VLOOKUP(B13,'[1]PT NOV-DIC 2024'!$B$6:$W$84,14,FALSE)</f>
        <v>9411.0999999744818</v>
      </c>
      <c r="AG13" s="38">
        <f>VLOOKUP(B13,'[1]PT NOV-DIC 2024'!$B$6:$W$84,15,FALSE)</f>
        <v>309914.38999999221</v>
      </c>
      <c r="AH13" s="38">
        <f t="shared" si="5"/>
        <v>319325.4899999667</v>
      </c>
      <c r="AI13" s="36">
        <f t="shared" si="1"/>
        <v>-8578.3584999666782</v>
      </c>
      <c r="AJ13" s="37">
        <v>5653095</v>
      </c>
      <c r="AK13" s="39">
        <v>0</v>
      </c>
      <c r="AL13" s="39">
        <v>997605</v>
      </c>
      <c r="AM13" s="39">
        <v>830626</v>
      </c>
      <c r="AN13" s="39">
        <v>0</v>
      </c>
      <c r="AO13" s="39">
        <v>0</v>
      </c>
      <c r="AP13" s="39">
        <v>0</v>
      </c>
      <c r="AQ13" s="39">
        <v>0</v>
      </c>
      <c r="AR13" s="39">
        <v>0</v>
      </c>
      <c r="AS13" s="36">
        <f t="shared" si="2"/>
        <v>7481326</v>
      </c>
      <c r="AT13" s="42">
        <f t="shared" si="3"/>
        <v>-12174461.575499982</v>
      </c>
      <c r="AU13" s="21">
        <f t="shared" si="6"/>
        <v>0</v>
      </c>
      <c r="AV13" s="22">
        <f t="shared" si="7"/>
        <v>12174461.575499982</v>
      </c>
    </row>
    <row r="14" spans="1:48" x14ac:dyDescent="0.25">
      <c r="A14" s="17" t="s">
        <v>14</v>
      </c>
      <c r="B14" s="18">
        <v>768</v>
      </c>
      <c r="C14" s="19" t="s">
        <v>17</v>
      </c>
      <c r="D14" s="60">
        <v>-72840.168199999927</v>
      </c>
      <c r="E14" s="40">
        <v>3355.6094999999996</v>
      </c>
      <c r="F14" s="40">
        <v>722.95500000000015</v>
      </c>
      <c r="G14" s="40">
        <v>2915.5000000000014</v>
      </c>
      <c r="H14" s="40">
        <v>3051.2799999999997</v>
      </c>
      <c r="I14" s="40">
        <v>6027.6779999999999</v>
      </c>
      <c r="J14" s="40">
        <v>6016.2920000000004</v>
      </c>
      <c r="K14" s="40">
        <v>3959.8990000000003</v>
      </c>
      <c r="L14" s="40">
        <v>1808.375</v>
      </c>
      <c r="M14" s="40">
        <v>1588.1079999999999</v>
      </c>
      <c r="N14" s="40">
        <v>14651.992</v>
      </c>
      <c r="O14" s="40">
        <v>2823.3679999999999</v>
      </c>
      <c r="P14" s="40">
        <v>6072.9840000000004</v>
      </c>
      <c r="Q14" s="40">
        <f t="shared" si="4"/>
        <v>52994.040500000003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f>VLOOKUP(B14,'[1]PT NOV-DIC 2024'!$B$6:$W$84,11,FALSE)</f>
        <v>0</v>
      </c>
      <c r="X14" s="38">
        <f>VLOOKUP(B14,'[1]PT NOV-DIC 2024'!$B$6:$W$84,12,FALSE)</f>
        <v>0</v>
      </c>
      <c r="Y14" s="38">
        <v>0</v>
      </c>
      <c r="Z14" s="38">
        <v>0</v>
      </c>
      <c r="AA14" s="38">
        <v>0</v>
      </c>
      <c r="AB14" s="38">
        <f t="shared" si="0"/>
        <v>0</v>
      </c>
      <c r="AC14" s="38">
        <v>0</v>
      </c>
      <c r="AD14" s="38">
        <v>0</v>
      </c>
      <c r="AE14" s="38">
        <v>0</v>
      </c>
      <c r="AF14" s="38">
        <f>VLOOKUP(B14,'[1]PT NOV-DIC 2024'!$B$6:$W$84,14,FALSE)</f>
        <v>2.5465851649641991E-11</v>
      </c>
      <c r="AG14" s="38">
        <f>VLOOKUP(B14,'[1]PT NOV-DIC 2024'!$B$6:$W$84,15,FALSE)</f>
        <v>0</v>
      </c>
      <c r="AH14" s="38">
        <f t="shared" si="5"/>
        <v>2.5465851649641991E-11</v>
      </c>
      <c r="AI14" s="36">
        <f t="shared" si="1"/>
        <v>-2.5465851649641991E-11</v>
      </c>
      <c r="AJ14" s="37">
        <v>69282</v>
      </c>
      <c r="AK14" s="39">
        <v>0</v>
      </c>
      <c r="AL14" s="39">
        <v>0</v>
      </c>
      <c r="AM14" s="39">
        <v>0</v>
      </c>
      <c r="AN14" s="39">
        <v>0</v>
      </c>
      <c r="AO14" s="39">
        <v>0</v>
      </c>
      <c r="AP14" s="39">
        <v>0</v>
      </c>
      <c r="AQ14" s="39">
        <v>0</v>
      </c>
      <c r="AR14" s="39">
        <v>0</v>
      </c>
      <c r="AS14" s="36">
        <f t="shared" si="2"/>
        <v>69282</v>
      </c>
      <c r="AT14" s="42">
        <f t="shared" si="3"/>
        <v>-56552.208699999959</v>
      </c>
      <c r="AU14" s="21">
        <f t="shared" si="6"/>
        <v>0</v>
      </c>
      <c r="AV14" s="22">
        <f t="shared" si="7"/>
        <v>56552.208699999959</v>
      </c>
    </row>
    <row r="15" spans="1:48" x14ac:dyDescent="0.25">
      <c r="A15" s="17" t="s">
        <v>14</v>
      </c>
      <c r="B15" s="18">
        <v>769</v>
      </c>
      <c r="C15" s="19" t="s">
        <v>18</v>
      </c>
      <c r="D15" s="60">
        <v>-7959.3320999999705</v>
      </c>
      <c r="E15" s="40">
        <v>602.69000000000005</v>
      </c>
      <c r="F15" s="40">
        <v>833.88300000000004</v>
      </c>
      <c r="G15" s="40">
        <v>1214.1160000000002</v>
      </c>
      <c r="H15" s="40">
        <v>558.822</v>
      </c>
      <c r="I15" s="40">
        <v>1109.075</v>
      </c>
      <c r="J15" s="40">
        <v>1517.585</v>
      </c>
      <c r="K15" s="40">
        <v>2132.163</v>
      </c>
      <c r="L15" s="40">
        <v>603.78700000000003</v>
      </c>
      <c r="M15" s="40">
        <v>1028.3645999999999</v>
      </c>
      <c r="N15" s="40">
        <v>3989.8138000000004</v>
      </c>
      <c r="O15" s="40">
        <v>313.35699999999997</v>
      </c>
      <c r="P15" s="40">
        <v>421.85500000000002</v>
      </c>
      <c r="Q15" s="40">
        <f t="shared" si="4"/>
        <v>14325.511399999999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f>VLOOKUP(B15,'[1]PT NOV-DIC 2024'!$B$6:$W$84,11,FALSE)</f>
        <v>0</v>
      </c>
      <c r="X15" s="38">
        <f>VLOOKUP(B15,'[1]PT NOV-DIC 2024'!$B$6:$W$84,12,FALSE)</f>
        <v>0</v>
      </c>
      <c r="Y15" s="38">
        <v>0</v>
      </c>
      <c r="Z15" s="38">
        <v>0</v>
      </c>
      <c r="AA15" s="38">
        <v>0</v>
      </c>
      <c r="AB15" s="38">
        <f t="shared" si="0"/>
        <v>0</v>
      </c>
      <c r="AC15" s="38">
        <v>0</v>
      </c>
      <c r="AD15" s="38">
        <v>0</v>
      </c>
      <c r="AE15" s="38">
        <v>0</v>
      </c>
      <c r="AF15" s="38">
        <f>VLOOKUP(B15,'[1]PT NOV-DIC 2024'!$B$6:$W$84,14,FALSE)</f>
        <v>1.0913936421275139E-11</v>
      </c>
      <c r="AG15" s="38">
        <f>VLOOKUP(B15,'[1]PT NOV-DIC 2024'!$B$6:$W$84,15,FALSE)</f>
        <v>0</v>
      </c>
      <c r="AH15" s="38">
        <f t="shared" si="5"/>
        <v>1.0913936421275139E-11</v>
      </c>
      <c r="AI15" s="36">
        <f t="shared" si="1"/>
        <v>-1.0913936421275139E-11</v>
      </c>
      <c r="AJ15" s="37">
        <v>23279</v>
      </c>
      <c r="AK15" s="39">
        <v>0</v>
      </c>
      <c r="AL15" s="39">
        <v>0</v>
      </c>
      <c r="AM15" s="39">
        <v>0</v>
      </c>
      <c r="AN15" s="39">
        <v>0</v>
      </c>
      <c r="AO15" s="39">
        <v>0</v>
      </c>
      <c r="AP15" s="39">
        <v>0</v>
      </c>
      <c r="AQ15" s="39">
        <v>0</v>
      </c>
      <c r="AR15" s="39">
        <v>0</v>
      </c>
      <c r="AS15" s="36">
        <f t="shared" si="2"/>
        <v>23279</v>
      </c>
      <c r="AT15" s="42">
        <f t="shared" si="3"/>
        <v>994.15650000001915</v>
      </c>
      <c r="AU15" s="21">
        <f t="shared" si="6"/>
        <v>994.15650000001915</v>
      </c>
      <c r="AV15" s="22">
        <f t="shared" si="7"/>
        <v>0</v>
      </c>
    </row>
    <row r="16" spans="1:48" x14ac:dyDescent="0.25">
      <c r="A16" s="17" t="s">
        <v>14</v>
      </c>
      <c r="B16" s="18">
        <v>1320</v>
      </c>
      <c r="C16" s="19" t="s">
        <v>19</v>
      </c>
      <c r="D16" s="60">
        <v>-3308809.5342571242</v>
      </c>
      <c r="E16" s="40">
        <v>532510.25089999987</v>
      </c>
      <c r="F16" s="40">
        <v>465418.18899999978</v>
      </c>
      <c r="G16" s="40">
        <v>493687.04800000024</v>
      </c>
      <c r="H16" s="40">
        <v>509757.54800000001</v>
      </c>
      <c r="I16" s="40">
        <v>424550.98009999999</v>
      </c>
      <c r="J16" s="40">
        <v>382102.28399999999</v>
      </c>
      <c r="K16" s="40">
        <v>470849.64549999998</v>
      </c>
      <c r="L16" s="40">
        <v>453339.06430000003</v>
      </c>
      <c r="M16" s="40">
        <v>453479.978</v>
      </c>
      <c r="N16" s="40">
        <v>614839.92039999994</v>
      </c>
      <c r="O16" s="40">
        <v>629389.39580000006</v>
      </c>
      <c r="P16" s="40">
        <v>604429.94469999999</v>
      </c>
      <c r="Q16" s="40">
        <f t="shared" si="4"/>
        <v>6034354.2487000003</v>
      </c>
      <c r="R16" s="38">
        <v>1267.01</v>
      </c>
      <c r="S16" s="38">
        <v>0</v>
      </c>
      <c r="T16" s="38">
        <v>0</v>
      </c>
      <c r="U16" s="38">
        <v>0</v>
      </c>
      <c r="V16" s="38">
        <v>882.46999999999991</v>
      </c>
      <c r="W16" s="38">
        <f>VLOOKUP(B16,'[1]PT NOV-DIC 2024'!$B$6:$W$84,11,FALSE)</f>
        <v>0</v>
      </c>
      <c r="X16" s="38">
        <f>VLOOKUP(B16,'[1]PT NOV-DIC 2024'!$B$6:$W$84,12,FALSE)</f>
        <v>0</v>
      </c>
      <c r="Y16" s="38">
        <v>130</v>
      </c>
      <c r="Z16" s="38">
        <v>0</v>
      </c>
      <c r="AA16" s="38">
        <v>0</v>
      </c>
      <c r="AB16" s="38">
        <f t="shared" si="0"/>
        <v>2279.48</v>
      </c>
      <c r="AC16" s="38">
        <v>0</v>
      </c>
      <c r="AD16" s="38">
        <v>0</v>
      </c>
      <c r="AE16" s="38">
        <v>0</v>
      </c>
      <c r="AF16" s="38">
        <f>VLOOKUP(B16,'[1]PT NOV-DIC 2024'!$B$6:$W$84,14,FALSE)</f>
        <v>13937.330000004731</v>
      </c>
      <c r="AG16" s="38">
        <f>VLOOKUP(B16,'[1]PT NOV-DIC 2024'!$B$6:$W$84,15,FALSE)</f>
        <v>244364.08500000276</v>
      </c>
      <c r="AH16" s="38">
        <f t="shared" si="5"/>
        <v>258301.41500000749</v>
      </c>
      <c r="AI16" s="36">
        <f t="shared" si="1"/>
        <v>-256021.93500000748</v>
      </c>
      <c r="AJ16" s="37">
        <v>2958429</v>
      </c>
      <c r="AK16" s="39">
        <v>0</v>
      </c>
      <c r="AL16" s="39">
        <v>522076</v>
      </c>
      <c r="AM16" s="39">
        <v>1979332</v>
      </c>
      <c r="AN16" s="39">
        <v>2854199</v>
      </c>
      <c r="AO16" s="39">
        <v>0</v>
      </c>
      <c r="AP16" s="39">
        <v>0</v>
      </c>
      <c r="AQ16" s="39">
        <v>0</v>
      </c>
      <c r="AR16" s="39">
        <v>0</v>
      </c>
      <c r="AS16" s="36">
        <f t="shared" si="2"/>
        <v>8314036</v>
      </c>
      <c r="AT16" s="42">
        <f t="shared" si="3"/>
        <v>-1285149.7179571334</v>
      </c>
      <c r="AU16" s="21">
        <f t="shared" si="6"/>
        <v>0</v>
      </c>
      <c r="AV16" s="22">
        <f t="shared" si="7"/>
        <v>1285149.7179571334</v>
      </c>
    </row>
    <row r="17" spans="1:48" x14ac:dyDescent="0.25">
      <c r="A17" s="17" t="s">
        <v>14</v>
      </c>
      <c r="B17" s="18">
        <v>1657</v>
      </c>
      <c r="C17" s="19" t="s">
        <v>20</v>
      </c>
      <c r="D17" s="60">
        <v>-27503.764799999954</v>
      </c>
      <c r="E17" s="40">
        <v>2941.9880000000003</v>
      </c>
      <c r="F17" s="40">
        <v>3550.616</v>
      </c>
      <c r="G17" s="40">
        <v>3107.1589999999992</v>
      </c>
      <c r="H17" s="40">
        <v>3999.6009999999997</v>
      </c>
      <c r="I17" s="40">
        <v>3785.752</v>
      </c>
      <c r="J17" s="40">
        <v>2558.0450000000001</v>
      </c>
      <c r="K17" s="40">
        <v>1942.7930000000001</v>
      </c>
      <c r="L17" s="40">
        <v>3174.76</v>
      </c>
      <c r="M17" s="40">
        <v>1986.4140000000002</v>
      </c>
      <c r="N17" s="40">
        <v>7982.3389999999999</v>
      </c>
      <c r="O17" s="40">
        <v>6694.6360000000004</v>
      </c>
      <c r="P17" s="40">
        <v>4162.027</v>
      </c>
      <c r="Q17" s="40">
        <f t="shared" si="4"/>
        <v>45886.130000000005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f>VLOOKUP(B17,'[1]PT NOV-DIC 2024'!$B$6:$W$84,11,FALSE)</f>
        <v>0</v>
      </c>
      <c r="X17" s="38">
        <f>VLOOKUP(B17,'[1]PT NOV-DIC 2024'!$B$6:$W$84,12,FALSE)</f>
        <v>0</v>
      </c>
      <c r="Y17" s="38">
        <v>0</v>
      </c>
      <c r="Z17" s="38">
        <v>0</v>
      </c>
      <c r="AA17" s="38">
        <v>0</v>
      </c>
      <c r="AB17" s="38">
        <f t="shared" si="0"/>
        <v>0</v>
      </c>
      <c r="AC17" s="38">
        <v>0</v>
      </c>
      <c r="AD17" s="38">
        <v>0</v>
      </c>
      <c r="AE17" s="38">
        <v>0</v>
      </c>
      <c r="AF17" s="38">
        <f>VLOOKUP(B17,'[1]PT NOV-DIC 2024'!$B$6:$W$84,14,FALSE)</f>
        <v>0</v>
      </c>
      <c r="AG17" s="38">
        <f>VLOOKUP(B17,'[1]PT NOV-DIC 2024'!$B$6:$W$84,15,FALSE)</f>
        <v>952.33000000000902</v>
      </c>
      <c r="AH17" s="38">
        <f t="shared" si="5"/>
        <v>952.33000000000902</v>
      </c>
      <c r="AI17" s="36">
        <f t="shared" si="1"/>
        <v>-952.33000000000902</v>
      </c>
      <c r="AJ17" s="37">
        <v>39836</v>
      </c>
      <c r="AK17" s="39">
        <v>0</v>
      </c>
      <c r="AL17" s="39">
        <v>0</v>
      </c>
      <c r="AM17" s="39">
        <v>32216</v>
      </c>
      <c r="AN17" s="39">
        <v>0</v>
      </c>
      <c r="AO17" s="39">
        <v>0</v>
      </c>
      <c r="AP17" s="39">
        <v>0</v>
      </c>
      <c r="AQ17" s="39">
        <v>0</v>
      </c>
      <c r="AR17" s="39">
        <v>0</v>
      </c>
      <c r="AS17" s="36">
        <f t="shared" si="2"/>
        <v>72052</v>
      </c>
      <c r="AT17" s="42">
        <f t="shared" si="3"/>
        <v>-2290.2247999999672</v>
      </c>
      <c r="AU17" s="21">
        <f t="shared" si="6"/>
        <v>0</v>
      </c>
      <c r="AV17" s="22">
        <f t="shared" si="7"/>
        <v>2290.2247999999672</v>
      </c>
    </row>
    <row r="18" spans="1:48" x14ac:dyDescent="0.25">
      <c r="A18" s="17" t="s">
        <v>21</v>
      </c>
      <c r="B18" s="18">
        <v>1024</v>
      </c>
      <c r="C18" s="19" t="s">
        <v>22</v>
      </c>
      <c r="D18" s="60">
        <v>-2320529.2441999875</v>
      </c>
      <c r="E18" s="40">
        <v>237458.76609999995</v>
      </c>
      <c r="F18" s="40">
        <v>291103.68890000053</v>
      </c>
      <c r="G18" s="40">
        <v>279444.25800000026</v>
      </c>
      <c r="H18" s="40">
        <v>261881.068</v>
      </c>
      <c r="I18" s="40">
        <v>248851.43</v>
      </c>
      <c r="J18" s="40">
        <v>195839.2415</v>
      </c>
      <c r="K18" s="40">
        <v>292173.21000000002</v>
      </c>
      <c r="L18" s="40">
        <v>278697.01050000003</v>
      </c>
      <c r="M18" s="40">
        <v>272006.88</v>
      </c>
      <c r="N18" s="40">
        <v>294357.40500000003</v>
      </c>
      <c r="O18" s="40">
        <v>244018.24799999999</v>
      </c>
      <c r="P18" s="40">
        <v>200019.03100000002</v>
      </c>
      <c r="Q18" s="40">
        <f t="shared" si="4"/>
        <v>3095850.2370000007</v>
      </c>
      <c r="R18" s="38">
        <v>0</v>
      </c>
      <c r="S18" s="38">
        <v>0</v>
      </c>
      <c r="T18" s="38">
        <v>0</v>
      </c>
      <c r="U18" s="38">
        <v>0</v>
      </c>
      <c r="V18" s="38">
        <v>8807.7699999999732</v>
      </c>
      <c r="W18" s="38">
        <f>VLOOKUP(B18,'[1]PT NOV-DIC 2024'!$B$6:$W$84,11,FALSE)</f>
        <v>4083.7099999999045</v>
      </c>
      <c r="X18" s="38">
        <f>VLOOKUP(B18,'[1]PT NOV-DIC 2024'!$B$6:$W$84,12,FALSE)</f>
        <v>0</v>
      </c>
      <c r="Y18" s="38">
        <v>12427.995000000035</v>
      </c>
      <c r="Z18" s="38">
        <v>0</v>
      </c>
      <c r="AA18" s="38">
        <v>67777.850000000006</v>
      </c>
      <c r="AB18" s="38">
        <f t="shared" si="0"/>
        <v>93097.324999999924</v>
      </c>
      <c r="AC18" s="38">
        <v>0</v>
      </c>
      <c r="AD18" s="38">
        <v>0</v>
      </c>
      <c r="AE18" s="38">
        <v>0</v>
      </c>
      <c r="AF18" s="38">
        <f>VLOOKUP(B18,'[1]PT NOV-DIC 2024'!$B$6:$W$84,14,FALSE)</f>
        <v>0</v>
      </c>
      <c r="AG18" s="38">
        <f>VLOOKUP(B18,'[1]PT NOV-DIC 2024'!$B$6:$W$84,15,FALSE)</f>
        <v>133439.04920000001</v>
      </c>
      <c r="AH18" s="38">
        <f t="shared" si="5"/>
        <v>133439.04920000001</v>
      </c>
      <c r="AI18" s="36">
        <f t="shared" si="1"/>
        <v>-40341.724200000084</v>
      </c>
      <c r="AJ18" s="37">
        <v>0</v>
      </c>
      <c r="AK18" s="39">
        <v>1727540</v>
      </c>
      <c r="AL18" s="39">
        <v>304860</v>
      </c>
      <c r="AM18" s="39">
        <v>118371</v>
      </c>
      <c r="AN18" s="39">
        <v>0</v>
      </c>
      <c r="AO18" s="39">
        <v>0</v>
      </c>
      <c r="AP18" s="39">
        <v>0</v>
      </c>
      <c r="AQ18" s="39">
        <v>0</v>
      </c>
      <c r="AR18" s="39">
        <v>0</v>
      </c>
      <c r="AS18" s="36">
        <f t="shared" si="2"/>
        <v>2150771</v>
      </c>
      <c r="AT18" s="42">
        <f t="shared" si="3"/>
        <v>-3305950.2053999882</v>
      </c>
      <c r="AU18" s="21">
        <f t="shared" si="6"/>
        <v>0</v>
      </c>
      <c r="AV18" s="22">
        <f t="shared" si="7"/>
        <v>3305950.2053999882</v>
      </c>
    </row>
    <row r="19" spans="1:48" x14ac:dyDescent="0.25">
      <c r="A19" s="17" t="s">
        <v>21</v>
      </c>
      <c r="B19" s="18">
        <v>1362</v>
      </c>
      <c r="C19" s="19" t="s">
        <v>23</v>
      </c>
      <c r="D19" s="60">
        <v>36923.7523</v>
      </c>
      <c r="E19" s="40">
        <v>43.829999999999991</v>
      </c>
      <c r="F19" s="40">
        <v>21.3</v>
      </c>
      <c r="G19" s="40">
        <v>67.740000000000009</v>
      </c>
      <c r="H19" s="40">
        <v>22.92</v>
      </c>
      <c r="I19" s="40">
        <v>84.448000000000008</v>
      </c>
      <c r="J19" s="40">
        <v>188.15</v>
      </c>
      <c r="K19" s="40">
        <v>457.31200000000001</v>
      </c>
      <c r="L19" s="40">
        <v>58.923999999999999</v>
      </c>
      <c r="M19" s="40">
        <v>347.61199999999997</v>
      </c>
      <c r="N19" s="40">
        <v>207.05199999999999</v>
      </c>
      <c r="O19" s="40">
        <v>329.608</v>
      </c>
      <c r="P19" s="40">
        <v>42.95</v>
      </c>
      <c r="Q19" s="40">
        <f t="shared" si="4"/>
        <v>1871.8459999999998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f>VLOOKUP(B19,'[1]PT NOV-DIC 2024'!$B$6:$W$84,11,FALSE)</f>
        <v>70.799999999998363</v>
      </c>
      <c r="X19" s="38">
        <f>VLOOKUP(B19,'[1]PT NOV-DIC 2024'!$B$6:$W$84,12,FALSE)</f>
        <v>0</v>
      </c>
      <c r="Y19" s="38">
        <v>0</v>
      </c>
      <c r="Z19" s="38">
        <v>0</v>
      </c>
      <c r="AA19" s="38">
        <v>0</v>
      </c>
      <c r="AB19" s="38">
        <f t="shared" si="0"/>
        <v>70.799999999998363</v>
      </c>
      <c r="AC19" s="38">
        <v>0</v>
      </c>
      <c r="AD19" s="38">
        <v>0</v>
      </c>
      <c r="AE19" s="38">
        <v>0</v>
      </c>
      <c r="AF19" s="38">
        <f>VLOOKUP(B19,'[1]PT NOV-DIC 2024'!$B$6:$W$84,14,FALSE)</f>
        <v>0</v>
      </c>
      <c r="AG19" s="38">
        <f>VLOOKUP(B19,'[1]PT NOV-DIC 2024'!$B$6:$W$84,15,FALSE)</f>
        <v>1458.1620000000012</v>
      </c>
      <c r="AH19" s="38">
        <f t="shared" si="5"/>
        <v>1458.1620000000012</v>
      </c>
      <c r="AI19" s="36">
        <f t="shared" si="1"/>
        <v>-1387.3620000000028</v>
      </c>
      <c r="AJ19" s="37">
        <v>0</v>
      </c>
      <c r="AK19" s="39">
        <v>2404</v>
      </c>
      <c r="AL19" s="39">
        <v>0</v>
      </c>
      <c r="AM19" s="39">
        <v>0</v>
      </c>
      <c r="AN19" s="39">
        <v>0</v>
      </c>
      <c r="AO19" s="39">
        <v>0</v>
      </c>
      <c r="AP19" s="39">
        <v>0</v>
      </c>
      <c r="AQ19" s="39">
        <v>0</v>
      </c>
      <c r="AR19" s="39">
        <v>0</v>
      </c>
      <c r="AS19" s="36">
        <f t="shared" si="2"/>
        <v>2404</v>
      </c>
      <c r="AT19" s="42">
        <f t="shared" si="3"/>
        <v>36068.544300000001</v>
      </c>
      <c r="AU19" s="21">
        <f t="shared" si="6"/>
        <v>36068.544300000001</v>
      </c>
      <c r="AV19" s="22">
        <f t="shared" si="7"/>
        <v>0</v>
      </c>
    </row>
    <row r="20" spans="1:48" x14ac:dyDescent="0.25">
      <c r="A20" s="17" t="s">
        <v>21</v>
      </c>
      <c r="B20" s="18">
        <v>1489</v>
      </c>
      <c r="C20" s="19" t="s">
        <v>24</v>
      </c>
      <c r="D20" s="60">
        <v>-1886.0120999999972</v>
      </c>
      <c r="E20" s="40">
        <v>191.79</v>
      </c>
      <c r="F20" s="40">
        <v>299.20999999999998</v>
      </c>
      <c r="G20" s="40">
        <v>82.19</v>
      </c>
      <c r="H20" s="40">
        <v>66.209999999999994</v>
      </c>
      <c r="I20" s="40">
        <v>41.519999999999996</v>
      </c>
      <c r="J20" s="40">
        <v>53.908000000000001</v>
      </c>
      <c r="K20" s="40">
        <v>15.92</v>
      </c>
      <c r="L20" s="40">
        <v>247.67</v>
      </c>
      <c r="M20" s="40">
        <v>35.5</v>
      </c>
      <c r="N20" s="40">
        <v>1752.0060000000001</v>
      </c>
      <c r="O20" s="40">
        <v>128.15</v>
      </c>
      <c r="P20" s="40">
        <v>161.76500000000001</v>
      </c>
      <c r="Q20" s="40">
        <f t="shared" si="4"/>
        <v>3075.8389999999999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f>VLOOKUP(B20,'[1]PT NOV-DIC 2024'!$B$6:$W$84,11,FALSE)</f>
        <v>12.499999999998863</v>
      </c>
      <c r="X20" s="38">
        <f>VLOOKUP(B20,'[1]PT NOV-DIC 2024'!$B$6:$W$84,12,FALSE)</f>
        <v>0</v>
      </c>
      <c r="Y20" s="38">
        <v>0</v>
      </c>
      <c r="Z20" s="38">
        <v>0</v>
      </c>
      <c r="AA20" s="38">
        <v>0</v>
      </c>
      <c r="AB20" s="38">
        <f t="shared" si="0"/>
        <v>12.499999999998863</v>
      </c>
      <c r="AC20" s="38">
        <v>0</v>
      </c>
      <c r="AD20" s="38">
        <v>0</v>
      </c>
      <c r="AE20" s="38">
        <v>0</v>
      </c>
      <c r="AF20" s="38">
        <f>VLOOKUP(B20,'[1]PT NOV-DIC 2024'!$B$6:$W$84,14,FALSE)</f>
        <v>0</v>
      </c>
      <c r="AG20" s="38">
        <f>VLOOKUP(B20,'[1]PT NOV-DIC 2024'!$B$6:$W$84,15,FALSE)</f>
        <v>240.60000000000036</v>
      </c>
      <c r="AH20" s="38">
        <f t="shared" si="5"/>
        <v>240.60000000000036</v>
      </c>
      <c r="AI20" s="36">
        <f t="shared" si="1"/>
        <v>-228.1000000000015</v>
      </c>
      <c r="AJ20" s="37">
        <v>0</v>
      </c>
      <c r="AK20" s="39">
        <v>2778</v>
      </c>
      <c r="AL20" s="39">
        <v>0</v>
      </c>
      <c r="AM20" s="39">
        <v>0</v>
      </c>
      <c r="AN20" s="39">
        <v>0</v>
      </c>
      <c r="AO20" s="39">
        <v>0</v>
      </c>
      <c r="AP20" s="39">
        <v>0</v>
      </c>
      <c r="AQ20" s="39">
        <v>0</v>
      </c>
      <c r="AR20" s="39">
        <v>0</v>
      </c>
      <c r="AS20" s="36">
        <f t="shared" si="2"/>
        <v>2778</v>
      </c>
      <c r="AT20" s="42">
        <f t="shared" si="3"/>
        <v>-2411.9510999999984</v>
      </c>
      <c r="AU20" s="21">
        <f t="shared" si="6"/>
        <v>0</v>
      </c>
      <c r="AV20" s="22">
        <f t="shared" si="7"/>
        <v>2411.9510999999984</v>
      </c>
    </row>
    <row r="21" spans="1:48" x14ac:dyDescent="0.25">
      <c r="A21" s="17" t="s">
        <v>25</v>
      </c>
      <c r="B21" s="18">
        <v>999</v>
      </c>
      <c r="C21" s="19" t="s">
        <v>26</v>
      </c>
      <c r="D21" s="60">
        <v>-2921386.9525999976</v>
      </c>
      <c r="E21" s="40">
        <v>303487.35259999993</v>
      </c>
      <c r="F21" s="40">
        <v>197485.79570000031</v>
      </c>
      <c r="G21" s="40">
        <v>372022.53490000003</v>
      </c>
      <c r="H21" s="40">
        <v>278482.72260000004</v>
      </c>
      <c r="I21" s="40">
        <v>171211.139</v>
      </c>
      <c r="J21" s="40">
        <v>258808.8818</v>
      </c>
      <c r="K21" s="40">
        <v>334552.04399999999</v>
      </c>
      <c r="L21" s="40">
        <v>182940.25879999998</v>
      </c>
      <c r="M21" s="40">
        <v>475959.08789999998</v>
      </c>
      <c r="N21" s="40">
        <v>313643.74790000002</v>
      </c>
      <c r="O21" s="40">
        <v>217224.89299999998</v>
      </c>
      <c r="P21" s="40">
        <v>402140.08740000002</v>
      </c>
      <c r="Q21" s="40">
        <f t="shared" si="4"/>
        <v>3507958.5456000008</v>
      </c>
      <c r="R21" s="38">
        <v>0</v>
      </c>
      <c r="S21" s="38">
        <v>0</v>
      </c>
      <c r="T21" s="38">
        <v>0</v>
      </c>
      <c r="U21" s="38">
        <v>0</v>
      </c>
      <c r="V21" s="38">
        <v>4458.7639999999992</v>
      </c>
      <c r="W21" s="38">
        <f>VLOOKUP(B21,'[1]PT NOV-DIC 2024'!$B$6:$W$84,11,FALSE)</f>
        <v>377.68299999996088</v>
      </c>
      <c r="X21" s="38">
        <f>VLOOKUP(B21,'[1]PT NOV-DIC 2024'!$B$6:$W$84,12,FALSE)</f>
        <v>79339.490999999922</v>
      </c>
      <c r="Y21" s="38">
        <v>3395.0059999999999</v>
      </c>
      <c r="Z21" s="38">
        <v>0</v>
      </c>
      <c r="AA21" s="38">
        <v>135836.61000000002</v>
      </c>
      <c r="AB21" s="38">
        <f t="shared" si="0"/>
        <v>223407.55399999989</v>
      </c>
      <c r="AC21" s="38">
        <v>0</v>
      </c>
      <c r="AD21" s="38">
        <v>0</v>
      </c>
      <c r="AE21" s="38">
        <v>0</v>
      </c>
      <c r="AF21" s="38">
        <f>VLOOKUP(B21,'[1]PT NOV-DIC 2024'!$B$6:$W$84,14,FALSE)</f>
        <v>0</v>
      </c>
      <c r="AG21" s="38">
        <f>VLOOKUP(B21,'[1]PT NOV-DIC 2024'!$B$6:$W$84,15,FALSE)</f>
        <v>0</v>
      </c>
      <c r="AH21" s="38">
        <f t="shared" si="5"/>
        <v>0</v>
      </c>
      <c r="AI21" s="36">
        <f t="shared" si="1"/>
        <v>223407.55399999989</v>
      </c>
      <c r="AJ21" s="37">
        <v>0</v>
      </c>
      <c r="AK21" s="39">
        <v>1785451</v>
      </c>
      <c r="AL21" s="39">
        <v>315080</v>
      </c>
      <c r="AM21" s="39">
        <v>134041</v>
      </c>
      <c r="AN21" s="39">
        <v>556320</v>
      </c>
      <c r="AO21" s="39">
        <v>0</v>
      </c>
      <c r="AP21" s="39">
        <v>0</v>
      </c>
      <c r="AQ21" s="39">
        <v>0</v>
      </c>
      <c r="AR21" s="39">
        <v>0</v>
      </c>
      <c r="AS21" s="36">
        <f t="shared" si="2"/>
        <v>2790892</v>
      </c>
      <c r="AT21" s="42">
        <f t="shared" si="3"/>
        <v>-3415045.9441999989</v>
      </c>
      <c r="AU21" s="21">
        <f t="shared" si="6"/>
        <v>0</v>
      </c>
      <c r="AV21" s="22">
        <f t="shared" si="7"/>
        <v>3415045.9441999989</v>
      </c>
    </row>
    <row r="22" spans="1:48" x14ac:dyDescent="0.25">
      <c r="A22" s="17" t="s">
        <v>25</v>
      </c>
      <c r="B22" s="18">
        <v>1047</v>
      </c>
      <c r="C22" s="19" t="s">
        <v>108</v>
      </c>
      <c r="D22" s="60">
        <v>105409.0455000003</v>
      </c>
      <c r="E22" s="40">
        <v>26186.181199999999</v>
      </c>
      <c r="F22" s="40">
        <v>41240.708300000006</v>
      </c>
      <c r="G22" s="40">
        <v>36124.871599999999</v>
      </c>
      <c r="H22" s="40">
        <v>13614.329200000002</v>
      </c>
      <c r="I22" s="40">
        <v>91029.122000000003</v>
      </c>
      <c r="J22" s="40">
        <v>229662.21100000004</v>
      </c>
      <c r="K22" s="40">
        <v>181488.07140000002</v>
      </c>
      <c r="L22" s="40">
        <v>164979.03140000001</v>
      </c>
      <c r="M22" s="40">
        <v>253991.7782</v>
      </c>
      <c r="N22" s="40">
        <v>269667.67070000002</v>
      </c>
      <c r="O22" s="40">
        <v>205015.53899999999</v>
      </c>
      <c r="P22" s="40">
        <v>261050.15599999999</v>
      </c>
      <c r="Q22" s="40">
        <f t="shared" si="4"/>
        <v>1774049.67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f>VLOOKUP(B22,'[1]PT NOV-DIC 2024'!$B$6:$W$84,11,FALSE)</f>
        <v>0</v>
      </c>
      <c r="X22" s="38">
        <f>VLOOKUP(B22,'[1]PT NOV-DIC 2024'!$B$6:$W$84,12,FALSE)</f>
        <v>0</v>
      </c>
      <c r="Y22" s="38">
        <v>0</v>
      </c>
      <c r="Z22" s="38">
        <v>0</v>
      </c>
      <c r="AA22" s="38">
        <v>15630.810000000001</v>
      </c>
      <c r="AB22" s="38">
        <f t="shared" si="0"/>
        <v>15630.810000000001</v>
      </c>
      <c r="AC22" s="38">
        <v>0</v>
      </c>
      <c r="AD22" s="38">
        <v>0</v>
      </c>
      <c r="AE22" s="38">
        <v>0</v>
      </c>
      <c r="AF22" s="38">
        <f>VLOOKUP(B22,'[1]PT NOV-DIC 2024'!$B$6:$W$84,14,FALSE)</f>
        <v>0</v>
      </c>
      <c r="AG22" s="38">
        <f>VLOOKUP(B22,'[1]PT NOV-DIC 2024'!$B$6:$W$84,15,FALSE)</f>
        <v>0</v>
      </c>
      <c r="AH22" s="38">
        <f t="shared" si="5"/>
        <v>0</v>
      </c>
      <c r="AI22" s="36">
        <f t="shared" si="1"/>
        <v>15630.810000000001</v>
      </c>
      <c r="AJ22" s="37">
        <v>0</v>
      </c>
      <c r="AK22" s="39">
        <v>514565</v>
      </c>
      <c r="AL22" s="39">
        <v>90806</v>
      </c>
      <c r="AM22" s="39">
        <v>0</v>
      </c>
      <c r="AN22" s="39">
        <v>504485</v>
      </c>
      <c r="AO22" s="39">
        <v>0</v>
      </c>
      <c r="AP22" s="39">
        <v>0</v>
      </c>
      <c r="AQ22" s="39">
        <v>84627</v>
      </c>
      <c r="AR22" s="39">
        <v>0</v>
      </c>
      <c r="AS22" s="36">
        <f t="shared" si="2"/>
        <v>1194483</v>
      </c>
      <c r="AT22" s="42">
        <f t="shared" si="3"/>
        <v>-458526.81449999963</v>
      </c>
      <c r="AU22" s="21">
        <f>+IF(AT22&gt;0,AT22,0)</f>
        <v>0</v>
      </c>
      <c r="AV22" s="22">
        <f>+IF(AT22&lt;0,-AT22,0)</f>
        <v>458526.81449999963</v>
      </c>
    </row>
    <row r="23" spans="1:48" x14ac:dyDescent="0.25">
      <c r="A23" s="17" t="s">
        <v>27</v>
      </c>
      <c r="B23" s="18">
        <v>1316</v>
      </c>
      <c r="C23" s="19" t="s">
        <v>28</v>
      </c>
      <c r="D23" s="60">
        <v>230442.74799999999</v>
      </c>
      <c r="E23" s="40">
        <v>523.0200000000001</v>
      </c>
      <c r="F23" s="40">
        <v>475.13</v>
      </c>
      <c r="G23" s="40">
        <v>281.40000000000003</v>
      </c>
      <c r="H23" s="40">
        <v>615.83500000000004</v>
      </c>
      <c r="I23" s="40">
        <v>1797.25</v>
      </c>
      <c r="J23" s="40">
        <v>2331.364</v>
      </c>
      <c r="K23" s="40">
        <v>1734.9119999999998</v>
      </c>
      <c r="L23" s="40">
        <v>1996.3130000000001</v>
      </c>
      <c r="M23" s="40">
        <v>3374.163</v>
      </c>
      <c r="N23" s="40">
        <v>844.62599999999998</v>
      </c>
      <c r="O23" s="40">
        <v>1051.93</v>
      </c>
      <c r="P23" s="40">
        <v>1526.8009999999999</v>
      </c>
      <c r="Q23" s="40">
        <f t="shared" si="4"/>
        <v>16552.744000000002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f>VLOOKUP(B23,'[1]PT NOV-DIC 2024'!$B$6:$W$84,11,FALSE)</f>
        <v>0</v>
      </c>
      <c r="X23" s="38">
        <f>VLOOKUP(B23,'[1]PT NOV-DIC 2024'!$B$6:$W$84,12,FALSE)</f>
        <v>0</v>
      </c>
      <c r="Y23" s="38">
        <v>0</v>
      </c>
      <c r="Z23" s="38">
        <v>0</v>
      </c>
      <c r="AA23" s="38">
        <v>0</v>
      </c>
      <c r="AB23" s="38">
        <f t="shared" si="0"/>
        <v>0</v>
      </c>
      <c r="AC23" s="38">
        <v>0</v>
      </c>
      <c r="AD23" s="38">
        <v>0</v>
      </c>
      <c r="AE23" s="38">
        <v>0</v>
      </c>
      <c r="AF23" s="38">
        <f>VLOOKUP(B23,'[1]PT NOV-DIC 2024'!$B$6:$W$84,14,FALSE)</f>
        <v>0</v>
      </c>
      <c r="AG23" s="38">
        <f>VLOOKUP(B23,'[1]PT NOV-DIC 2024'!$B$6:$W$84,15,FALSE)</f>
        <v>0</v>
      </c>
      <c r="AH23" s="38">
        <f t="shared" si="5"/>
        <v>0</v>
      </c>
      <c r="AI23" s="36">
        <f t="shared" si="1"/>
        <v>0</v>
      </c>
      <c r="AJ23" s="37">
        <v>0</v>
      </c>
      <c r="AK23" s="39">
        <v>0</v>
      </c>
      <c r="AL23" s="39">
        <v>0</v>
      </c>
      <c r="AM23" s="39">
        <v>0</v>
      </c>
      <c r="AN23" s="39">
        <v>0</v>
      </c>
      <c r="AO23" s="39">
        <v>0</v>
      </c>
      <c r="AP23" s="39">
        <v>0</v>
      </c>
      <c r="AQ23" s="39">
        <v>0</v>
      </c>
      <c r="AR23" s="39">
        <v>0</v>
      </c>
      <c r="AS23" s="36">
        <f t="shared" si="2"/>
        <v>0</v>
      </c>
      <c r="AT23" s="42">
        <f t="shared" si="3"/>
        <v>213890.00399999999</v>
      </c>
      <c r="AU23" s="21">
        <f t="shared" si="6"/>
        <v>213890.00399999999</v>
      </c>
      <c r="AV23" s="22">
        <f t="shared" si="7"/>
        <v>0</v>
      </c>
    </row>
    <row r="24" spans="1:48" x14ac:dyDescent="0.25">
      <c r="A24" s="17" t="s">
        <v>27</v>
      </c>
      <c r="B24" s="18">
        <v>1317</v>
      </c>
      <c r="C24" s="19" t="s">
        <v>29</v>
      </c>
      <c r="D24" s="60">
        <v>-3594527.9833001569</v>
      </c>
      <c r="E24" s="40">
        <v>981652.5139999825</v>
      </c>
      <c r="F24" s="40">
        <v>962901.58599998988</v>
      </c>
      <c r="G24" s="40">
        <v>581510.29899999592</v>
      </c>
      <c r="H24" s="40">
        <v>797865.32299999997</v>
      </c>
      <c r="I24" s="40">
        <v>551591.38899999997</v>
      </c>
      <c r="J24" s="40">
        <v>742900.60400000005</v>
      </c>
      <c r="K24" s="40">
        <v>1034281.439</v>
      </c>
      <c r="L24" s="40">
        <v>1063171.8969999999</v>
      </c>
      <c r="M24" s="40">
        <v>956257.68800000008</v>
      </c>
      <c r="N24" s="40">
        <v>892466.152</v>
      </c>
      <c r="O24" s="40">
        <v>758943.299</v>
      </c>
      <c r="P24" s="40">
        <v>683968.67599999998</v>
      </c>
      <c r="Q24" s="40">
        <f t="shared" si="4"/>
        <v>10007510.865999971</v>
      </c>
      <c r="R24" s="38">
        <v>0</v>
      </c>
      <c r="S24" s="38">
        <v>0</v>
      </c>
      <c r="T24" s="38">
        <v>0</v>
      </c>
      <c r="U24" s="38">
        <v>0</v>
      </c>
      <c r="V24" s="38">
        <v>18887.62</v>
      </c>
      <c r="W24" s="38">
        <f>VLOOKUP(B24,'[1]PT NOV-DIC 2024'!$B$6:$W$84,11,FALSE)</f>
        <v>4664.0689999992028</v>
      </c>
      <c r="X24" s="38">
        <f>VLOOKUP(B24,'[1]PT NOV-DIC 2024'!$B$6:$W$84,12,FALSE)</f>
        <v>0</v>
      </c>
      <c r="Y24" s="38">
        <v>125.75</v>
      </c>
      <c r="Z24" s="38">
        <v>0</v>
      </c>
      <c r="AA24" s="38">
        <v>23120</v>
      </c>
      <c r="AB24" s="38">
        <f t="shared" si="0"/>
        <v>46797.438999999198</v>
      </c>
      <c r="AC24" s="38">
        <v>0</v>
      </c>
      <c r="AD24" s="38">
        <v>0</v>
      </c>
      <c r="AE24" s="38">
        <v>0</v>
      </c>
      <c r="AF24" s="38">
        <f>VLOOKUP(B24,'[1]PT NOV-DIC 2024'!$B$6:$W$84,14,FALSE)</f>
        <v>0</v>
      </c>
      <c r="AG24" s="38">
        <f>VLOOKUP(B24,'[1]PT NOV-DIC 2024'!$B$6:$W$84,15,FALSE)</f>
        <v>657113.95199999679</v>
      </c>
      <c r="AH24" s="38">
        <f t="shared" si="5"/>
        <v>657113.95199999679</v>
      </c>
      <c r="AI24" s="36">
        <f t="shared" si="1"/>
        <v>-610316.51299999759</v>
      </c>
      <c r="AJ24" s="37">
        <v>0</v>
      </c>
      <c r="AK24" s="39">
        <v>5635038</v>
      </c>
      <c r="AL24" s="39">
        <v>994419</v>
      </c>
      <c r="AM24" s="39">
        <v>1206557</v>
      </c>
      <c r="AN24" s="39">
        <v>0</v>
      </c>
      <c r="AO24" s="39">
        <v>0</v>
      </c>
      <c r="AP24" s="39">
        <v>0</v>
      </c>
      <c r="AQ24" s="39">
        <v>0</v>
      </c>
      <c r="AR24" s="39">
        <v>0</v>
      </c>
      <c r="AS24" s="36">
        <f t="shared" si="2"/>
        <v>7836014</v>
      </c>
      <c r="AT24" s="42">
        <f t="shared" si="3"/>
        <v>-6376341.3623001259</v>
      </c>
      <c r="AU24" s="21">
        <f t="shared" si="6"/>
        <v>0</v>
      </c>
      <c r="AV24" s="22">
        <f t="shared" si="7"/>
        <v>6376341.3623001259</v>
      </c>
    </row>
    <row r="25" spans="1:48" x14ac:dyDescent="0.25">
      <c r="A25" s="17" t="s">
        <v>27</v>
      </c>
      <c r="B25" s="18">
        <v>1318</v>
      </c>
      <c r="C25" s="19" t="s">
        <v>30</v>
      </c>
      <c r="D25" s="60">
        <v>-553743.10719999974</v>
      </c>
      <c r="E25" s="40">
        <v>35486.65</v>
      </c>
      <c r="F25" s="40">
        <v>39641.837999999974</v>
      </c>
      <c r="G25" s="40">
        <v>30717.344000000012</v>
      </c>
      <c r="H25" s="40">
        <v>30443.426000000003</v>
      </c>
      <c r="I25" s="40">
        <v>16160.931999999999</v>
      </c>
      <c r="J25" s="40">
        <v>17996.019899999999</v>
      </c>
      <c r="K25" s="40">
        <v>25006.407999999999</v>
      </c>
      <c r="L25" s="40">
        <v>43175.767</v>
      </c>
      <c r="M25" s="40">
        <v>41809.686000000002</v>
      </c>
      <c r="N25" s="40">
        <v>38676.237999999998</v>
      </c>
      <c r="O25" s="40">
        <v>28092.233</v>
      </c>
      <c r="P25" s="40">
        <v>23575.011999999999</v>
      </c>
      <c r="Q25" s="40">
        <f t="shared" si="4"/>
        <v>370781.5539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f>VLOOKUP(B25,'[1]PT NOV-DIC 2024'!$B$6:$W$84,11,FALSE)</f>
        <v>0</v>
      </c>
      <c r="X25" s="38">
        <f>VLOOKUP(B25,'[1]PT NOV-DIC 2024'!$B$6:$W$84,12,FALSE)</f>
        <v>0</v>
      </c>
      <c r="Y25" s="38">
        <v>0</v>
      </c>
      <c r="Z25" s="38">
        <v>0</v>
      </c>
      <c r="AA25" s="38">
        <v>0</v>
      </c>
      <c r="AB25" s="38">
        <f t="shared" si="0"/>
        <v>0</v>
      </c>
      <c r="AC25" s="38">
        <v>0</v>
      </c>
      <c r="AD25" s="38">
        <v>0</v>
      </c>
      <c r="AE25" s="38">
        <v>0</v>
      </c>
      <c r="AF25" s="38">
        <f>VLOOKUP(B25,'[1]PT NOV-DIC 2024'!$B$6:$W$84,14,FALSE)</f>
        <v>3.3469405025243759E-10</v>
      </c>
      <c r="AG25" s="38">
        <f>VLOOKUP(B25,'[1]PT NOV-DIC 2024'!$B$6:$W$84,15,FALSE)</f>
        <v>2869.1600000000326</v>
      </c>
      <c r="AH25" s="38">
        <f t="shared" si="5"/>
        <v>2869.1600000003673</v>
      </c>
      <c r="AI25" s="36">
        <f t="shared" si="1"/>
        <v>-2869.1600000003673</v>
      </c>
      <c r="AJ25" s="37">
        <v>0</v>
      </c>
      <c r="AK25" s="39">
        <v>277022</v>
      </c>
      <c r="AL25" s="39">
        <v>48886</v>
      </c>
      <c r="AM25" s="39">
        <v>0</v>
      </c>
      <c r="AN25" s="39">
        <v>0</v>
      </c>
      <c r="AO25" s="39">
        <v>0</v>
      </c>
      <c r="AP25" s="39">
        <v>0</v>
      </c>
      <c r="AQ25" s="39">
        <v>0</v>
      </c>
      <c r="AR25" s="39">
        <v>0</v>
      </c>
      <c r="AS25" s="36">
        <f t="shared" si="2"/>
        <v>325908</v>
      </c>
      <c r="AT25" s="42">
        <f t="shared" si="3"/>
        <v>-601485.82110000006</v>
      </c>
      <c r="AU25" s="21">
        <f t="shared" si="6"/>
        <v>0</v>
      </c>
      <c r="AV25" s="22">
        <f t="shared" si="7"/>
        <v>601485.82110000006</v>
      </c>
    </row>
    <row r="26" spans="1:48" x14ac:dyDescent="0.25">
      <c r="A26" s="17" t="s">
        <v>31</v>
      </c>
      <c r="B26" s="18">
        <v>1130</v>
      </c>
      <c r="C26" s="19" t="s">
        <v>32</v>
      </c>
      <c r="D26" s="60">
        <v>-1354253.6087999903</v>
      </c>
      <c r="E26" s="40">
        <v>228809.20240000015</v>
      </c>
      <c r="F26" s="40">
        <v>289562.67750000022</v>
      </c>
      <c r="G26" s="40">
        <v>168260.74420000028</v>
      </c>
      <c r="H26" s="40">
        <v>273963.41499999998</v>
      </c>
      <c r="I26" s="40">
        <v>252755.92679999999</v>
      </c>
      <c r="J26" s="40">
        <v>304773.34000000003</v>
      </c>
      <c r="K26" s="40">
        <v>327897.8971</v>
      </c>
      <c r="L26" s="40">
        <v>306209.1286</v>
      </c>
      <c r="M26" s="40">
        <v>275907.8358</v>
      </c>
      <c r="N26" s="40">
        <v>268045.12459999998</v>
      </c>
      <c r="O26" s="40">
        <v>232809.5949</v>
      </c>
      <c r="P26" s="40">
        <v>369898.20140000002</v>
      </c>
      <c r="Q26" s="40">
        <f t="shared" si="4"/>
        <v>3298893.0883000004</v>
      </c>
      <c r="R26" s="38">
        <v>0</v>
      </c>
      <c r="S26" s="38">
        <v>0</v>
      </c>
      <c r="T26" s="38">
        <v>0</v>
      </c>
      <c r="U26" s="38">
        <v>0</v>
      </c>
      <c r="V26" s="38">
        <v>6545.9019999999982</v>
      </c>
      <c r="W26" s="38">
        <f>VLOOKUP(B26,'[1]PT NOV-DIC 2024'!$B$6:$W$84,11,FALSE)</f>
        <v>4078.5399999988731</v>
      </c>
      <c r="X26" s="38">
        <f>VLOOKUP(B26,'[1]PT NOV-DIC 2024'!$B$6:$W$84,12,FALSE)</f>
        <v>0</v>
      </c>
      <c r="Y26" s="38">
        <v>8979.7300000000105</v>
      </c>
      <c r="Z26" s="38">
        <v>0</v>
      </c>
      <c r="AA26" s="38">
        <v>151550.56</v>
      </c>
      <c r="AB26" s="38">
        <f t="shared" si="0"/>
        <v>171154.73199999888</v>
      </c>
      <c r="AC26" s="38">
        <v>0</v>
      </c>
      <c r="AD26" s="38">
        <v>0</v>
      </c>
      <c r="AE26" s="38">
        <v>0</v>
      </c>
      <c r="AF26" s="38">
        <f>VLOOKUP(B26,'[1]PT NOV-DIC 2024'!$B$6:$W$84,14,FALSE)</f>
        <v>0</v>
      </c>
      <c r="AG26" s="38">
        <f>VLOOKUP(B26,'[1]PT NOV-DIC 2024'!$B$6:$W$84,15,FALSE)</f>
        <v>109089.39000000013</v>
      </c>
      <c r="AH26" s="38">
        <f t="shared" si="5"/>
        <v>109089.39000000013</v>
      </c>
      <c r="AI26" s="36">
        <f t="shared" si="1"/>
        <v>62065.341999998753</v>
      </c>
      <c r="AJ26" s="37">
        <v>3480249</v>
      </c>
      <c r="AK26" s="39">
        <v>0</v>
      </c>
      <c r="AL26" s="39">
        <v>614162</v>
      </c>
      <c r="AM26" s="39">
        <v>956560</v>
      </c>
      <c r="AN26" s="39">
        <v>0</v>
      </c>
      <c r="AO26" s="39">
        <v>0</v>
      </c>
      <c r="AP26" s="39">
        <v>0</v>
      </c>
      <c r="AQ26" s="39">
        <v>0</v>
      </c>
      <c r="AR26" s="39">
        <v>0</v>
      </c>
      <c r="AS26" s="36">
        <f t="shared" si="2"/>
        <v>5050971</v>
      </c>
      <c r="AT26" s="42">
        <f t="shared" si="3"/>
        <v>459889.64490000717</v>
      </c>
      <c r="AU26" s="21">
        <f t="shared" si="6"/>
        <v>459889.64490000717</v>
      </c>
      <c r="AV26" s="22">
        <f t="shared" si="7"/>
        <v>0</v>
      </c>
    </row>
    <row r="27" spans="1:48" x14ac:dyDescent="0.25">
      <c r="A27" s="17" t="s">
        <v>31</v>
      </c>
      <c r="B27" s="18">
        <v>1169</v>
      </c>
      <c r="C27" s="19" t="s">
        <v>33</v>
      </c>
      <c r="D27" s="60">
        <v>-631032.21075714612</v>
      </c>
      <c r="E27" s="40">
        <v>297478.44000000053</v>
      </c>
      <c r="F27" s="40">
        <v>415943.05800000048</v>
      </c>
      <c r="G27" s="40">
        <v>429705.64600000146</v>
      </c>
      <c r="H27" s="40">
        <v>386425.44</v>
      </c>
      <c r="I27" s="40">
        <v>320965.11800000002</v>
      </c>
      <c r="J27" s="40">
        <v>375686.91399999999</v>
      </c>
      <c r="K27" s="40">
        <v>408083.14199999999</v>
      </c>
      <c r="L27" s="40">
        <v>373845.43</v>
      </c>
      <c r="M27" s="40">
        <v>468241.7</v>
      </c>
      <c r="N27" s="40">
        <v>432940.18600000005</v>
      </c>
      <c r="O27" s="40">
        <v>354737.17000000004</v>
      </c>
      <c r="P27" s="40">
        <v>361870.04399999999</v>
      </c>
      <c r="Q27" s="40">
        <f t="shared" si="4"/>
        <v>4625922.2880000034</v>
      </c>
      <c r="R27" s="38">
        <v>0</v>
      </c>
      <c r="S27" s="38">
        <v>0</v>
      </c>
      <c r="T27" s="38">
        <v>0</v>
      </c>
      <c r="U27" s="38">
        <v>0</v>
      </c>
      <c r="V27" s="38">
        <v>63605.650000000045</v>
      </c>
      <c r="W27" s="38">
        <f>VLOOKUP(B27,'[1]PT NOV-DIC 2024'!$B$6:$W$84,11,FALSE)</f>
        <v>64006.039999999572</v>
      </c>
      <c r="X27" s="38">
        <f>VLOOKUP(B27,'[1]PT NOV-DIC 2024'!$B$6:$W$84,12,FALSE)</f>
        <v>0</v>
      </c>
      <c r="Y27" s="38">
        <v>22323.399999999994</v>
      </c>
      <c r="Z27" s="38">
        <v>0</v>
      </c>
      <c r="AA27" s="38">
        <v>790890.70000000007</v>
      </c>
      <c r="AB27" s="38">
        <f t="shared" si="0"/>
        <v>940825.78999999969</v>
      </c>
      <c r="AC27" s="38">
        <v>0</v>
      </c>
      <c r="AD27" s="38">
        <v>0</v>
      </c>
      <c r="AE27" s="38">
        <v>0</v>
      </c>
      <c r="AF27" s="38">
        <f>VLOOKUP(B27,'[1]PT NOV-DIC 2024'!$B$6:$W$84,14,FALSE)</f>
        <v>0</v>
      </c>
      <c r="AG27" s="38">
        <f>VLOOKUP(B27,'[1]PT NOV-DIC 2024'!$B$6:$W$84,15,FALSE)</f>
        <v>170770.47999999905</v>
      </c>
      <c r="AH27" s="38">
        <f t="shared" si="5"/>
        <v>170770.47999999905</v>
      </c>
      <c r="AI27" s="36">
        <f t="shared" si="1"/>
        <v>770055.31000000064</v>
      </c>
      <c r="AJ27" s="37">
        <v>3165225</v>
      </c>
      <c r="AK27" s="39">
        <v>0</v>
      </c>
      <c r="AL27" s="39">
        <v>558569</v>
      </c>
      <c r="AM27" s="39">
        <v>442716</v>
      </c>
      <c r="AN27" s="39">
        <v>0</v>
      </c>
      <c r="AO27" s="39">
        <v>0</v>
      </c>
      <c r="AP27" s="39">
        <v>0</v>
      </c>
      <c r="AQ27" s="39">
        <v>0</v>
      </c>
      <c r="AR27" s="39">
        <v>0</v>
      </c>
      <c r="AS27" s="36">
        <f t="shared" si="2"/>
        <v>4166510</v>
      </c>
      <c r="AT27" s="42">
        <f t="shared" si="3"/>
        <v>-320389.1887571495</v>
      </c>
      <c r="AU27" s="21">
        <f t="shared" si="6"/>
        <v>0</v>
      </c>
      <c r="AV27" s="22">
        <f t="shared" si="7"/>
        <v>320389.1887571495</v>
      </c>
    </row>
    <row r="28" spans="1:48" x14ac:dyDescent="0.25">
      <c r="A28" s="17" t="s">
        <v>34</v>
      </c>
      <c r="B28" s="18">
        <v>1000</v>
      </c>
      <c r="C28" s="19" t="s">
        <v>35</v>
      </c>
      <c r="D28" s="60">
        <v>139675.87500000006</v>
      </c>
      <c r="E28" s="40">
        <v>8551.0070000000014</v>
      </c>
      <c r="F28" s="40">
        <v>5440.6759999999995</v>
      </c>
      <c r="G28" s="40">
        <v>17394.232000000007</v>
      </c>
      <c r="H28" s="40">
        <v>6904.125</v>
      </c>
      <c r="I28" s="40">
        <v>6181.1689999999999</v>
      </c>
      <c r="J28" s="40">
        <v>6982.085</v>
      </c>
      <c r="K28" s="40">
        <v>8306.2999999999993</v>
      </c>
      <c r="L28" s="40">
        <v>16737.293000000001</v>
      </c>
      <c r="M28" s="40">
        <v>11009.224</v>
      </c>
      <c r="N28" s="40">
        <v>13686.689999999999</v>
      </c>
      <c r="O28" s="40">
        <v>21760.240000000002</v>
      </c>
      <c r="P28" s="40">
        <v>20377.112000000001</v>
      </c>
      <c r="Q28" s="40">
        <f t="shared" si="4"/>
        <v>143330.15300000002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f>VLOOKUP(B28,'[1]PT NOV-DIC 2024'!$B$6:$W$84,11,FALSE)</f>
        <v>0</v>
      </c>
      <c r="X28" s="38">
        <f>VLOOKUP(B28,'[1]PT NOV-DIC 2024'!$B$6:$W$84,12,FALSE)</f>
        <v>0</v>
      </c>
      <c r="Y28" s="38">
        <v>0</v>
      </c>
      <c r="Z28" s="38">
        <v>0</v>
      </c>
      <c r="AA28" s="38">
        <v>0</v>
      </c>
      <c r="AB28" s="38">
        <f t="shared" si="0"/>
        <v>0</v>
      </c>
      <c r="AC28" s="38">
        <v>0</v>
      </c>
      <c r="AD28" s="38">
        <v>0</v>
      </c>
      <c r="AE28" s="38">
        <v>0</v>
      </c>
      <c r="AF28" s="38">
        <f>VLOOKUP(B28,'[1]PT NOV-DIC 2024'!$B$6:$W$84,14,FALSE)</f>
        <v>657.47999999999956</v>
      </c>
      <c r="AG28" s="38">
        <f>VLOOKUP(B28,'[1]PT NOV-DIC 2024'!$B$6:$W$84,15,FALSE)</f>
        <v>774.53000000001339</v>
      </c>
      <c r="AH28" s="38">
        <f t="shared" si="5"/>
        <v>1432.010000000013</v>
      </c>
      <c r="AI28" s="36">
        <f t="shared" si="1"/>
        <v>-1432.010000000013</v>
      </c>
      <c r="AJ28" s="37">
        <v>113303</v>
      </c>
      <c r="AK28" s="39">
        <v>0</v>
      </c>
      <c r="AL28" s="39">
        <v>19995</v>
      </c>
      <c r="AM28" s="39">
        <v>0</v>
      </c>
      <c r="AN28" s="39">
        <v>0</v>
      </c>
      <c r="AO28" s="39">
        <v>0</v>
      </c>
      <c r="AP28" s="39">
        <v>0</v>
      </c>
      <c r="AQ28" s="39">
        <v>0</v>
      </c>
      <c r="AR28" s="39">
        <v>0</v>
      </c>
      <c r="AS28" s="36">
        <f t="shared" si="2"/>
        <v>133298</v>
      </c>
      <c r="AT28" s="42">
        <f t="shared" si="3"/>
        <v>128211.71200000003</v>
      </c>
      <c r="AU28" s="21">
        <f t="shared" si="6"/>
        <v>128211.71200000003</v>
      </c>
      <c r="AV28" s="22">
        <f t="shared" si="7"/>
        <v>0</v>
      </c>
    </row>
    <row r="29" spans="1:48" x14ac:dyDescent="0.25">
      <c r="A29" s="17" t="s">
        <v>36</v>
      </c>
      <c r="B29" s="18">
        <v>812</v>
      </c>
      <c r="C29" s="19" t="s">
        <v>37</v>
      </c>
      <c r="D29" s="60">
        <v>-2957264.022619715</v>
      </c>
      <c r="E29" s="40">
        <v>391416.88999999705</v>
      </c>
      <c r="F29" s="40">
        <v>348663.8829999977</v>
      </c>
      <c r="G29" s="40">
        <v>378215.81600000255</v>
      </c>
      <c r="H29" s="40">
        <v>240829.70400000003</v>
      </c>
      <c r="I29" s="40">
        <v>595936.33720000007</v>
      </c>
      <c r="J29" s="40">
        <v>384375.74899999995</v>
      </c>
      <c r="K29" s="40">
        <v>288649.94099999999</v>
      </c>
      <c r="L29" s="40">
        <v>343258.59740000003</v>
      </c>
      <c r="M29" s="40">
        <v>345349.82510000002</v>
      </c>
      <c r="N29" s="40">
        <v>372923.36379999999</v>
      </c>
      <c r="O29" s="40">
        <v>357727.65700000001</v>
      </c>
      <c r="P29" s="40">
        <v>384574.7807</v>
      </c>
      <c r="Q29" s="40">
        <f t="shared" si="4"/>
        <v>4431922.5441999976</v>
      </c>
      <c r="R29" s="38">
        <v>0</v>
      </c>
      <c r="S29" s="38">
        <v>0</v>
      </c>
      <c r="T29" s="38">
        <v>0</v>
      </c>
      <c r="U29" s="38">
        <v>0</v>
      </c>
      <c r="V29" s="38">
        <v>247939.25999998668</v>
      </c>
      <c r="W29" s="38">
        <f>VLOOKUP(B29,'[1]PT NOV-DIC 2024'!$B$6:$W$84,11,FALSE)</f>
        <v>0</v>
      </c>
      <c r="X29" s="38">
        <f>VLOOKUP(B29,'[1]PT NOV-DIC 2024'!$B$6:$W$84,12,FALSE)</f>
        <v>0</v>
      </c>
      <c r="Y29" s="38">
        <v>4451.2990000000209</v>
      </c>
      <c r="Z29" s="38">
        <v>0</v>
      </c>
      <c r="AA29" s="38">
        <v>91970.12</v>
      </c>
      <c r="AB29" s="38">
        <f t="shared" si="0"/>
        <v>344360.67899998673</v>
      </c>
      <c r="AC29" s="38">
        <v>0</v>
      </c>
      <c r="AD29" s="38">
        <v>0</v>
      </c>
      <c r="AE29" s="38">
        <v>0</v>
      </c>
      <c r="AF29" s="38">
        <f>VLOOKUP(B29,'[1]PT NOV-DIC 2024'!$B$6:$W$84,14,FALSE)</f>
        <v>576.09000003128313</v>
      </c>
      <c r="AG29" s="38">
        <f>VLOOKUP(B29,'[1]PT NOV-DIC 2024'!$B$6:$W$84,15,FALSE)</f>
        <v>182095.93000002019</v>
      </c>
      <c r="AH29" s="38">
        <f t="shared" si="5"/>
        <v>182672.02000005147</v>
      </c>
      <c r="AI29" s="36">
        <f t="shared" si="1"/>
        <v>161688.65899993526</v>
      </c>
      <c r="AJ29" s="37">
        <v>0</v>
      </c>
      <c r="AK29" s="39">
        <v>2156794</v>
      </c>
      <c r="AL29" s="39">
        <v>239644</v>
      </c>
      <c r="AM29" s="39">
        <v>223191</v>
      </c>
      <c r="AN29" s="39">
        <v>0</v>
      </c>
      <c r="AO29" s="39">
        <v>0</v>
      </c>
      <c r="AP29" s="39">
        <v>0</v>
      </c>
      <c r="AQ29" s="39">
        <v>0</v>
      </c>
      <c r="AR29" s="39">
        <v>0</v>
      </c>
      <c r="AS29" s="36">
        <f t="shared" si="2"/>
        <v>2619629</v>
      </c>
      <c r="AT29" s="42">
        <f t="shared" si="3"/>
        <v>-4607868.9078197777</v>
      </c>
      <c r="AU29" s="21">
        <f t="shared" si="6"/>
        <v>0</v>
      </c>
      <c r="AV29" s="22">
        <f t="shared" si="7"/>
        <v>4607868.9078197777</v>
      </c>
    </row>
    <row r="30" spans="1:48" x14ac:dyDescent="0.25">
      <c r="A30" s="17" t="s">
        <v>38</v>
      </c>
      <c r="B30" s="18">
        <v>1014</v>
      </c>
      <c r="C30" s="19" t="s">
        <v>39</v>
      </c>
      <c r="D30" s="60">
        <v>-58261.367299999984</v>
      </c>
      <c r="E30" s="40">
        <v>5368.2208999999984</v>
      </c>
      <c r="F30" s="40">
        <v>9733.6029999999973</v>
      </c>
      <c r="G30" s="40">
        <v>5021.2539999999972</v>
      </c>
      <c r="H30" s="40">
        <v>6281.0309999999999</v>
      </c>
      <c r="I30" s="40">
        <v>9225.4529999999995</v>
      </c>
      <c r="J30" s="40">
        <v>7844.384</v>
      </c>
      <c r="K30" s="40">
        <v>9315.2189999999991</v>
      </c>
      <c r="L30" s="40">
        <v>7491.2390000000005</v>
      </c>
      <c r="M30" s="40">
        <v>13165.688</v>
      </c>
      <c r="N30" s="40">
        <v>9251.0319999999992</v>
      </c>
      <c r="O30" s="40">
        <v>13185.575000000001</v>
      </c>
      <c r="P30" s="40">
        <v>15548.757999999998</v>
      </c>
      <c r="Q30" s="40">
        <f t="shared" si="4"/>
        <v>111431.45689999998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f>VLOOKUP(B30,'[1]PT NOV-DIC 2024'!$B$6:$W$84,11,FALSE)</f>
        <v>0</v>
      </c>
      <c r="X30" s="38">
        <f>VLOOKUP(B30,'[1]PT NOV-DIC 2024'!$B$6:$W$84,12,FALSE)</f>
        <v>0</v>
      </c>
      <c r="Y30" s="38">
        <v>0</v>
      </c>
      <c r="Z30" s="38">
        <v>0</v>
      </c>
      <c r="AA30" s="38">
        <v>0</v>
      </c>
      <c r="AB30" s="38">
        <f t="shared" si="0"/>
        <v>0</v>
      </c>
      <c r="AC30" s="38">
        <v>0</v>
      </c>
      <c r="AD30" s="38">
        <v>0</v>
      </c>
      <c r="AE30" s="38">
        <v>0</v>
      </c>
      <c r="AF30" s="38">
        <f>VLOOKUP(B30,'[1]PT NOV-DIC 2024'!$B$6:$W$84,14,FALSE)</f>
        <v>0</v>
      </c>
      <c r="AG30" s="38">
        <f>VLOOKUP(B30,'[1]PT NOV-DIC 2024'!$B$6:$W$84,15,FALSE)</f>
        <v>0</v>
      </c>
      <c r="AH30" s="38">
        <f t="shared" si="5"/>
        <v>0</v>
      </c>
      <c r="AI30" s="36">
        <f t="shared" si="1"/>
        <v>0</v>
      </c>
      <c r="AJ30" s="37">
        <v>0</v>
      </c>
      <c r="AK30" s="39">
        <v>84783</v>
      </c>
      <c r="AL30" s="39">
        <v>0</v>
      </c>
      <c r="AM30" s="39">
        <v>0</v>
      </c>
      <c r="AN30" s="39">
        <v>0</v>
      </c>
      <c r="AO30" s="39">
        <v>0</v>
      </c>
      <c r="AP30" s="39">
        <v>0</v>
      </c>
      <c r="AQ30" s="39">
        <v>0</v>
      </c>
      <c r="AR30" s="39">
        <v>0</v>
      </c>
      <c r="AS30" s="36">
        <f t="shared" si="2"/>
        <v>84783</v>
      </c>
      <c r="AT30" s="42">
        <f t="shared" si="3"/>
        <v>-84909.824199999974</v>
      </c>
      <c r="AU30" s="21">
        <f t="shared" si="6"/>
        <v>0</v>
      </c>
      <c r="AV30" s="22">
        <f t="shared" si="7"/>
        <v>84909.824199999974</v>
      </c>
    </row>
    <row r="31" spans="1:48" x14ac:dyDescent="0.25">
      <c r="A31" s="17" t="s">
        <v>38</v>
      </c>
      <c r="B31" s="18">
        <v>1052</v>
      </c>
      <c r="C31" s="19" t="s">
        <v>40</v>
      </c>
      <c r="D31" s="60">
        <v>-8556653.9645999596</v>
      </c>
      <c r="E31" s="40">
        <v>382826.57739999978</v>
      </c>
      <c r="F31" s="40">
        <v>428350.82699999894</v>
      </c>
      <c r="G31" s="40">
        <v>1210969.9060000002</v>
      </c>
      <c r="H31" s="40">
        <v>622044.19819999998</v>
      </c>
      <c r="I31" s="40">
        <v>547483.78539999994</v>
      </c>
      <c r="J31" s="40">
        <v>495674.94640000002</v>
      </c>
      <c r="K31" s="40">
        <v>693188.08649999998</v>
      </c>
      <c r="L31" s="40">
        <v>501544.45199999999</v>
      </c>
      <c r="M31" s="40">
        <v>574027.79259999993</v>
      </c>
      <c r="N31" s="40">
        <v>520008.22499999998</v>
      </c>
      <c r="O31" s="40">
        <v>541587.43959999993</v>
      </c>
      <c r="P31" s="40">
        <v>565220.07319999998</v>
      </c>
      <c r="Q31" s="40">
        <f t="shared" si="4"/>
        <v>7082926.309299998</v>
      </c>
      <c r="R31" s="38">
        <v>0</v>
      </c>
      <c r="S31" s="38">
        <v>0</v>
      </c>
      <c r="T31" s="38">
        <v>0</v>
      </c>
      <c r="U31" s="38">
        <v>0</v>
      </c>
      <c r="V31" s="38">
        <v>3663.0409999999997</v>
      </c>
      <c r="W31" s="38">
        <f>VLOOKUP(B31,'[1]PT NOV-DIC 2024'!$B$6:$W$84,11,FALSE)</f>
        <v>0</v>
      </c>
      <c r="X31" s="38">
        <f>VLOOKUP(B31,'[1]PT NOV-DIC 2024'!$B$6:$W$84,12,FALSE)</f>
        <v>0</v>
      </c>
      <c r="Y31" s="38">
        <v>6666.4800000000005</v>
      </c>
      <c r="Z31" s="38">
        <v>0</v>
      </c>
      <c r="AA31" s="38">
        <v>498521.44000000006</v>
      </c>
      <c r="AB31" s="38">
        <f t="shared" si="0"/>
        <v>508850.96100000007</v>
      </c>
      <c r="AC31" s="38">
        <v>0</v>
      </c>
      <c r="AD31" s="38">
        <v>0</v>
      </c>
      <c r="AE31" s="38">
        <v>0</v>
      </c>
      <c r="AF31" s="38">
        <f>VLOOKUP(B31,'[1]PT NOV-DIC 2024'!$B$6:$W$84,14,FALSE)</f>
        <v>4711.7099999766797</v>
      </c>
      <c r="AG31" s="38">
        <f>VLOOKUP(B31,'[1]PT NOV-DIC 2024'!$B$6:$W$84,15,FALSE)</f>
        <v>1010666.3311000038</v>
      </c>
      <c r="AH31" s="38">
        <f t="shared" si="5"/>
        <v>1015378.0410999805</v>
      </c>
      <c r="AI31" s="36">
        <f t="shared" si="1"/>
        <v>-506527.08009998041</v>
      </c>
      <c r="AJ31" s="37">
        <v>0</v>
      </c>
      <c r="AK31" s="39">
        <v>4525999</v>
      </c>
      <c r="AL31" s="39">
        <v>798706</v>
      </c>
      <c r="AM31" s="39">
        <v>214540</v>
      </c>
      <c r="AN31" s="39">
        <v>0</v>
      </c>
      <c r="AO31" s="39">
        <v>0</v>
      </c>
      <c r="AP31" s="39">
        <v>0</v>
      </c>
      <c r="AQ31" s="39">
        <v>0</v>
      </c>
      <c r="AR31" s="39">
        <v>0</v>
      </c>
      <c r="AS31" s="36">
        <f t="shared" si="2"/>
        <v>5539245</v>
      </c>
      <c r="AT31" s="42">
        <f t="shared" si="3"/>
        <v>-10606862.353999939</v>
      </c>
      <c r="AU31" s="21">
        <f t="shared" si="6"/>
        <v>0</v>
      </c>
      <c r="AV31" s="22">
        <f t="shared" si="7"/>
        <v>10606862.353999939</v>
      </c>
    </row>
    <row r="32" spans="1:48" x14ac:dyDescent="0.25">
      <c r="A32" s="17" t="s">
        <v>38</v>
      </c>
      <c r="B32" s="18">
        <v>1196</v>
      </c>
      <c r="C32" s="19" t="s">
        <v>41</v>
      </c>
      <c r="D32" s="60">
        <v>-90287.677999999913</v>
      </c>
      <c r="E32" s="40">
        <v>4148.5080000000016</v>
      </c>
      <c r="F32" s="40">
        <v>5062.7119999999986</v>
      </c>
      <c r="G32" s="40">
        <v>9476.36</v>
      </c>
      <c r="H32" s="40">
        <v>6605.9740000000011</v>
      </c>
      <c r="I32" s="40">
        <v>3413.5320000000002</v>
      </c>
      <c r="J32" s="40">
        <v>4981.8159999999998</v>
      </c>
      <c r="K32" s="40">
        <v>6267.91</v>
      </c>
      <c r="L32" s="40">
        <v>4552.04</v>
      </c>
      <c r="M32" s="40">
        <v>6229.79</v>
      </c>
      <c r="N32" s="40">
        <v>1534.94</v>
      </c>
      <c r="O32" s="40">
        <v>1842.3200000000002</v>
      </c>
      <c r="P32" s="40">
        <v>6062.82</v>
      </c>
      <c r="Q32" s="40">
        <f t="shared" si="4"/>
        <v>60178.722000000009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f>VLOOKUP(B32,'[1]PT NOV-DIC 2024'!$B$6:$W$84,11,FALSE)</f>
        <v>0</v>
      </c>
      <c r="X32" s="38">
        <f>VLOOKUP(B32,'[1]PT NOV-DIC 2024'!$B$6:$W$84,12,FALSE)</f>
        <v>0</v>
      </c>
      <c r="Y32" s="38">
        <v>0</v>
      </c>
      <c r="Z32" s="38">
        <v>0</v>
      </c>
      <c r="AA32" s="38">
        <v>0</v>
      </c>
      <c r="AB32" s="38">
        <f t="shared" si="0"/>
        <v>0</v>
      </c>
      <c r="AC32" s="38">
        <v>0</v>
      </c>
      <c r="AD32" s="38">
        <v>0</v>
      </c>
      <c r="AE32" s="38">
        <v>0</v>
      </c>
      <c r="AF32" s="38">
        <f>VLOOKUP(B32,'[1]PT NOV-DIC 2024'!$B$6:$W$84,14,FALSE)</f>
        <v>2.9103830456733704E-11</v>
      </c>
      <c r="AG32" s="38">
        <f>VLOOKUP(B32,'[1]PT NOV-DIC 2024'!$B$6:$W$84,15,FALSE)</f>
        <v>1274.1900000000096</v>
      </c>
      <c r="AH32" s="38">
        <f t="shared" si="5"/>
        <v>1274.1900000000387</v>
      </c>
      <c r="AI32" s="36">
        <f t="shared" si="1"/>
        <v>-1274.1900000000387</v>
      </c>
      <c r="AJ32" s="37">
        <v>0</v>
      </c>
      <c r="AK32" s="39">
        <v>89338</v>
      </c>
      <c r="AL32" s="39">
        <v>15765</v>
      </c>
      <c r="AM32" s="39">
        <v>0</v>
      </c>
      <c r="AN32" s="39">
        <v>0</v>
      </c>
      <c r="AO32" s="39">
        <v>0</v>
      </c>
      <c r="AP32" s="39">
        <v>0</v>
      </c>
      <c r="AQ32" s="39">
        <v>0</v>
      </c>
      <c r="AR32" s="39">
        <v>0</v>
      </c>
      <c r="AS32" s="36">
        <f t="shared" si="2"/>
        <v>105103</v>
      </c>
      <c r="AT32" s="42">
        <f t="shared" si="3"/>
        <v>-46637.589999999938</v>
      </c>
      <c r="AU32" s="21">
        <f t="shared" si="6"/>
        <v>0</v>
      </c>
      <c r="AV32" s="22">
        <f t="shared" si="7"/>
        <v>46637.589999999938</v>
      </c>
    </row>
    <row r="33" spans="1:48" x14ac:dyDescent="0.25">
      <c r="A33" s="17" t="s">
        <v>42</v>
      </c>
      <c r="B33" s="18">
        <v>824</v>
      </c>
      <c r="C33" s="19" t="s">
        <v>43</v>
      </c>
      <c r="D33" s="60">
        <v>-5776662.4912999906</v>
      </c>
      <c r="E33" s="40">
        <v>557325.8339999991</v>
      </c>
      <c r="F33" s="40">
        <v>490780.21599999937</v>
      </c>
      <c r="G33" s="40">
        <v>358506.79999999964</v>
      </c>
      <c r="H33" s="40">
        <v>494870.35200000001</v>
      </c>
      <c r="I33" s="40">
        <v>451193.04000000004</v>
      </c>
      <c r="J33" s="40">
        <v>487753.47000000003</v>
      </c>
      <c r="K33" s="40">
        <v>708513.5392</v>
      </c>
      <c r="L33" s="40">
        <v>576667.4040000001</v>
      </c>
      <c r="M33" s="40">
        <v>651344.60100000002</v>
      </c>
      <c r="N33" s="40">
        <v>569606.75799999991</v>
      </c>
      <c r="O33" s="40">
        <v>558960.90799999994</v>
      </c>
      <c r="P33" s="40">
        <v>710481.45600000001</v>
      </c>
      <c r="Q33" s="40">
        <f t="shared" si="4"/>
        <v>6616004.3781999983</v>
      </c>
      <c r="R33" s="38">
        <v>0</v>
      </c>
      <c r="S33" s="38">
        <v>0</v>
      </c>
      <c r="T33" s="38">
        <v>0</v>
      </c>
      <c r="U33" s="38">
        <v>0</v>
      </c>
      <c r="V33" s="38">
        <v>142942.76900000029</v>
      </c>
      <c r="W33" s="38">
        <f>VLOOKUP(B33,'[1]PT NOV-DIC 2024'!$B$6:$W$84,11,FALSE)</f>
        <v>1042.6995999938808</v>
      </c>
      <c r="X33" s="38">
        <f>VLOOKUP(B33,'[1]PT NOV-DIC 2024'!$B$6:$W$84,12,FALSE)</f>
        <v>0</v>
      </c>
      <c r="Y33" s="38">
        <v>58585.349999999955</v>
      </c>
      <c r="Z33" s="38">
        <v>0</v>
      </c>
      <c r="AA33" s="38">
        <v>0</v>
      </c>
      <c r="AB33" s="38">
        <f t="shared" si="0"/>
        <v>202570.81859999412</v>
      </c>
      <c r="AC33" s="38">
        <v>0</v>
      </c>
      <c r="AD33" s="38">
        <v>0</v>
      </c>
      <c r="AE33" s="38">
        <v>0</v>
      </c>
      <c r="AF33" s="38">
        <f>VLOOKUP(B33,'[1]PT NOV-DIC 2024'!$B$6:$W$84,14,FALSE)</f>
        <v>0</v>
      </c>
      <c r="AG33" s="38">
        <f>VLOOKUP(B33,'[1]PT NOV-DIC 2024'!$B$6:$W$84,15,FALSE)</f>
        <v>177907.57999999775</v>
      </c>
      <c r="AH33" s="38">
        <f t="shared" si="5"/>
        <v>177907.57999999775</v>
      </c>
      <c r="AI33" s="36">
        <f t="shared" si="1"/>
        <v>24663.238599996374</v>
      </c>
      <c r="AJ33" s="37">
        <v>0</v>
      </c>
      <c r="AK33" s="39">
        <v>3613214</v>
      </c>
      <c r="AL33" s="39">
        <v>637626</v>
      </c>
      <c r="AM33" s="39">
        <v>0</v>
      </c>
      <c r="AN33" s="39">
        <v>0</v>
      </c>
      <c r="AO33" s="39">
        <v>178704</v>
      </c>
      <c r="AP33" s="39">
        <v>0</v>
      </c>
      <c r="AQ33" s="39">
        <v>29889</v>
      </c>
      <c r="AR33" s="39">
        <v>0</v>
      </c>
      <c r="AS33" s="36">
        <f t="shared" si="2"/>
        <v>4459433</v>
      </c>
      <c r="AT33" s="42">
        <f t="shared" si="3"/>
        <v>-7908570.6308999918</v>
      </c>
      <c r="AU33" s="21">
        <f t="shared" si="6"/>
        <v>0</v>
      </c>
      <c r="AV33" s="22">
        <f t="shared" si="7"/>
        <v>7908570.6308999918</v>
      </c>
    </row>
    <row r="34" spans="1:48" x14ac:dyDescent="0.25">
      <c r="A34" s="17" t="s">
        <v>42</v>
      </c>
      <c r="B34" s="18">
        <v>825</v>
      </c>
      <c r="C34" s="19" t="s">
        <v>44</v>
      </c>
      <c r="D34" s="60">
        <v>-69829.115999999718</v>
      </c>
      <c r="E34" s="40">
        <v>3910.4799999999996</v>
      </c>
      <c r="F34" s="40">
        <v>2987.2099999999996</v>
      </c>
      <c r="G34" s="40">
        <v>1792.04</v>
      </c>
      <c r="H34" s="40">
        <v>3102.72</v>
      </c>
      <c r="I34" s="40">
        <v>12051.640000000001</v>
      </c>
      <c r="J34" s="40">
        <v>24114.800000000003</v>
      </c>
      <c r="K34" s="40">
        <v>17915.61</v>
      </c>
      <c r="L34" s="40">
        <v>1108.04</v>
      </c>
      <c r="M34" s="40">
        <v>969.87</v>
      </c>
      <c r="N34" s="40">
        <v>6381.62</v>
      </c>
      <c r="O34" s="40">
        <v>30462.149999999998</v>
      </c>
      <c r="P34" s="40">
        <v>3707.6800000000003</v>
      </c>
      <c r="Q34" s="40">
        <f t="shared" si="4"/>
        <v>108503.85999999999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f>VLOOKUP(B34,'[1]PT NOV-DIC 2024'!$B$6:$W$84,11,FALSE)</f>
        <v>29.859999999971478</v>
      </c>
      <c r="X34" s="38">
        <f>VLOOKUP(B34,'[1]PT NOV-DIC 2024'!$B$6:$W$84,12,FALSE)</f>
        <v>3814.2900000000081</v>
      </c>
      <c r="Y34" s="38">
        <v>5520</v>
      </c>
      <c r="Z34" s="38">
        <v>0</v>
      </c>
      <c r="AA34" s="38">
        <v>0</v>
      </c>
      <c r="AB34" s="38">
        <f t="shared" si="0"/>
        <v>9364.1499999999796</v>
      </c>
      <c r="AC34" s="38">
        <v>0</v>
      </c>
      <c r="AD34" s="38">
        <v>0</v>
      </c>
      <c r="AE34" s="38">
        <v>0</v>
      </c>
      <c r="AF34" s="38">
        <f>VLOOKUP(B34,'[1]PT NOV-DIC 2024'!$B$6:$W$84,14,FALSE)</f>
        <v>0</v>
      </c>
      <c r="AG34" s="38">
        <f>VLOOKUP(B34,'[1]PT NOV-DIC 2024'!$B$6:$W$84,15,FALSE)</f>
        <v>0</v>
      </c>
      <c r="AH34" s="38">
        <f t="shared" si="5"/>
        <v>0</v>
      </c>
      <c r="AI34" s="36">
        <f t="shared" si="1"/>
        <v>9364.1499999999796</v>
      </c>
      <c r="AJ34" s="37">
        <v>0</v>
      </c>
      <c r="AK34" s="39">
        <v>92772</v>
      </c>
      <c r="AL34" s="39">
        <v>16372</v>
      </c>
      <c r="AM34" s="39">
        <v>0</v>
      </c>
      <c r="AN34" s="39">
        <v>0</v>
      </c>
      <c r="AO34" s="39">
        <v>218670</v>
      </c>
      <c r="AP34" s="39">
        <v>0</v>
      </c>
      <c r="AQ34" s="39">
        <v>0</v>
      </c>
      <c r="AR34" s="39">
        <v>0</v>
      </c>
      <c r="AS34" s="36">
        <f t="shared" si="2"/>
        <v>327814</v>
      </c>
      <c r="AT34" s="42">
        <f t="shared" si="3"/>
        <v>158845.17400000029</v>
      </c>
      <c r="AU34" s="21">
        <f t="shared" si="6"/>
        <v>158845.17400000029</v>
      </c>
      <c r="AV34" s="22">
        <f t="shared" si="7"/>
        <v>0</v>
      </c>
    </row>
    <row r="35" spans="1:48" x14ac:dyDescent="0.25">
      <c r="A35" s="17" t="s">
        <v>42</v>
      </c>
      <c r="B35" s="18">
        <v>827</v>
      </c>
      <c r="C35" s="19" t="s">
        <v>45</v>
      </c>
      <c r="D35" s="60">
        <v>-6524.963889000006</v>
      </c>
      <c r="E35" s="40">
        <v>4020.3509000000008</v>
      </c>
      <c r="F35" s="40">
        <v>5240.0150000000003</v>
      </c>
      <c r="G35" s="40">
        <v>1271.5620000000001</v>
      </c>
      <c r="H35" s="40">
        <v>5684.2908000000007</v>
      </c>
      <c r="I35" s="40">
        <v>217.56100000000001</v>
      </c>
      <c r="J35" s="40">
        <v>9748.5688000000009</v>
      </c>
      <c r="K35" s="40">
        <v>3286.5439999999999</v>
      </c>
      <c r="L35" s="40">
        <v>2816.8784000000001</v>
      </c>
      <c r="M35" s="40">
        <v>19756.383000000002</v>
      </c>
      <c r="N35" s="40">
        <v>2044.384</v>
      </c>
      <c r="O35" s="40">
        <v>7423.1695999999993</v>
      </c>
      <c r="P35" s="40">
        <v>8079.98</v>
      </c>
      <c r="Q35" s="40">
        <f t="shared" si="4"/>
        <v>69589.6875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f>VLOOKUP(B35,'[1]PT NOV-DIC 2024'!$B$6:$W$84,11,FALSE)</f>
        <v>0</v>
      </c>
      <c r="X35" s="38">
        <f>VLOOKUP(B35,'[1]PT NOV-DIC 2024'!$B$6:$W$84,12,FALSE)</f>
        <v>0</v>
      </c>
      <c r="Y35" s="38">
        <v>0</v>
      </c>
      <c r="Z35" s="38">
        <v>0</v>
      </c>
      <c r="AA35" s="38">
        <v>0</v>
      </c>
      <c r="AB35" s="38">
        <f t="shared" si="0"/>
        <v>0</v>
      </c>
      <c r="AC35" s="38">
        <v>0</v>
      </c>
      <c r="AD35" s="38">
        <v>0</v>
      </c>
      <c r="AE35" s="38">
        <v>0</v>
      </c>
      <c r="AF35" s="38">
        <f>VLOOKUP(B35,'[1]PT NOV-DIC 2024'!$B$6:$W$84,14,FALSE)</f>
        <v>0</v>
      </c>
      <c r="AG35" s="38">
        <f>VLOOKUP(B35,'[1]PT NOV-DIC 2024'!$B$6:$W$84,15,FALSE)</f>
        <v>0</v>
      </c>
      <c r="AH35" s="38">
        <f t="shared" si="5"/>
        <v>0</v>
      </c>
      <c r="AI35" s="36">
        <f t="shared" si="1"/>
        <v>0</v>
      </c>
      <c r="AJ35" s="37">
        <v>0</v>
      </c>
      <c r="AK35" s="39">
        <v>51260</v>
      </c>
      <c r="AL35" s="39">
        <v>0</v>
      </c>
      <c r="AM35" s="39">
        <v>0</v>
      </c>
      <c r="AN35" s="39">
        <v>0</v>
      </c>
      <c r="AO35" s="39">
        <v>0</v>
      </c>
      <c r="AP35" s="39">
        <v>0</v>
      </c>
      <c r="AQ35" s="39">
        <v>0</v>
      </c>
      <c r="AR35" s="39">
        <v>0</v>
      </c>
      <c r="AS35" s="36">
        <f t="shared" si="2"/>
        <v>51260</v>
      </c>
      <c r="AT35" s="42">
        <f t="shared" si="3"/>
        <v>-24854.651389000006</v>
      </c>
      <c r="AU35" s="21">
        <f t="shared" si="6"/>
        <v>0</v>
      </c>
      <c r="AV35" s="22">
        <f t="shared" si="7"/>
        <v>24854.651389000006</v>
      </c>
    </row>
    <row r="36" spans="1:48" x14ac:dyDescent="0.25">
      <c r="A36" s="17" t="s">
        <v>42</v>
      </c>
      <c r="B36" s="18">
        <v>1731</v>
      </c>
      <c r="C36" s="19" t="s">
        <v>130</v>
      </c>
      <c r="D36" s="60">
        <v>-429547.28289999929</v>
      </c>
      <c r="E36" s="40">
        <v>3619.0996000000005</v>
      </c>
      <c r="F36" s="40">
        <v>73812.521000000037</v>
      </c>
      <c r="G36" s="40">
        <v>80353.989000000031</v>
      </c>
      <c r="H36" s="40">
        <v>70404.02</v>
      </c>
      <c r="I36" s="40">
        <v>138141.3498</v>
      </c>
      <c r="J36" s="40">
        <v>84716.78</v>
      </c>
      <c r="K36" s="40">
        <v>76454.267999999996</v>
      </c>
      <c r="L36" s="40">
        <v>23051.324000000001</v>
      </c>
      <c r="M36" s="40">
        <v>104266.81600000001</v>
      </c>
      <c r="N36" s="40">
        <v>19940.273599999997</v>
      </c>
      <c r="O36" s="40">
        <v>89271.081000000006</v>
      </c>
      <c r="P36" s="40">
        <v>184748.97200000001</v>
      </c>
      <c r="Q36" s="40">
        <f t="shared" si="4"/>
        <v>948780.49400000018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f>VLOOKUP(B36,'[1]PT NOV-DIC 2024'!$B$6:$W$84,11,FALSE)</f>
        <v>0</v>
      </c>
      <c r="X36" s="38">
        <f>VLOOKUP(B36,'[1]PT NOV-DIC 2024'!$B$6:$W$84,12,FALSE)</f>
        <v>0</v>
      </c>
      <c r="Y36" s="38">
        <v>2870.7219999999998</v>
      </c>
      <c r="Z36" s="38">
        <v>0</v>
      </c>
      <c r="AA36" s="38">
        <v>594.43000000000006</v>
      </c>
      <c r="AB36" s="38">
        <f t="shared" si="0"/>
        <v>3465.152</v>
      </c>
      <c r="AC36" s="38">
        <v>0</v>
      </c>
      <c r="AD36" s="38">
        <v>0</v>
      </c>
      <c r="AE36" s="38">
        <v>0</v>
      </c>
      <c r="AF36" s="38">
        <f>VLOOKUP(B36,'[1]PT NOV-DIC 2024'!$B$6:$W$84,14,FALSE)</f>
        <v>0</v>
      </c>
      <c r="AG36" s="38">
        <f>VLOOKUP(B36,'[1]PT NOV-DIC 2024'!$B$6:$W$84,15,FALSE)</f>
        <v>0</v>
      </c>
      <c r="AH36" s="38">
        <f t="shared" si="5"/>
        <v>0</v>
      </c>
      <c r="AI36" s="36">
        <f t="shared" si="1"/>
        <v>3465.152</v>
      </c>
      <c r="AJ36" s="37">
        <v>0</v>
      </c>
      <c r="AK36" s="39">
        <v>602870</v>
      </c>
      <c r="AL36" s="39">
        <v>106389</v>
      </c>
      <c r="AM36" s="39">
        <v>159873</v>
      </c>
      <c r="AN36" s="39">
        <v>0</v>
      </c>
      <c r="AO36" s="39">
        <v>0</v>
      </c>
      <c r="AP36" s="39">
        <v>0</v>
      </c>
      <c r="AQ36" s="39">
        <v>80912</v>
      </c>
      <c r="AR36" s="39">
        <v>0</v>
      </c>
      <c r="AS36" s="36">
        <f t="shared" si="2"/>
        <v>950044</v>
      </c>
      <c r="AT36" s="42">
        <f t="shared" si="3"/>
        <v>-424818.62489999947</v>
      </c>
      <c r="AU36" s="21">
        <f>+IF(AT36&gt;0,AT36,0)</f>
        <v>0</v>
      </c>
      <c r="AV36" s="22">
        <f>+IF(AT36&lt;0,-AT36,0)</f>
        <v>424818.62489999947</v>
      </c>
    </row>
    <row r="37" spans="1:48" ht="16.5" customHeight="1" x14ac:dyDescent="0.25">
      <c r="A37" s="17" t="s">
        <v>42</v>
      </c>
      <c r="B37" s="18">
        <v>1735</v>
      </c>
      <c r="C37" s="19" t="s">
        <v>131</v>
      </c>
      <c r="D37" s="60">
        <v>-1577713.8311211374</v>
      </c>
      <c r="E37" s="40">
        <v>350079.58169999893</v>
      </c>
      <c r="F37" s="40">
        <v>208388.6368000005</v>
      </c>
      <c r="G37" s="40">
        <v>340087.93529999931</v>
      </c>
      <c r="H37" s="40">
        <v>456118.64929999993</v>
      </c>
      <c r="I37" s="40">
        <v>287052.99739999999</v>
      </c>
      <c r="J37" s="40">
        <v>356482.35510000004</v>
      </c>
      <c r="K37" s="40">
        <v>388378.75329999998</v>
      </c>
      <c r="L37" s="40">
        <v>203838.0454</v>
      </c>
      <c r="M37" s="40">
        <v>176704.71650000001</v>
      </c>
      <c r="N37" s="40">
        <v>246511.85079999999</v>
      </c>
      <c r="O37" s="40">
        <v>584302.70279999997</v>
      </c>
      <c r="P37" s="40">
        <v>299089.74369999999</v>
      </c>
      <c r="Q37" s="40">
        <f t="shared" si="4"/>
        <v>3897035.9680999992</v>
      </c>
      <c r="R37" s="38">
        <v>0</v>
      </c>
      <c r="S37" s="38">
        <v>0</v>
      </c>
      <c r="T37" s="38">
        <v>0</v>
      </c>
      <c r="U37" s="38">
        <v>0</v>
      </c>
      <c r="V37" s="38">
        <v>13.81</v>
      </c>
      <c r="W37" s="38">
        <f>VLOOKUP(B37,'[1]PT NOV-DIC 2024'!$B$6:$W$84,11,FALSE)</f>
        <v>0</v>
      </c>
      <c r="X37" s="38">
        <f>VLOOKUP(B37,'[1]PT NOV-DIC 2024'!$B$6:$W$84,12,FALSE)</f>
        <v>0</v>
      </c>
      <c r="Y37" s="38">
        <v>949.21799999999996</v>
      </c>
      <c r="Z37" s="38">
        <v>0</v>
      </c>
      <c r="AA37" s="38">
        <v>419998.24</v>
      </c>
      <c r="AB37" s="38">
        <f t="shared" si="0"/>
        <v>420961.26799999998</v>
      </c>
      <c r="AC37" s="38">
        <v>0</v>
      </c>
      <c r="AD37" s="38">
        <v>0</v>
      </c>
      <c r="AE37" s="38">
        <v>0</v>
      </c>
      <c r="AF37" s="38">
        <f>VLOOKUP(B37,'[1]PT NOV-DIC 2024'!$B$6:$W$84,14,FALSE)</f>
        <v>323086.97499999835</v>
      </c>
      <c r="AG37" s="38">
        <f>VLOOKUP(B37,'[1]PT NOV-DIC 2024'!$B$6:$W$84,15,FALSE)</f>
        <v>65579.715000001248</v>
      </c>
      <c r="AH37" s="38">
        <f t="shared" si="5"/>
        <v>388666.68999999959</v>
      </c>
      <c r="AI37" s="36">
        <f t="shared" si="1"/>
        <v>32294.578000000387</v>
      </c>
      <c r="AJ37" s="37">
        <v>0</v>
      </c>
      <c r="AK37" s="39">
        <v>2262164</v>
      </c>
      <c r="AL37" s="39">
        <v>399205</v>
      </c>
      <c r="AM37" s="39">
        <v>1489021</v>
      </c>
      <c r="AN37" s="39">
        <v>0</v>
      </c>
      <c r="AO37" s="39">
        <v>0</v>
      </c>
      <c r="AP37" s="39">
        <v>0</v>
      </c>
      <c r="AQ37" s="39">
        <v>0</v>
      </c>
      <c r="AR37" s="39">
        <v>0</v>
      </c>
      <c r="AS37" s="36">
        <f t="shared" si="2"/>
        <v>4150390</v>
      </c>
      <c r="AT37" s="42">
        <f t="shared" si="3"/>
        <v>-1292065.2212211359</v>
      </c>
      <c r="AU37" s="21">
        <f>+IF(AT37&gt;0,AT37,0)</f>
        <v>0</v>
      </c>
      <c r="AV37" s="22">
        <f>+IF(AT37&lt;0,-AT37,0)</f>
        <v>1292065.2212211359</v>
      </c>
    </row>
    <row r="38" spans="1:48" x14ac:dyDescent="0.25">
      <c r="A38" s="17" t="s">
        <v>46</v>
      </c>
      <c r="B38" s="18">
        <v>847</v>
      </c>
      <c r="C38" s="19" t="s">
        <v>47</v>
      </c>
      <c r="D38" s="60">
        <v>2011026.9204998682</v>
      </c>
      <c r="E38" s="40">
        <v>83318.480800000034</v>
      </c>
      <c r="F38" s="40">
        <v>75365.04060000008</v>
      </c>
      <c r="G38" s="40">
        <v>103537.87880000017</v>
      </c>
      <c r="H38" s="40">
        <v>74907.944600000003</v>
      </c>
      <c r="I38" s="40">
        <v>142658.12359999999</v>
      </c>
      <c r="J38" s="40">
        <v>88857.270399999994</v>
      </c>
      <c r="K38" s="40">
        <v>118538.1734</v>
      </c>
      <c r="L38" s="40">
        <v>126316.713</v>
      </c>
      <c r="M38" s="40">
        <v>147809.196</v>
      </c>
      <c r="N38" s="40">
        <v>187804.04180000001</v>
      </c>
      <c r="O38" s="40">
        <v>279865.96119999996</v>
      </c>
      <c r="P38" s="40">
        <v>126373.71160000001</v>
      </c>
      <c r="Q38" s="40">
        <f t="shared" si="4"/>
        <v>1555352.5358000004</v>
      </c>
      <c r="R38" s="38">
        <v>213002.33</v>
      </c>
      <c r="S38" s="38">
        <v>0</v>
      </c>
      <c r="T38" s="38">
        <v>88857</v>
      </c>
      <c r="U38" s="38">
        <v>118538</v>
      </c>
      <c r="V38" s="38">
        <v>0</v>
      </c>
      <c r="W38" s="38">
        <f>VLOOKUP(B38,'[1]PT NOV-DIC 2024'!$B$6:$W$84,11,FALSE)</f>
        <v>0</v>
      </c>
      <c r="X38" s="38">
        <f>VLOOKUP(B38,'[1]PT NOV-DIC 2024'!$B$6:$W$84,12,FALSE)</f>
        <v>0</v>
      </c>
      <c r="Y38" s="38">
        <v>2975.2399999999993</v>
      </c>
      <c r="Z38" s="38">
        <v>872666.99</v>
      </c>
      <c r="AA38" s="38">
        <v>0</v>
      </c>
      <c r="AB38" s="38">
        <f t="shared" ref="AB38:AB69" si="8">SUM(R38:AA38)</f>
        <v>1296039.56</v>
      </c>
      <c r="AC38" s="38">
        <v>0</v>
      </c>
      <c r="AD38" s="38">
        <v>0</v>
      </c>
      <c r="AE38" s="38">
        <v>0</v>
      </c>
      <c r="AF38" s="38">
        <f>VLOOKUP(B38,'[1]PT NOV-DIC 2024'!$B$6:$W$84,14,FALSE)</f>
        <v>1084.5400000012014</v>
      </c>
      <c r="AG38" s="38">
        <f>VLOOKUP(B38,'[1]PT NOV-DIC 2024'!$B$6:$W$84,15,FALSE)</f>
        <v>4795.9460000000254</v>
      </c>
      <c r="AH38" s="38">
        <f t="shared" si="5"/>
        <v>5880.4860000012268</v>
      </c>
      <c r="AI38" s="36">
        <f t="shared" ref="AI38:AI69" si="9">+AB38-AH38</f>
        <v>1290159.0739999989</v>
      </c>
      <c r="AJ38" s="37">
        <v>0</v>
      </c>
      <c r="AK38" s="39">
        <v>696417</v>
      </c>
      <c r="AL38" s="39">
        <v>122897</v>
      </c>
      <c r="AM38" s="39">
        <v>0</v>
      </c>
      <c r="AN38" s="39">
        <v>0</v>
      </c>
      <c r="AO38" s="39">
        <v>0</v>
      </c>
      <c r="AP38" s="39">
        <v>0</v>
      </c>
      <c r="AQ38" s="39">
        <v>0</v>
      </c>
      <c r="AR38" s="39">
        <v>0</v>
      </c>
      <c r="AS38" s="36">
        <f t="shared" si="2"/>
        <v>819314</v>
      </c>
      <c r="AT38" s="42">
        <f t="shared" ref="AT38:AT69" si="10">D38-Q38+AI38+AS38</f>
        <v>2565147.4586998667</v>
      </c>
      <c r="AU38" s="21">
        <f t="shared" si="6"/>
        <v>2565147.4586998667</v>
      </c>
      <c r="AV38" s="22">
        <f t="shared" si="7"/>
        <v>0</v>
      </c>
    </row>
    <row r="39" spans="1:48" x14ac:dyDescent="0.25">
      <c r="A39" s="17" t="s">
        <v>46</v>
      </c>
      <c r="B39" s="18">
        <v>848</v>
      </c>
      <c r="C39" s="19" t="s">
        <v>48</v>
      </c>
      <c r="D39" s="60">
        <v>962300.07062968612</v>
      </c>
      <c r="E39" s="40">
        <v>98948.765000000072</v>
      </c>
      <c r="F39" s="40">
        <v>88696.962800000212</v>
      </c>
      <c r="G39" s="40">
        <v>159845.55199999991</v>
      </c>
      <c r="H39" s="40">
        <v>198051.74900000001</v>
      </c>
      <c r="I39" s="40">
        <v>159510.16380000001</v>
      </c>
      <c r="J39" s="40">
        <v>79598.281000000003</v>
      </c>
      <c r="K39" s="40">
        <v>137848.81599999999</v>
      </c>
      <c r="L39" s="40">
        <v>336792.15299999999</v>
      </c>
      <c r="M39" s="40">
        <v>229583.87599999999</v>
      </c>
      <c r="N39" s="40">
        <v>197378.20050000001</v>
      </c>
      <c r="O39" s="40">
        <v>187656.815</v>
      </c>
      <c r="P39" s="40">
        <v>318955.68700000003</v>
      </c>
      <c r="Q39" s="40">
        <f t="shared" si="4"/>
        <v>2192867.0211</v>
      </c>
      <c r="R39" s="38">
        <v>84650.184000000023</v>
      </c>
      <c r="S39" s="38">
        <v>0</v>
      </c>
      <c r="T39" s="38">
        <v>0</v>
      </c>
      <c r="U39" s="38">
        <v>0</v>
      </c>
      <c r="V39" s="38">
        <v>573207.72399999981</v>
      </c>
      <c r="W39" s="38">
        <f>VLOOKUP(B39,'[1]PT NOV-DIC 2024'!$B$6:$W$84,11,FALSE)</f>
        <v>2808.8799999986077</v>
      </c>
      <c r="X39" s="38">
        <f>VLOOKUP(B39,'[1]PT NOV-DIC 2024'!$B$6:$W$84,12,FALSE)</f>
        <v>0</v>
      </c>
      <c r="Y39" s="38">
        <v>1736.1799999999998</v>
      </c>
      <c r="Z39" s="38">
        <v>0</v>
      </c>
      <c r="AA39" s="38">
        <v>396730.55</v>
      </c>
      <c r="AB39" s="38">
        <f t="shared" si="8"/>
        <v>1059133.5179999985</v>
      </c>
      <c r="AC39" s="38">
        <v>0</v>
      </c>
      <c r="AD39" s="38">
        <v>0</v>
      </c>
      <c r="AE39" s="38">
        <v>0</v>
      </c>
      <c r="AF39" s="38">
        <f>VLOOKUP(B39,'[1]PT NOV-DIC 2024'!$B$6:$W$84,14,FALSE)</f>
        <v>0</v>
      </c>
      <c r="AG39" s="38">
        <f>VLOOKUP(B39,'[1]PT NOV-DIC 2024'!$B$6:$W$84,15,FALSE)</f>
        <v>3975.4300000001676</v>
      </c>
      <c r="AH39" s="38">
        <f t="shared" si="5"/>
        <v>3975.4300000001676</v>
      </c>
      <c r="AI39" s="36">
        <f t="shared" si="9"/>
        <v>1055158.0879999984</v>
      </c>
      <c r="AJ39" s="37">
        <v>0</v>
      </c>
      <c r="AK39" s="39">
        <v>1297790</v>
      </c>
      <c r="AL39" s="39">
        <v>229022</v>
      </c>
      <c r="AM39" s="39">
        <v>93078</v>
      </c>
      <c r="AN39" s="39">
        <v>38435</v>
      </c>
      <c r="AO39" s="39">
        <v>0</v>
      </c>
      <c r="AP39" s="39">
        <v>0</v>
      </c>
      <c r="AQ39" s="39">
        <v>0</v>
      </c>
      <c r="AR39" s="39">
        <v>0</v>
      </c>
      <c r="AS39" s="36">
        <f t="shared" si="2"/>
        <v>1658325</v>
      </c>
      <c r="AT39" s="42">
        <f t="shared" si="10"/>
        <v>1482916.1375296845</v>
      </c>
      <c r="AU39" s="21">
        <f t="shared" si="6"/>
        <v>1482916.1375296845</v>
      </c>
      <c r="AV39" s="22">
        <f t="shared" si="7"/>
        <v>0</v>
      </c>
    </row>
    <row r="40" spans="1:48" x14ac:dyDescent="0.25">
      <c r="A40" s="17" t="s">
        <v>46</v>
      </c>
      <c r="B40" s="18">
        <v>1282</v>
      </c>
      <c r="C40" s="19" t="s">
        <v>49</v>
      </c>
      <c r="D40" s="60">
        <v>-3516423.8749991693</v>
      </c>
      <c r="E40" s="40">
        <v>273031.4719999939</v>
      </c>
      <c r="F40" s="40">
        <v>417197.88299998059</v>
      </c>
      <c r="G40" s="40">
        <v>418160.51999998488</v>
      </c>
      <c r="H40" s="40">
        <v>318598.65000000002</v>
      </c>
      <c r="I40" s="40">
        <v>318879.337</v>
      </c>
      <c r="J40" s="40">
        <v>465931.04200000002</v>
      </c>
      <c r="K40" s="40">
        <v>411858.83700000006</v>
      </c>
      <c r="L40" s="40">
        <v>349577.86300000001</v>
      </c>
      <c r="M40" s="40">
        <v>339847.94099999999</v>
      </c>
      <c r="N40" s="40">
        <v>350942.97200000001</v>
      </c>
      <c r="O40" s="40">
        <v>301794.05799999996</v>
      </c>
      <c r="P40" s="40">
        <v>326623.27599999995</v>
      </c>
      <c r="Q40" s="40">
        <f t="shared" si="4"/>
        <v>4292443.8509999588</v>
      </c>
      <c r="R40" s="38">
        <v>7220.6060000000007</v>
      </c>
      <c r="S40" s="38">
        <v>0</v>
      </c>
      <c r="T40" s="38">
        <v>0</v>
      </c>
      <c r="U40" s="38">
        <v>0</v>
      </c>
      <c r="V40" s="38">
        <v>107.3976</v>
      </c>
      <c r="W40" s="38">
        <f>VLOOKUP(B40,'[1]PT NOV-DIC 2024'!$B$6:$W$84,11,FALSE)</f>
        <v>0</v>
      </c>
      <c r="X40" s="38">
        <f>VLOOKUP(B40,'[1]PT NOV-DIC 2024'!$B$6:$W$84,12,FALSE)</f>
        <v>0</v>
      </c>
      <c r="Y40" s="38">
        <v>3375</v>
      </c>
      <c r="Z40" s="38">
        <v>0</v>
      </c>
      <c r="AA40" s="38">
        <v>640629.26</v>
      </c>
      <c r="AB40" s="38">
        <f t="shared" si="8"/>
        <v>651332.26360000006</v>
      </c>
      <c r="AC40" s="38">
        <v>0</v>
      </c>
      <c r="AD40" s="38">
        <v>0</v>
      </c>
      <c r="AE40" s="38">
        <v>0</v>
      </c>
      <c r="AF40" s="38">
        <f>VLOOKUP(B40,'[1]PT NOV-DIC 2024'!$B$6:$W$84,14,FALSE)</f>
        <v>52013.855000010459</v>
      </c>
      <c r="AG40" s="38">
        <f>VLOOKUP(B40,'[1]PT NOV-DIC 2024'!$B$6:$W$84,15,FALSE)</f>
        <v>64503.890000008512</v>
      </c>
      <c r="AH40" s="38">
        <f t="shared" si="5"/>
        <v>116517.74500001897</v>
      </c>
      <c r="AI40" s="36">
        <f t="shared" si="9"/>
        <v>534814.51859998109</v>
      </c>
      <c r="AJ40" s="37">
        <v>0</v>
      </c>
      <c r="AK40" s="39">
        <v>2964017</v>
      </c>
      <c r="AL40" s="39">
        <v>523062</v>
      </c>
      <c r="AM40" s="39">
        <v>1809924</v>
      </c>
      <c r="AN40" s="39">
        <v>0</v>
      </c>
      <c r="AO40" s="39">
        <v>0</v>
      </c>
      <c r="AP40" s="39">
        <v>0</v>
      </c>
      <c r="AQ40" s="39">
        <v>0</v>
      </c>
      <c r="AR40" s="39">
        <v>0</v>
      </c>
      <c r="AS40" s="36">
        <f t="shared" si="2"/>
        <v>5297003</v>
      </c>
      <c r="AT40" s="42">
        <f t="shared" si="10"/>
        <v>-1977050.2073991466</v>
      </c>
      <c r="AU40" s="21">
        <f t="shared" si="6"/>
        <v>0</v>
      </c>
      <c r="AV40" s="22">
        <f t="shared" si="7"/>
        <v>1977050.2073991466</v>
      </c>
    </row>
    <row r="41" spans="1:48" x14ac:dyDescent="0.25">
      <c r="A41" s="17" t="s">
        <v>50</v>
      </c>
      <c r="B41" s="18">
        <v>1001</v>
      </c>
      <c r="C41" s="19" t="s">
        <v>51</v>
      </c>
      <c r="D41" s="60">
        <v>648014.91889987746</v>
      </c>
      <c r="E41" s="40">
        <v>14379.403599999969</v>
      </c>
      <c r="F41" s="40">
        <v>33112.917999999961</v>
      </c>
      <c r="G41" s="40">
        <v>43984.098000000209</v>
      </c>
      <c r="H41" s="40">
        <v>36761.806999999993</v>
      </c>
      <c r="I41" s="40">
        <v>17700.895</v>
      </c>
      <c r="J41" s="40">
        <v>28810.086199999998</v>
      </c>
      <c r="K41" s="40">
        <v>52061.078000000001</v>
      </c>
      <c r="L41" s="40">
        <v>24211.272000000001</v>
      </c>
      <c r="M41" s="40">
        <v>41327.364999999998</v>
      </c>
      <c r="N41" s="40">
        <v>10174.0491</v>
      </c>
      <c r="O41" s="40">
        <v>37468.8174</v>
      </c>
      <c r="P41" s="40">
        <v>54843.834999999999</v>
      </c>
      <c r="Q41" s="40">
        <f t="shared" si="4"/>
        <v>394835.62430000014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f>VLOOKUP(B41,'[1]PT NOV-DIC 2024'!$B$6:$W$84,11,FALSE)</f>
        <v>0</v>
      </c>
      <c r="X41" s="38">
        <f>VLOOKUP(B41,'[1]PT NOV-DIC 2024'!$B$6:$W$84,12,FALSE)</f>
        <v>0</v>
      </c>
      <c r="Y41" s="38">
        <v>0</v>
      </c>
      <c r="Z41" s="38">
        <v>0</v>
      </c>
      <c r="AA41" s="38">
        <v>0</v>
      </c>
      <c r="AB41" s="38">
        <f t="shared" si="8"/>
        <v>0</v>
      </c>
      <c r="AC41" s="38">
        <v>0</v>
      </c>
      <c r="AD41" s="38">
        <v>0</v>
      </c>
      <c r="AE41" s="38">
        <v>0</v>
      </c>
      <c r="AF41" s="38">
        <f>VLOOKUP(B41,'[1]PT NOV-DIC 2024'!$B$6:$W$84,14,FALSE)</f>
        <v>421.37000000025728</v>
      </c>
      <c r="AG41" s="38">
        <f>VLOOKUP(B41,'[1]PT NOV-DIC 2024'!$B$6:$W$84,15,FALSE)</f>
        <v>4657.713000000047</v>
      </c>
      <c r="AH41" s="38">
        <f t="shared" si="5"/>
        <v>5079.0830000003043</v>
      </c>
      <c r="AI41" s="36">
        <f t="shared" si="9"/>
        <v>-5079.0830000003043</v>
      </c>
      <c r="AJ41" s="37">
        <v>197953</v>
      </c>
      <c r="AK41" s="39">
        <v>0</v>
      </c>
      <c r="AL41" s="39">
        <v>34933</v>
      </c>
      <c r="AM41" s="39">
        <v>0</v>
      </c>
      <c r="AN41" s="39">
        <v>0</v>
      </c>
      <c r="AO41" s="39">
        <v>0</v>
      </c>
      <c r="AP41" s="39">
        <v>0</v>
      </c>
      <c r="AQ41" s="39">
        <v>0</v>
      </c>
      <c r="AR41" s="39">
        <v>0</v>
      </c>
      <c r="AS41" s="36">
        <f t="shared" si="2"/>
        <v>232886</v>
      </c>
      <c r="AT41" s="42">
        <f t="shared" si="10"/>
        <v>480986.21159987699</v>
      </c>
      <c r="AU41" s="21">
        <f t="shared" si="6"/>
        <v>480986.21159987699</v>
      </c>
      <c r="AV41" s="22">
        <f t="shared" si="7"/>
        <v>0</v>
      </c>
    </row>
    <row r="42" spans="1:48" x14ac:dyDescent="0.25">
      <c r="A42" s="17" t="s">
        <v>50</v>
      </c>
      <c r="B42" s="18">
        <v>1422</v>
      </c>
      <c r="C42" s="19" t="s">
        <v>52</v>
      </c>
      <c r="D42" s="60">
        <v>-8906932.4310001265</v>
      </c>
      <c r="E42" s="40">
        <v>805984.07999999216</v>
      </c>
      <c r="F42" s="40">
        <v>810785.66099998623</v>
      </c>
      <c r="G42" s="40">
        <v>819101.64899998764</v>
      </c>
      <c r="H42" s="40">
        <v>835439.31480000005</v>
      </c>
      <c r="I42" s="40">
        <v>800870.16090000002</v>
      </c>
      <c r="J42" s="40">
        <v>845803.03370000003</v>
      </c>
      <c r="K42" s="40">
        <v>958794.97380000004</v>
      </c>
      <c r="L42" s="40">
        <v>1076666.5861</v>
      </c>
      <c r="M42" s="40">
        <v>938141.37600000005</v>
      </c>
      <c r="N42" s="40">
        <v>870047.79630000005</v>
      </c>
      <c r="O42" s="40">
        <v>1003754.8273</v>
      </c>
      <c r="P42" s="40">
        <v>956982.81200000003</v>
      </c>
      <c r="Q42" s="40">
        <f t="shared" si="4"/>
        <v>10722372.270899968</v>
      </c>
      <c r="R42" s="38">
        <v>0</v>
      </c>
      <c r="S42" s="38">
        <v>0</v>
      </c>
      <c r="T42" s="38">
        <v>0</v>
      </c>
      <c r="U42" s="38">
        <v>0</v>
      </c>
      <c r="V42" s="38">
        <v>5192.4000000000005</v>
      </c>
      <c r="W42" s="38">
        <f>VLOOKUP(B42,'[1]PT NOV-DIC 2024'!$B$6:$W$84,11,FALSE)</f>
        <v>1191.7800000179559</v>
      </c>
      <c r="X42" s="38">
        <f>VLOOKUP(B42,'[1]PT NOV-DIC 2024'!$B$6:$W$84,12,FALSE)</f>
        <v>0</v>
      </c>
      <c r="Y42" s="38">
        <v>4951.5200000000013</v>
      </c>
      <c r="Z42" s="38">
        <v>0</v>
      </c>
      <c r="AA42" s="38">
        <v>1658587.1700000002</v>
      </c>
      <c r="AB42" s="38">
        <f t="shared" si="8"/>
        <v>1669922.870000018</v>
      </c>
      <c r="AC42" s="38">
        <v>0</v>
      </c>
      <c r="AD42" s="38">
        <v>0</v>
      </c>
      <c r="AE42" s="38">
        <v>0</v>
      </c>
      <c r="AF42" s="38">
        <f>VLOOKUP(B42,'[1]PT NOV-DIC 2024'!$B$6:$W$84,14,FALSE)</f>
        <v>0</v>
      </c>
      <c r="AG42" s="38">
        <f>VLOOKUP(B42,'[1]PT NOV-DIC 2024'!$B$6:$W$84,15,FALSE)</f>
        <v>876697.46999998484</v>
      </c>
      <c r="AH42" s="38">
        <f t="shared" si="5"/>
        <v>876697.46999998484</v>
      </c>
      <c r="AI42" s="36">
        <f t="shared" si="9"/>
        <v>793225.4000000332</v>
      </c>
      <c r="AJ42" s="37">
        <v>5392430</v>
      </c>
      <c r="AK42" s="39">
        <v>0</v>
      </c>
      <c r="AL42" s="39">
        <v>951605</v>
      </c>
      <c r="AM42" s="39">
        <v>764468</v>
      </c>
      <c r="AN42" s="39">
        <v>0</v>
      </c>
      <c r="AO42" s="39">
        <v>0</v>
      </c>
      <c r="AP42" s="39">
        <v>0</v>
      </c>
      <c r="AQ42" s="39">
        <v>82010</v>
      </c>
      <c r="AR42" s="39">
        <v>0</v>
      </c>
      <c r="AS42" s="36">
        <f t="shared" si="2"/>
        <v>7190513</v>
      </c>
      <c r="AT42" s="42">
        <f t="shared" si="10"/>
        <v>-11645566.301900063</v>
      </c>
      <c r="AU42" s="21">
        <f t="shared" si="6"/>
        <v>0</v>
      </c>
      <c r="AV42" s="22">
        <f t="shared" si="7"/>
        <v>11645566.301900063</v>
      </c>
    </row>
    <row r="43" spans="1:48" x14ac:dyDescent="0.25">
      <c r="A43" s="17" t="s">
        <v>53</v>
      </c>
      <c r="B43" s="18">
        <v>123</v>
      </c>
      <c r="C43" s="19" t="s">
        <v>54</v>
      </c>
      <c r="D43" s="60">
        <v>-2085728.0139999874</v>
      </c>
      <c r="E43" s="40">
        <v>320755.44000000041</v>
      </c>
      <c r="F43" s="40">
        <v>254702.22200000033</v>
      </c>
      <c r="G43" s="40">
        <v>173372.43600000039</v>
      </c>
      <c r="H43" s="40">
        <v>209279.79</v>
      </c>
      <c r="I43" s="40">
        <v>233571.17499999999</v>
      </c>
      <c r="J43" s="40">
        <v>223139.29800000001</v>
      </c>
      <c r="K43" s="40">
        <v>156102.23800000001</v>
      </c>
      <c r="L43" s="40">
        <v>221028.45</v>
      </c>
      <c r="M43" s="40">
        <v>189806.37</v>
      </c>
      <c r="N43" s="40">
        <v>111821.68000000001</v>
      </c>
      <c r="O43" s="40">
        <v>222139.33000000002</v>
      </c>
      <c r="P43" s="40">
        <v>265110.24100000004</v>
      </c>
      <c r="Q43" s="40">
        <f t="shared" si="4"/>
        <v>2580828.6700000009</v>
      </c>
      <c r="R43" s="38">
        <v>0</v>
      </c>
      <c r="S43" s="38">
        <v>0</v>
      </c>
      <c r="T43" s="38">
        <v>0</v>
      </c>
      <c r="U43" s="38">
        <v>0</v>
      </c>
      <c r="V43" s="38">
        <v>37500</v>
      </c>
      <c r="W43" s="38">
        <f>VLOOKUP(B43,'[1]PT NOV-DIC 2024'!$B$6:$W$84,11,FALSE)</f>
        <v>0</v>
      </c>
      <c r="X43" s="38">
        <f>VLOOKUP(B43,'[1]PT NOV-DIC 2024'!$B$6:$W$84,12,FALSE)</f>
        <v>0</v>
      </c>
      <c r="Y43" s="38">
        <v>0</v>
      </c>
      <c r="Z43" s="38">
        <v>0</v>
      </c>
      <c r="AA43" s="38">
        <v>11208</v>
      </c>
      <c r="AB43" s="38">
        <f t="shared" si="8"/>
        <v>48708</v>
      </c>
      <c r="AC43" s="38">
        <v>0</v>
      </c>
      <c r="AD43" s="38">
        <v>2480650.2000000002</v>
      </c>
      <c r="AE43" s="38">
        <v>0</v>
      </c>
      <c r="AF43" s="38">
        <f>VLOOKUP(B43,'[1]PT NOV-DIC 2024'!$B$6:$W$84,14,FALSE)</f>
        <v>26429.510000001406</v>
      </c>
      <c r="AG43" s="38">
        <f>VLOOKUP(B43,'[1]PT NOV-DIC 2024'!$B$6:$W$84,15,FALSE)</f>
        <v>15506.510000000242</v>
      </c>
      <c r="AH43" s="38">
        <f t="shared" si="5"/>
        <v>2522586.2200000021</v>
      </c>
      <c r="AI43" s="36">
        <f t="shared" si="9"/>
        <v>-2473878.2200000021</v>
      </c>
      <c r="AJ43" s="37">
        <v>3364770</v>
      </c>
      <c r="AK43" s="39">
        <v>0</v>
      </c>
      <c r="AL43" s="39">
        <v>0</v>
      </c>
      <c r="AM43" s="39">
        <v>0</v>
      </c>
      <c r="AN43" s="39">
        <v>0</v>
      </c>
      <c r="AO43" s="39">
        <v>27033</v>
      </c>
      <c r="AP43" s="39">
        <v>0</v>
      </c>
      <c r="AQ43" s="39">
        <v>0</v>
      </c>
      <c r="AR43" s="39">
        <v>0</v>
      </c>
      <c r="AS43" s="36">
        <f t="shared" si="2"/>
        <v>3391803</v>
      </c>
      <c r="AT43" s="42">
        <f t="shared" si="10"/>
        <v>-3748631.9039999899</v>
      </c>
      <c r="AU43" s="21">
        <f t="shared" si="6"/>
        <v>0</v>
      </c>
      <c r="AV43" s="22">
        <f t="shared" si="7"/>
        <v>3748631.9039999899</v>
      </c>
    </row>
    <row r="44" spans="1:48" x14ac:dyDescent="0.25">
      <c r="A44" s="17" t="s">
        <v>53</v>
      </c>
      <c r="B44" s="18">
        <v>126</v>
      </c>
      <c r="C44" s="19" t="s">
        <v>55</v>
      </c>
      <c r="D44" s="60">
        <v>-24676248.342057113</v>
      </c>
      <c r="E44" s="40">
        <v>1219968.9644999711</v>
      </c>
      <c r="F44" s="40">
        <v>1121027.9833999712</v>
      </c>
      <c r="G44" s="40">
        <v>1031774.3806999805</v>
      </c>
      <c r="H44" s="40">
        <v>1114121.5630000001</v>
      </c>
      <c r="I44" s="40">
        <v>1108079.3513</v>
      </c>
      <c r="J44" s="40">
        <v>1723142.0578000001</v>
      </c>
      <c r="K44" s="40">
        <v>1851760.1808000002</v>
      </c>
      <c r="L44" s="40">
        <v>1876370.5325</v>
      </c>
      <c r="M44" s="40">
        <v>1836358.7404</v>
      </c>
      <c r="N44" s="40">
        <v>1745114.3810999999</v>
      </c>
      <c r="O44" s="40">
        <v>1563311.6916</v>
      </c>
      <c r="P44" s="40">
        <v>1972202.9453</v>
      </c>
      <c r="Q44" s="40">
        <f t="shared" si="4"/>
        <v>18163232.772399925</v>
      </c>
      <c r="R44" s="38">
        <v>0</v>
      </c>
      <c r="S44" s="38">
        <v>25882.731</v>
      </c>
      <c r="T44" s="38">
        <v>0</v>
      </c>
      <c r="U44" s="38">
        <v>0</v>
      </c>
      <c r="V44" s="38">
        <v>235869.26680000004</v>
      </c>
      <c r="W44" s="38">
        <f>VLOOKUP(B44,'[1]PT NOV-DIC 2024'!$B$6:$W$84,11,FALSE)</f>
        <v>0</v>
      </c>
      <c r="X44" s="38">
        <f>VLOOKUP(B44,'[1]PT NOV-DIC 2024'!$B$6:$W$84,12,FALSE)</f>
        <v>0</v>
      </c>
      <c r="Y44" s="38">
        <v>0</v>
      </c>
      <c r="Z44" s="38">
        <v>0</v>
      </c>
      <c r="AA44" s="38">
        <v>0</v>
      </c>
      <c r="AB44" s="38">
        <f t="shared" si="8"/>
        <v>261751.99780000004</v>
      </c>
      <c r="AC44" s="38">
        <v>0</v>
      </c>
      <c r="AD44" s="38">
        <v>0</v>
      </c>
      <c r="AE44" s="38">
        <v>0</v>
      </c>
      <c r="AF44" s="38">
        <f>VLOOKUP(B44,'[1]PT NOV-DIC 2024'!$B$6:$W$84,14,FALSE)</f>
        <v>24735.575999996625</v>
      </c>
      <c r="AG44" s="38">
        <f>VLOOKUP(B44,'[1]PT NOV-DIC 2024'!$B$6:$W$84,15,FALSE)</f>
        <v>667036.73599998653</v>
      </c>
      <c r="AH44" s="38">
        <f t="shared" si="5"/>
        <v>691772.31199998315</v>
      </c>
      <c r="AI44" s="36">
        <f t="shared" si="9"/>
        <v>-430020.31419998314</v>
      </c>
      <c r="AJ44" s="37">
        <v>10232818</v>
      </c>
      <c r="AK44" s="39">
        <v>0</v>
      </c>
      <c r="AL44" s="39">
        <v>1805791</v>
      </c>
      <c r="AM44" s="39">
        <v>0</v>
      </c>
      <c r="AN44" s="39">
        <v>0</v>
      </c>
      <c r="AO44" s="39">
        <v>1756308</v>
      </c>
      <c r="AP44" s="39">
        <v>0</v>
      </c>
      <c r="AQ44" s="39">
        <v>0</v>
      </c>
      <c r="AR44" s="39">
        <v>0</v>
      </c>
      <c r="AS44" s="36">
        <f t="shared" si="2"/>
        <v>13794917</v>
      </c>
      <c r="AT44" s="42">
        <f t="shared" si="10"/>
        <v>-29474584.428657025</v>
      </c>
      <c r="AU44" s="21">
        <f t="shared" si="6"/>
        <v>0</v>
      </c>
      <c r="AV44" s="22">
        <f t="shared" si="7"/>
        <v>29474584.428657025</v>
      </c>
    </row>
    <row r="45" spans="1:48" x14ac:dyDescent="0.25">
      <c r="A45" s="17" t="s">
        <v>53</v>
      </c>
      <c r="B45" s="18">
        <v>127</v>
      </c>
      <c r="C45" s="19" t="s">
        <v>56</v>
      </c>
      <c r="D45" s="60">
        <v>-657220.2145999996</v>
      </c>
      <c r="E45" s="40">
        <v>21808.378999999954</v>
      </c>
      <c r="F45" s="40">
        <v>48329.185500000094</v>
      </c>
      <c r="G45" s="40">
        <v>60496.695000000109</v>
      </c>
      <c r="H45" s="40">
        <v>54615.034999999996</v>
      </c>
      <c r="I45" s="40">
        <v>55985.774999999994</v>
      </c>
      <c r="J45" s="40">
        <v>34891.187999999995</v>
      </c>
      <c r="K45" s="40">
        <v>23721.25</v>
      </c>
      <c r="L45" s="40">
        <v>28687.424999999999</v>
      </c>
      <c r="M45" s="40">
        <v>49138.361499999999</v>
      </c>
      <c r="N45" s="40">
        <v>32660.332999999999</v>
      </c>
      <c r="O45" s="40">
        <v>67432.466</v>
      </c>
      <c r="P45" s="40">
        <v>97804.551000000007</v>
      </c>
      <c r="Q45" s="40">
        <f t="shared" si="4"/>
        <v>575570.6440000002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f>VLOOKUP(B45,'[1]PT NOV-DIC 2024'!$B$6:$W$84,11,FALSE)</f>
        <v>289.53299999987939</v>
      </c>
      <c r="X45" s="38">
        <f>VLOOKUP(B45,'[1]PT NOV-DIC 2024'!$B$6:$W$84,12,FALSE)</f>
        <v>0</v>
      </c>
      <c r="Y45" s="38">
        <v>0</v>
      </c>
      <c r="Z45" s="38">
        <v>0</v>
      </c>
      <c r="AA45" s="38">
        <v>0</v>
      </c>
      <c r="AB45" s="38">
        <f t="shared" si="8"/>
        <v>289.53299999987939</v>
      </c>
      <c r="AC45" s="38">
        <v>0</v>
      </c>
      <c r="AD45" s="38">
        <v>0</v>
      </c>
      <c r="AE45" s="38">
        <v>0</v>
      </c>
      <c r="AF45" s="38">
        <f>VLOOKUP(B45,'[1]PT NOV-DIC 2024'!$B$6:$W$84,14,FALSE)</f>
        <v>0</v>
      </c>
      <c r="AG45" s="38">
        <f>VLOOKUP(B45,'[1]PT NOV-DIC 2024'!$B$6:$W$84,15,FALSE)</f>
        <v>22215.111000000092</v>
      </c>
      <c r="AH45" s="38">
        <f t="shared" si="5"/>
        <v>22215.111000000092</v>
      </c>
      <c r="AI45" s="36">
        <f t="shared" si="9"/>
        <v>-21925.578000000212</v>
      </c>
      <c r="AJ45" s="37">
        <v>247876</v>
      </c>
      <c r="AK45" s="39">
        <v>0</v>
      </c>
      <c r="AL45" s="39">
        <v>43743</v>
      </c>
      <c r="AM45" s="39">
        <v>0</v>
      </c>
      <c r="AN45" s="39">
        <v>0</v>
      </c>
      <c r="AO45" s="39">
        <v>0</v>
      </c>
      <c r="AP45" s="39">
        <v>0</v>
      </c>
      <c r="AQ45" s="39">
        <v>0</v>
      </c>
      <c r="AR45" s="39">
        <v>0</v>
      </c>
      <c r="AS45" s="36">
        <f t="shared" si="2"/>
        <v>291619</v>
      </c>
      <c r="AT45" s="42">
        <f t="shared" si="10"/>
        <v>-963097.43660000013</v>
      </c>
      <c r="AU45" s="21">
        <f t="shared" si="6"/>
        <v>0</v>
      </c>
      <c r="AV45" s="22">
        <f t="shared" si="7"/>
        <v>963097.43660000013</v>
      </c>
    </row>
    <row r="46" spans="1:48" x14ac:dyDescent="0.25">
      <c r="A46" s="17" t="s">
        <v>53</v>
      </c>
      <c r="B46" s="18">
        <v>132</v>
      </c>
      <c r="C46" s="19" t="s">
        <v>57</v>
      </c>
      <c r="D46" s="60">
        <v>-7551790.3943769895</v>
      </c>
      <c r="E46" s="40">
        <v>358158.31750000012</v>
      </c>
      <c r="F46" s="40">
        <v>812429.12590000057</v>
      </c>
      <c r="G46" s="40">
        <v>604710.07450000069</v>
      </c>
      <c r="H46" s="40">
        <v>937483.75249999994</v>
      </c>
      <c r="I46" s="40">
        <v>647790.57900000003</v>
      </c>
      <c r="J46" s="40">
        <v>502158.34</v>
      </c>
      <c r="K46" s="40">
        <v>592284.33829999994</v>
      </c>
      <c r="L46" s="40">
        <v>699202.43849999993</v>
      </c>
      <c r="M46" s="40">
        <v>815876.37</v>
      </c>
      <c r="N46" s="40">
        <v>745966.42299999995</v>
      </c>
      <c r="O46" s="40">
        <v>801228.2</v>
      </c>
      <c r="P46" s="40">
        <v>739761.95600000001</v>
      </c>
      <c r="Q46" s="40">
        <f t="shared" si="4"/>
        <v>8257049.9152000016</v>
      </c>
      <c r="R46" s="38">
        <v>41089.160000000003</v>
      </c>
      <c r="S46" s="38">
        <v>0</v>
      </c>
      <c r="T46" s="38">
        <v>0</v>
      </c>
      <c r="U46" s="38">
        <v>0</v>
      </c>
      <c r="V46" s="38">
        <v>30544.402999999969</v>
      </c>
      <c r="W46" s="38">
        <f>VLOOKUP(B46,'[1]PT NOV-DIC 2024'!$B$6:$W$84,11,FALSE)</f>
        <v>0</v>
      </c>
      <c r="X46" s="38">
        <f>VLOOKUP(B46,'[1]PT NOV-DIC 2024'!$B$6:$W$84,12,FALSE)</f>
        <v>0</v>
      </c>
      <c r="Y46" s="38">
        <v>3534.8399999999997</v>
      </c>
      <c r="Z46" s="38">
        <v>0</v>
      </c>
      <c r="AA46" s="38">
        <v>277084.61000000004</v>
      </c>
      <c r="AB46" s="38">
        <f t="shared" si="8"/>
        <v>352253.01300000004</v>
      </c>
      <c r="AC46" s="38">
        <v>0</v>
      </c>
      <c r="AD46" s="38">
        <v>0</v>
      </c>
      <c r="AE46" s="38">
        <v>0</v>
      </c>
      <c r="AF46" s="38">
        <f>VLOOKUP(B46,'[1]PT NOV-DIC 2024'!$B$6:$W$84,14,FALSE)</f>
        <v>197779.07900000177</v>
      </c>
      <c r="AG46" s="38">
        <f>VLOOKUP(B46,'[1]PT NOV-DIC 2024'!$B$6:$W$84,15,FALSE)</f>
        <v>602947.57199999876</v>
      </c>
      <c r="AH46" s="38">
        <f t="shared" si="5"/>
        <v>800726.65100000054</v>
      </c>
      <c r="AI46" s="36">
        <f t="shared" si="9"/>
        <v>-448473.6380000005</v>
      </c>
      <c r="AJ46" s="37">
        <v>4230468</v>
      </c>
      <c r="AK46" s="39">
        <v>0</v>
      </c>
      <c r="AL46" s="39">
        <v>746553</v>
      </c>
      <c r="AM46" s="39">
        <v>891781</v>
      </c>
      <c r="AN46" s="39">
        <v>0</v>
      </c>
      <c r="AO46" s="39">
        <v>0</v>
      </c>
      <c r="AP46" s="39">
        <v>0</v>
      </c>
      <c r="AQ46" s="39">
        <v>0</v>
      </c>
      <c r="AR46" s="39">
        <v>0</v>
      </c>
      <c r="AS46" s="36">
        <f t="shared" si="2"/>
        <v>5868802</v>
      </c>
      <c r="AT46" s="42">
        <f t="shared" si="10"/>
        <v>-10388511.947576992</v>
      </c>
      <c r="AU46" s="21">
        <f t="shared" si="6"/>
        <v>0</v>
      </c>
      <c r="AV46" s="22">
        <f t="shared" si="7"/>
        <v>10388511.947576992</v>
      </c>
    </row>
    <row r="47" spans="1:48" x14ac:dyDescent="0.25">
      <c r="A47" s="17" t="s">
        <v>53</v>
      </c>
      <c r="B47" s="18">
        <v>136</v>
      </c>
      <c r="C47" s="19" t="s">
        <v>58</v>
      </c>
      <c r="D47" s="60">
        <v>-431580.67349999934</v>
      </c>
      <c r="E47" s="40">
        <v>66195.880000000077</v>
      </c>
      <c r="F47" s="40">
        <v>59061.122999999992</v>
      </c>
      <c r="G47" s="40">
        <v>51145.022999999994</v>
      </c>
      <c r="H47" s="40">
        <v>90660.784</v>
      </c>
      <c r="I47" s="40">
        <v>124913.686</v>
      </c>
      <c r="J47" s="40">
        <v>44398.286</v>
      </c>
      <c r="K47" s="40">
        <v>66694.168999999994</v>
      </c>
      <c r="L47" s="40">
        <v>57043.277000000002</v>
      </c>
      <c r="M47" s="40">
        <v>60423.110999999997</v>
      </c>
      <c r="N47" s="40">
        <v>48342.968999999997</v>
      </c>
      <c r="O47" s="40">
        <v>52117.625</v>
      </c>
      <c r="P47" s="40">
        <v>65436.224000000002</v>
      </c>
      <c r="Q47" s="40">
        <f t="shared" si="4"/>
        <v>786432.15700000024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f>VLOOKUP(B47,'[1]PT NOV-DIC 2024'!$B$6:$W$84,11,FALSE)</f>
        <v>0</v>
      </c>
      <c r="X47" s="38">
        <f>VLOOKUP(B47,'[1]PT NOV-DIC 2024'!$B$6:$W$84,12,FALSE)</f>
        <v>0</v>
      </c>
      <c r="Y47" s="38">
        <v>0</v>
      </c>
      <c r="Z47" s="38">
        <v>0</v>
      </c>
      <c r="AA47" s="38">
        <v>0</v>
      </c>
      <c r="AB47" s="38">
        <f t="shared" si="8"/>
        <v>0</v>
      </c>
      <c r="AC47" s="38">
        <v>0</v>
      </c>
      <c r="AD47" s="38">
        <v>0</v>
      </c>
      <c r="AE47" s="38">
        <v>0</v>
      </c>
      <c r="AF47" s="38">
        <f>VLOOKUP(B47,'[1]PT NOV-DIC 2024'!$B$6:$W$84,14,FALSE)</f>
        <v>1.1641532182693481E-10</v>
      </c>
      <c r="AG47" s="38">
        <f>VLOOKUP(B47,'[1]PT NOV-DIC 2024'!$B$6:$W$84,15,FALSE)</f>
        <v>222.72000000000116</v>
      </c>
      <c r="AH47" s="38">
        <f t="shared" si="5"/>
        <v>222.72000000011758</v>
      </c>
      <c r="AI47" s="36">
        <f t="shared" si="9"/>
        <v>-222.72000000011758</v>
      </c>
      <c r="AJ47" s="37">
        <v>312760</v>
      </c>
      <c r="AK47" s="39">
        <v>0</v>
      </c>
      <c r="AL47" s="39">
        <v>55193</v>
      </c>
      <c r="AM47" s="39">
        <v>0</v>
      </c>
      <c r="AN47" s="39">
        <v>0</v>
      </c>
      <c r="AO47" s="39">
        <v>0</v>
      </c>
      <c r="AP47" s="39">
        <v>0</v>
      </c>
      <c r="AQ47" s="39">
        <v>0</v>
      </c>
      <c r="AR47" s="39">
        <v>0</v>
      </c>
      <c r="AS47" s="36">
        <f t="shared" si="2"/>
        <v>367953</v>
      </c>
      <c r="AT47" s="42">
        <f t="shared" si="10"/>
        <v>-850282.5504999999</v>
      </c>
      <c r="AU47" s="21">
        <f t="shared" si="6"/>
        <v>0</v>
      </c>
      <c r="AV47" s="22">
        <f t="shared" si="7"/>
        <v>850282.5504999999</v>
      </c>
    </row>
    <row r="48" spans="1:48" x14ac:dyDescent="0.25">
      <c r="A48" s="17" t="s">
        <v>53</v>
      </c>
      <c r="B48" s="18">
        <v>137</v>
      </c>
      <c r="C48" s="19" t="s">
        <v>59</v>
      </c>
      <c r="D48" s="60">
        <v>-13712180.733772412</v>
      </c>
      <c r="E48" s="40">
        <v>894764.63099999365</v>
      </c>
      <c r="F48" s="40">
        <v>1115695.158199999</v>
      </c>
      <c r="G48" s="40">
        <v>1060000.4209999919</v>
      </c>
      <c r="H48" s="40">
        <v>1194121.7823999999</v>
      </c>
      <c r="I48" s="40">
        <v>1362377.0704000001</v>
      </c>
      <c r="J48" s="40">
        <v>1050372.6040000001</v>
      </c>
      <c r="K48" s="40">
        <v>1245192.22</v>
      </c>
      <c r="L48" s="40">
        <v>1639485.7099999997</v>
      </c>
      <c r="M48" s="40">
        <v>1434480.1459999999</v>
      </c>
      <c r="N48" s="40">
        <v>1338443.2180000001</v>
      </c>
      <c r="O48" s="40">
        <v>1459472.9979999999</v>
      </c>
      <c r="P48" s="40">
        <v>1490112.3459999999</v>
      </c>
      <c r="Q48" s="40">
        <f t="shared" si="4"/>
        <v>15284518.304999985</v>
      </c>
      <c r="R48" s="38">
        <v>0</v>
      </c>
      <c r="S48" s="38">
        <v>0</v>
      </c>
      <c r="T48" s="38">
        <v>0</v>
      </c>
      <c r="U48" s="38">
        <v>0</v>
      </c>
      <c r="V48" s="38">
        <v>276389.83400000026</v>
      </c>
      <c r="W48" s="38">
        <f>VLOOKUP(B48,'[1]PT NOV-DIC 2024'!$B$6:$W$84,11,FALSE)</f>
        <v>0</v>
      </c>
      <c r="X48" s="38">
        <f>VLOOKUP(B48,'[1]PT NOV-DIC 2024'!$B$6:$W$84,12,FALSE)</f>
        <v>0</v>
      </c>
      <c r="Y48" s="38">
        <v>43677.019999999924</v>
      </c>
      <c r="Z48" s="38">
        <v>0</v>
      </c>
      <c r="AA48" s="38">
        <v>1621438.69</v>
      </c>
      <c r="AB48" s="38">
        <f t="shared" si="8"/>
        <v>1941505.5440000002</v>
      </c>
      <c r="AC48" s="38">
        <v>0</v>
      </c>
      <c r="AD48" s="38">
        <v>0</v>
      </c>
      <c r="AE48" s="38">
        <v>0</v>
      </c>
      <c r="AF48" s="38">
        <f>VLOOKUP(B48,'[1]PT NOV-DIC 2024'!$B$6:$W$84,14,FALSE)</f>
        <v>7597.0209999978542</v>
      </c>
      <c r="AG48" s="38">
        <f>VLOOKUP(B48,'[1]PT NOV-DIC 2024'!$B$6:$W$84,15,FALSE)</f>
        <v>838371.71699999738</v>
      </c>
      <c r="AH48" s="38">
        <f t="shared" si="5"/>
        <v>845968.73799999524</v>
      </c>
      <c r="AI48" s="36">
        <f t="shared" si="9"/>
        <v>1095536.806000005</v>
      </c>
      <c r="AJ48" s="37">
        <v>7565156</v>
      </c>
      <c r="AK48" s="39">
        <v>0</v>
      </c>
      <c r="AL48" s="39">
        <v>1335027</v>
      </c>
      <c r="AM48" s="39">
        <v>851460</v>
      </c>
      <c r="AN48" s="39">
        <v>0</v>
      </c>
      <c r="AO48" s="39">
        <v>0</v>
      </c>
      <c r="AP48" s="39">
        <v>361125</v>
      </c>
      <c r="AQ48" s="39">
        <v>0</v>
      </c>
      <c r="AR48" s="39">
        <v>678303</v>
      </c>
      <c r="AS48" s="36">
        <f t="shared" si="2"/>
        <v>10791071</v>
      </c>
      <c r="AT48" s="42">
        <f t="shared" si="10"/>
        <v>-17110091.232772391</v>
      </c>
      <c r="AU48" s="21">
        <f t="shared" si="6"/>
        <v>0</v>
      </c>
      <c r="AV48" s="22">
        <f t="shared" si="7"/>
        <v>17110091.232772391</v>
      </c>
    </row>
    <row r="49" spans="1:48" x14ac:dyDescent="0.25">
      <c r="A49" s="17" t="s">
        <v>53</v>
      </c>
      <c r="B49" s="18">
        <v>141</v>
      </c>
      <c r="C49" s="19" t="s">
        <v>60</v>
      </c>
      <c r="D49" s="60">
        <v>-4740922.9003428742</v>
      </c>
      <c r="E49" s="40">
        <v>496162.27299999999</v>
      </c>
      <c r="F49" s="40">
        <v>535709.7449999993</v>
      </c>
      <c r="G49" s="40">
        <v>602073.17799999786</v>
      </c>
      <c r="H49" s="40">
        <v>654692.84679999994</v>
      </c>
      <c r="I49" s="40">
        <v>544907.06700000004</v>
      </c>
      <c r="J49" s="40">
        <v>731505.65800000005</v>
      </c>
      <c r="K49" s="40">
        <v>783934.52399999998</v>
      </c>
      <c r="L49" s="40">
        <v>694047.67099999997</v>
      </c>
      <c r="M49" s="40">
        <v>675624.93160000001</v>
      </c>
      <c r="N49" s="40">
        <v>616423.69999999995</v>
      </c>
      <c r="O49" s="40">
        <v>677980.59360000002</v>
      </c>
      <c r="P49" s="40">
        <v>916737.08480000007</v>
      </c>
      <c r="Q49" s="40">
        <f t="shared" si="4"/>
        <v>7929799.2727999976</v>
      </c>
      <c r="R49" s="38">
        <v>0</v>
      </c>
      <c r="S49" s="38">
        <v>0</v>
      </c>
      <c r="T49" s="38">
        <v>44798.300999999999</v>
      </c>
      <c r="U49" s="38">
        <v>0</v>
      </c>
      <c r="V49" s="38">
        <v>102951.91599999991</v>
      </c>
      <c r="W49" s="38">
        <f>VLOOKUP(B49,'[1]PT NOV-DIC 2024'!$B$6:$W$84,11,FALSE)</f>
        <v>0</v>
      </c>
      <c r="X49" s="38">
        <f>VLOOKUP(B49,'[1]PT NOV-DIC 2024'!$B$6:$W$84,12,FALSE)</f>
        <v>0</v>
      </c>
      <c r="Y49" s="38">
        <v>2249.1210000000001</v>
      </c>
      <c r="Z49" s="38">
        <v>0</v>
      </c>
      <c r="AA49" s="38">
        <v>9538472.0899999999</v>
      </c>
      <c r="AB49" s="38">
        <f t="shared" si="8"/>
        <v>9688471.4279999994</v>
      </c>
      <c r="AC49" s="38">
        <v>551890.37</v>
      </c>
      <c r="AD49" s="38">
        <v>0</v>
      </c>
      <c r="AE49" s="38">
        <v>0</v>
      </c>
      <c r="AF49" s="38">
        <f>VLOOKUP(B49,'[1]PT NOV-DIC 2024'!$B$6:$W$84,14,FALSE)</f>
        <v>6226824.8800000036</v>
      </c>
      <c r="AG49" s="38">
        <f>VLOOKUP(B49,'[1]PT NOV-DIC 2024'!$B$6:$W$84,15,FALSE)</f>
        <v>151842.27699999977</v>
      </c>
      <c r="AH49" s="38">
        <f t="shared" si="5"/>
        <v>6930557.5270000035</v>
      </c>
      <c r="AI49" s="36">
        <f t="shared" si="9"/>
        <v>2757913.9009999959</v>
      </c>
      <c r="AJ49" s="37">
        <v>3089549</v>
      </c>
      <c r="AK49" s="39">
        <v>0</v>
      </c>
      <c r="AL49" s="39">
        <v>545215</v>
      </c>
      <c r="AM49" s="39">
        <v>739578</v>
      </c>
      <c r="AN49" s="39">
        <v>0</v>
      </c>
      <c r="AO49" s="39">
        <v>45000</v>
      </c>
      <c r="AP49" s="39">
        <v>158886</v>
      </c>
      <c r="AQ49" s="39">
        <v>0</v>
      </c>
      <c r="AR49" s="39">
        <v>0</v>
      </c>
      <c r="AS49" s="36">
        <f t="shared" si="2"/>
        <v>4578228</v>
      </c>
      <c r="AT49" s="42">
        <f t="shared" si="10"/>
        <v>-5334580.2721428759</v>
      </c>
      <c r="AU49" s="21">
        <f t="shared" si="6"/>
        <v>0</v>
      </c>
      <c r="AV49" s="22">
        <f t="shared" si="7"/>
        <v>5334580.2721428759</v>
      </c>
    </row>
    <row r="50" spans="1:48" x14ac:dyDescent="0.25">
      <c r="A50" s="17" t="s">
        <v>53</v>
      </c>
      <c r="B50" s="18">
        <v>143</v>
      </c>
      <c r="C50" s="19" t="s">
        <v>61</v>
      </c>
      <c r="D50" s="60">
        <v>-11540379.324299993</v>
      </c>
      <c r="E50" s="40">
        <v>721806.24599999783</v>
      </c>
      <c r="F50" s="40">
        <v>812902.1079999971</v>
      </c>
      <c r="G50" s="40">
        <v>780922.21199999657</v>
      </c>
      <c r="H50" s="40">
        <v>889496.40460000001</v>
      </c>
      <c r="I50" s="40">
        <v>744077.06299999997</v>
      </c>
      <c r="J50" s="40">
        <v>802014.28499999992</v>
      </c>
      <c r="K50" s="40">
        <v>867551.16</v>
      </c>
      <c r="L50" s="40">
        <v>739816.84920000006</v>
      </c>
      <c r="M50" s="40">
        <v>853456.58639999991</v>
      </c>
      <c r="N50" s="40">
        <v>769152.85400000005</v>
      </c>
      <c r="O50" s="40">
        <v>1119970.5035999999</v>
      </c>
      <c r="P50" s="40">
        <v>1029659.6867999999</v>
      </c>
      <c r="Q50" s="40">
        <f t="shared" si="4"/>
        <v>10130825.95859999</v>
      </c>
      <c r="R50" s="38">
        <v>0</v>
      </c>
      <c r="S50" s="38">
        <v>0</v>
      </c>
      <c r="T50" s="38">
        <v>0</v>
      </c>
      <c r="U50" s="38">
        <v>0</v>
      </c>
      <c r="V50" s="38">
        <v>148025.66399999987</v>
      </c>
      <c r="W50" s="38">
        <f>VLOOKUP(B50,'[1]PT NOV-DIC 2024'!$B$6:$W$84,11,FALSE)</f>
        <v>136.30499999783933</v>
      </c>
      <c r="X50" s="38">
        <f>VLOOKUP(B50,'[1]PT NOV-DIC 2024'!$B$6:$W$84,12,FALSE)</f>
        <v>0</v>
      </c>
      <c r="Y50" s="38">
        <v>50586.543000000012</v>
      </c>
      <c r="Z50" s="38">
        <v>0</v>
      </c>
      <c r="AA50" s="38">
        <v>4309183.84</v>
      </c>
      <c r="AB50" s="38">
        <f t="shared" si="8"/>
        <v>4507932.3519999972</v>
      </c>
      <c r="AC50" s="38">
        <v>0</v>
      </c>
      <c r="AD50" s="38">
        <v>0</v>
      </c>
      <c r="AE50" s="38">
        <v>0</v>
      </c>
      <c r="AF50" s="38">
        <f>VLOOKUP(B50,'[1]PT NOV-DIC 2024'!$B$6:$W$84,14,FALSE)</f>
        <v>0</v>
      </c>
      <c r="AG50" s="38">
        <f>VLOOKUP(B50,'[1]PT NOV-DIC 2024'!$B$6:$W$84,15,FALSE)</f>
        <v>85480.25299999956</v>
      </c>
      <c r="AH50" s="38">
        <f t="shared" si="5"/>
        <v>85480.25299999956</v>
      </c>
      <c r="AI50" s="36">
        <f t="shared" si="9"/>
        <v>4422452.0989999976</v>
      </c>
      <c r="AJ50" s="37">
        <v>4451515</v>
      </c>
      <c r="AK50" s="39">
        <v>0</v>
      </c>
      <c r="AL50" s="39">
        <v>785561</v>
      </c>
      <c r="AM50" s="39">
        <v>1436357</v>
      </c>
      <c r="AN50" s="39">
        <v>0</v>
      </c>
      <c r="AO50" s="39">
        <v>0</v>
      </c>
      <c r="AP50" s="39">
        <v>433748</v>
      </c>
      <c r="AQ50" s="39">
        <v>0</v>
      </c>
      <c r="AR50" s="39">
        <v>0</v>
      </c>
      <c r="AS50" s="36">
        <f t="shared" si="2"/>
        <v>7107181</v>
      </c>
      <c r="AT50" s="42">
        <f t="shared" si="10"/>
        <v>-10141572.183899984</v>
      </c>
      <c r="AU50" s="21">
        <f t="shared" si="6"/>
        <v>0</v>
      </c>
      <c r="AV50" s="22">
        <f t="shared" si="7"/>
        <v>10141572.183899984</v>
      </c>
    </row>
    <row r="51" spans="1:48" x14ac:dyDescent="0.25">
      <c r="A51" s="17" t="s">
        <v>53</v>
      </c>
      <c r="B51" s="18">
        <v>144</v>
      </c>
      <c r="C51" s="19" t="s">
        <v>62</v>
      </c>
      <c r="D51" s="60">
        <v>-16564301.115506675</v>
      </c>
      <c r="E51" s="40">
        <v>1456287.4259999886</v>
      </c>
      <c r="F51" s="40">
        <v>893617.9309999902</v>
      </c>
      <c r="G51" s="40">
        <v>1166893.0341999833</v>
      </c>
      <c r="H51" s="40">
        <v>900969.81129999994</v>
      </c>
      <c r="I51" s="40">
        <v>1122271.7686000001</v>
      </c>
      <c r="J51" s="40">
        <v>1082981.1327</v>
      </c>
      <c r="K51" s="40">
        <v>1088557.99</v>
      </c>
      <c r="L51" s="40">
        <v>993859.25919999997</v>
      </c>
      <c r="M51" s="40">
        <v>1057185.6068</v>
      </c>
      <c r="N51" s="40">
        <v>1015241.6053000001</v>
      </c>
      <c r="O51" s="40">
        <v>1403045.8887999998</v>
      </c>
      <c r="P51" s="40">
        <v>1192169.5956999999</v>
      </c>
      <c r="Q51" s="40">
        <f t="shared" si="4"/>
        <v>13373081.04959996</v>
      </c>
      <c r="R51" s="38">
        <v>0</v>
      </c>
      <c r="S51" s="38">
        <v>0</v>
      </c>
      <c r="T51" s="38">
        <v>0</v>
      </c>
      <c r="U51" s="38">
        <v>0</v>
      </c>
      <c r="V51" s="38">
        <v>237877.5360000009</v>
      </c>
      <c r="W51" s="38">
        <f>VLOOKUP(B51,'[1]PT NOV-DIC 2024'!$B$6:$W$84,11,FALSE)</f>
        <v>0</v>
      </c>
      <c r="X51" s="38">
        <f>VLOOKUP(B51,'[1]PT NOV-DIC 2024'!$B$6:$W$84,12,FALSE)</f>
        <v>0</v>
      </c>
      <c r="Y51" s="38">
        <v>17089.240000000005</v>
      </c>
      <c r="Z51" s="38">
        <v>0</v>
      </c>
      <c r="AA51" s="38">
        <v>314369.00000000006</v>
      </c>
      <c r="AB51" s="38">
        <f t="shared" si="8"/>
        <v>569335.776000001</v>
      </c>
      <c r="AC51" s="38">
        <v>0</v>
      </c>
      <c r="AD51" s="38">
        <v>0</v>
      </c>
      <c r="AE51" s="38">
        <v>0</v>
      </c>
      <c r="AF51" s="38">
        <f>VLOOKUP(B51,'[1]PT NOV-DIC 2024'!$B$6:$W$84,14,FALSE)</f>
        <v>36948.127000003122</v>
      </c>
      <c r="AG51" s="38">
        <f>VLOOKUP(B51,'[1]PT NOV-DIC 2024'!$B$6:$W$84,15,FALSE)</f>
        <v>410949.16199999955</v>
      </c>
      <c r="AH51" s="38">
        <f t="shared" si="5"/>
        <v>447897.28900000267</v>
      </c>
      <c r="AI51" s="36">
        <f t="shared" si="9"/>
        <v>121438.48699999833</v>
      </c>
      <c r="AJ51" s="37">
        <v>8283642</v>
      </c>
      <c r="AK51" s="39">
        <v>0</v>
      </c>
      <c r="AL51" s="39">
        <v>1461819</v>
      </c>
      <c r="AM51" s="39">
        <v>765980</v>
      </c>
      <c r="AN51" s="39">
        <v>0</v>
      </c>
      <c r="AO51" s="39">
        <v>0</v>
      </c>
      <c r="AP51" s="39">
        <v>560619</v>
      </c>
      <c r="AQ51" s="39">
        <v>0</v>
      </c>
      <c r="AR51" s="39">
        <v>0</v>
      </c>
      <c r="AS51" s="36">
        <f t="shared" si="2"/>
        <v>11072060</v>
      </c>
      <c r="AT51" s="42">
        <f t="shared" si="10"/>
        <v>-18743883.678106636</v>
      </c>
      <c r="AU51" s="21">
        <f t="shared" si="6"/>
        <v>0</v>
      </c>
      <c r="AV51" s="22">
        <f t="shared" si="7"/>
        <v>18743883.678106636</v>
      </c>
    </row>
    <row r="52" spans="1:48" x14ac:dyDescent="0.25">
      <c r="A52" s="17" t="s">
        <v>53</v>
      </c>
      <c r="B52" s="18">
        <v>145</v>
      </c>
      <c r="C52" s="19" t="s">
        <v>63</v>
      </c>
      <c r="D52" s="60">
        <v>-1328251.4590000762</v>
      </c>
      <c r="E52" s="40">
        <v>71454.762000000104</v>
      </c>
      <c r="F52" s="40">
        <v>125433.48100000041</v>
      </c>
      <c r="G52" s="40">
        <v>124759.80400000034</v>
      </c>
      <c r="H52" s="40">
        <v>94279.15400000001</v>
      </c>
      <c r="I52" s="40">
        <v>89466.546000000002</v>
      </c>
      <c r="J52" s="40">
        <v>113739.29300000001</v>
      </c>
      <c r="K52" s="40">
        <v>176648.696</v>
      </c>
      <c r="L52" s="40">
        <v>100557.239</v>
      </c>
      <c r="M52" s="40">
        <v>128960.408</v>
      </c>
      <c r="N52" s="40">
        <v>135027.75</v>
      </c>
      <c r="O52" s="40">
        <v>123640.50099999999</v>
      </c>
      <c r="P52" s="40">
        <v>132090.565</v>
      </c>
      <c r="Q52" s="40">
        <f t="shared" si="4"/>
        <v>1416058.1990000007</v>
      </c>
      <c r="R52" s="38">
        <v>0</v>
      </c>
      <c r="S52" s="38">
        <v>0</v>
      </c>
      <c r="T52" s="38">
        <v>0</v>
      </c>
      <c r="U52" s="38">
        <v>0</v>
      </c>
      <c r="V52" s="38">
        <v>42.966000000000001</v>
      </c>
      <c r="W52" s="38">
        <f>VLOOKUP(B52,'[1]PT NOV-DIC 2024'!$B$6:$W$84,11,FALSE)</f>
        <v>0</v>
      </c>
      <c r="X52" s="38">
        <f>VLOOKUP(B52,'[1]PT NOV-DIC 2024'!$B$6:$W$84,12,FALSE)</f>
        <v>0</v>
      </c>
      <c r="Y52" s="38">
        <v>0</v>
      </c>
      <c r="Z52" s="38">
        <v>0</v>
      </c>
      <c r="AA52" s="38">
        <v>11354.3</v>
      </c>
      <c r="AB52" s="38">
        <f t="shared" si="8"/>
        <v>11397.266</v>
      </c>
      <c r="AC52" s="38">
        <v>0</v>
      </c>
      <c r="AD52" s="38">
        <v>0</v>
      </c>
      <c r="AE52" s="38">
        <v>0</v>
      </c>
      <c r="AF52" s="38">
        <f>VLOOKUP(B52,'[1]PT NOV-DIC 2024'!$B$6:$W$84,14,FALSE)</f>
        <v>0</v>
      </c>
      <c r="AG52" s="38">
        <f>VLOOKUP(B52,'[1]PT NOV-DIC 2024'!$B$6:$W$84,15,FALSE)</f>
        <v>29067.881999999867</v>
      </c>
      <c r="AH52" s="38">
        <f t="shared" si="5"/>
        <v>29067.881999999867</v>
      </c>
      <c r="AI52" s="36">
        <f t="shared" si="9"/>
        <v>-17670.615999999867</v>
      </c>
      <c r="AJ52" s="37">
        <v>690806</v>
      </c>
      <c r="AK52" s="39">
        <v>0</v>
      </c>
      <c r="AL52" s="39">
        <v>121907</v>
      </c>
      <c r="AM52" s="39">
        <v>368005</v>
      </c>
      <c r="AN52" s="39">
        <v>0</v>
      </c>
      <c r="AO52" s="39">
        <v>0</v>
      </c>
      <c r="AP52" s="39">
        <v>0</v>
      </c>
      <c r="AQ52" s="39">
        <v>0</v>
      </c>
      <c r="AR52" s="39">
        <v>0</v>
      </c>
      <c r="AS52" s="36">
        <f t="shared" si="2"/>
        <v>1180718</v>
      </c>
      <c r="AT52" s="42">
        <f t="shared" si="10"/>
        <v>-1581262.274000077</v>
      </c>
      <c r="AU52" s="21">
        <f t="shared" si="6"/>
        <v>0</v>
      </c>
      <c r="AV52" s="22">
        <f t="shared" si="7"/>
        <v>1581262.274000077</v>
      </c>
    </row>
    <row r="53" spans="1:48" x14ac:dyDescent="0.25">
      <c r="A53" s="17" t="s">
        <v>53</v>
      </c>
      <c r="B53" s="18">
        <v>146</v>
      </c>
      <c r="C53" s="19" t="s">
        <v>64</v>
      </c>
      <c r="D53" s="60">
        <v>-204904.96069999997</v>
      </c>
      <c r="E53" s="40">
        <v>5481.672999999998</v>
      </c>
      <c r="F53" s="40">
        <v>25041.149999999987</v>
      </c>
      <c r="G53" s="40">
        <v>19859.098000000013</v>
      </c>
      <c r="H53" s="40">
        <v>24621.925999999999</v>
      </c>
      <c r="I53" s="40">
        <v>12507.966999999999</v>
      </c>
      <c r="J53" s="40">
        <v>8881.8780000000006</v>
      </c>
      <c r="K53" s="40">
        <v>24036.6816</v>
      </c>
      <c r="L53" s="40">
        <v>16002.9316</v>
      </c>
      <c r="M53" s="40">
        <v>16031.240999999998</v>
      </c>
      <c r="N53" s="40">
        <v>25418.341399999998</v>
      </c>
      <c r="O53" s="40">
        <v>30722.6813</v>
      </c>
      <c r="P53" s="40">
        <v>10116.2924</v>
      </c>
      <c r="Q53" s="40">
        <f t="shared" si="4"/>
        <v>218721.86130000002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f>VLOOKUP(B53,'[1]PT NOV-DIC 2024'!$B$6:$W$84,11,FALSE)</f>
        <v>0</v>
      </c>
      <c r="X53" s="38">
        <f>VLOOKUP(B53,'[1]PT NOV-DIC 2024'!$B$6:$W$84,12,FALSE)</f>
        <v>0</v>
      </c>
      <c r="Y53" s="38">
        <v>23.2</v>
      </c>
      <c r="Z53" s="38">
        <v>0</v>
      </c>
      <c r="AA53" s="38">
        <v>0</v>
      </c>
      <c r="AB53" s="38">
        <f t="shared" si="8"/>
        <v>23.2</v>
      </c>
      <c r="AC53" s="38">
        <v>0</v>
      </c>
      <c r="AD53" s="38">
        <v>0</v>
      </c>
      <c r="AE53" s="38">
        <v>0</v>
      </c>
      <c r="AF53" s="38">
        <f>VLOOKUP(B53,'[1]PT NOV-DIC 2024'!$B$6:$W$84,14,FALSE)</f>
        <v>0</v>
      </c>
      <c r="AG53" s="38">
        <f>VLOOKUP(B53,'[1]PT NOV-DIC 2024'!$B$6:$W$84,15,FALSE)</f>
        <v>461.01399999999558</v>
      </c>
      <c r="AH53" s="38">
        <f t="shared" si="5"/>
        <v>461.01399999999558</v>
      </c>
      <c r="AI53" s="36">
        <f t="shared" si="9"/>
        <v>-437.81399999999559</v>
      </c>
      <c r="AJ53" s="37">
        <v>100721</v>
      </c>
      <c r="AK53" s="39">
        <v>0</v>
      </c>
      <c r="AL53" s="39">
        <v>17774</v>
      </c>
      <c r="AM53" s="39">
        <v>0</v>
      </c>
      <c r="AN53" s="39">
        <v>0</v>
      </c>
      <c r="AO53" s="39">
        <v>0</v>
      </c>
      <c r="AP53" s="39">
        <v>0</v>
      </c>
      <c r="AQ53" s="39">
        <v>0</v>
      </c>
      <c r="AR53" s="39">
        <v>0</v>
      </c>
      <c r="AS53" s="36">
        <f t="shared" si="2"/>
        <v>118495</v>
      </c>
      <c r="AT53" s="42">
        <f t="shared" si="10"/>
        <v>-305569.636</v>
      </c>
      <c r="AU53" s="21">
        <f t="shared" si="6"/>
        <v>0</v>
      </c>
      <c r="AV53" s="22">
        <f t="shared" si="7"/>
        <v>305569.636</v>
      </c>
    </row>
    <row r="54" spans="1:48" x14ac:dyDescent="0.25">
      <c r="A54" s="17" t="s">
        <v>53</v>
      </c>
      <c r="B54" s="18">
        <v>147</v>
      </c>
      <c r="C54" s="19" t="s">
        <v>65</v>
      </c>
      <c r="D54" s="60">
        <v>-460405.35059999954</v>
      </c>
      <c r="E54" s="40">
        <v>1357.9699999999998</v>
      </c>
      <c r="F54" s="40">
        <v>139076.44399999996</v>
      </c>
      <c r="G54" s="40">
        <v>22585.622000000003</v>
      </c>
      <c r="H54" s="40">
        <v>31855.726000000002</v>
      </c>
      <c r="I54" s="40">
        <v>37621.125999999997</v>
      </c>
      <c r="J54" s="40">
        <v>56858.144</v>
      </c>
      <c r="K54" s="40">
        <v>190074.46799999999</v>
      </c>
      <c r="L54" s="40">
        <v>5377.9699999999993</v>
      </c>
      <c r="M54" s="40">
        <v>11289.056</v>
      </c>
      <c r="N54" s="40">
        <v>34264.67</v>
      </c>
      <c r="O54" s="40">
        <v>12418.18</v>
      </c>
      <c r="P54" s="40">
        <v>7092.14</v>
      </c>
      <c r="Q54" s="40">
        <f t="shared" si="4"/>
        <v>549871.51599999995</v>
      </c>
      <c r="R54" s="38">
        <v>0</v>
      </c>
      <c r="S54" s="38">
        <v>0</v>
      </c>
      <c r="T54" s="38">
        <v>0</v>
      </c>
      <c r="U54" s="38">
        <v>0</v>
      </c>
      <c r="V54" s="38">
        <v>46596</v>
      </c>
      <c r="W54" s="38">
        <f>VLOOKUP(B54,'[1]PT NOV-DIC 2024'!$B$6:$W$84,11,FALSE)</f>
        <v>70.359999999811407</v>
      </c>
      <c r="X54" s="38">
        <f>VLOOKUP(B54,'[1]PT NOV-DIC 2024'!$B$6:$W$84,12,FALSE)</f>
        <v>12772.951999999932</v>
      </c>
      <c r="Y54" s="38">
        <v>0</v>
      </c>
      <c r="Z54" s="38">
        <v>0</v>
      </c>
      <c r="AA54" s="38">
        <v>0</v>
      </c>
      <c r="AB54" s="38">
        <f t="shared" si="8"/>
        <v>59439.311999999743</v>
      </c>
      <c r="AC54" s="38">
        <v>0</v>
      </c>
      <c r="AD54" s="38">
        <v>0</v>
      </c>
      <c r="AE54" s="38">
        <v>0</v>
      </c>
      <c r="AF54" s="38">
        <f>VLOOKUP(B54,'[1]PT NOV-DIC 2024'!$B$6:$W$84,14,FALSE)</f>
        <v>0</v>
      </c>
      <c r="AG54" s="38">
        <f>VLOOKUP(B54,'[1]PT NOV-DIC 2024'!$B$6:$W$84,15,FALSE)</f>
        <v>0</v>
      </c>
      <c r="AH54" s="38">
        <f t="shared" si="5"/>
        <v>0</v>
      </c>
      <c r="AI54" s="36">
        <f t="shared" si="9"/>
        <v>59439.311999999743</v>
      </c>
      <c r="AJ54" s="37">
        <v>445383</v>
      </c>
      <c r="AK54" s="39">
        <v>0</v>
      </c>
      <c r="AL54" s="39">
        <v>78597</v>
      </c>
      <c r="AM54" s="39">
        <v>0</v>
      </c>
      <c r="AN54" s="39">
        <v>0</v>
      </c>
      <c r="AO54" s="39">
        <v>0</v>
      </c>
      <c r="AP54" s="39">
        <v>0</v>
      </c>
      <c r="AQ54" s="39">
        <v>0</v>
      </c>
      <c r="AR54" s="39">
        <v>0</v>
      </c>
      <c r="AS54" s="36">
        <f t="shared" si="2"/>
        <v>523980</v>
      </c>
      <c r="AT54" s="42">
        <f t="shared" si="10"/>
        <v>-426857.55459999968</v>
      </c>
      <c r="AU54" s="21">
        <f t="shared" si="6"/>
        <v>0</v>
      </c>
      <c r="AV54" s="22">
        <f t="shared" si="7"/>
        <v>426857.55459999968</v>
      </c>
    </row>
    <row r="55" spans="1:48" x14ac:dyDescent="0.25">
      <c r="A55" s="17" t="s">
        <v>53</v>
      </c>
      <c r="B55" s="18">
        <v>149</v>
      </c>
      <c r="C55" s="19" t="s">
        <v>66</v>
      </c>
      <c r="D55" s="60">
        <v>-2580476.4982999973</v>
      </c>
      <c r="E55" s="40">
        <v>325566.23850000004</v>
      </c>
      <c r="F55" s="40">
        <v>492119.80539999984</v>
      </c>
      <c r="G55" s="40">
        <v>217055.84199999963</v>
      </c>
      <c r="H55" s="40">
        <v>537339.36800000002</v>
      </c>
      <c r="I55" s="40">
        <v>472280.603</v>
      </c>
      <c r="J55" s="40">
        <v>210380.003</v>
      </c>
      <c r="K55" s="40">
        <v>286485.99900000001</v>
      </c>
      <c r="L55" s="40">
        <v>444735.38799999998</v>
      </c>
      <c r="M55" s="40">
        <v>388836.41500000004</v>
      </c>
      <c r="N55" s="40">
        <v>272141.72700000001</v>
      </c>
      <c r="O55" s="40">
        <v>305965.63099999999</v>
      </c>
      <c r="P55" s="40">
        <v>356608.41599999997</v>
      </c>
      <c r="Q55" s="40">
        <f t="shared" si="4"/>
        <v>4309515.435899999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f>VLOOKUP(B55,'[1]PT NOV-DIC 2024'!$B$6:$W$84,11,FALSE)</f>
        <v>0</v>
      </c>
      <c r="X55" s="38">
        <f>VLOOKUP(B55,'[1]PT NOV-DIC 2024'!$B$6:$W$84,12,FALSE)</f>
        <v>0</v>
      </c>
      <c r="Y55" s="38">
        <v>0</v>
      </c>
      <c r="Z55" s="38">
        <v>0</v>
      </c>
      <c r="AA55" s="38">
        <v>0</v>
      </c>
      <c r="AB55" s="38">
        <f t="shared" si="8"/>
        <v>0</v>
      </c>
      <c r="AC55" s="38">
        <v>0</v>
      </c>
      <c r="AD55" s="38">
        <v>0</v>
      </c>
      <c r="AE55" s="38">
        <v>0</v>
      </c>
      <c r="AF55" s="38">
        <f>VLOOKUP(B55,'[1]PT NOV-DIC 2024'!$B$6:$W$84,14,FALSE)</f>
        <v>30136.970000001369</v>
      </c>
      <c r="AG55" s="38">
        <f>VLOOKUP(B55,'[1]PT NOV-DIC 2024'!$B$6:$W$84,15,FALSE)</f>
        <v>267102.86800000048</v>
      </c>
      <c r="AH55" s="38">
        <f t="shared" si="5"/>
        <v>297239.83800000185</v>
      </c>
      <c r="AI55" s="36">
        <f t="shared" si="9"/>
        <v>-297239.83800000185</v>
      </c>
      <c r="AJ55" s="37">
        <v>1158400</v>
      </c>
      <c r="AK55" s="39">
        <v>0</v>
      </c>
      <c r="AL55" s="39">
        <v>204423</v>
      </c>
      <c r="AM55" s="39">
        <v>0</v>
      </c>
      <c r="AN55" s="39">
        <v>0</v>
      </c>
      <c r="AO55" s="39">
        <v>634155</v>
      </c>
      <c r="AP55" s="39">
        <v>157979</v>
      </c>
      <c r="AQ55" s="39">
        <v>0</v>
      </c>
      <c r="AR55" s="39">
        <v>0</v>
      </c>
      <c r="AS55" s="36">
        <f t="shared" si="2"/>
        <v>2154957</v>
      </c>
      <c r="AT55" s="42">
        <f t="shared" si="10"/>
        <v>-5032274.7721999977</v>
      </c>
      <c r="AU55" s="21">
        <f t="shared" si="6"/>
        <v>0</v>
      </c>
      <c r="AV55" s="22">
        <f t="shared" si="7"/>
        <v>5032274.7721999977</v>
      </c>
    </row>
    <row r="56" spans="1:48" x14ac:dyDescent="0.25">
      <c r="A56" s="17" t="s">
        <v>53</v>
      </c>
      <c r="B56" s="18">
        <v>522</v>
      </c>
      <c r="C56" s="19" t="s">
        <v>67</v>
      </c>
      <c r="D56" s="60">
        <v>68225.565100000531</v>
      </c>
      <c r="E56" s="40">
        <v>86296.880000000034</v>
      </c>
      <c r="F56" s="40">
        <v>24185.861999999928</v>
      </c>
      <c r="G56" s="40">
        <v>48013.252999999888</v>
      </c>
      <c r="H56" s="40">
        <v>33951.9</v>
      </c>
      <c r="I56" s="40">
        <v>27864.340000000004</v>
      </c>
      <c r="J56" s="40">
        <v>38708.694000000003</v>
      </c>
      <c r="K56" s="40">
        <v>39682.86</v>
      </c>
      <c r="L56" s="40">
        <v>35407.673999999999</v>
      </c>
      <c r="M56" s="40">
        <v>35338.589999999997</v>
      </c>
      <c r="N56" s="40">
        <v>28359.08</v>
      </c>
      <c r="O56" s="40">
        <v>38363.512000000002</v>
      </c>
      <c r="P56" s="40">
        <v>36181.93</v>
      </c>
      <c r="Q56" s="40">
        <f t="shared" si="4"/>
        <v>472354.57499999984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f>VLOOKUP(B56,'[1]PT NOV-DIC 2024'!$B$6:$W$84,11,FALSE)</f>
        <v>30681.282999999996</v>
      </c>
      <c r="X56" s="38">
        <f>VLOOKUP(B56,'[1]PT NOV-DIC 2024'!$B$6:$W$84,12,FALSE)</f>
        <v>85848.423999999883</v>
      </c>
      <c r="Y56" s="38">
        <v>0</v>
      </c>
      <c r="Z56" s="38">
        <v>0</v>
      </c>
      <c r="AA56" s="38">
        <v>0</v>
      </c>
      <c r="AB56" s="38">
        <f t="shared" si="8"/>
        <v>116529.70699999988</v>
      </c>
      <c r="AC56" s="38">
        <v>0</v>
      </c>
      <c r="AD56" s="38">
        <v>0</v>
      </c>
      <c r="AE56" s="38">
        <v>0</v>
      </c>
      <c r="AF56" s="38">
        <f>VLOOKUP(B56,'[1]PT NOV-DIC 2024'!$B$6:$W$84,14,FALSE)</f>
        <v>0</v>
      </c>
      <c r="AG56" s="38">
        <f>VLOOKUP(B56,'[1]PT NOV-DIC 2024'!$B$6:$W$84,15,FALSE)</f>
        <v>0</v>
      </c>
      <c r="AH56" s="38">
        <f t="shared" si="5"/>
        <v>0</v>
      </c>
      <c r="AI56" s="36">
        <f t="shared" si="9"/>
        <v>116529.70699999988</v>
      </c>
      <c r="AJ56" s="37">
        <v>86730</v>
      </c>
      <c r="AK56" s="39">
        <v>0</v>
      </c>
      <c r="AL56" s="39">
        <v>15305</v>
      </c>
      <c r="AM56" s="39">
        <v>0</v>
      </c>
      <c r="AN56" s="39">
        <v>0</v>
      </c>
      <c r="AO56" s="39">
        <v>0</v>
      </c>
      <c r="AP56" s="39">
        <v>0</v>
      </c>
      <c r="AQ56" s="39">
        <v>0</v>
      </c>
      <c r="AR56" s="39">
        <v>0</v>
      </c>
      <c r="AS56" s="36">
        <f t="shared" si="2"/>
        <v>102035</v>
      </c>
      <c r="AT56" s="42">
        <f t="shared" si="10"/>
        <v>-185564.30289999943</v>
      </c>
      <c r="AU56" s="21">
        <f t="shared" si="6"/>
        <v>0</v>
      </c>
      <c r="AV56" s="22">
        <f t="shared" si="7"/>
        <v>185564.30289999943</v>
      </c>
    </row>
    <row r="57" spans="1:48" x14ac:dyDescent="0.25">
      <c r="A57" s="17" t="s">
        <v>53</v>
      </c>
      <c r="B57" s="18">
        <v>1138</v>
      </c>
      <c r="C57" s="19" t="s">
        <v>68</v>
      </c>
      <c r="D57" s="60">
        <v>6864.2254999997094</v>
      </c>
      <c r="E57" s="40">
        <v>25014.883000000009</v>
      </c>
      <c r="F57" s="40">
        <v>6423.4159999999956</v>
      </c>
      <c r="G57" s="40">
        <v>15447.449000000013</v>
      </c>
      <c r="H57" s="40">
        <v>17741.621000000003</v>
      </c>
      <c r="I57" s="40">
        <v>14017.1842</v>
      </c>
      <c r="J57" s="40">
        <v>12749.313999999998</v>
      </c>
      <c r="K57" s="40">
        <v>11217.034000000001</v>
      </c>
      <c r="L57" s="40">
        <v>11932.057199999999</v>
      </c>
      <c r="M57" s="40">
        <v>12062.075000000001</v>
      </c>
      <c r="N57" s="40">
        <v>11137.094000000001</v>
      </c>
      <c r="O57" s="40">
        <v>11074.036</v>
      </c>
      <c r="P57" s="40">
        <v>9379.2970000000005</v>
      </c>
      <c r="Q57" s="40">
        <f t="shared" si="4"/>
        <v>158195.46040000001</v>
      </c>
      <c r="R57" s="38">
        <v>0</v>
      </c>
      <c r="S57" s="38">
        <v>0</v>
      </c>
      <c r="T57" s="38">
        <v>0</v>
      </c>
      <c r="U57" s="38">
        <v>0</v>
      </c>
      <c r="V57" s="38">
        <v>4.93</v>
      </c>
      <c r="W57" s="38">
        <f>VLOOKUP(B57,'[1]PT NOV-DIC 2024'!$B$6:$W$84,11,FALSE)</f>
        <v>0</v>
      </c>
      <c r="X57" s="38">
        <f>VLOOKUP(B57,'[1]PT NOV-DIC 2024'!$B$6:$W$84,12,FALSE)</f>
        <v>0</v>
      </c>
      <c r="Y57" s="38">
        <v>0</v>
      </c>
      <c r="Z57" s="38">
        <v>0</v>
      </c>
      <c r="AA57" s="38">
        <v>0</v>
      </c>
      <c r="AB57" s="38">
        <f t="shared" si="8"/>
        <v>4.93</v>
      </c>
      <c r="AC57" s="38">
        <v>0</v>
      </c>
      <c r="AD57" s="38">
        <v>0</v>
      </c>
      <c r="AE57" s="38">
        <v>0</v>
      </c>
      <c r="AF57" s="38">
        <f>VLOOKUP(B57,'[1]PT NOV-DIC 2024'!$B$6:$W$84,14,FALSE)</f>
        <v>3135.3840000001801</v>
      </c>
      <c r="AG57" s="38">
        <f>VLOOKUP(B57,'[1]PT NOV-DIC 2024'!$B$6:$W$84,15,FALSE)</f>
        <v>995.45200000001932</v>
      </c>
      <c r="AH57" s="38">
        <f t="shared" si="5"/>
        <v>4130.8360000001994</v>
      </c>
      <c r="AI57" s="36">
        <f t="shared" si="9"/>
        <v>-4125.9060000001991</v>
      </c>
      <c r="AJ57" s="37">
        <v>157868</v>
      </c>
      <c r="AK57" s="39">
        <v>0</v>
      </c>
      <c r="AL57" s="39">
        <v>27859</v>
      </c>
      <c r="AM57" s="39">
        <v>0</v>
      </c>
      <c r="AN57" s="39">
        <v>0</v>
      </c>
      <c r="AO57" s="39">
        <v>0</v>
      </c>
      <c r="AP57" s="39">
        <v>0</v>
      </c>
      <c r="AQ57" s="39">
        <v>0</v>
      </c>
      <c r="AR57" s="39">
        <v>0</v>
      </c>
      <c r="AS57" s="36">
        <f t="shared" si="2"/>
        <v>185727</v>
      </c>
      <c r="AT57" s="42">
        <f t="shared" si="10"/>
        <v>30269.859099999507</v>
      </c>
      <c r="AU57" s="21">
        <f t="shared" si="6"/>
        <v>30269.859099999507</v>
      </c>
      <c r="AV57" s="22">
        <f t="shared" si="7"/>
        <v>0</v>
      </c>
    </row>
    <row r="58" spans="1:48" x14ac:dyDescent="0.25">
      <c r="A58" s="17" t="s">
        <v>53</v>
      </c>
      <c r="B58" s="18">
        <v>1216</v>
      </c>
      <c r="C58" s="19" t="s">
        <v>69</v>
      </c>
      <c r="D58" s="60">
        <v>-321438.33589999925</v>
      </c>
      <c r="E58" s="40">
        <v>25744.41699999999</v>
      </c>
      <c r="F58" s="40">
        <v>40829.946999999978</v>
      </c>
      <c r="G58" s="40">
        <v>49173.246000000006</v>
      </c>
      <c r="H58" s="40">
        <v>44116.131999999998</v>
      </c>
      <c r="I58" s="40">
        <v>38631.127999999997</v>
      </c>
      <c r="J58" s="40">
        <v>31535.878000000001</v>
      </c>
      <c r="K58" s="40">
        <v>52169.271999999997</v>
      </c>
      <c r="L58" s="40">
        <v>38283.345000000001</v>
      </c>
      <c r="M58" s="40">
        <v>38893.434999999998</v>
      </c>
      <c r="N58" s="40">
        <v>44452.934999999998</v>
      </c>
      <c r="O58" s="40">
        <v>48657.786</v>
      </c>
      <c r="P58" s="40">
        <v>57794.724000000002</v>
      </c>
      <c r="Q58" s="40">
        <f t="shared" si="4"/>
        <v>510282.245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f>VLOOKUP(B58,'[1]PT NOV-DIC 2024'!$B$6:$W$84,11,FALSE)</f>
        <v>0</v>
      </c>
      <c r="X58" s="38">
        <f>VLOOKUP(B58,'[1]PT NOV-DIC 2024'!$B$6:$W$84,12,FALSE)</f>
        <v>0</v>
      </c>
      <c r="Y58" s="38">
        <v>0</v>
      </c>
      <c r="Z58" s="38">
        <v>0</v>
      </c>
      <c r="AA58" s="38">
        <v>0</v>
      </c>
      <c r="AB58" s="38">
        <f t="shared" si="8"/>
        <v>0</v>
      </c>
      <c r="AC58" s="38">
        <v>0</v>
      </c>
      <c r="AD58" s="38">
        <v>0</v>
      </c>
      <c r="AE58" s="38">
        <v>0</v>
      </c>
      <c r="AF58" s="38">
        <f>VLOOKUP(B58,'[1]PT NOV-DIC 2024'!$B$6:$W$84,14,FALSE)</f>
        <v>11832.929000000295</v>
      </c>
      <c r="AG58" s="38">
        <f>VLOOKUP(B58,'[1]PT NOV-DIC 2024'!$B$6:$W$84,15,FALSE)</f>
        <v>9759.5700000000361</v>
      </c>
      <c r="AH58" s="38">
        <f t="shared" si="5"/>
        <v>21592.499000000331</v>
      </c>
      <c r="AI58" s="36">
        <f t="shared" si="9"/>
        <v>-21592.499000000331</v>
      </c>
      <c r="AJ58" s="37">
        <v>212001</v>
      </c>
      <c r="AK58" s="39">
        <v>0</v>
      </c>
      <c r="AL58" s="39">
        <v>37412</v>
      </c>
      <c r="AM58" s="39">
        <v>0</v>
      </c>
      <c r="AN58" s="39">
        <v>0</v>
      </c>
      <c r="AO58" s="39">
        <v>0</v>
      </c>
      <c r="AP58" s="39">
        <v>0</v>
      </c>
      <c r="AQ58" s="39">
        <v>0</v>
      </c>
      <c r="AR58" s="39">
        <v>0</v>
      </c>
      <c r="AS58" s="36">
        <f t="shared" si="2"/>
        <v>249413</v>
      </c>
      <c r="AT58" s="42">
        <f t="shared" si="10"/>
        <v>-603900.07989999955</v>
      </c>
      <c r="AU58" s="21">
        <f t="shared" si="6"/>
        <v>0</v>
      </c>
      <c r="AV58" s="22">
        <f t="shared" si="7"/>
        <v>603900.07989999955</v>
      </c>
    </row>
    <row r="59" spans="1:48" x14ac:dyDescent="0.25">
      <c r="A59" s="17" t="s">
        <v>53</v>
      </c>
      <c r="B59" s="18">
        <v>1235</v>
      </c>
      <c r="C59" s="19" t="s">
        <v>70</v>
      </c>
      <c r="D59" s="60">
        <v>-62817194.997864902</v>
      </c>
      <c r="E59" s="40">
        <v>5847174.9285006756</v>
      </c>
      <c r="F59" s="40">
        <v>7147264.7007017322</v>
      </c>
      <c r="G59" s="40">
        <v>14460389.83080118</v>
      </c>
      <c r="H59" s="40">
        <v>8872940.2080000006</v>
      </c>
      <c r="I59" s="40">
        <v>10577943.236000001</v>
      </c>
      <c r="J59" s="40">
        <v>10866367.7388</v>
      </c>
      <c r="K59" s="40">
        <v>9074929.8084999993</v>
      </c>
      <c r="L59" s="40">
        <v>9670855.3797999993</v>
      </c>
      <c r="M59" s="40">
        <v>10404691.6435</v>
      </c>
      <c r="N59" s="40">
        <v>11817374.8147</v>
      </c>
      <c r="O59" s="40">
        <v>9677805.592600001</v>
      </c>
      <c r="P59" s="40">
        <v>10443487.566500001</v>
      </c>
      <c r="Q59" s="40">
        <f t="shared" si="4"/>
        <v>118861225.4484036</v>
      </c>
      <c r="R59" s="38">
        <v>6048069.8199999994</v>
      </c>
      <c r="S59" s="38">
        <v>3916952.31</v>
      </c>
      <c r="T59" s="38">
        <v>0</v>
      </c>
      <c r="U59" s="38">
        <v>75315.570000000007</v>
      </c>
      <c r="V59" s="38">
        <v>526651.18999999983</v>
      </c>
      <c r="W59" s="38">
        <f>VLOOKUP(B59,'[1]PT NOV-DIC 2024'!$B$6:$W$84,11,FALSE)</f>
        <v>0</v>
      </c>
      <c r="X59" s="38">
        <f>VLOOKUP(B59,'[1]PT NOV-DIC 2024'!$B$6:$W$84,12,FALSE)</f>
        <v>0</v>
      </c>
      <c r="Y59" s="38">
        <v>167229.87999999983</v>
      </c>
      <c r="Z59" s="38">
        <v>0</v>
      </c>
      <c r="AA59" s="38">
        <v>3227463.47</v>
      </c>
      <c r="AB59" s="38">
        <f t="shared" si="8"/>
        <v>13961682.239999998</v>
      </c>
      <c r="AC59" s="38">
        <v>0</v>
      </c>
      <c r="AD59" s="38">
        <v>0</v>
      </c>
      <c r="AE59" s="38">
        <v>3824160</v>
      </c>
      <c r="AF59" s="38">
        <f>VLOOKUP(B59,'[1]PT NOV-DIC 2024'!$B$6:$W$84,14,FALSE)</f>
        <v>102149.91700053215</v>
      </c>
      <c r="AG59" s="38">
        <f>VLOOKUP(B59,'[1]PT NOV-DIC 2024'!$B$6:$W$84,15,FALSE)</f>
        <v>4334019.2696996331</v>
      </c>
      <c r="AH59" s="38">
        <f t="shared" si="5"/>
        <v>8260329.1867001653</v>
      </c>
      <c r="AI59" s="36">
        <f t="shared" si="9"/>
        <v>5701353.0532998331</v>
      </c>
      <c r="AJ59" s="37">
        <v>78636521</v>
      </c>
      <c r="AK59" s="39">
        <v>0</v>
      </c>
      <c r="AL59" s="39">
        <v>13877033</v>
      </c>
      <c r="AM59" s="39">
        <v>27892619</v>
      </c>
      <c r="AN59" s="39">
        <v>0</v>
      </c>
      <c r="AO59" s="39">
        <v>0</v>
      </c>
      <c r="AP59" s="39">
        <v>0</v>
      </c>
      <c r="AQ59" s="39">
        <v>0</v>
      </c>
      <c r="AR59" s="39">
        <v>0</v>
      </c>
      <c r="AS59" s="36">
        <f t="shared" si="2"/>
        <v>120406173</v>
      </c>
      <c r="AT59" s="42">
        <f t="shared" si="10"/>
        <v>-55570894.392968655</v>
      </c>
      <c r="AU59" s="21">
        <f t="shared" si="6"/>
        <v>0</v>
      </c>
      <c r="AV59" s="22">
        <f t="shared" si="7"/>
        <v>55570894.392968655</v>
      </c>
    </row>
    <row r="60" spans="1:48" x14ac:dyDescent="0.25">
      <c r="A60" s="17" t="s">
        <v>53</v>
      </c>
      <c r="B60" s="18">
        <v>1512</v>
      </c>
      <c r="C60" s="19" t="s">
        <v>71</v>
      </c>
      <c r="D60" s="60">
        <v>-55730206.255799726</v>
      </c>
      <c r="E60" s="40">
        <v>1668144.6101999804</v>
      </c>
      <c r="F60" s="40">
        <v>1729104.0399999765</v>
      </c>
      <c r="G60" s="40">
        <v>1715691.7793999757</v>
      </c>
      <c r="H60" s="40">
        <v>2234050.5841000001</v>
      </c>
      <c r="I60" s="40">
        <v>2417215.358</v>
      </c>
      <c r="J60" s="40">
        <v>2383648.4533000002</v>
      </c>
      <c r="K60" s="40">
        <v>2556095.9010000001</v>
      </c>
      <c r="L60" s="40">
        <v>2788380.7533999998</v>
      </c>
      <c r="M60" s="40">
        <v>3329064.7923999997</v>
      </c>
      <c r="N60" s="40">
        <v>2776619.0997000001</v>
      </c>
      <c r="O60" s="40">
        <v>2583234.8117999998</v>
      </c>
      <c r="P60" s="40">
        <v>3518541.1627000002</v>
      </c>
      <c r="Q60" s="40">
        <f t="shared" si="4"/>
        <v>29699791.345999934</v>
      </c>
      <c r="R60" s="38">
        <v>0</v>
      </c>
      <c r="S60" s="38">
        <v>233058.94600000003</v>
      </c>
      <c r="T60" s="38">
        <v>0</v>
      </c>
      <c r="U60" s="38">
        <v>0</v>
      </c>
      <c r="V60" s="38">
        <v>50700.4</v>
      </c>
      <c r="W60" s="38">
        <f>VLOOKUP(B60,'[1]PT NOV-DIC 2024'!$B$6:$W$84,11,FALSE)</f>
        <v>0</v>
      </c>
      <c r="X60" s="38">
        <f>VLOOKUP(B60,'[1]PT NOV-DIC 2024'!$B$6:$W$84,12,FALSE)</f>
        <v>0</v>
      </c>
      <c r="Y60" s="38">
        <v>1995</v>
      </c>
      <c r="Z60" s="38">
        <v>0</v>
      </c>
      <c r="AA60" s="38">
        <v>862479.21</v>
      </c>
      <c r="AB60" s="38">
        <f t="shared" si="8"/>
        <v>1148233.5559999999</v>
      </c>
      <c r="AC60" s="38">
        <v>0</v>
      </c>
      <c r="AD60" s="38">
        <v>0</v>
      </c>
      <c r="AE60" s="38">
        <v>0</v>
      </c>
      <c r="AF60" s="38">
        <f>VLOOKUP(B60,'[1]PT NOV-DIC 2024'!$B$6:$W$84,14,FALSE)</f>
        <v>875700.45640001073</v>
      </c>
      <c r="AG60" s="38">
        <f>VLOOKUP(B60,'[1]PT NOV-DIC 2024'!$B$6:$W$84,15,FALSE)</f>
        <v>2526409.9688000046</v>
      </c>
      <c r="AH60" s="38">
        <f t="shared" si="5"/>
        <v>3402110.4252000153</v>
      </c>
      <c r="AI60" s="36">
        <f t="shared" si="9"/>
        <v>-2253876.8692000154</v>
      </c>
      <c r="AJ60" s="37">
        <v>27505080</v>
      </c>
      <c r="AK60" s="39">
        <v>0</v>
      </c>
      <c r="AL60" s="39">
        <v>4853838</v>
      </c>
      <c r="AM60" s="39">
        <v>0</v>
      </c>
      <c r="AN60" s="39">
        <v>6669592</v>
      </c>
      <c r="AO60" s="39">
        <v>1055694</v>
      </c>
      <c r="AP60" s="39">
        <v>0</v>
      </c>
      <c r="AQ60" s="39">
        <v>0</v>
      </c>
      <c r="AR60" s="39">
        <v>0</v>
      </c>
      <c r="AS60" s="36">
        <f t="shared" si="2"/>
        <v>40084204</v>
      </c>
      <c r="AT60" s="42">
        <f t="shared" si="10"/>
        <v>-47599670.470999688</v>
      </c>
      <c r="AU60" s="21">
        <f t="shared" si="6"/>
        <v>0</v>
      </c>
      <c r="AV60" s="22">
        <f t="shared" si="7"/>
        <v>47599670.470999688</v>
      </c>
    </row>
    <row r="61" spans="1:48" x14ac:dyDescent="0.25">
      <c r="A61" s="17" t="s">
        <v>53</v>
      </c>
      <c r="B61" s="18">
        <v>1670</v>
      </c>
      <c r="C61" s="19" t="s">
        <v>72</v>
      </c>
      <c r="D61" s="60">
        <v>-1577522.7864999964</v>
      </c>
      <c r="E61" s="40">
        <v>175299.43200000064</v>
      </c>
      <c r="F61" s="40">
        <v>366220.77699999855</v>
      </c>
      <c r="G61" s="40">
        <v>264683.36200000095</v>
      </c>
      <c r="H61" s="40">
        <v>217925.36599999998</v>
      </c>
      <c r="I61" s="40">
        <v>109081.217</v>
      </c>
      <c r="J61" s="40">
        <v>265387.57140000002</v>
      </c>
      <c r="K61" s="40">
        <v>200949.50599999999</v>
      </c>
      <c r="L61" s="40">
        <v>167309.89559999999</v>
      </c>
      <c r="M61" s="40">
        <v>339046.7</v>
      </c>
      <c r="N61" s="40">
        <v>418736.98799999995</v>
      </c>
      <c r="O61" s="40">
        <v>476140.61099999998</v>
      </c>
      <c r="P61" s="40">
        <v>417743.53700000001</v>
      </c>
      <c r="Q61" s="40">
        <f t="shared" si="4"/>
        <v>3418524.963</v>
      </c>
      <c r="R61" s="38">
        <v>0</v>
      </c>
      <c r="S61" s="38">
        <v>0</v>
      </c>
      <c r="T61" s="38">
        <v>0</v>
      </c>
      <c r="U61" s="38">
        <v>0</v>
      </c>
      <c r="V61" s="38">
        <v>144</v>
      </c>
      <c r="W61" s="38">
        <f>VLOOKUP(B61,'[1]PT NOV-DIC 2024'!$B$6:$W$84,11,FALSE)</f>
        <v>0</v>
      </c>
      <c r="X61" s="38">
        <f>VLOOKUP(B61,'[1]PT NOV-DIC 2024'!$B$6:$W$84,12,FALSE)</f>
        <v>0</v>
      </c>
      <c r="Y61" s="38">
        <v>0</v>
      </c>
      <c r="Z61" s="38">
        <v>0</v>
      </c>
      <c r="AA61" s="38">
        <v>287477.37</v>
      </c>
      <c r="AB61" s="38">
        <f t="shared" si="8"/>
        <v>287621.37</v>
      </c>
      <c r="AC61" s="38">
        <v>0</v>
      </c>
      <c r="AD61" s="38">
        <v>0</v>
      </c>
      <c r="AE61" s="38">
        <v>0</v>
      </c>
      <c r="AF61" s="38">
        <f>VLOOKUP(B61,'[1]PT NOV-DIC 2024'!$B$6:$W$84,14,FALSE)</f>
        <v>49705.520000001241</v>
      </c>
      <c r="AG61" s="38">
        <f>VLOOKUP(B61,'[1]PT NOV-DIC 2024'!$B$6:$W$84,15,FALSE)</f>
        <v>22444.72000000003</v>
      </c>
      <c r="AH61" s="38">
        <f t="shared" si="5"/>
        <v>72150.240000001271</v>
      </c>
      <c r="AI61" s="36">
        <f t="shared" si="9"/>
        <v>215471.12999999872</v>
      </c>
      <c r="AJ61" s="37">
        <v>966137</v>
      </c>
      <c r="AK61" s="39">
        <v>0</v>
      </c>
      <c r="AL61" s="39">
        <v>170495</v>
      </c>
      <c r="AM61" s="39">
        <v>1266064</v>
      </c>
      <c r="AN61" s="39">
        <v>0</v>
      </c>
      <c r="AO61" s="39">
        <v>0</v>
      </c>
      <c r="AP61" s="39">
        <v>0</v>
      </c>
      <c r="AQ61" s="39">
        <v>0</v>
      </c>
      <c r="AR61" s="39">
        <v>0</v>
      </c>
      <c r="AS61" s="36">
        <f t="shared" si="2"/>
        <v>2402696</v>
      </c>
      <c r="AT61" s="42">
        <f t="shared" si="10"/>
        <v>-2377880.6194999972</v>
      </c>
      <c r="AU61" s="21">
        <f t="shared" si="6"/>
        <v>0</v>
      </c>
      <c r="AV61" s="22">
        <f t="shared" si="7"/>
        <v>2377880.6194999972</v>
      </c>
    </row>
    <row r="62" spans="1:48" x14ac:dyDescent="0.25">
      <c r="A62" s="17" t="s">
        <v>53</v>
      </c>
      <c r="B62" s="18">
        <v>1746</v>
      </c>
      <c r="C62" s="19" t="s">
        <v>147</v>
      </c>
      <c r="D62" s="60">
        <v>-175185.09899999981</v>
      </c>
      <c r="E62" s="40">
        <v>3646.3539999999998</v>
      </c>
      <c r="F62" s="40">
        <v>14462.744999999999</v>
      </c>
      <c r="G62" s="40">
        <v>2762.66</v>
      </c>
      <c r="H62" s="40">
        <v>0</v>
      </c>
      <c r="I62" s="40">
        <v>0</v>
      </c>
      <c r="J62" s="40">
        <v>22223.085999999999</v>
      </c>
      <c r="K62" s="40">
        <v>62729.135399999999</v>
      </c>
      <c r="L62" s="40">
        <v>177919.13949999999</v>
      </c>
      <c r="M62" s="40">
        <v>104080.9525</v>
      </c>
      <c r="N62" s="40">
        <v>173611.02300000002</v>
      </c>
      <c r="O62" s="40">
        <v>96152.657000000007</v>
      </c>
      <c r="P62" s="40">
        <v>82272.165999999997</v>
      </c>
      <c r="Q62" s="40">
        <f t="shared" si="4"/>
        <v>739859.91839999997</v>
      </c>
      <c r="R62" s="38">
        <v>0</v>
      </c>
      <c r="S62" s="38">
        <v>0</v>
      </c>
      <c r="T62" s="38">
        <v>0</v>
      </c>
      <c r="U62" s="38">
        <v>0</v>
      </c>
      <c r="V62" s="38">
        <v>459.12239999999997</v>
      </c>
      <c r="W62" s="38">
        <f>VLOOKUP(B62,'[1]PT NOV-DIC 2024'!$B$6:$W$84,11,FALSE)</f>
        <v>0</v>
      </c>
      <c r="X62" s="38">
        <f>VLOOKUP(B62,'[1]PT NOV-DIC 2024'!$B$6:$W$84,12,FALSE)</f>
        <v>555.54000000000087</v>
      </c>
      <c r="Y62" s="38">
        <v>0</v>
      </c>
      <c r="Z62" s="38">
        <v>0</v>
      </c>
      <c r="AA62" s="38">
        <v>0</v>
      </c>
      <c r="AB62" s="38">
        <f t="shared" si="8"/>
        <v>1014.6624000000008</v>
      </c>
      <c r="AC62" s="38">
        <v>0</v>
      </c>
      <c r="AD62" s="38">
        <v>0</v>
      </c>
      <c r="AE62" s="38">
        <v>0</v>
      </c>
      <c r="AF62" s="38">
        <f>VLOOKUP(B62,'[1]PT NOV-DIC 2024'!$B$6:$W$84,14,FALSE)</f>
        <v>1067.600000000004</v>
      </c>
      <c r="AG62" s="38">
        <f>VLOOKUP(B62,'[1]PT NOV-DIC 2024'!$B$6:$W$84,15,FALSE)</f>
        <v>0</v>
      </c>
      <c r="AH62" s="38">
        <f t="shared" si="5"/>
        <v>1067.600000000004</v>
      </c>
      <c r="AI62" s="36">
        <f t="shared" si="9"/>
        <v>-52.937600000003158</v>
      </c>
      <c r="AJ62" s="37">
        <v>96989</v>
      </c>
      <c r="AK62" s="39">
        <v>0</v>
      </c>
      <c r="AL62" s="39">
        <v>0</v>
      </c>
      <c r="AM62" s="39">
        <v>0</v>
      </c>
      <c r="AN62" s="39">
        <v>0</v>
      </c>
      <c r="AO62" s="39">
        <v>0</v>
      </c>
      <c r="AP62" s="39">
        <v>0</v>
      </c>
      <c r="AQ62" s="39">
        <v>0</v>
      </c>
      <c r="AR62" s="39">
        <v>0</v>
      </c>
      <c r="AS62" s="36">
        <f t="shared" si="2"/>
        <v>96989</v>
      </c>
      <c r="AT62" s="42">
        <f t="shared" si="10"/>
        <v>-818108.95499999973</v>
      </c>
      <c r="AU62" s="21">
        <f t="shared" si="6"/>
        <v>0</v>
      </c>
      <c r="AV62" s="22">
        <f t="shared" si="7"/>
        <v>818108.95499999973</v>
      </c>
    </row>
    <row r="63" spans="1:48" x14ac:dyDescent="0.25">
      <c r="A63" s="17" t="s">
        <v>73</v>
      </c>
      <c r="B63" s="18">
        <v>1286</v>
      </c>
      <c r="C63" s="19" t="s">
        <v>74</v>
      </c>
      <c r="D63" s="60">
        <v>-413118.36439994909</v>
      </c>
      <c r="E63" s="40">
        <v>22170.06319999996</v>
      </c>
      <c r="F63" s="40">
        <v>27757.844999999987</v>
      </c>
      <c r="G63" s="40">
        <v>21641.939999999988</v>
      </c>
      <c r="H63" s="40">
        <v>16051.002</v>
      </c>
      <c r="I63" s="40">
        <v>33545.2762</v>
      </c>
      <c r="J63" s="40">
        <v>45078.700000000004</v>
      </c>
      <c r="K63" s="40">
        <v>50974.388000000006</v>
      </c>
      <c r="L63" s="40">
        <v>32615.019999999997</v>
      </c>
      <c r="M63" s="40">
        <v>26856.515199999998</v>
      </c>
      <c r="N63" s="40">
        <v>40757.716200000003</v>
      </c>
      <c r="O63" s="40">
        <v>27228.565399999999</v>
      </c>
      <c r="P63" s="40">
        <v>40292.0242</v>
      </c>
      <c r="Q63" s="40">
        <f t="shared" si="4"/>
        <v>384969.05539999995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f>VLOOKUP(B63,'[1]PT NOV-DIC 2024'!$B$6:$W$84,11,FALSE)</f>
        <v>6.9999999998835847</v>
      </c>
      <c r="X63" s="38">
        <f>VLOOKUP(B63,'[1]PT NOV-DIC 2024'!$B$6:$W$84,12,FALSE)</f>
        <v>0</v>
      </c>
      <c r="Y63" s="38">
        <v>0</v>
      </c>
      <c r="Z63" s="38">
        <v>0</v>
      </c>
      <c r="AA63" s="38">
        <v>0</v>
      </c>
      <c r="AB63" s="38">
        <f t="shared" si="8"/>
        <v>6.9999999998835847</v>
      </c>
      <c r="AC63" s="38">
        <v>0</v>
      </c>
      <c r="AD63" s="38">
        <v>0</v>
      </c>
      <c r="AE63" s="38">
        <v>0</v>
      </c>
      <c r="AF63" s="38">
        <f>VLOOKUP(B63,'[1]PT NOV-DIC 2024'!$B$6:$W$84,14,FALSE)</f>
        <v>0</v>
      </c>
      <c r="AG63" s="38">
        <f>VLOOKUP(B63,'[1]PT NOV-DIC 2024'!$B$6:$W$84,15,FALSE)</f>
        <v>11717.400999999983</v>
      </c>
      <c r="AH63" s="38">
        <f t="shared" si="5"/>
        <v>11717.400999999983</v>
      </c>
      <c r="AI63" s="36">
        <f t="shared" si="9"/>
        <v>-11710.4010000001</v>
      </c>
      <c r="AJ63" s="37">
        <v>314854</v>
      </c>
      <c r="AK63" s="39">
        <v>0</v>
      </c>
      <c r="AL63" s="39">
        <v>55563</v>
      </c>
      <c r="AM63" s="39">
        <v>0</v>
      </c>
      <c r="AN63" s="39">
        <v>0</v>
      </c>
      <c r="AO63" s="39">
        <v>0</v>
      </c>
      <c r="AP63" s="39">
        <v>0</v>
      </c>
      <c r="AQ63" s="39">
        <v>0</v>
      </c>
      <c r="AR63" s="39">
        <v>0</v>
      </c>
      <c r="AS63" s="36">
        <f t="shared" si="2"/>
        <v>370417</v>
      </c>
      <c r="AT63" s="42">
        <f t="shared" si="10"/>
        <v>-439380.82079994911</v>
      </c>
      <c r="AU63" s="21">
        <f t="shared" si="6"/>
        <v>0</v>
      </c>
      <c r="AV63" s="22">
        <f t="shared" si="7"/>
        <v>439380.82079994911</v>
      </c>
    </row>
    <row r="64" spans="1:48" x14ac:dyDescent="0.25">
      <c r="A64" s="17" t="s">
        <v>73</v>
      </c>
      <c r="B64" s="18">
        <v>1288</v>
      </c>
      <c r="C64" s="19" t="s">
        <v>75</v>
      </c>
      <c r="D64" s="60">
        <v>-202164.50939999806</v>
      </c>
      <c r="E64" s="40">
        <v>21446.541799999992</v>
      </c>
      <c r="F64" s="40">
        <v>17848.255000000001</v>
      </c>
      <c r="G64" s="40">
        <v>26087.244799999997</v>
      </c>
      <c r="H64" s="40">
        <v>39843.652199999997</v>
      </c>
      <c r="I64" s="40">
        <v>14146.882</v>
      </c>
      <c r="J64" s="40">
        <v>13246.180999999999</v>
      </c>
      <c r="K64" s="40">
        <v>34745.919000000002</v>
      </c>
      <c r="L64" s="40">
        <v>18167.865999999998</v>
      </c>
      <c r="M64" s="40">
        <v>32384.720000000001</v>
      </c>
      <c r="N64" s="40">
        <v>13638.2382</v>
      </c>
      <c r="O64" s="40">
        <v>26075.446</v>
      </c>
      <c r="P64" s="40">
        <v>34237.673999999999</v>
      </c>
      <c r="Q64" s="40">
        <f t="shared" si="4"/>
        <v>291868.62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f>VLOOKUP(B64,'[1]PT NOV-DIC 2024'!$B$6:$W$84,11,FALSE)</f>
        <v>0</v>
      </c>
      <c r="X64" s="38">
        <f>VLOOKUP(B64,'[1]PT NOV-DIC 2024'!$B$6:$W$84,12,FALSE)</f>
        <v>0</v>
      </c>
      <c r="Y64" s="38">
        <v>0</v>
      </c>
      <c r="Z64" s="38">
        <v>0</v>
      </c>
      <c r="AA64" s="38">
        <v>0</v>
      </c>
      <c r="AB64" s="38">
        <f t="shared" si="8"/>
        <v>0</v>
      </c>
      <c r="AC64" s="38">
        <v>0</v>
      </c>
      <c r="AD64" s="38">
        <v>0</v>
      </c>
      <c r="AE64" s="38">
        <v>0</v>
      </c>
      <c r="AF64" s="38">
        <f>VLOOKUP(B64,'[1]PT NOV-DIC 2024'!$B$6:$W$84,14,FALSE)</f>
        <v>24956.150000000023</v>
      </c>
      <c r="AG64" s="38">
        <f>VLOOKUP(B64,'[1]PT NOV-DIC 2024'!$B$6:$W$84,15,FALSE)</f>
        <v>4943.7400000000052</v>
      </c>
      <c r="AH64" s="38">
        <f t="shared" si="5"/>
        <v>29899.890000000029</v>
      </c>
      <c r="AI64" s="36">
        <f t="shared" si="9"/>
        <v>-29899.890000000029</v>
      </c>
      <c r="AJ64" s="37">
        <v>135272</v>
      </c>
      <c r="AK64" s="39">
        <v>0</v>
      </c>
      <c r="AL64" s="39">
        <v>23872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6">
        <f t="shared" si="2"/>
        <v>159144</v>
      </c>
      <c r="AT64" s="42">
        <f t="shared" si="10"/>
        <v>-364789.01939999807</v>
      </c>
      <c r="AU64" s="21">
        <f t="shared" si="6"/>
        <v>0</v>
      </c>
      <c r="AV64" s="22">
        <f t="shared" si="7"/>
        <v>364789.01939999807</v>
      </c>
    </row>
    <row r="65" spans="1:48" x14ac:dyDescent="0.25">
      <c r="A65" s="17" t="s">
        <v>73</v>
      </c>
      <c r="B65" s="18">
        <v>1289</v>
      </c>
      <c r="C65" s="19" t="s">
        <v>76</v>
      </c>
      <c r="D65" s="60">
        <v>-253834.57979999983</v>
      </c>
      <c r="E65" s="40">
        <v>5019.4000000000051</v>
      </c>
      <c r="F65" s="40">
        <v>3799.7780000000021</v>
      </c>
      <c r="G65" s="40">
        <v>4814.6349999999993</v>
      </c>
      <c r="H65" s="40">
        <v>4865.6399999999994</v>
      </c>
      <c r="I65" s="40">
        <v>2993.4639999999999</v>
      </c>
      <c r="J65" s="40">
        <v>5273.7880000000005</v>
      </c>
      <c r="K65" s="40">
        <v>12614.710000000001</v>
      </c>
      <c r="L65" s="40">
        <v>3997.8290000000002</v>
      </c>
      <c r="M65" s="40">
        <v>5901.0839999999998</v>
      </c>
      <c r="N65" s="40">
        <v>4025.107</v>
      </c>
      <c r="O65" s="40">
        <v>6820.7130000000006</v>
      </c>
      <c r="P65" s="40">
        <v>11013.8878</v>
      </c>
      <c r="Q65" s="40">
        <f t="shared" si="4"/>
        <v>71140.035800000012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f>VLOOKUP(B65,'[1]PT NOV-DIC 2024'!$B$6:$W$84,11,FALSE)</f>
        <v>0</v>
      </c>
      <c r="X65" s="38">
        <f>VLOOKUP(B65,'[1]PT NOV-DIC 2024'!$B$6:$W$84,12,FALSE)</f>
        <v>0</v>
      </c>
      <c r="Y65" s="38">
        <v>0</v>
      </c>
      <c r="Z65" s="38">
        <v>0</v>
      </c>
      <c r="AA65" s="38">
        <v>0</v>
      </c>
      <c r="AB65" s="38">
        <f t="shared" si="8"/>
        <v>0</v>
      </c>
      <c r="AC65" s="38">
        <v>0</v>
      </c>
      <c r="AD65" s="38">
        <v>0</v>
      </c>
      <c r="AE65" s="38">
        <v>0</v>
      </c>
      <c r="AF65" s="38">
        <f>VLOOKUP(B65,'[1]PT NOV-DIC 2024'!$B$6:$W$84,14,FALSE)</f>
        <v>0</v>
      </c>
      <c r="AG65" s="38">
        <f>VLOOKUP(B65,'[1]PT NOV-DIC 2024'!$B$6:$W$84,15,FALSE)</f>
        <v>603.4900000000016</v>
      </c>
      <c r="AH65" s="38">
        <f t="shared" si="5"/>
        <v>603.4900000000016</v>
      </c>
      <c r="AI65" s="36">
        <f t="shared" si="9"/>
        <v>-603.4900000000016</v>
      </c>
      <c r="AJ65" s="37">
        <v>132878</v>
      </c>
      <c r="AK65" s="39">
        <v>0</v>
      </c>
      <c r="AL65" s="39">
        <v>23449</v>
      </c>
      <c r="AM65" s="39">
        <v>0</v>
      </c>
      <c r="AN65" s="39">
        <v>0</v>
      </c>
      <c r="AO65" s="39">
        <v>0</v>
      </c>
      <c r="AP65" s="39">
        <v>0</v>
      </c>
      <c r="AQ65" s="39">
        <v>0</v>
      </c>
      <c r="AR65" s="39">
        <v>0</v>
      </c>
      <c r="AS65" s="36">
        <f t="shared" si="2"/>
        <v>156327</v>
      </c>
      <c r="AT65" s="42">
        <f t="shared" si="10"/>
        <v>-169251.10559999984</v>
      </c>
      <c r="AU65" s="21">
        <f t="shared" si="6"/>
        <v>0</v>
      </c>
      <c r="AV65" s="22">
        <f t="shared" si="7"/>
        <v>169251.10559999984</v>
      </c>
    </row>
    <row r="66" spans="1:48" x14ac:dyDescent="0.25">
      <c r="A66" s="17" t="s">
        <v>73</v>
      </c>
      <c r="B66" s="18">
        <v>1290</v>
      </c>
      <c r="C66" s="19" t="s">
        <v>77</v>
      </c>
      <c r="D66" s="60">
        <v>-355458.4193999999</v>
      </c>
      <c r="E66" s="40">
        <v>4080.7409999999991</v>
      </c>
      <c r="F66" s="40">
        <v>5217.2004999999999</v>
      </c>
      <c r="G66" s="40">
        <v>4030.1479999999997</v>
      </c>
      <c r="H66" s="40">
        <v>5964.3855000000003</v>
      </c>
      <c r="I66" s="40">
        <v>25984.55</v>
      </c>
      <c r="J66" s="40">
        <v>8257.6319999999996</v>
      </c>
      <c r="K66" s="40">
        <v>9236.6710000000003</v>
      </c>
      <c r="L66" s="40">
        <v>7800.7415000000001</v>
      </c>
      <c r="M66" s="40">
        <v>18515.485499999999</v>
      </c>
      <c r="N66" s="40">
        <v>12647.8225</v>
      </c>
      <c r="O66" s="40">
        <v>7332.4279999999999</v>
      </c>
      <c r="P66" s="40">
        <v>7984.49</v>
      </c>
      <c r="Q66" s="40">
        <f t="shared" si="4"/>
        <v>117052.29549999999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f>VLOOKUP(B66,'[1]PT NOV-DIC 2024'!$B$6:$W$84,11,FALSE)</f>
        <v>0</v>
      </c>
      <c r="X66" s="38">
        <f>VLOOKUP(B66,'[1]PT NOV-DIC 2024'!$B$6:$W$84,12,FALSE)</f>
        <v>0</v>
      </c>
      <c r="Y66" s="38">
        <v>0</v>
      </c>
      <c r="Z66" s="38">
        <v>0</v>
      </c>
      <c r="AA66" s="38">
        <v>0</v>
      </c>
      <c r="AB66" s="38">
        <f t="shared" si="8"/>
        <v>0</v>
      </c>
      <c r="AC66" s="38">
        <v>0</v>
      </c>
      <c r="AD66" s="38">
        <v>0</v>
      </c>
      <c r="AE66" s="38">
        <v>0</v>
      </c>
      <c r="AF66" s="38">
        <f>VLOOKUP(B66,'[1]PT NOV-DIC 2024'!$B$6:$W$84,14,FALSE)</f>
        <v>0</v>
      </c>
      <c r="AG66" s="38">
        <f>VLOOKUP(B66,'[1]PT NOV-DIC 2024'!$B$6:$W$84,15,FALSE)</f>
        <v>296.80999999999767</v>
      </c>
      <c r="AH66" s="38">
        <f t="shared" si="5"/>
        <v>296.80999999999767</v>
      </c>
      <c r="AI66" s="36">
        <f t="shared" si="9"/>
        <v>-296.80999999999767</v>
      </c>
      <c r="AJ66" s="37">
        <v>295215</v>
      </c>
      <c r="AK66" s="39">
        <v>0</v>
      </c>
      <c r="AL66" s="39">
        <v>52097</v>
      </c>
      <c r="AM66" s="39">
        <v>117106</v>
      </c>
      <c r="AN66" s="39">
        <v>0</v>
      </c>
      <c r="AO66" s="39">
        <v>0</v>
      </c>
      <c r="AP66" s="39">
        <v>0</v>
      </c>
      <c r="AQ66" s="39">
        <v>0</v>
      </c>
      <c r="AR66" s="39">
        <v>0</v>
      </c>
      <c r="AS66" s="36">
        <f t="shared" si="2"/>
        <v>464418</v>
      </c>
      <c r="AT66" s="42">
        <f t="shared" si="10"/>
        <v>-8389.5248999999021</v>
      </c>
      <c r="AU66" s="21">
        <f t="shared" si="6"/>
        <v>0</v>
      </c>
      <c r="AV66" s="22">
        <f t="shared" si="7"/>
        <v>8389.5248999999021</v>
      </c>
    </row>
    <row r="67" spans="1:48" x14ac:dyDescent="0.25">
      <c r="A67" s="17" t="s">
        <v>73</v>
      </c>
      <c r="B67" s="18">
        <v>1292</v>
      </c>
      <c r="C67" s="19" t="s">
        <v>78</v>
      </c>
      <c r="D67" s="60">
        <v>-178393.41369999963</v>
      </c>
      <c r="E67" s="40">
        <v>2470.8269999999993</v>
      </c>
      <c r="F67" s="40">
        <v>5394.8200000000015</v>
      </c>
      <c r="G67" s="40">
        <v>5825.145000000005</v>
      </c>
      <c r="H67" s="40">
        <v>5269.7699999999995</v>
      </c>
      <c r="I67" s="40">
        <v>8867.5959999999995</v>
      </c>
      <c r="J67" s="40">
        <v>66816.015599999999</v>
      </c>
      <c r="K67" s="40">
        <v>14853.351000000001</v>
      </c>
      <c r="L67" s="40">
        <v>25913.135000000002</v>
      </c>
      <c r="M67" s="40">
        <v>10367.517800000001</v>
      </c>
      <c r="N67" s="40">
        <v>7072.6729999999998</v>
      </c>
      <c r="O67" s="40">
        <v>10703.782999999999</v>
      </c>
      <c r="P67" s="40">
        <v>11251.186</v>
      </c>
      <c r="Q67" s="40">
        <f t="shared" si="4"/>
        <v>174805.81940000001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f>VLOOKUP(B67,'[1]PT NOV-DIC 2024'!$B$6:$W$84,11,FALSE)</f>
        <v>0</v>
      </c>
      <c r="X67" s="38">
        <f>VLOOKUP(B67,'[1]PT NOV-DIC 2024'!$B$6:$W$84,12,FALSE)</f>
        <v>272.45999999996275</v>
      </c>
      <c r="Y67" s="38">
        <v>0</v>
      </c>
      <c r="Z67" s="38">
        <v>0</v>
      </c>
      <c r="AA67" s="38">
        <v>0</v>
      </c>
      <c r="AB67" s="38">
        <f t="shared" si="8"/>
        <v>272.45999999996275</v>
      </c>
      <c r="AC67" s="38">
        <v>0</v>
      </c>
      <c r="AD67" s="38">
        <v>0</v>
      </c>
      <c r="AE67" s="38">
        <v>0</v>
      </c>
      <c r="AF67" s="38">
        <f>VLOOKUP(B67,'[1]PT NOV-DIC 2024'!$B$6:$W$84,14,FALSE)</f>
        <v>1.1641532182693481E-10</v>
      </c>
      <c r="AG67" s="38">
        <f>VLOOKUP(B67,'[1]PT NOV-DIC 2024'!$B$6:$W$84,15,FALSE)</f>
        <v>0</v>
      </c>
      <c r="AH67" s="38">
        <f t="shared" si="5"/>
        <v>1.1641532182693481E-10</v>
      </c>
      <c r="AI67" s="36">
        <f t="shared" si="9"/>
        <v>272.45999999984633</v>
      </c>
      <c r="AJ67" s="37">
        <v>115523</v>
      </c>
      <c r="AK67" s="39">
        <v>0</v>
      </c>
      <c r="AL67" s="39">
        <v>20386</v>
      </c>
      <c r="AM67" s="39">
        <v>0</v>
      </c>
      <c r="AN67" s="39">
        <v>0</v>
      </c>
      <c r="AO67" s="39">
        <v>0</v>
      </c>
      <c r="AP67" s="39">
        <v>0</v>
      </c>
      <c r="AQ67" s="39">
        <v>0</v>
      </c>
      <c r="AR67" s="39">
        <v>0</v>
      </c>
      <c r="AS67" s="36">
        <f t="shared" si="2"/>
        <v>135909</v>
      </c>
      <c r="AT67" s="42">
        <f t="shared" si="10"/>
        <v>-217017.77309999976</v>
      </c>
      <c r="AU67" s="21">
        <f t="shared" si="6"/>
        <v>0</v>
      </c>
      <c r="AV67" s="22">
        <f t="shared" si="7"/>
        <v>217017.77309999976</v>
      </c>
    </row>
    <row r="68" spans="1:48" x14ac:dyDescent="0.25">
      <c r="A68" s="17" t="s">
        <v>79</v>
      </c>
      <c r="B68" s="18">
        <v>872</v>
      </c>
      <c r="C68" s="19" t="s">
        <v>80</v>
      </c>
      <c r="D68" s="60">
        <v>-66608.728499999939</v>
      </c>
      <c r="E68" s="40">
        <v>2445.7819999999992</v>
      </c>
      <c r="F68" s="40">
        <v>14161.103999999999</v>
      </c>
      <c r="G68" s="40">
        <v>7183.9700000000012</v>
      </c>
      <c r="H68" s="40">
        <v>2146.2379999999998</v>
      </c>
      <c r="I68" s="40">
        <v>3539.1669999999999</v>
      </c>
      <c r="J68" s="40">
        <v>1823.3429999999998</v>
      </c>
      <c r="K68" s="40">
        <v>3079.6780000000003</v>
      </c>
      <c r="L68" s="40">
        <v>5849.8519999999999</v>
      </c>
      <c r="M68" s="40">
        <v>5336.6689999999999</v>
      </c>
      <c r="N68" s="40">
        <v>1969.422</v>
      </c>
      <c r="O68" s="40">
        <v>1782.2109999999998</v>
      </c>
      <c r="P68" s="40">
        <v>4148.6900000000005</v>
      </c>
      <c r="Q68" s="40">
        <f t="shared" si="4"/>
        <v>53466.126000000011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f>VLOOKUP(B68,'[1]PT NOV-DIC 2024'!$B$6:$W$84,11,FALSE)</f>
        <v>0</v>
      </c>
      <c r="X68" s="38">
        <f>VLOOKUP(B68,'[1]PT NOV-DIC 2024'!$B$6:$W$84,12,FALSE)</f>
        <v>0</v>
      </c>
      <c r="Y68" s="38">
        <v>0</v>
      </c>
      <c r="Z68" s="38">
        <v>0</v>
      </c>
      <c r="AA68" s="38">
        <v>0</v>
      </c>
      <c r="AB68" s="38">
        <f t="shared" si="8"/>
        <v>0</v>
      </c>
      <c r="AC68" s="38">
        <v>0</v>
      </c>
      <c r="AD68" s="38">
        <v>0</v>
      </c>
      <c r="AE68" s="38">
        <v>0</v>
      </c>
      <c r="AF68" s="38">
        <f>VLOOKUP(B68,'[1]PT NOV-DIC 2024'!$B$6:$W$84,14,FALSE)</f>
        <v>4.1836756281554699E-11</v>
      </c>
      <c r="AG68" s="38">
        <f>VLOOKUP(B68,'[1]PT NOV-DIC 2024'!$B$6:$W$84,15,FALSE)</f>
        <v>0</v>
      </c>
      <c r="AH68" s="38">
        <f t="shared" si="5"/>
        <v>4.1836756281554699E-11</v>
      </c>
      <c r="AI68" s="36">
        <f t="shared" si="9"/>
        <v>-4.1836756281554699E-11</v>
      </c>
      <c r="AJ68" s="37">
        <v>39438</v>
      </c>
      <c r="AK68" s="39">
        <v>0</v>
      </c>
      <c r="AL68" s="39">
        <v>0</v>
      </c>
      <c r="AM68" s="39">
        <v>0</v>
      </c>
      <c r="AN68" s="39">
        <v>0</v>
      </c>
      <c r="AO68" s="39">
        <v>0</v>
      </c>
      <c r="AP68" s="39">
        <v>0</v>
      </c>
      <c r="AQ68" s="39">
        <v>0</v>
      </c>
      <c r="AR68" s="39">
        <v>0</v>
      </c>
      <c r="AS68" s="36">
        <f t="shared" si="2"/>
        <v>39438</v>
      </c>
      <c r="AT68" s="42">
        <f t="shared" si="10"/>
        <v>-80636.854500000001</v>
      </c>
      <c r="AU68" s="21">
        <f t="shared" si="6"/>
        <v>0</v>
      </c>
      <c r="AV68" s="22">
        <f t="shared" si="7"/>
        <v>80636.854500000001</v>
      </c>
    </row>
    <row r="69" spans="1:48" x14ac:dyDescent="0.25">
      <c r="A69" s="17" t="s">
        <v>79</v>
      </c>
      <c r="B69" s="18">
        <v>874</v>
      </c>
      <c r="C69" s="19" t="s">
        <v>81</v>
      </c>
      <c r="D69" s="60">
        <v>-3745151.3968502423</v>
      </c>
      <c r="E69" s="40">
        <v>294897.88959999982</v>
      </c>
      <c r="F69" s="40">
        <v>348552.04900000087</v>
      </c>
      <c r="G69" s="40">
        <v>296447.86700000014</v>
      </c>
      <c r="H69" s="40">
        <v>341138.57250000001</v>
      </c>
      <c r="I69" s="40">
        <v>397463.26760000002</v>
      </c>
      <c r="J69" s="40">
        <v>361176.74060000002</v>
      </c>
      <c r="K69" s="40">
        <v>379996.29089999996</v>
      </c>
      <c r="L69" s="40">
        <v>344149.11249999999</v>
      </c>
      <c r="M69" s="40">
        <v>289952.75459999999</v>
      </c>
      <c r="N69" s="40">
        <v>292500.1545</v>
      </c>
      <c r="O69" s="40">
        <v>320549.11699999997</v>
      </c>
      <c r="P69" s="40">
        <v>239132.5159</v>
      </c>
      <c r="Q69" s="40">
        <f t="shared" si="4"/>
        <v>3905956.3317000009</v>
      </c>
      <c r="R69" s="38">
        <v>0</v>
      </c>
      <c r="S69" s="38">
        <v>0</v>
      </c>
      <c r="T69" s="38">
        <v>0</v>
      </c>
      <c r="U69" s="38">
        <v>0</v>
      </c>
      <c r="V69" s="38">
        <v>20076.609999999993</v>
      </c>
      <c r="W69" s="38">
        <f>VLOOKUP(B69,'[1]PT NOV-DIC 2024'!$B$6:$W$84,11,FALSE)</f>
        <v>15100.31000001356</v>
      </c>
      <c r="X69" s="38">
        <f>VLOOKUP(B69,'[1]PT NOV-DIC 2024'!$B$6:$W$84,12,FALSE)</f>
        <v>0</v>
      </c>
      <c r="Y69" s="38">
        <v>25117.592999999993</v>
      </c>
      <c r="Z69" s="38">
        <v>0</v>
      </c>
      <c r="AA69" s="38">
        <v>484337.22000000003</v>
      </c>
      <c r="AB69" s="38">
        <f t="shared" si="8"/>
        <v>544631.73300001363</v>
      </c>
      <c r="AC69" s="38">
        <v>0</v>
      </c>
      <c r="AD69" s="38">
        <v>0</v>
      </c>
      <c r="AE69" s="38">
        <v>0</v>
      </c>
      <c r="AF69" s="38">
        <f>VLOOKUP(B69,'[1]PT NOV-DIC 2024'!$B$6:$W$84,14,FALSE)</f>
        <v>0</v>
      </c>
      <c r="AG69" s="38">
        <f>VLOOKUP(B69,'[1]PT NOV-DIC 2024'!$B$6:$W$84,15,FALSE)</f>
        <v>7120.1560000032187</v>
      </c>
      <c r="AH69" s="38">
        <f t="shared" si="5"/>
        <v>7120.1560000032187</v>
      </c>
      <c r="AI69" s="36">
        <f t="shared" si="9"/>
        <v>537511.57700001041</v>
      </c>
      <c r="AJ69" s="37">
        <v>3484547</v>
      </c>
      <c r="AK69" s="39">
        <v>0</v>
      </c>
      <c r="AL69" s="39">
        <v>614920</v>
      </c>
      <c r="AM69" s="39">
        <v>154475</v>
      </c>
      <c r="AN69" s="39">
        <v>0</v>
      </c>
      <c r="AO69" s="39">
        <v>0</v>
      </c>
      <c r="AP69" s="39">
        <v>0</v>
      </c>
      <c r="AQ69" s="39">
        <v>0</v>
      </c>
      <c r="AR69" s="39">
        <v>0</v>
      </c>
      <c r="AS69" s="36">
        <f t="shared" si="2"/>
        <v>4253942</v>
      </c>
      <c r="AT69" s="42">
        <f t="shared" si="10"/>
        <v>-2859654.1515502324</v>
      </c>
      <c r="AU69" s="21">
        <f t="shared" si="6"/>
        <v>0</v>
      </c>
      <c r="AV69" s="22">
        <f t="shared" si="7"/>
        <v>2859654.1515502324</v>
      </c>
    </row>
    <row r="70" spans="1:48" x14ac:dyDescent="0.25">
      <c r="A70" s="17" t="s">
        <v>79</v>
      </c>
      <c r="B70" s="18">
        <v>1407</v>
      </c>
      <c r="C70" s="19" t="s">
        <v>148</v>
      </c>
      <c r="D70" s="60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12664.527</v>
      </c>
      <c r="K70" s="40">
        <v>7105.6749999999993</v>
      </c>
      <c r="L70" s="40">
        <v>12792.269</v>
      </c>
      <c r="M70" s="40">
        <v>10846.487000000001</v>
      </c>
      <c r="N70" s="40">
        <v>7885.8200000000006</v>
      </c>
      <c r="O70" s="40">
        <v>23521.072</v>
      </c>
      <c r="P70" s="40">
        <v>10478.239</v>
      </c>
      <c r="Q70" s="40">
        <f t="shared" si="4"/>
        <v>85294.089000000007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f>VLOOKUP(B70,'[1]PT NOV-DIC 2024'!$B$6:$W$84,11,FALSE)</f>
        <v>0</v>
      </c>
      <c r="X70" s="38">
        <f>VLOOKUP(B70,'[1]PT NOV-DIC 2024'!$B$6:$W$84,12,FALSE)</f>
        <v>0</v>
      </c>
      <c r="Y70" s="38">
        <v>0</v>
      </c>
      <c r="Z70" s="38">
        <v>0</v>
      </c>
      <c r="AA70" s="38">
        <v>0</v>
      </c>
      <c r="AB70" s="38">
        <f t="shared" ref="AB70:AB101" si="11">SUM(R70:AA70)</f>
        <v>0</v>
      </c>
      <c r="AC70" s="38">
        <v>0</v>
      </c>
      <c r="AD70" s="38">
        <v>0</v>
      </c>
      <c r="AE70" s="38">
        <v>0</v>
      </c>
      <c r="AF70" s="38">
        <f>VLOOKUP(B70,'[1]PT NOV-DIC 2024'!$B$6:$W$84,14,FALSE)</f>
        <v>0</v>
      </c>
      <c r="AG70" s="38">
        <f>VLOOKUP(B70,'[1]PT NOV-DIC 2024'!$B$6:$W$84,15,FALSE)</f>
        <v>0</v>
      </c>
      <c r="AH70" s="38">
        <f t="shared" si="5"/>
        <v>0</v>
      </c>
      <c r="AI70" s="36">
        <f t="shared" ref="AI70:AI101" si="12">+AB70-AH70</f>
        <v>0</v>
      </c>
      <c r="AJ70" s="37">
        <v>0</v>
      </c>
      <c r="AK70" s="39">
        <v>0</v>
      </c>
      <c r="AL70" s="39">
        <v>0</v>
      </c>
      <c r="AM70" s="39">
        <v>122691</v>
      </c>
      <c r="AN70" s="39">
        <v>0</v>
      </c>
      <c r="AO70" s="39">
        <v>0</v>
      </c>
      <c r="AP70" s="39">
        <v>0</v>
      </c>
      <c r="AQ70" s="39">
        <v>0</v>
      </c>
      <c r="AR70" s="39">
        <v>0</v>
      </c>
      <c r="AS70" s="36">
        <f t="shared" ref="AS70:AS84" si="13">SUM(AJ70:AR70)</f>
        <v>122691</v>
      </c>
      <c r="AT70" s="42">
        <f t="shared" ref="AT70:AT101" si="14">D70-Q70+AI70+AS70</f>
        <v>37396.910999999993</v>
      </c>
      <c r="AU70" s="21">
        <f>+IF(AT70&gt;0,AT70,0)</f>
        <v>37396.910999999993</v>
      </c>
      <c r="AV70" s="22">
        <f>+IF(AT70&lt;0,-AT70,0)</f>
        <v>0</v>
      </c>
    </row>
    <row r="71" spans="1:48" x14ac:dyDescent="0.25">
      <c r="A71" s="17" t="s">
        <v>82</v>
      </c>
      <c r="B71" s="18">
        <v>1003</v>
      </c>
      <c r="C71" s="19" t="s">
        <v>83</v>
      </c>
      <c r="D71" s="60">
        <v>883224.90559999086</v>
      </c>
      <c r="E71" s="40">
        <v>90.351000000000013</v>
      </c>
      <c r="F71" s="40">
        <v>41508.183099999995</v>
      </c>
      <c r="G71" s="40">
        <v>127510.36150000003</v>
      </c>
      <c r="H71" s="40">
        <v>11916.5551</v>
      </c>
      <c r="I71" s="40">
        <v>25779.576999999997</v>
      </c>
      <c r="J71" s="40">
        <v>208279.78999999998</v>
      </c>
      <c r="K71" s="40">
        <v>55524.008999999998</v>
      </c>
      <c r="L71" s="40">
        <v>18487.481</v>
      </c>
      <c r="M71" s="40">
        <v>74028.161000000007</v>
      </c>
      <c r="N71" s="40">
        <v>96992.981</v>
      </c>
      <c r="O71" s="40">
        <v>51903.85</v>
      </c>
      <c r="P71" s="40">
        <v>8995.1450000000004</v>
      </c>
      <c r="Q71" s="40">
        <f t="shared" ref="Q71:Q84" si="15">SUM(E71:P71)</f>
        <v>721016.44469999999</v>
      </c>
      <c r="R71" s="38">
        <v>0</v>
      </c>
      <c r="S71" s="38">
        <v>0</v>
      </c>
      <c r="T71" s="38">
        <v>0</v>
      </c>
      <c r="U71" s="38">
        <v>0</v>
      </c>
      <c r="V71" s="38">
        <v>46805.029999999941</v>
      </c>
      <c r="W71" s="38">
        <f>VLOOKUP(B71,'[1]PT NOV-DIC 2024'!$B$6:$W$84,11,FALSE)</f>
        <v>941.44999999832362</v>
      </c>
      <c r="X71" s="38">
        <f>VLOOKUP(B71,'[1]PT NOV-DIC 2024'!$B$6:$W$84,12,FALSE)</f>
        <v>0</v>
      </c>
      <c r="Y71" s="38">
        <v>8694.5720000000038</v>
      </c>
      <c r="Z71" s="38">
        <v>0</v>
      </c>
      <c r="AA71" s="38">
        <v>5357.83</v>
      </c>
      <c r="AB71" s="38">
        <f t="shared" si="11"/>
        <v>61798.881999998266</v>
      </c>
      <c r="AC71" s="38">
        <v>0</v>
      </c>
      <c r="AD71" s="38">
        <v>0</v>
      </c>
      <c r="AE71" s="38">
        <v>0</v>
      </c>
      <c r="AF71" s="38">
        <f>VLOOKUP(B71,'[1]PT NOV-DIC 2024'!$B$6:$W$84,14,FALSE)</f>
        <v>0</v>
      </c>
      <c r="AG71" s="38">
        <f>VLOOKUP(B71,'[1]PT NOV-DIC 2024'!$B$6:$W$84,15,FALSE)</f>
        <v>38018.031599999988</v>
      </c>
      <c r="AH71" s="38">
        <f t="shared" ref="AH71:AH84" si="16">SUM(AC71:AG71)</f>
        <v>38018.031599999988</v>
      </c>
      <c r="AI71" s="36">
        <f t="shared" si="12"/>
        <v>23780.850399998279</v>
      </c>
      <c r="AJ71" s="37">
        <v>331654</v>
      </c>
      <c r="AK71" s="39">
        <v>0</v>
      </c>
      <c r="AL71" s="39">
        <v>58527</v>
      </c>
      <c r="AM71" s="39">
        <v>0</v>
      </c>
      <c r="AN71" s="39">
        <v>0</v>
      </c>
      <c r="AO71" s="39">
        <v>0</v>
      </c>
      <c r="AP71" s="39">
        <v>0</v>
      </c>
      <c r="AQ71" s="39">
        <v>0</v>
      </c>
      <c r="AR71" s="39">
        <v>0</v>
      </c>
      <c r="AS71" s="36">
        <f t="shared" si="13"/>
        <v>390181</v>
      </c>
      <c r="AT71" s="42">
        <f t="shared" si="14"/>
        <v>576170.31129998912</v>
      </c>
      <c r="AU71" s="21">
        <f t="shared" si="6"/>
        <v>576170.31129998912</v>
      </c>
      <c r="AV71" s="22">
        <f t="shared" si="7"/>
        <v>0</v>
      </c>
    </row>
    <row r="72" spans="1:48" x14ac:dyDescent="0.25">
      <c r="A72" s="17" t="s">
        <v>84</v>
      </c>
      <c r="B72" s="18">
        <v>1394</v>
      </c>
      <c r="C72" s="19" t="s">
        <v>85</v>
      </c>
      <c r="D72" s="60">
        <v>29356.354000000691</v>
      </c>
      <c r="E72" s="40">
        <v>32800.773999999954</v>
      </c>
      <c r="F72" s="40">
        <v>51103.598999999951</v>
      </c>
      <c r="G72" s="40">
        <v>50766.739999999983</v>
      </c>
      <c r="H72" s="40">
        <v>41733.958999999995</v>
      </c>
      <c r="I72" s="40">
        <v>60174.483999999997</v>
      </c>
      <c r="J72" s="40">
        <v>29987.559999999998</v>
      </c>
      <c r="K72" s="40">
        <v>29412.739999999998</v>
      </c>
      <c r="L72" s="40">
        <v>47145.647000000004</v>
      </c>
      <c r="M72" s="40">
        <v>66514.811999999991</v>
      </c>
      <c r="N72" s="40">
        <v>53367.758000000002</v>
      </c>
      <c r="O72" s="40">
        <v>44827.796000000002</v>
      </c>
      <c r="P72" s="40">
        <v>50131.103000000003</v>
      </c>
      <c r="Q72" s="40">
        <f t="shared" si="15"/>
        <v>557966.97199999983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f>VLOOKUP(B72,'[1]PT NOV-DIC 2024'!$B$6:$W$84,11,FALSE)</f>
        <v>0</v>
      </c>
      <c r="X72" s="38">
        <f>VLOOKUP(B72,'[1]PT NOV-DIC 2024'!$B$6:$W$84,12,FALSE)</f>
        <v>0</v>
      </c>
      <c r="Y72" s="38">
        <v>0</v>
      </c>
      <c r="Z72" s="38">
        <v>0</v>
      </c>
      <c r="AA72" s="38">
        <v>14342.699999999999</v>
      </c>
      <c r="AB72" s="38">
        <f t="shared" si="11"/>
        <v>14342.699999999999</v>
      </c>
      <c r="AC72" s="38">
        <v>0</v>
      </c>
      <c r="AD72" s="38">
        <v>0</v>
      </c>
      <c r="AE72" s="38">
        <v>0</v>
      </c>
      <c r="AF72" s="38">
        <f>VLOOKUP(B72,'[1]PT NOV-DIC 2024'!$B$6:$W$84,14,FALSE)</f>
        <v>350.55000000002474</v>
      </c>
      <c r="AG72" s="38">
        <f>VLOOKUP(B72,'[1]PT NOV-DIC 2024'!$B$6:$W$84,15,FALSE)</f>
        <v>3705.5529999999853</v>
      </c>
      <c r="AH72" s="38">
        <f t="shared" si="16"/>
        <v>4056.1030000000101</v>
      </c>
      <c r="AI72" s="36">
        <f t="shared" si="12"/>
        <v>10286.596999999989</v>
      </c>
      <c r="AJ72" s="37">
        <v>0</v>
      </c>
      <c r="AK72" s="39">
        <v>79118</v>
      </c>
      <c r="AL72" s="39">
        <v>0</v>
      </c>
      <c r="AM72" s="39">
        <v>0</v>
      </c>
      <c r="AN72" s="39">
        <v>0</v>
      </c>
      <c r="AO72" s="39">
        <v>0</v>
      </c>
      <c r="AP72" s="39">
        <v>0</v>
      </c>
      <c r="AQ72" s="39">
        <v>0</v>
      </c>
      <c r="AR72" s="39">
        <v>0</v>
      </c>
      <c r="AS72" s="36">
        <f t="shared" si="13"/>
        <v>79118</v>
      </c>
      <c r="AT72" s="42">
        <f t="shared" si="14"/>
        <v>-439206.02099999908</v>
      </c>
      <c r="AU72" s="21">
        <f t="shared" si="6"/>
        <v>0</v>
      </c>
      <c r="AV72" s="22">
        <f t="shared" si="7"/>
        <v>439206.02099999908</v>
      </c>
    </row>
    <row r="73" spans="1:48" x14ac:dyDescent="0.25">
      <c r="A73" s="17" t="s">
        <v>86</v>
      </c>
      <c r="B73" s="18">
        <v>901</v>
      </c>
      <c r="C73" s="19" t="s">
        <v>87</v>
      </c>
      <c r="D73" s="60">
        <v>-803976.28559999797</v>
      </c>
      <c r="E73" s="40">
        <v>144216.03000000003</v>
      </c>
      <c r="F73" s="40">
        <v>98279.535000000076</v>
      </c>
      <c r="G73" s="40">
        <v>167673.5060000002</v>
      </c>
      <c r="H73" s="40">
        <v>134046.408</v>
      </c>
      <c r="I73" s="40">
        <v>95163.701000000001</v>
      </c>
      <c r="J73" s="40">
        <v>154626.128</v>
      </c>
      <c r="K73" s="40">
        <v>137651.80800000002</v>
      </c>
      <c r="L73" s="40">
        <v>177419.489</v>
      </c>
      <c r="M73" s="40">
        <v>140323.70300000001</v>
      </c>
      <c r="N73" s="40">
        <v>144554.08499999999</v>
      </c>
      <c r="O73" s="40">
        <v>145272.93900000001</v>
      </c>
      <c r="P73" s="40">
        <v>161253.236</v>
      </c>
      <c r="Q73" s="40">
        <f t="shared" si="15"/>
        <v>1700480.5680000004</v>
      </c>
      <c r="R73" s="38">
        <v>0</v>
      </c>
      <c r="S73" s="38">
        <v>0</v>
      </c>
      <c r="T73" s="38">
        <v>0</v>
      </c>
      <c r="U73" s="38">
        <v>0</v>
      </c>
      <c r="V73" s="38">
        <v>881.25</v>
      </c>
      <c r="W73" s="38">
        <f>VLOOKUP(B73,'[1]PT NOV-DIC 2024'!$B$6:$W$84,11,FALSE)</f>
        <v>0</v>
      </c>
      <c r="X73" s="38">
        <f>VLOOKUP(B73,'[1]PT NOV-DIC 2024'!$B$6:$W$84,12,FALSE)</f>
        <v>68068.52999999997</v>
      </c>
      <c r="Y73" s="38">
        <v>746.94</v>
      </c>
      <c r="Z73" s="38">
        <v>0</v>
      </c>
      <c r="AA73" s="38">
        <v>177475.18000000002</v>
      </c>
      <c r="AB73" s="38">
        <f t="shared" si="11"/>
        <v>247171.9</v>
      </c>
      <c r="AC73" s="38">
        <v>0</v>
      </c>
      <c r="AD73" s="38">
        <v>0</v>
      </c>
      <c r="AE73" s="38">
        <v>0</v>
      </c>
      <c r="AF73" s="38">
        <f>VLOOKUP(B73,'[1]PT NOV-DIC 2024'!$B$6:$W$84,14,FALSE)</f>
        <v>9316.0600000000995</v>
      </c>
      <c r="AG73" s="38">
        <f>VLOOKUP(B73,'[1]PT NOV-DIC 2024'!$B$6:$W$84,15,FALSE)</f>
        <v>0</v>
      </c>
      <c r="AH73" s="38">
        <f t="shared" si="16"/>
        <v>9316.0600000000995</v>
      </c>
      <c r="AI73" s="36">
        <f t="shared" si="12"/>
        <v>237855.83999999991</v>
      </c>
      <c r="AJ73" s="37">
        <v>0</v>
      </c>
      <c r="AK73" s="39">
        <v>576439</v>
      </c>
      <c r="AL73" s="39">
        <v>101725</v>
      </c>
      <c r="AM73" s="39">
        <v>0</v>
      </c>
      <c r="AN73" s="39">
        <v>0</v>
      </c>
      <c r="AO73" s="39">
        <v>196257</v>
      </c>
      <c r="AP73" s="39">
        <v>0</v>
      </c>
      <c r="AQ73" s="39">
        <v>0</v>
      </c>
      <c r="AR73" s="39">
        <v>0</v>
      </c>
      <c r="AS73" s="36">
        <f t="shared" si="13"/>
        <v>874421</v>
      </c>
      <c r="AT73" s="42">
        <f t="shared" si="14"/>
        <v>-1392180.0135999983</v>
      </c>
      <c r="AU73" s="21">
        <f t="shared" si="6"/>
        <v>0</v>
      </c>
      <c r="AV73" s="22">
        <f t="shared" si="7"/>
        <v>1392180.0135999983</v>
      </c>
    </row>
    <row r="74" spans="1:48" x14ac:dyDescent="0.25">
      <c r="A74" s="17" t="s">
        <v>86</v>
      </c>
      <c r="B74" s="18">
        <v>1306</v>
      </c>
      <c r="C74" s="19" t="s">
        <v>88</v>
      </c>
      <c r="D74" s="60">
        <v>-1846632.8674999964</v>
      </c>
      <c r="E74" s="40">
        <v>204109.18279999966</v>
      </c>
      <c r="F74" s="40">
        <v>160262.37600000057</v>
      </c>
      <c r="G74" s="40">
        <v>225127.33899999919</v>
      </c>
      <c r="H74" s="40">
        <v>106089.492</v>
      </c>
      <c r="I74" s="40">
        <v>317226.16200000001</v>
      </c>
      <c r="J74" s="40">
        <v>344813.77800000005</v>
      </c>
      <c r="K74" s="40">
        <v>227589.93800000002</v>
      </c>
      <c r="L74" s="40">
        <v>254653.18299999999</v>
      </c>
      <c r="M74" s="40">
        <v>230053.01400000002</v>
      </c>
      <c r="N74" s="40">
        <v>310340.9792</v>
      </c>
      <c r="O74" s="40">
        <v>164224.394</v>
      </c>
      <c r="P74" s="40">
        <v>279384.69200000004</v>
      </c>
      <c r="Q74" s="40">
        <f t="shared" si="15"/>
        <v>2823874.5299999993</v>
      </c>
      <c r="R74" s="38">
        <v>0</v>
      </c>
      <c r="S74" s="38">
        <v>0</v>
      </c>
      <c r="T74" s="38">
        <v>0</v>
      </c>
      <c r="U74" s="38">
        <v>0</v>
      </c>
      <c r="V74" s="38">
        <v>13951.06</v>
      </c>
      <c r="W74" s="38">
        <f>VLOOKUP(B74,'[1]PT NOV-DIC 2024'!$B$6:$W$84,11,FALSE)</f>
        <v>0</v>
      </c>
      <c r="X74" s="38">
        <f>VLOOKUP(B74,'[1]PT NOV-DIC 2024'!$B$6:$W$84,12,FALSE)</f>
        <v>0</v>
      </c>
      <c r="Y74" s="38">
        <v>1988.4399999999998</v>
      </c>
      <c r="Z74" s="38">
        <v>0</v>
      </c>
      <c r="AA74" s="38">
        <v>194617.25</v>
      </c>
      <c r="AB74" s="38">
        <f t="shared" si="11"/>
        <v>210556.75</v>
      </c>
      <c r="AC74" s="38">
        <v>0</v>
      </c>
      <c r="AD74" s="38">
        <v>0</v>
      </c>
      <c r="AE74" s="38">
        <v>0</v>
      </c>
      <c r="AF74" s="38">
        <f>VLOOKUP(B74,'[1]PT NOV-DIC 2024'!$B$6:$W$84,14,FALSE)</f>
        <v>21600.70600000082</v>
      </c>
      <c r="AG74" s="38">
        <f>VLOOKUP(B74,'[1]PT NOV-DIC 2024'!$B$6:$W$84,15,FALSE)</f>
        <v>151649.05999999971</v>
      </c>
      <c r="AH74" s="38">
        <f t="shared" si="16"/>
        <v>173249.76600000053</v>
      </c>
      <c r="AI74" s="36">
        <f t="shared" si="12"/>
        <v>37306.983999999473</v>
      </c>
      <c r="AJ74" s="37">
        <v>0</v>
      </c>
      <c r="AK74" s="39">
        <v>1064147</v>
      </c>
      <c r="AL74" s="39">
        <v>187791</v>
      </c>
      <c r="AM74" s="39">
        <v>0</v>
      </c>
      <c r="AN74" s="39">
        <v>0</v>
      </c>
      <c r="AO74" s="39">
        <v>0</v>
      </c>
      <c r="AP74" s="39">
        <v>0</v>
      </c>
      <c r="AQ74" s="39">
        <v>0</v>
      </c>
      <c r="AR74" s="39">
        <v>0</v>
      </c>
      <c r="AS74" s="36">
        <f t="shared" si="13"/>
        <v>1251938</v>
      </c>
      <c r="AT74" s="42">
        <f t="shared" si="14"/>
        <v>-3381262.4134999961</v>
      </c>
      <c r="AU74" s="21">
        <f t="shared" ref="AU74:AU84" si="17">+IF(AT74&gt;0,AT74,0)</f>
        <v>0</v>
      </c>
      <c r="AV74" s="22">
        <f t="shared" ref="AV74:AV84" si="18">+IF(AT74&lt;0,-AT74,0)</f>
        <v>3381262.4134999961</v>
      </c>
    </row>
    <row r="75" spans="1:48" x14ac:dyDescent="0.25">
      <c r="A75" s="17" t="s">
        <v>89</v>
      </c>
      <c r="B75" s="18">
        <v>916</v>
      </c>
      <c r="C75" s="19" t="s">
        <v>132</v>
      </c>
      <c r="D75" s="60">
        <v>294886.63299999997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6396.1310000000003</v>
      </c>
      <c r="K75" s="40">
        <v>5696.7695000000003</v>
      </c>
      <c r="L75" s="40">
        <v>5325.4081999999999</v>
      </c>
      <c r="M75" s="40">
        <v>4217.0779000000002</v>
      </c>
      <c r="N75" s="40">
        <v>56778.02</v>
      </c>
      <c r="O75" s="40">
        <v>50801.570500000002</v>
      </c>
      <c r="P75" s="40">
        <v>42941.570999999996</v>
      </c>
      <c r="Q75" s="40">
        <f t="shared" si="15"/>
        <v>172156.54810000001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f>VLOOKUP(B75,'[1]PT NOV-DIC 2024'!$B$6:$W$84,11,FALSE)</f>
        <v>0</v>
      </c>
      <c r="X75" s="38">
        <f>VLOOKUP(B75,'[1]PT NOV-DIC 2024'!$B$6:$W$84,12,FALSE)</f>
        <v>0</v>
      </c>
      <c r="Y75" s="38">
        <v>0</v>
      </c>
      <c r="Z75" s="38">
        <v>0</v>
      </c>
      <c r="AA75" s="38">
        <v>71.539999999999992</v>
      </c>
      <c r="AB75" s="38">
        <f t="shared" si="11"/>
        <v>71.539999999999992</v>
      </c>
      <c r="AC75" s="38">
        <v>0</v>
      </c>
      <c r="AD75" s="38">
        <v>0</v>
      </c>
      <c r="AE75" s="38">
        <v>0</v>
      </c>
      <c r="AF75" s="38">
        <f>VLOOKUP(B75,'[1]PT NOV-DIC 2024'!$B$6:$W$84,14,FALSE)</f>
        <v>0</v>
      </c>
      <c r="AG75" s="38">
        <f>VLOOKUP(B75,'[1]PT NOV-DIC 2024'!$B$6:$W$84,15,FALSE)</f>
        <v>0</v>
      </c>
      <c r="AH75" s="38">
        <f t="shared" si="16"/>
        <v>0</v>
      </c>
      <c r="AI75" s="36">
        <f t="shared" si="12"/>
        <v>71.539999999999992</v>
      </c>
      <c r="AJ75" s="37">
        <v>0</v>
      </c>
      <c r="AK75" s="39">
        <v>112419</v>
      </c>
      <c r="AL75" s="39">
        <v>19839</v>
      </c>
      <c r="AM75" s="39">
        <v>0</v>
      </c>
      <c r="AN75" s="39">
        <v>0</v>
      </c>
      <c r="AO75" s="39">
        <v>0</v>
      </c>
      <c r="AP75" s="39">
        <v>166194</v>
      </c>
      <c r="AQ75" s="39">
        <v>79143</v>
      </c>
      <c r="AR75" s="39">
        <v>0</v>
      </c>
      <c r="AS75" s="36">
        <f t="shared" si="13"/>
        <v>377595</v>
      </c>
      <c r="AT75" s="42">
        <f t="shared" si="14"/>
        <v>500396.62489999994</v>
      </c>
      <c r="AU75" s="21">
        <f t="shared" si="17"/>
        <v>500396.62489999994</v>
      </c>
      <c r="AV75" s="22">
        <f t="shared" si="18"/>
        <v>0</v>
      </c>
    </row>
    <row r="76" spans="1:48" x14ac:dyDescent="0.25">
      <c r="A76" s="17" t="s">
        <v>89</v>
      </c>
      <c r="B76" s="18">
        <v>917</v>
      </c>
      <c r="C76" s="19" t="s">
        <v>90</v>
      </c>
      <c r="D76" s="60">
        <v>79911.930200000119</v>
      </c>
      <c r="E76" s="40">
        <v>23306.108999999971</v>
      </c>
      <c r="F76" s="40">
        <v>9835.2450000000008</v>
      </c>
      <c r="G76" s="40">
        <v>20486.925999999999</v>
      </c>
      <c r="H76" s="40">
        <v>20875.596000000001</v>
      </c>
      <c r="I76" s="40">
        <v>32797.419000000002</v>
      </c>
      <c r="J76" s="40">
        <v>36963.686999999998</v>
      </c>
      <c r="K76" s="40">
        <v>28725.711999999996</v>
      </c>
      <c r="L76" s="40">
        <v>50027.163</v>
      </c>
      <c r="M76" s="40">
        <v>35182.735000000001</v>
      </c>
      <c r="N76" s="40">
        <v>58703.087</v>
      </c>
      <c r="O76" s="40">
        <v>65105.457999999999</v>
      </c>
      <c r="P76" s="40">
        <v>36296.055</v>
      </c>
      <c r="Q76" s="40">
        <f t="shared" si="15"/>
        <v>418305.19199999998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f>VLOOKUP(B76,'[1]PT NOV-DIC 2024'!$B$6:$W$84,11,FALSE)</f>
        <v>533.53999999997905</v>
      </c>
      <c r="X76" s="38">
        <f>VLOOKUP(B76,'[1]PT NOV-DIC 2024'!$B$6:$W$84,12,FALSE)</f>
        <v>0</v>
      </c>
      <c r="Y76" s="38">
        <v>0</v>
      </c>
      <c r="Z76" s="38">
        <v>0</v>
      </c>
      <c r="AA76" s="38">
        <v>93.6</v>
      </c>
      <c r="AB76" s="38">
        <f t="shared" si="11"/>
        <v>627.13999999997907</v>
      </c>
      <c r="AC76" s="38">
        <v>0</v>
      </c>
      <c r="AD76" s="38">
        <v>0</v>
      </c>
      <c r="AE76" s="38">
        <v>0</v>
      </c>
      <c r="AF76" s="38">
        <f>VLOOKUP(B76,'[1]PT NOV-DIC 2024'!$B$6:$W$84,14,FALSE)</f>
        <v>0</v>
      </c>
      <c r="AG76" s="38">
        <f>VLOOKUP(B76,'[1]PT NOV-DIC 2024'!$B$6:$W$84,15,FALSE)</f>
        <v>32.390000000006694</v>
      </c>
      <c r="AH76" s="38">
        <f t="shared" si="16"/>
        <v>32.390000000006694</v>
      </c>
      <c r="AI76" s="36">
        <f t="shared" si="12"/>
        <v>594.74999999997237</v>
      </c>
      <c r="AJ76" s="37">
        <v>0</v>
      </c>
      <c r="AK76" s="39">
        <v>221858</v>
      </c>
      <c r="AL76" s="39">
        <v>39152</v>
      </c>
      <c r="AM76" s="39">
        <v>0</v>
      </c>
      <c r="AN76" s="39">
        <v>0</v>
      </c>
      <c r="AO76" s="39">
        <v>0</v>
      </c>
      <c r="AP76" s="39">
        <v>0</v>
      </c>
      <c r="AQ76" s="39">
        <v>0</v>
      </c>
      <c r="AR76" s="39">
        <v>0</v>
      </c>
      <c r="AS76" s="36">
        <f t="shared" si="13"/>
        <v>261010</v>
      </c>
      <c r="AT76" s="42">
        <f t="shared" si="14"/>
        <v>-76788.511799999862</v>
      </c>
      <c r="AU76" s="21">
        <f t="shared" si="17"/>
        <v>0</v>
      </c>
      <c r="AV76" s="22">
        <f t="shared" si="18"/>
        <v>76788.511799999862</v>
      </c>
    </row>
    <row r="77" spans="1:48" x14ac:dyDescent="0.25">
      <c r="A77" s="17" t="s">
        <v>89</v>
      </c>
      <c r="B77" s="18">
        <v>1435</v>
      </c>
      <c r="C77" s="19" t="s">
        <v>91</v>
      </c>
      <c r="D77" s="60">
        <v>589536.45980000054</v>
      </c>
      <c r="E77" s="40">
        <v>17951.0092</v>
      </c>
      <c r="F77" s="40">
        <v>89475.634000000049</v>
      </c>
      <c r="G77" s="40">
        <v>11410.204999999994</v>
      </c>
      <c r="H77" s="40">
        <v>72374.091</v>
      </c>
      <c r="I77" s="40">
        <v>21153.543000000001</v>
      </c>
      <c r="J77" s="40">
        <v>76859.588999999993</v>
      </c>
      <c r="K77" s="40">
        <v>57384.627999999997</v>
      </c>
      <c r="L77" s="40">
        <v>21034.15</v>
      </c>
      <c r="M77" s="40">
        <v>43451.941999999995</v>
      </c>
      <c r="N77" s="40">
        <v>53884.108999999997</v>
      </c>
      <c r="O77" s="40">
        <v>57021.053</v>
      </c>
      <c r="P77" s="40">
        <v>39131.898000000001</v>
      </c>
      <c r="Q77" s="40">
        <f t="shared" si="15"/>
        <v>561131.85120000003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f>VLOOKUP(B77,'[1]PT NOV-DIC 2024'!$B$6:$W$84,11,FALSE)</f>
        <v>0</v>
      </c>
      <c r="X77" s="38">
        <f>VLOOKUP(B77,'[1]PT NOV-DIC 2024'!$B$6:$W$84,12,FALSE)</f>
        <v>2636.1840000000084</v>
      </c>
      <c r="Y77" s="38">
        <v>0</v>
      </c>
      <c r="Z77" s="38">
        <v>0</v>
      </c>
      <c r="AA77" s="38">
        <v>237896.78</v>
      </c>
      <c r="AB77" s="38">
        <f t="shared" si="11"/>
        <v>240532.96400000001</v>
      </c>
      <c r="AC77" s="38">
        <v>0</v>
      </c>
      <c r="AD77" s="38">
        <v>0</v>
      </c>
      <c r="AE77" s="38">
        <v>0</v>
      </c>
      <c r="AF77" s="38">
        <f>VLOOKUP(B77,'[1]PT NOV-DIC 2024'!$B$6:$W$84,14,FALSE)</f>
        <v>102220.82200000007</v>
      </c>
      <c r="AG77" s="38">
        <f>VLOOKUP(B77,'[1]PT NOV-DIC 2024'!$B$6:$W$84,15,FALSE)</f>
        <v>0</v>
      </c>
      <c r="AH77" s="38">
        <f t="shared" si="16"/>
        <v>102220.82200000007</v>
      </c>
      <c r="AI77" s="36">
        <f t="shared" si="12"/>
        <v>138312.14199999993</v>
      </c>
      <c r="AJ77" s="37">
        <v>0</v>
      </c>
      <c r="AK77" s="39">
        <v>618230</v>
      </c>
      <c r="AL77" s="39">
        <v>109099</v>
      </c>
      <c r="AM77" s="39">
        <v>0</v>
      </c>
      <c r="AN77" s="39">
        <v>0</v>
      </c>
      <c r="AO77" s="39">
        <v>0</v>
      </c>
      <c r="AP77" s="39">
        <v>0</v>
      </c>
      <c r="AQ77" s="39">
        <v>0</v>
      </c>
      <c r="AR77" s="39">
        <v>0</v>
      </c>
      <c r="AS77" s="36">
        <f t="shared" si="13"/>
        <v>727329</v>
      </c>
      <c r="AT77" s="42">
        <f t="shared" si="14"/>
        <v>894045.75060000038</v>
      </c>
      <c r="AU77" s="21">
        <f t="shared" si="17"/>
        <v>894045.75060000038</v>
      </c>
      <c r="AV77" s="22">
        <f t="shared" si="18"/>
        <v>0</v>
      </c>
    </row>
    <row r="78" spans="1:48" x14ac:dyDescent="0.25">
      <c r="A78" s="17" t="s">
        <v>92</v>
      </c>
      <c r="B78" s="18">
        <v>1400</v>
      </c>
      <c r="C78" s="19" t="s">
        <v>93</v>
      </c>
      <c r="D78" s="60">
        <v>911106.48690000642</v>
      </c>
      <c r="E78" s="40">
        <v>400768.89149999974</v>
      </c>
      <c r="F78" s="40">
        <v>309118.00099999976</v>
      </c>
      <c r="G78" s="40">
        <v>412632.57900000003</v>
      </c>
      <c r="H78" s="40">
        <v>440644.19299999997</v>
      </c>
      <c r="I78" s="40">
        <v>308333.05249999999</v>
      </c>
      <c r="J78" s="40">
        <v>420117.85700000002</v>
      </c>
      <c r="K78" s="40">
        <v>360676.45600000001</v>
      </c>
      <c r="L78" s="40">
        <v>378031.16</v>
      </c>
      <c r="M78" s="40">
        <v>395706.804</v>
      </c>
      <c r="N78" s="40">
        <v>433027.951</v>
      </c>
      <c r="O78" s="40">
        <v>321017.29800000007</v>
      </c>
      <c r="P78" s="40">
        <v>448957.592</v>
      </c>
      <c r="Q78" s="40">
        <f t="shared" si="15"/>
        <v>4629031.834999999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f>VLOOKUP(B78,'[1]PT NOV-DIC 2024'!$B$6:$W$84,11,FALSE)</f>
        <v>4321.8299999998126</v>
      </c>
      <c r="X78" s="38">
        <f>VLOOKUP(B78,'[1]PT NOV-DIC 2024'!$B$6:$W$84,12,FALSE)</f>
        <v>23886.89300000004</v>
      </c>
      <c r="Y78" s="38">
        <v>0</v>
      </c>
      <c r="Z78" s="38">
        <v>0</v>
      </c>
      <c r="AA78" s="38">
        <v>129380.69</v>
      </c>
      <c r="AB78" s="38">
        <f t="shared" si="11"/>
        <v>157589.41299999985</v>
      </c>
      <c r="AC78" s="38">
        <v>0</v>
      </c>
      <c r="AD78" s="38">
        <v>0</v>
      </c>
      <c r="AE78" s="38">
        <v>0</v>
      </c>
      <c r="AF78" s="38">
        <f>VLOOKUP(B78,'[1]PT NOV-DIC 2024'!$B$6:$W$84,14,FALSE)</f>
        <v>0</v>
      </c>
      <c r="AG78" s="38">
        <f>VLOOKUP(B78,'[1]PT NOV-DIC 2024'!$B$6:$W$84,15,FALSE)</f>
        <v>0</v>
      </c>
      <c r="AH78" s="38">
        <f t="shared" si="16"/>
        <v>0</v>
      </c>
      <c r="AI78" s="36">
        <f t="shared" si="12"/>
        <v>157589.41299999985</v>
      </c>
      <c r="AJ78" s="37">
        <v>0</v>
      </c>
      <c r="AK78" s="39">
        <v>3005567</v>
      </c>
      <c r="AL78" s="39">
        <v>530394</v>
      </c>
      <c r="AM78" s="39">
        <v>0</v>
      </c>
      <c r="AN78" s="39">
        <v>0</v>
      </c>
      <c r="AO78" s="39">
        <v>0</v>
      </c>
      <c r="AP78" s="39">
        <v>0</v>
      </c>
      <c r="AQ78" s="39">
        <v>0</v>
      </c>
      <c r="AR78" s="39">
        <v>0</v>
      </c>
      <c r="AS78" s="36">
        <f t="shared" si="13"/>
        <v>3535961</v>
      </c>
      <c r="AT78" s="42">
        <f t="shared" si="14"/>
        <v>-24374.935099992901</v>
      </c>
      <c r="AU78" s="21">
        <f t="shared" si="17"/>
        <v>0</v>
      </c>
      <c r="AV78" s="22">
        <f t="shared" si="18"/>
        <v>24374.935099992901</v>
      </c>
    </row>
    <row r="79" spans="1:48" x14ac:dyDescent="0.25">
      <c r="A79" s="17" t="s">
        <v>92</v>
      </c>
      <c r="B79" s="18">
        <v>1058</v>
      </c>
      <c r="C79" s="19" t="s">
        <v>113</v>
      </c>
      <c r="D79" s="60">
        <v>-178635.16829999955</v>
      </c>
      <c r="E79" s="40">
        <v>12003.420799999994</v>
      </c>
      <c r="F79" s="40">
        <v>23864.366999999984</v>
      </c>
      <c r="G79" s="40">
        <v>16220.537999999995</v>
      </c>
      <c r="H79" s="40">
        <v>16832.588</v>
      </c>
      <c r="I79" s="40">
        <v>18751.448</v>
      </c>
      <c r="J79" s="40">
        <v>26223.971000000001</v>
      </c>
      <c r="K79" s="40">
        <v>21487.088</v>
      </c>
      <c r="L79" s="40">
        <v>31398.4735</v>
      </c>
      <c r="M79" s="40">
        <v>12580.8788</v>
      </c>
      <c r="N79" s="40">
        <v>6541.2669999999998</v>
      </c>
      <c r="O79" s="40">
        <v>8703.5879999999997</v>
      </c>
      <c r="P79" s="40">
        <v>12781.1538</v>
      </c>
      <c r="Q79" s="40">
        <f t="shared" si="15"/>
        <v>207388.78189999994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f>VLOOKUP(B79,'[1]PT NOV-DIC 2024'!$B$6:$W$84,11,FALSE)</f>
        <v>6.1599999999998545</v>
      </c>
      <c r="X79" s="38">
        <f>VLOOKUP(B79,'[1]PT NOV-DIC 2024'!$B$6:$W$84,12,FALSE)</f>
        <v>184.7499999999709</v>
      </c>
      <c r="Y79" s="38">
        <v>0</v>
      </c>
      <c r="Z79" s="38">
        <v>0</v>
      </c>
      <c r="AA79" s="38">
        <v>0</v>
      </c>
      <c r="AB79" s="38">
        <f t="shared" si="11"/>
        <v>190.90999999997075</v>
      </c>
      <c r="AC79" s="38">
        <v>0</v>
      </c>
      <c r="AD79" s="38">
        <v>0</v>
      </c>
      <c r="AE79" s="38">
        <v>0</v>
      </c>
      <c r="AF79" s="38">
        <f>VLOOKUP(B79,'[1]PT NOV-DIC 2024'!$B$6:$W$84,14,FALSE)</f>
        <v>0</v>
      </c>
      <c r="AG79" s="38">
        <f>VLOOKUP(B79,'[1]PT NOV-DIC 2024'!$B$6:$W$84,15,FALSE)</f>
        <v>0</v>
      </c>
      <c r="AH79" s="38">
        <f t="shared" si="16"/>
        <v>0</v>
      </c>
      <c r="AI79" s="36">
        <f t="shared" si="12"/>
        <v>190.90999999997075</v>
      </c>
      <c r="AJ79" s="37">
        <v>0</v>
      </c>
      <c r="AK79" s="39">
        <v>117315</v>
      </c>
      <c r="AL79" s="39">
        <v>20703</v>
      </c>
      <c r="AM79" s="39">
        <v>0</v>
      </c>
      <c r="AN79" s="39">
        <v>0</v>
      </c>
      <c r="AO79" s="39">
        <v>0</v>
      </c>
      <c r="AP79" s="39">
        <v>0</v>
      </c>
      <c r="AQ79" s="39">
        <v>0</v>
      </c>
      <c r="AR79" s="39">
        <v>0</v>
      </c>
      <c r="AS79" s="36">
        <f t="shared" si="13"/>
        <v>138018</v>
      </c>
      <c r="AT79" s="42">
        <f t="shared" si="14"/>
        <v>-247815.04019999952</v>
      </c>
      <c r="AU79" s="21">
        <f t="shared" si="17"/>
        <v>0</v>
      </c>
      <c r="AV79" s="22">
        <f t="shared" si="18"/>
        <v>247815.04019999952</v>
      </c>
    </row>
    <row r="80" spans="1:48" x14ac:dyDescent="0.25">
      <c r="A80" s="17" t="s">
        <v>92</v>
      </c>
      <c r="B80" s="18">
        <v>930</v>
      </c>
      <c r="C80" s="19" t="s">
        <v>165</v>
      </c>
      <c r="D80" s="6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417.52800000000002</v>
      </c>
      <c r="M80" s="40">
        <v>1555.2331999999999</v>
      </c>
      <c r="N80" s="40">
        <v>225.77600000000001</v>
      </c>
      <c r="O80" s="40">
        <v>68.614000000000004</v>
      </c>
      <c r="P80" s="40">
        <v>973.83799999999997</v>
      </c>
      <c r="Q80" s="40">
        <f t="shared" si="15"/>
        <v>3240.9892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f>VLOOKUP(B80,'[1]PT NOV-DIC 2024'!$B$6:$W$84,11,FALSE)</f>
        <v>0</v>
      </c>
      <c r="X80" s="38">
        <f>VLOOKUP(B80,'[1]PT NOV-DIC 2024'!$B$6:$W$84,12,FALSE)</f>
        <v>0</v>
      </c>
      <c r="Y80" s="38">
        <v>0</v>
      </c>
      <c r="Z80" s="38">
        <v>0</v>
      </c>
      <c r="AA80" s="38">
        <v>0</v>
      </c>
      <c r="AB80" s="38">
        <f t="shared" si="11"/>
        <v>0</v>
      </c>
      <c r="AC80" s="38">
        <v>0</v>
      </c>
      <c r="AD80" s="38">
        <v>0</v>
      </c>
      <c r="AE80" s="38">
        <v>0</v>
      </c>
      <c r="AF80" s="38">
        <f>VLOOKUP(B80,'[1]PT NOV-DIC 2024'!$B$6:$W$84,14,FALSE)</f>
        <v>0</v>
      </c>
      <c r="AG80" s="38">
        <f>VLOOKUP(B80,'[1]PT NOV-DIC 2024'!$B$6:$W$84,15,FALSE)</f>
        <v>0</v>
      </c>
      <c r="AH80" s="38">
        <f t="shared" si="16"/>
        <v>0</v>
      </c>
      <c r="AI80" s="36">
        <f t="shared" si="12"/>
        <v>0</v>
      </c>
      <c r="AJ80" s="37">
        <v>0</v>
      </c>
      <c r="AK80" s="39">
        <v>0</v>
      </c>
      <c r="AL80" s="39">
        <v>0</v>
      </c>
      <c r="AM80" s="39">
        <v>0</v>
      </c>
      <c r="AN80" s="39">
        <v>0</v>
      </c>
      <c r="AO80" s="39">
        <v>0</v>
      </c>
      <c r="AP80" s="39">
        <v>0</v>
      </c>
      <c r="AQ80" s="39">
        <v>0</v>
      </c>
      <c r="AR80" s="39">
        <v>0</v>
      </c>
      <c r="AS80" s="36">
        <f t="shared" si="13"/>
        <v>0</v>
      </c>
      <c r="AT80" s="42">
        <f t="shared" si="14"/>
        <v>-3240.9892</v>
      </c>
      <c r="AU80" s="21">
        <f t="shared" si="17"/>
        <v>0</v>
      </c>
      <c r="AV80" s="22">
        <f t="shared" si="18"/>
        <v>3240.9892</v>
      </c>
    </row>
    <row r="81" spans="1:48" x14ac:dyDescent="0.25">
      <c r="A81" s="17" t="s">
        <v>94</v>
      </c>
      <c r="B81" s="18">
        <v>970</v>
      </c>
      <c r="C81" s="19" t="s">
        <v>95</v>
      </c>
      <c r="D81" s="60">
        <v>-714264.80720000807</v>
      </c>
      <c r="E81" s="40">
        <v>93370.66380000014</v>
      </c>
      <c r="F81" s="40">
        <v>101313.61600000037</v>
      </c>
      <c r="G81" s="40">
        <v>91018.401000000405</v>
      </c>
      <c r="H81" s="40">
        <v>147234.12299999999</v>
      </c>
      <c r="I81" s="40">
        <v>90288.99</v>
      </c>
      <c r="J81" s="40">
        <v>131676.44200000001</v>
      </c>
      <c r="K81" s="40">
        <v>119061.39499999999</v>
      </c>
      <c r="L81" s="40">
        <v>148261.98490000001</v>
      </c>
      <c r="M81" s="40">
        <v>155553.52919999999</v>
      </c>
      <c r="N81" s="40">
        <v>137369.68</v>
      </c>
      <c r="O81" s="40">
        <v>101600.266</v>
      </c>
      <c r="P81" s="40">
        <v>154838.804</v>
      </c>
      <c r="Q81" s="40">
        <f t="shared" si="15"/>
        <v>1471587.8949000011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f>VLOOKUP(B81,'[1]PT NOV-DIC 2024'!$B$6:$W$84,11,FALSE)</f>
        <v>0</v>
      </c>
      <c r="X81" s="38">
        <f>VLOOKUP(B81,'[1]PT NOV-DIC 2024'!$B$6:$W$84,12,FALSE)</f>
        <v>0</v>
      </c>
      <c r="Y81" s="38">
        <v>0</v>
      </c>
      <c r="Z81" s="38">
        <v>0</v>
      </c>
      <c r="AA81" s="38">
        <v>0</v>
      </c>
      <c r="AB81" s="38">
        <f t="shared" si="11"/>
        <v>0</v>
      </c>
      <c r="AC81" s="38">
        <v>0</v>
      </c>
      <c r="AD81" s="38">
        <v>0</v>
      </c>
      <c r="AE81" s="38">
        <v>0</v>
      </c>
      <c r="AF81" s="38">
        <f>VLOOKUP(B81,'[1]PT NOV-DIC 2024'!$B$6:$W$84,14,FALSE)</f>
        <v>4388.4900000002526</v>
      </c>
      <c r="AG81" s="38">
        <f>VLOOKUP(B81,'[1]PT NOV-DIC 2024'!$B$6:$W$84,15,FALSE)</f>
        <v>3763.7200000000885</v>
      </c>
      <c r="AH81" s="38">
        <f t="shared" si="16"/>
        <v>8152.2100000003411</v>
      </c>
      <c r="AI81" s="36">
        <f t="shared" si="12"/>
        <v>-8152.2100000003411</v>
      </c>
      <c r="AJ81" s="37">
        <v>398092</v>
      </c>
      <c r="AK81" s="39">
        <v>0</v>
      </c>
      <c r="AL81" s="39">
        <v>70252</v>
      </c>
      <c r="AM81" s="39">
        <v>97565</v>
      </c>
      <c r="AN81" s="39">
        <v>0</v>
      </c>
      <c r="AO81" s="39">
        <v>0</v>
      </c>
      <c r="AP81" s="39">
        <v>0</v>
      </c>
      <c r="AQ81" s="39">
        <v>0</v>
      </c>
      <c r="AR81" s="39">
        <v>0</v>
      </c>
      <c r="AS81" s="36">
        <f t="shared" si="13"/>
        <v>565909</v>
      </c>
      <c r="AT81" s="42">
        <f t="shared" si="14"/>
        <v>-1628095.9121000096</v>
      </c>
      <c r="AU81" s="21">
        <f t="shared" si="17"/>
        <v>0</v>
      </c>
      <c r="AV81" s="22">
        <f t="shared" si="18"/>
        <v>1628095.9121000096</v>
      </c>
    </row>
    <row r="82" spans="1:48" x14ac:dyDescent="0.25">
      <c r="A82" s="17" t="s">
        <v>96</v>
      </c>
      <c r="B82" s="18">
        <v>1436</v>
      </c>
      <c r="C82" s="19" t="s">
        <v>97</v>
      </c>
      <c r="D82" s="60">
        <v>-162223.59439999179</v>
      </c>
      <c r="E82" s="40">
        <v>44494.496599999955</v>
      </c>
      <c r="F82" s="40">
        <v>33279.905399999967</v>
      </c>
      <c r="G82" s="40">
        <v>36226.119399999945</v>
      </c>
      <c r="H82" s="40">
        <v>36836.378199999999</v>
      </c>
      <c r="I82" s="40">
        <v>28016.570199999998</v>
      </c>
      <c r="J82" s="40">
        <v>37605.286</v>
      </c>
      <c r="K82" s="40">
        <v>46325.692600000002</v>
      </c>
      <c r="L82" s="40">
        <v>52584.331999999995</v>
      </c>
      <c r="M82" s="40">
        <v>37090.885199999997</v>
      </c>
      <c r="N82" s="40">
        <v>47390.209900000002</v>
      </c>
      <c r="O82" s="40">
        <v>66845.497400000007</v>
      </c>
      <c r="P82" s="40">
        <v>67547.16350000001</v>
      </c>
      <c r="Q82" s="40">
        <f t="shared" si="15"/>
        <v>534242.53639999987</v>
      </c>
      <c r="R82" s="38">
        <v>0</v>
      </c>
      <c r="S82" s="38">
        <v>0</v>
      </c>
      <c r="T82" s="38">
        <v>0</v>
      </c>
      <c r="U82" s="38">
        <v>0</v>
      </c>
      <c r="V82" s="38">
        <v>209.81639999999999</v>
      </c>
      <c r="W82" s="38">
        <f>VLOOKUP(B82,'[1]PT NOV-DIC 2024'!$B$6:$W$84,11,FALSE)</f>
        <v>0</v>
      </c>
      <c r="X82" s="38">
        <f>VLOOKUP(B82,'[1]PT NOV-DIC 2024'!$B$6:$W$84,12,FALSE)</f>
        <v>0</v>
      </c>
      <c r="Y82" s="38">
        <v>0</v>
      </c>
      <c r="Z82" s="38">
        <v>0</v>
      </c>
      <c r="AA82" s="38">
        <v>206235.62999999998</v>
      </c>
      <c r="AB82" s="38">
        <f t="shared" si="11"/>
        <v>206445.44639999999</v>
      </c>
      <c r="AC82" s="38">
        <v>0</v>
      </c>
      <c r="AD82" s="38">
        <v>0</v>
      </c>
      <c r="AE82" s="38">
        <v>0</v>
      </c>
      <c r="AF82" s="38">
        <f>VLOOKUP(B82,'[1]PT NOV-DIC 2024'!$B$6:$W$84,14,FALSE)</f>
        <v>1.6007106751203537E-10</v>
      </c>
      <c r="AG82" s="38">
        <f>VLOOKUP(B82,'[1]PT NOV-DIC 2024'!$B$6:$W$84,15,FALSE)</f>
        <v>331.42000000010012</v>
      </c>
      <c r="AH82" s="38">
        <f t="shared" si="16"/>
        <v>331.42000000026019</v>
      </c>
      <c r="AI82" s="36">
        <f t="shared" si="12"/>
        <v>206114.02639999974</v>
      </c>
      <c r="AJ82" s="37">
        <v>0</v>
      </c>
      <c r="AK82" s="39">
        <v>241194</v>
      </c>
      <c r="AL82" s="39">
        <v>42564</v>
      </c>
      <c r="AM82" s="39">
        <v>0</v>
      </c>
      <c r="AN82" s="39">
        <v>0</v>
      </c>
      <c r="AO82" s="39">
        <v>0</v>
      </c>
      <c r="AP82" s="39">
        <v>0</v>
      </c>
      <c r="AQ82" s="39">
        <v>0</v>
      </c>
      <c r="AR82" s="39">
        <v>0</v>
      </c>
      <c r="AS82" s="36">
        <f t="shared" si="13"/>
        <v>283758</v>
      </c>
      <c r="AT82" s="42">
        <f t="shared" si="14"/>
        <v>-206594.10439999192</v>
      </c>
      <c r="AU82" s="21">
        <f t="shared" si="17"/>
        <v>0</v>
      </c>
      <c r="AV82" s="22">
        <f t="shared" si="18"/>
        <v>206594.10439999192</v>
      </c>
    </row>
    <row r="83" spans="1:48" x14ac:dyDescent="0.25">
      <c r="A83" s="17" t="s">
        <v>98</v>
      </c>
      <c r="B83" s="18">
        <v>951</v>
      </c>
      <c r="C83" s="19" t="s">
        <v>99</v>
      </c>
      <c r="D83" s="60">
        <v>2576574.8696000543</v>
      </c>
      <c r="E83" s="40">
        <v>5832.4199999999937</v>
      </c>
      <c r="F83" s="40">
        <v>7903.18</v>
      </c>
      <c r="G83" s="40">
        <v>10392.007300000001</v>
      </c>
      <c r="H83" s="40">
        <v>44037.1</v>
      </c>
      <c r="I83" s="40">
        <v>23490.400000000001</v>
      </c>
      <c r="J83" s="40">
        <v>21149.07</v>
      </c>
      <c r="K83" s="40">
        <v>27531.3</v>
      </c>
      <c r="L83" s="40">
        <v>4372.6400000000003</v>
      </c>
      <c r="M83" s="40">
        <v>13131.119999999999</v>
      </c>
      <c r="N83" s="40">
        <v>12528.869999999999</v>
      </c>
      <c r="O83" s="40">
        <v>27667.33</v>
      </c>
      <c r="P83" s="40">
        <v>11935.289999999999</v>
      </c>
      <c r="Q83" s="40">
        <f t="shared" si="15"/>
        <v>209970.7273</v>
      </c>
      <c r="R83" s="38">
        <v>0</v>
      </c>
      <c r="S83" s="38">
        <v>0</v>
      </c>
      <c r="T83" s="38">
        <v>0</v>
      </c>
      <c r="U83" s="38">
        <v>0</v>
      </c>
      <c r="V83" s="38">
        <v>8.2200000000000006</v>
      </c>
      <c r="W83" s="38">
        <f>VLOOKUP(B83,'[1]PT NOV-DIC 2024'!$B$6:$W$84,11,FALSE)</f>
        <v>0</v>
      </c>
      <c r="X83" s="38">
        <f>VLOOKUP(B83,'[1]PT NOV-DIC 2024'!$B$6:$W$84,12,FALSE)</f>
        <v>0</v>
      </c>
      <c r="Y83" s="38">
        <v>0</v>
      </c>
      <c r="Z83" s="38">
        <v>0</v>
      </c>
      <c r="AA83" s="38">
        <v>0</v>
      </c>
      <c r="AB83" s="38">
        <f t="shared" si="11"/>
        <v>8.2200000000000006</v>
      </c>
      <c r="AC83" s="38">
        <v>0</v>
      </c>
      <c r="AD83" s="38">
        <v>0</v>
      </c>
      <c r="AE83" s="38">
        <v>0</v>
      </c>
      <c r="AF83" s="38">
        <f>VLOOKUP(B83,'[1]PT NOV-DIC 2024'!$B$6:$W$84,14,FALSE)</f>
        <v>0</v>
      </c>
      <c r="AG83" s="38">
        <f>VLOOKUP(B83,'[1]PT NOV-DIC 2024'!$B$6:$W$84,15,FALSE)</f>
        <v>0</v>
      </c>
      <c r="AH83" s="38">
        <f t="shared" si="16"/>
        <v>0</v>
      </c>
      <c r="AI83" s="36">
        <f t="shared" si="12"/>
        <v>8.2200000000000006</v>
      </c>
      <c r="AJ83" s="37">
        <v>111237</v>
      </c>
      <c r="AK83" s="39">
        <v>0</v>
      </c>
      <c r="AL83" s="39">
        <v>19630</v>
      </c>
      <c r="AM83" s="39">
        <v>0</v>
      </c>
      <c r="AN83" s="39">
        <v>0</v>
      </c>
      <c r="AO83" s="39">
        <v>0</v>
      </c>
      <c r="AP83" s="39">
        <v>0</v>
      </c>
      <c r="AQ83" s="39">
        <v>0</v>
      </c>
      <c r="AR83" s="39">
        <v>0</v>
      </c>
      <c r="AS83" s="36">
        <f t="shared" si="13"/>
        <v>130867</v>
      </c>
      <c r="AT83" s="42">
        <f t="shared" si="14"/>
        <v>2497479.3623000546</v>
      </c>
      <c r="AU83" s="21">
        <f t="shared" si="17"/>
        <v>2497479.3623000546</v>
      </c>
      <c r="AV83" s="22">
        <f t="shared" si="18"/>
        <v>0</v>
      </c>
    </row>
    <row r="84" spans="1:48" ht="15.75" thickBot="1" x14ac:dyDescent="0.3">
      <c r="A84" s="23" t="s">
        <v>98</v>
      </c>
      <c r="B84" s="24">
        <v>952</v>
      </c>
      <c r="C84" s="25" t="s">
        <v>100</v>
      </c>
      <c r="D84" s="92">
        <v>612904.65059999912</v>
      </c>
      <c r="E84" s="43">
        <v>4420.0199999999986</v>
      </c>
      <c r="F84" s="43">
        <v>7220.6249999999973</v>
      </c>
      <c r="G84" s="43">
        <v>10428.754999999999</v>
      </c>
      <c r="H84" s="43">
        <v>8706.125</v>
      </c>
      <c r="I84" s="43">
        <v>3143.9</v>
      </c>
      <c r="J84" s="43">
        <v>4958.5249999999996</v>
      </c>
      <c r="K84" s="43">
        <v>8720.77</v>
      </c>
      <c r="L84" s="43">
        <v>10549.814999999999</v>
      </c>
      <c r="M84" s="43">
        <v>12182.468000000001</v>
      </c>
      <c r="N84" s="43">
        <v>24348.481</v>
      </c>
      <c r="O84" s="43">
        <v>24615.816000000003</v>
      </c>
      <c r="P84" s="43">
        <v>10131.824000000001</v>
      </c>
      <c r="Q84" s="43">
        <f t="shared" si="15"/>
        <v>129427.12400000001</v>
      </c>
      <c r="R84" s="91">
        <v>0</v>
      </c>
      <c r="S84" s="91">
        <v>0</v>
      </c>
      <c r="T84" s="91">
        <v>0</v>
      </c>
      <c r="U84" s="91">
        <v>0</v>
      </c>
      <c r="V84" s="91">
        <v>0</v>
      </c>
      <c r="W84" s="91">
        <f>VLOOKUP(B84,'[1]PT NOV-DIC 2024'!$B$6:$W$84,11,FALSE)</f>
        <v>118.08000000000175</v>
      </c>
      <c r="X84" s="91">
        <f>VLOOKUP(B84,'[1]PT NOV-DIC 2024'!$B$6:$W$84,12,FALSE)</f>
        <v>0</v>
      </c>
      <c r="Y84" s="91">
        <v>0</v>
      </c>
      <c r="Z84" s="91">
        <v>0</v>
      </c>
      <c r="AA84" s="91">
        <v>0</v>
      </c>
      <c r="AB84" s="91">
        <f t="shared" si="11"/>
        <v>118.08000000000175</v>
      </c>
      <c r="AC84" s="38">
        <v>0</v>
      </c>
      <c r="AD84" s="38">
        <v>0</v>
      </c>
      <c r="AE84" s="38">
        <v>0</v>
      </c>
      <c r="AF84" s="38">
        <f>VLOOKUP(B84,'[1]PT NOV-DIC 2024'!$B$6:$W$84,14,FALSE)</f>
        <v>0</v>
      </c>
      <c r="AG84" s="38">
        <f>VLOOKUP(B84,'[1]PT NOV-DIC 2024'!$B$6:$W$84,15,FALSE)</f>
        <v>173.40000000000873</v>
      </c>
      <c r="AH84" s="38">
        <f t="shared" si="16"/>
        <v>173.40000000000873</v>
      </c>
      <c r="AI84" s="36">
        <f t="shared" si="12"/>
        <v>-55.320000000006985</v>
      </c>
      <c r="AJ84" s="37">
        <v>146483</v>
      </c>
      <c r="AK84" s="39">
        <v>0</v>
      </c>
      <c r="AL84" s="39">
        <v>25850</v>
      </c>
      <c r="AM84" s="39">
        <v>0</v>
      </c>
      <c r="AN84" s="39">
        <v>0</v>
      </c>
      <c r="AO84" s="39">
        <v>0</v>
      </c>
      <c r="AP84" s="39">
        <v>0</v>
      </c>
      <c r="AQ84" s="39">
        <v>0</v>
      </c>
      <c r="AR84" s="39">
        <v>0</v>
      </c>
      <c r="AS84" s="36">
        <f t="shared" si="13"/>
        <v>172333</v>
      </c>
      <c r="AT84" s="44">
        <f t="shared" si="14"/>
        <v>655755.2065999991</v>
      </c>
      <c r="AU84" s="27">
        <f t="shared" si="17"/>
        <v>655755.2065999991</v>
      </c>
      <c r="AV84" s="28">
        <f t="shared" si="18"/>
        <v>0</v>
      </c>
    </row>
    <row r="85" spans="1:48" ht="15.75" thickBot="1" x14ac:dyDescent="0.3">
      <c r="A85" s="63" t="s">
        <v>101</v>
      </c>
      <c r="B85" s="64"/>
      <c r="C85" s="64"/>
      <c r="D85" s="50">
        <f t="shared" ref="D85:AH85" si="19">SUM(D6:D84)</f>
        <v>-268353587.25049707</v>
      </c>
      <c r="E85" s="54">
        <f t="shared" si="19"/>
        <v>21509749.47250057</v>
      </c>
      <c r="F85" s="51">
        <f t="shared" si="19"/>
        <v>24092929.971801616</v>
      </c>
      <c r="G85" s="51">
        <f t="shared" si="19"/>
        <v>31575279.002501063</v>
      </c>
      <c r="H85" s="51">
        <f t="shared" si="19"/>
        <v>27059229.310599998</v>
      </c>
      <c r="I85" s="51">
        <f t="shared" si="19"/>
        <v>28100417.243899997</v>
      </c>
      <c r="J85" s="51">
        <f t="shared" si="19"/>
        <v>29187020.506799996</v>
      </c>
      <c r="K85" s="51">
        <f t="shared" si="19"/>
        <v>29217642.8002</v>
      </c>
      <c r="L85" s="52">
        <f t="shared" si="19"/>
        <v>29856959.446400002</v>
      </c>
      <c r="M85" s="51">
        <f t="shared" si="19"/>
        <v>31422703.625899997</v>
      </c>
      <c r="N85" s="51">
        <f t="shared" si="19"/>
        <v>32012812.339800015</v>
      </c>
      <c r="O85" s="51">
        <f t="shared" si="19"/>
        <v>30500753.109299999</v>
      </c>
      <c r="P85" s="51">
        <f t="shared" si="19"/>
        <v>32949103.681000005</v>
      </c>
      <c r="Q85" s="51">
        <f t="shared" si="19"/>
        <v>347484600.51070321</v>
      </c>
      <c r="R85" s="52">
        <f t="shared" si="19"/>
        <v>6546833.4094999991</v>
      </c>
      <c r="S85" s="52">
        <f t="shared" si="19"/>
        <v>4175893.9870000002</v>
      </c>
      <c r="T85" s="52">
        <f t="shared" si="19"/>
        <v>133655.30100000001</v>
      </c>
      <c r="U85" s="52">
        <f t="shared" si="19"/>
        <v>193853.57</v>
      </c>
      <c r="V85" s="52">
        <f t="shared" si="19"/>
        <v>2952396.8821999882</v>
      </c>
      <c r="W85" s="52">
        <f t="shared" si="19"/>
        <v>135064.73260001629</v>
      </c>
      <c r="X85" s="52">
        <f t="shared" si="19"/>
        <v>277534.64399999974</v>
      </c>
      <c r="Y85" s="52">
        <f t="shared" si="19"/>
        <v>466784.90399999975</v>
      </c>
      <c r="Z85" s="52">
        <f t="shared" si="19"/>
        <v>872666.99</v>
      </c>
      <c r="AA85" s="52">
        <f t="shared" si="19"/>
        <v>27511924.109999999</v>
      </c>
      <c r="AB85" s="52">
        <f t="shared" si="19"/>
        <v>43266608.530299991</v>
      </c>
      <c r="AC85" s="52">
        <f t="shared" si="19"/>
        <v>551890.37</v>
      </c>
      <c r="AD85" s="52">
        <f t="shared" si="19"/>
        <v>2480650.2000000002</v>
      </c>
      <c r="AE85" s="52">
        <f t="shared" si="19"/>
        <v>3824160</v>
      </c>
      <c r="AF85" s="52">
        <f t="shared" si="19"/>
        <v>8168403.3014005506</v>
      </c>
      <c r="AG85" s="52">
        <f t="shared" si="19"/>
        <v>14362646.505799634</v>
      </c>
      <c r="AH85" s="52">
        <f t="shared" si="19"/>
        <v>29387750.377200179</v>
      </c>
      <c r="AI85" s="52">
        <f t="shared" ref="AI85:AV85" si="20">SUM(AI6:AI84)</f>
        <v>13878858.153099818</v>
      </c>
      <c r="AJ85" s="54">
        <f t="shared" si="20"/>
        <v>180219499</v>
      </c>
      <c r="AK85" s="52">
        <f t="shared" si="20"/>
        <v>35885089</v>
      </c>
      <c r="AL85" s="52">
        <f t="shared" si="20"/>
        <v>37289246</v>
      </c>
      <c r="AM85" s="52">
        <f t="shared" si="20"/>
        <v>46047537</v>
      </c>
      <c r="AN85" s="52">
        <f t="shared" si="20"/>
        <v>10623031</v>
      </c>
      <c r="AO85" s="52">
        <f t="shared" si="20"/>
        <v>4111821</v>
      </c>
      <c r="AP85" s="52">
        <f t="shared" si="20"/>
        <v>1838551</v>
      </c>
      <c r="AQ85" s="52">
        <f t="shared" si="20"/>
        <v>356581</v>
      </c>
      <c r="AR85" s="52">
        <f t="shared" si="20"/>
        <v>678303</v>
      </c>
      <c r="AS85" s="53">
        <f t="shared" si="20"/>
        <v>317049658</v>
      </c>
      <c r="AT85" s="51">
        <f t="shared" si="20"/>
        <v>-284909671.60810041</v>
      </c>
      <c r="AU85" s="52">
        <f t="shared" si="20"/>
        <v>10718463.06932948</v>
      </c>
      <c r="AV85" s="53">
        <f t="shared" si="20"/>
        <v>295628134.67742991</v>
      </c>
    </row>
    <row r="86" spans="1:48" x14ac:dyDescent="0.25">
      <c r="E86" s="1"/>
      <c r="F86" s="1"/>
      <c r="G86" s="1"/>
      <c r="H86" s="1"/>
      <c r="I86" s="1"/>
      <c r="J86" s="1"/>
      <c r="K86" s="1"/>
      <c r="L86" s="89"/>
      <c r="M86" s="8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I86" s="1"/>
      <c r="AM86" s="1"/>
      <c r="AO86" s="1"/>
      <c r="AP86" s="1"/>
      <c r="AS86" s="1"/>
      <c r="AT86" s="1"/>
      <c r="AU86" s="1"/>
      <c r="AV86" s="1"/>
    </row>
    <row r="87" spans="1:48" x14ac:dyDescent="0.25">
      <c r="E87" s="1"/>
      <c r="F87" s="1"/>
      <c r="G87" s="1"/>
      <c r="H87" s="1"/>
      <c r="I87" s="1"/>
      <c r="J87" s="1"/>
      <c r="K87" s="1"/>
      <c r="L87" s="90"/>
      <c r="M87" s="9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x14ac:dyDescent="0.25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T88" s="1"/>
      <c r="AU88" s="1"/>
      <c r="AV88" s="1"/>
    </row>
    <row r="90" spans="1:48" x14ac:dyDescent="0.25">
      <c r="AD90" s="1"/>
      <c r="AE90" s="1"/>
      <c r="AF90" s="1"/>
      <c r="AG90" s="1"/>
    </row>
  </sheetData>
  <autoFilter ref="A5:AV87" xr:uid="{00000000-0001-0000-0000-000000000000}"/>
  <mergeCells count="14">
    <mergeCell ref="A1:AV1"/>
    <mergeCell ref="R4:AI4"/>
    <mergeCell ref="A3:AV3"/>
    <mergeCell ref="AV4:AV5"/>
    <mergeCell ref="AU4:AU5"/>
    <mergeCell ref="AT4:AT5"/>
    <mergeCell ref="A2:AV2"/>
    <mergeCell ref="AJ4:AS4"/>
    <mergeCell ref="E4:Q4"/>
    <mergeCell ref="A85:C85"/>
    <mergeCell ref="A4:A5"/>
    <mergeCell ref="B4:B5"/>
    <mergeCell ref="C4:C5"/>
    <mergeCell ref="D4:D5"/>
  </mergeCells>
  <phoneticPr fontId="5" type="noConversion"/>
  <pageMargins left="0.23622047244094491" right="0.23622047244094491" top="0.31496062992125984" bottom="0.31496062992125984" header="0.31496062992125984" footer="0.31496062992125984"/>
  <pageSetup paperSize="9" scale="4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00"/>
  <sheetViews>
    <sheetView showGridLines="0" workbookViewId="0">
      <pane xSplit="2" ySplit="5" topLeftCell="C74" activePane="bottomRight" state="frozen"/>
      <selection pane="topRight" activeCell="C1" sqref="C1"/>
      <selection pane="bottomLeft" activeCell="A6" sqref="A6"/>
      <selection pane="bottomRight" activeCell="A2" sqref="A2:AL2"/>
    </sheetView>
  </sheetViews>
  <sheetFormatPr baseColWidth="10" defaultRowHeight="15" x14ac:dyDescent="0.25"/>
  <cols>
    <col min="1" max="1" width="15.5703125" customWidth="1"/>
    <col min="2" max="2" width="5.7109375" bestFit="1" customWidth="1"/>
    <col min="3" max="3" width="55.42578125" customWidth="1"/>
    <col min="4" max="20" width="12.85546875" customWidth="1"/>
    <col min="21" max="21" width="14" customWidth="1"/>
    <col min="22" max="22" width="11.140625" customWidth="1"/>
    <col min="23" max="23" width="11.140625" hidden="1" customWidth="1"/>
    <col min="24" max="24" width="10" bestFit="1" customWidth="1"/>
    <col min="25" max="26" width="9.7109375" hidden="1" customWidth="1"/>
    <col min="27" max="27" width="10.42578125" bestFit="1" customWidth="1"/>
    <col min="28" max="28" width="10.42578125" customWidth="1"/>
    <col min="29" max="34" width="12.28515625" customWidth="1"/>
    <col min="35" max="35" width="14.28515625" bestFit="1" customWidth="1"/>
    <col min="36" max="36" width="13" customWidth="1"/>
    <col min="37" max="37" width="14.140625" customWidth="1"/>
    <col min="38" max="38" width="11.7109375" bestFit="1" customWidth="1"/>
  </cols>
  <sheetData>
    <row r="1" spans="1:38" ht="18.75" x14ac:dyDescent="0.3">
      <c r="A1" s="73" t="s">
        <v>104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</row>
    <row r="2" spans="1:38" ht="18.75" x14ac:dyDescent="0.25">
      <c r="A2" s="83" t="s">
        <v>103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</row>
    <row r="3" spans="1:38" ht="19.5" thickBot="1" x14ac:dyDescent="0.35">
      <c r="A3" s="73" t="s">
        <v>187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</row>
    <row r="4" spans="1:38" ht="43.5" customHeight="1" x14ac:dyDescent="0.25">
      <c r="A4" s="65" t="s">
        <v>0</v>
      </c>
      <c r="B4" s="67" t="s">
        <v>1</v>
      </c>
      <c r="C4" s="69" t="s">
        <v>2</v>
      </c>
      <c r="D4" s="71" t="s">
        <v>152</v>
      </c>
      <c r="E4" s="88" t="s">
        <v>3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  <c r="V4" s="74" t="s">
        <v>203</v>
      </c>
      <c r="W4" s="74"/>
      <c r="X4" s="74"/>
      <c r="Y4" s="74"/>
      <c r="Z4" s="74"/>
      <c r="AA4" s="74"/>
      <c r="AB4" s="75"/>
      <c r="AC4" s="86" t="s">
        <v>4</v>
      </c>
      <c r="AD4" s="67"/>
      <c r="AE4" s="69"/>
      <c r="AF4" s="69"/>
      <c r="AG4" s="69"/>
      <c r="AH4" s="69"/>
      <c r="AI4" s="82"/>
      <c r="AJ4" s="86" t="s">
        <v>190</v>
      </c>
      <c r="AK4" s="67" t="s">
        <v>105</v>
      </c>
      <c r="AL4" s="82" t="s">
        <v>106</v>
      </c>
    </row>
    <row r="5" spans="1:38" s="10" customFormat="1" ht="39" thickBot="1" x14ac:dyDescent="0.2">
      <c r="A5" s="66"/>
      <c r="B5" s="68"/>
      <c r="C5" s="70"/>
      <c r="D5" s="85"/>
      <c r="E5" s="56" t="s">
        <v>133</v>
      </c>
      <c r="F5" s="32" t="s">
        <v>134</v>
      </c>
      <c r="G5" s="32" t="s">
        <v>135</v>
      </c>
      <c r="H5" s="32" t="s">
        <v>136</v>
      </c>
      <c r="I5" s="55" t="s">
        <v>138</v>
      </c>
      <c r="J5" s="55" t="s">
        <v>139</v>
      </c>
      <c r="K5" s="55" t="s">
        <v>140</v>
      </c>
      <c r="L5" s="55" t="s">
        <v>156</v>
      </c>
      <c r="M5" s="55" t="s">
        <v>157</v>
      </c>
      <c r="N5" s="55" t="s">
        <v>158</v>
      </c>
      <c r="O5" s="55" t="s">
        <v>159</v>
      </c>
      <c r="P5" s="55" t="s">
        <v>160</v>
      </c>
      <c r="Q5" s="55" t="s">
        <v>161</v>
      </c>
      <c r="R5" s="55" t="s">
        <v>162</v>
      </c>
      <c r="S5" s="55" t="s">
        <v>163</v>
      </c>
      <c r="T5" s="55" t="s">
        <v>172</v>
      </c>
      <c r="U5" s="2" t="s">
        <v>191</v>
      </c>
      <c r="V5" s="57" t="s">
        <v>155</v>
      </c>
      <c r="W5" s="55" t="s">
        <v>144</v>
      </c>
      <c r="X5" s="3" t="s">
        <v>127</v>
      </c>
      <c r="Y5" s="55" t="s">
        <v>143</v>
      </c>
      <c r="Z5" s="55" t="s">
        <v>142</v>
      </c>
      <c r="AA5" s="3" t="s">
        <v>128</v>
      </c>
      <c r="AB5" s="2" t="s">
        <v>129</v>
      </c>
      <c r="AC5" s="33" t="s">
        <v>149</v>
      </c>
      <c r="AD5" s="34" t="s">
        <v>150</v>
      </c>
      <c r="AE5" s="33" t="s">
        <v>169</v>
      </c>
      <c r="AF5" s="33" t="s">
        <v>177</v>
      </c>
      <c r="AG5" s="33" t="s">
        <v>180</v>
      </c>
      <c r="AH5" s="33" t="s">
        <v>181</v>
      </c>
      <c r="AI5" s="2" t="s">
        <v>189</v>
      </c>
      <c r="AJ5" s="87"/>
      <c r="AK5" s="68"/>
      <c r="AL5" s="84"/>
    </row>
    <row r="6" spans="1:38" x14ac:dyDescent="0.25">
      <c r="A6" s="11" t="s">
        <v>5</v>
      </c>
      <c r="B6" s="12">
        <v>998</v>
      </c>
      <c r="C6" s="13" t="s">
        <v>6</v>
      </c>
      <c r="D6" s="49">
        <v>24884</v>
      </c>
      <c r="E6" s="37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9">
        <v>0</v>
      </c>
      <c r="L6" s="39">
        <v>0</v>
      </c>
      <c r="M6" s="39">
        <v>0</v>
      </c>
      <c r="N6" s="39">
        <v>0</v>
      </c>
      <c r="O6" s="39">
        <v>0</v>
      </c>
      <c r="P6" s="39">
        <v>0</v>
      </c>
      <c r="Q6" s="39">
        <v>0</v>
      </c>
      <c r="R6" s="39">
        <v>0</v>
      </c>
      <c r="S6" s="39">
        <v>0</v>
      </c>
      <c r="T6" s="39">
        <v>0</v>
      </c>
      <c r="U6" s="36">
        <f>SUM(E6:T6)</f>
        <v>0</v>
      </c>
      <c r="V6" s="41">
        <v>0</v>
      </c>
      <c r="W6" s="38">
        <v>0</v>
      </c>
      <c r="X6" s="38">
        <f>SUM(V6:W6)</f>
        <v>0</v>
      </c>
      <c r="Y6" s="38">
        <v>0</v>
      </c>
      <c r="Z6" s="38">
        <v>0</v>
      </c>
      <c r="AA6" s="38">
        <f>SUM(Y6:Z6)</f>
        <v>0</v>
      </c>
      <c r="AB6" s="36">
        <f t="shared" ref="AB6:AB69" si="0">X6-AA6</f>
        <v>0</v>
      </c>
      <c r="AC6" s="41">
        <v>0</v>
      </c>
      <c r="AD6" s="38">
        <v>0</v>
      </c>
      <c r="AE6" s="39">
        <f>VLOOKUP(B6,'[2]PNT FEB-2024'!$B$6:$N$96,12,FALSE)</f>
        <v>0</v>
      </c>
      <c r="AF6" s="39">
        <v>0</v>
      </c>
      <c r="AG6" s="39">
        <v>0</v>
      </c>
      <c r="AH6" s="39">
        <v>0</v>
      </c>
      <c r="AI6" s="36">
        <f>SUM(AC6:AH6)</f>
        <v>0</v>
      </c>
      <c r="AJ6" s="41">
        <f t="shared" ref="AJ6:AJ37" si="1">D6-U6+AB6+AI6</f>
        <v>24884</v>
      </c>
      <c r="AK6" s="15">
        <f>+IF(AJ6&gt;0,AJ6,0)</f>
        <v>24884</v>
      </c>
      <c r="AL6" s="16">
        <f>+IF(AJ6&lt;0,-AJ6,0)</f>
        <v>0</v>
      </c>
    </row>
    <row r="7" spans="1:38" x14ac:dyDescent="0.25">
      <c r="A7" s="17" t="s">
        <v>5</v>
      </c>
      <c r="B7" s="18">
        <v>1101</v>
      </c>
      <c r="C7" s="19" t="s">
        <v>107</v>
      </c>
      <c r="D7" s="49">
        <v>42061</v>
      </c>
      <c r="E7" s="37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39">
        <v>0</v>
      </c>
      <c r="L7" s="39">
        <v>0</v>
      </c>
      <c r="M7" s="39">
        <v>0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6">
        <f t="shared" ref="U7:U70" si="2">SUM(E7:T7)</f>
        <v>0</v>
      </c>
      <c r="V7" s="42">
        <v>0</v>
      </c>
      <c r="W7" s="40">
        <v>0</v>
      </c>
      <c r="X7" s="40">
        <f t="shared" ref="X7:X72" si="3">SUM(V7:W7)</f>
        <v>0</v>
      </c>
      <c r="Y7" s="40">
        <v>0</v>
      </c>
      <c r="Z7" s="40">
        <v>0</v>
      </c>
      <c r="AA7" s="40">
        <f t="shared" ref="AA7:AA72" si="4">SUM(Y7:Z7)</f>
        <v>0</v>
      </c>
      <c r="AB7" s="36">
        <f t="shared" si="0"/>
        <v>0</v>
      </c>
      <c r="AC7" s="41">
        <v>37574</v>
      </c>
      <c r="AD7" s="40">
        <v>0</v>
      </c>
      <c r="AE7" s="39">
        <f>VLOOKUP(B7,'[2]PNT FEB-2024'!$B$6:$N$96,12,FALSE)</f>
        <v>46818</v>
      </c>
      <c r="AF7" s="39">
        <v>0</v>
      </c>
      <c r="AG7" s="39">
        <v>0</v>
      </c>
      <c r="AH7" s="39">
        <v>0</v>
      </c>
      <c r="AI7" s="36">
        <f t="shared" ref="AI7:AI70" si="5">SUM(AC7:AH7)</f>
        <v>84392</v>
      </c>
      <c r="AJ7" s="42">
        <f t="shared" si="1"/>
        <v>126453</v>
      </c>
      <c r="AK7" s="21">
        <f t="shared" ref="AK7:AK72" si="6">+IF(AJ7&gt;0,AJ7,0)</f>
        <v>126453</v>
      </c>
      <c r="AL7" s="22">
        <f t="shared" ref="AL7:AL72" si="7">+IF(AJ7&lt;0,-AJ7,0)</f>
        <v>0</v>
      </c>
    </row>
    <row r="8" spans="1:38" x14ac:dyDescent="0.25">
      <c r="A8" s="17" t="s">
        <v>7</v>
      </c>
      <c r="B8" s="18">
        <v>741</v>
      </c>
      <c r="C8" s="19" t="s">
        <v>8</v>
      </c>
      <c r="D8" s="49">
        <v>132884</v>
      </c>
      <c r="E8" s="37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39">
        <v>0</v>
      </c>
      <c r="L8" s="39">
        <v>0</v>
      </c>
      <c r="M8" s="39">
        <v>0</v>
      </c>
      <c r="N8" s="39">
        <v>0</v>
      </c>
      <c r="O8" s="39">
        <v>0</v>
      </c>
      <c r="P8" s="39">
        <v>0</v>
      </c>
      <c r="Q8" s="39">
        <v>0</v>
      </c>
      <c r="R8" s="39">
        <v>0</v>
      </c>
      <c r="S8" s="39">
        <v>0</v>
      </c>
      <c r="T8" s="39">
        <v>0</v>
      </c>
      <c r="U8" s="36">
        <f t="shared" si="2"/>
        <v>0</v>
      </c>
      <c r="V8" s="42">
        <v>0</v>
      </c>
      <c r="W8" s="40">
        <v>0</v>
      </c>
      <c r="X8" s="40">
        <f t="shared" si="3"/>
        <v>0</v>
      </c>
      <c r="Y8" s="40">
        <v>0</v>
      </c>
      <c r="Z8" s="40">
        <v>0</v>
      </c>
      <c r="AA8" s="40">
        <f t="shared" si="4"/>
        <v>0</v>
      </c>
      <c r="AB8" s="36">
        <f t="shared" si="0"/>
        <v>0</v>
      </c>
      <c r="AC8" s="41">
        <v>7084</v>
      </c>
      <c r="AD8" s="40">
        <v>0</v>
      </c>
      <c r="AE8" s="39">
        <f>VLOOKUP(B8,'[2]PNT FEB-2024'!$B$6:$N$96,12,FALSE)</f>
        <v>66089</v>
      </c>
      <c r="AF8" s="39">
        <v>0</v>
      </c>
      <c r="AG8" s="39">
        <v>0</v>
      </c>
      <c r="AH8" s="39">
        <v>0</v>
      </c>
      <c r="AI8" s="36">
        <f t="shared" si="5"/>
        <v>73173</v>
      </c>
      <c r="AJ8" s="42">
        <f t="shared" si="1"/>
        <v>206057</v>
      </c>
      <c r="AK8" s="21">
        <f t="shared" si="6"/>
        <v>206057</v>
      </c>
      <c r="AL8" s="22">
        <f t="shared" si="7"/>
        <v>0</v>
      </c>
    </row>
    <row r="9" spans="1:38" x14ac:dyDescent="0.25">
      <c r="A9" s="17" t="s">
        <v>7</v>
      </c>
      <c r="B9" s="18">
        <v>742</v>
      </c>
      <c r="C9" s="19" t="s">
        <v>9</v>
      </c>
      <c r="D9" s="49">
        <v>5750</v>
      </c>
      <c r="E9" s="37">
        <v>0</v>
      </c>
      <c r="F9" s="40">
        <v>0</v>
      </c>
      <c r="G9" s="40">
        <v>0</v>
      </c>
      <c r="H9" s="40">
        <v>322814</v>
      </c>
      <c r="I9" s="40">
        <v>0</v>
      </c>
      <c r="J9" s="40">
        <v>9800</v>
      </c>
      <c r="K9" s="39">
        <v>72200</v>
      </c>
      <c r="L9" s="39">
        <v>89144</v>
      </c>
      <c r="M9" s="39">
        <v>95335</v>
      </c>
      <c r="N9" s="39">
        <v>720</v>
      </c>
      <c r="O9" s="39">
        <v>0</v>
      </c>
      <c r="P9" s="39">
        <v>1240</v>
      </c>
      <c r="Q9" s="39">
        <v>4273</v>
      </c>
      <c r="R9" s="39">
        <v>40914</v>
      </c>
      <c r="S9" s="39">
        <v>12190</v>
      </c>
      <c r="T9" s="39">
        <v>0</v>
      </c>
      <c r="U9" s="36">
        <f t="shared" si="2"/>
        <v>648630</v>
      </c>
      <c r="V9" s="42">
        <v>0</v>
      </c>
      <c r="W9" s="40">
        <v>0</v>
      </c>
      <c r="X9" s="40">
        <f t="shared" si="3"/>
        <v>0</v>
      </c>
      <c r="Y9" s="40">
        <v>0</v>
      </c>
      <c r="Z9" s="40">
        <v>0</v>
      </c>
      <c r="AA9" s="40">
        <f t="shared" si="4"/>
        <v>0</v>
      </c>
      <c r="AB9" s="36">
        <f t="shared" si="0"/>
        <v>0</v>
      </c>
      <c r="AC9" s="41">
        <v>340146</v>
      </c>
      <c r="AD9" s="40">
        <v>0</v>
      </c>
      <c r="AE9" s="39">
        <f>VLOOKUP(B9,'[2]PNT FEB-2024'!$B$6:$N$96,12,FALSE)</f>
        <v>55899</v>
      </c>
      <c r="AF9" s="39">
        <v>0</v>
      </c>
      <c r="AG9" s="39">
        <v>19125</v>
      </c>
      <c r="AH9" s="39">
        <v>0</v>
      </c>
      <c r="AI9" s="36">
        <f t="shared" si="5"/>
        <v>415170</v>
      </c>
      <c r="AJ9" s="42">
        <f t="shared" si="1"/>
        <v>-227710</v>
      </c>
      <c r="AK9" s="21">
        <f t="shared" si="6"/>
        <v>0</v>
      </c>
      <c r="AL9" s="22">
        <f t="shared" si="7"/>
        <v>227710</v>
      </c>
    </row>
    <row r="10" spans="1:38" x14ac:dyDescent="0.25">
      <c r="A10" s="17" t="s">
        <v>7</v>
      </c>
      <c r="B10" s="18">
        <v>743</v>
      </c>
      <c r="C10" s="19" t="s">
        <v>10</v>
      </c>
      <c r="D10" s="49">
        <v>8017</v>
      </c>
      <c r="E10" s="37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39">
        <v>0</v>
      </c>
      <c r="L10" s="39">
        <v>14000</v>
      </c>
      <c r="M10" s="39">
        <v>1250</v>
      </c>
      <c r="N10" s="39">
        <v>0</v>
      </c>
      <c r="O10" s="39">
        <v>0</v>
      </c>
      <c r="P10" s="39">
        <v>0</v>
      </c>
      <c r="Q10" s="39">
        <v>0</v>
      </c>
      <c r="R10" s="39">
        <v>28750</v>
      </c>
      <c r="S10" s="39">
        <v>3750</v>
      </c>
      <c r="T10" s="39">
        <v>32500</v>
      </c>
      <c r="U10" s="36">
        <f t="shared" si="2"/>
        <v>80250</v>
      </c>
      <c r="V10" s="42">
        <v>0</v>
      </c>
      <c r="W10" s="40">
        <v>0</v>
      </c>
      <c r="X10" s="40">
        <f t="shared" si="3"/>
        <v>0</v>
      </c>
      <c r="Y10" s="40">
        <v>0</v>
      </c>
      <c r="Z10" s="40">
        <v>0</v>
      </c>
      <c r="AA10" s="40">
        <f t="shared" si="4"/>
        <v>0</v>
      </c>
      <c r="AB10" s="36">
        <f t="shared" si="0"/>
        <v>0</v>
      </c>
      <c r="AC10" s="41">
        <v>9808</v>
      </c>
      <c r="AD10" s="40">
        <v>0</v>
      </c>
      <c r="AE10" s="39">
        <f>VLOOKUP(B10,'[2]PNT FEB-2024'!$B$6:$N$96,12,FALSE)</f>
        <v>14720</v>
      </c>
      <c r="AF10" s="39">
        <v>0</v>
      </c>
      <c r="AG10" s="39">
        <v>15000</v>
      </c>
      <c r="AH10" s="39">
        <v>0</v>
      </c>
      <c r="AI10" s="36">
        <f t="shared" si="5"/>
        <v>39528</v>
      </c>
      <c r="AJ10" s="42">
        <f t="shared" si="1"/>
        <v>-32705</v>
      </c>
      <c r="AK10" s="21">
        <f t="shared" si="6"/>
        <v>0</v>
      </c>
      <c r="AL10" s="22">
        <f t="shared" si="7"/>
        <v>32705</v>
      </c>
    </row>
    <row r="11" spans="1:38" x14ac:dyDescent="0.25">
      <c r="A11" s="17" t="s">
        <v>7</v>
      </c>
      <c r="B11" s="18">
        <v>746</v>
      </c>
      <c r="C11" s="19" t="s">
        <v>114</v>
      </c>
      <c r="D11" s="49">
        <v>1214</v>
      </c>
      <c r="E11" s="37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39">
        <v>0</v>
      </c>
      <c r="L11" s="39">
        <v>0</v>
      </c>
      <c r="M11" s="39">
        <v>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6">
        <f t="shared" si="2"/>
        <v>0</v>
      </c>
      <c r="V11" s="42">
        <v>0</v>
      </c>
      <c r="W11" s="40">
        <v>0</v>
      </c>
      <c r="X11" s="40">
        <f t="shared" si="3"/>
        <v>0</v>
      </c>
      <c r="Y11" s="40">
        <v>0</v>
      </c>
      <c r="Z11" s="40">
        <v>0</v>
      </c>
      <c r="AA11" s="40">
        <f t="shared" si="4"/>
        <v>0</v>
      </c>
      <c r="AB11" s="36">
        <f t="shared" si="0"/>
        <v>0</v>
      </c>
      <c r="AC11" s="41">
        <v>2073</v>
      </c>
      <c r="AD11" s="40">
        <v>0</v>
      </c>
      <c r="AE11" s="39">
        <f>VLOOKUP(B11,'[2]PNT FEB-2024'!$B$6:$N$96,12,FALSE)</f>
        <v>0</v>
      </c>
      <c r="AF11" s="39">
        <v>0</v>
      </c>
      <c r="AG11" s="39">
        <v>0</v>
      </c>
      <c r="AH11" s="39">
        <v>0</v>
      </c>
      <c r="AI11" s="36">
        <f t="shared" si="5"/>
        <v>2073</v>
      </c>
      <c r="AJ11" s="42">
        <f t="shared" si="1"/>
        <v>3287</v>
      </c>
      <c r="AK11" s="21">
        <f t="shared" si="6"/>
        <v>3287</v>
      </c>
      <c r="AL11" s="22">
        <f t="shared" si="7"/>
        <v>0</v>
      </c>
    </row>
    <row r="12" spans="1:38" x14ac:dyDescent="0.25">
      <c r="A12" s="17" t="s">
        <v>11</v>
      </c>
      <c r="B12" s="18">
        <v>1037</v>
      </c>
      <c r="C12" s="19" t="s">
        <v>12</v>
      </c>
      <c r="D12" s="49">
        <v>9456</v>
      </c>
      <c r="E12" s="37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6">
        <f t="shared" si="2"/>
        <v>0</v>
      </c>
      <c r="V12" s="42">
        <v>0</v>
      </c>
      <c r="W12" s="40">
        <v>0</v>
      </c>
      <c r="X12" s="40">
        <f t="shared" si="3"/>
        <v>0</v>
      </c>
      <c r="Y12" s="40">
        <v>0</v>
      </c>
      <c r="Z12" s="40">
        <v>0</v>
      </c>
      <c r="AA12" s="40">
        <f t="shared" si="4"/>
        <v>0</v>
      </c>
      <c r="AB12" s="36">
        <f t="shared" si="0"/>
        <v>0</v>
      </c>
      <c r="AC12" s="41">
        <v>0</v>
      </c>
      <c r="AD12" s="40">
        <v>0</v>
      </c>
      <c r="AE12" s="39">
        <f>VLOOKUP(B12,'[2]PNT FEB-2024'!$B$6:$N$96,12,FALSE)</f>
        <v>0</v>
      </c>
      <c r="AF12" s="39">
        <v>0</v>
      </c>
      <c r="AG12" s="39">
        <v>0</v>
      </c>
      <c r="AH12" s="39">
        <v>0</v>
      </c>
      <c r="AI12" s="36">
        <f t="shared" si="5"/>
        <v>0</v>
      </c>
      <c r="AJ12" s="42">
        <f t="shared" si="1"/>
        <v>9456</v>
      </c>
      <c r="AK12" s="21">
        <f t="shared" si="6"/>
        <v>9456</v>
      </c>
      <c r="AL12" s="22">
        <f t="shared" si="7"/>
        <v>0</v>
      </c>
    </row>
    <row r="13" spans="1:38" x14ac:dyDescent="0.25">
      <c r="A13" s="17" t="s">
        <v>11</v>
      </c>
      <c r="B13" s="18">
        <v>1038</v>
      </c>
      <c r="C13" s="19" t="s">
        <v>13</v>
      </c>
      <c r="D13" s="49">
        <v>14139</v>
      </c>
      <c r="E13" s="37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6">
        <f t="shared" si="2"/>
        <v>0</v>
      </c>
      <c r="V13" s="42">
        <v>0</v>
      </c>
      <c r="W13" s="40">
        <v>0</v>
      </c>
      <c r="X13" s="40">
        <f t="shared" si="3"/>
        <v>0</v>
      </c>
      <c r="Y13" s="40">
        <v>0</v>
      </c>
      <c r="Z13" s="40">
        <v>0</v>
      </c>
      <c r="AA13" s="40">
        <f t="shared" si="4"/>
        <v>0</v>
      </c>
      <c r="AB13" s="36">
        <f t="shared" si="0"/>
        <v>0</v>
      </c>
      <c r="AC13" s="41">
        <v>0</v>
      </c>
      <c r="AD13" s="40">
        <v>0</v>
      </c>
      <c r="AE13" s="39">
        <f>VLOOKUP(B13,'[2]PNT FEB-2024'!$B$6:$N$96,12,FALSE)</f>
        <v>0</v>
      </c>
      <c r="AF13" s="39">
        <v>0</v>
      </c>
      <c r="AG13" s="39">
        <v>0</v>
      </c>
      <c r="AH13" s="39">
        <v>0</v>
      </c>
      <c r="AI13" s="36">
        <f t="shared" si="5"/>
        <v>0</v>
      </c>
      <c r="AJ13" s="42">
        <f t="shared" si="1"/>
        <v>14139</v>
      </c>
      <c r="AK13" s="21">
        <f t="shared" si="6"/>
        <v>14139</v>
      </c>
      <c r="AL13" s="22">
        <f t="shared" si="7"/>
        <v>0</v>
      </c>
    </row>
    <row r="14" spans="1:38" x14ac:dyDescent="0.25">
      <c r="A14" s="17" t="s">
        <v>14</v>
      </c>
      <c r="B14" s="18">
        <v>766</v>
      </c>
      <c r="C14" s="19" t="s">
        <v>15</v>
      </c>
      <c r="D14" s="49">
        <v>4460</v>
      </c>
      <c r="E14" s="37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39">
        <v>0</v>
      </c>
      <c r="L14" s="39">
        <v>0</v>
      </c>
      <c r="M14" s="39">
        <v>2375</v>
      </c>
      <c r="N14" s="39">
        <v>795</v>
      </c>
      <c r="O14" s="39">
        <v>0</v>
      </c>
      <c r="P14" s="39">
        <v>0</v>
      </c>
      <c r="Q14" s="39">
        <v>0</v>
      </c>
      <c r="R14" s="39">
        <v>715</v>
      </c>
      <c r="S14" s="39">
        <v>0</v>
      </c>
      <c r="T14" s="39">
        <v>715</v>
      </c>
      <c r="U14" s="36">
        <f t="shared" si="2"/>
        <v>4600</v>
      </c>
      <c r="V14" s="42">
        <v>0</v>
      </c>
      <c r="W14" s="40">
        <v>0</v>
      </c>
      <c r="X14" s="40">
        <f t="shared" si="3"/>
        <v>0</v>
      </c>
      <c r="Y14" s="40">
        <v>0</v>
      </c>
      <c r="Z14" s="40">
        <v>0</v>
      </c>
      <c r="AA14" s="40">
        <f t="shared" si="4"/>
        <v>0</v>
      </c>
      <c r="AB14" s="36">
        <f t="shared" si="0"/>
        <v>0</v>
      </c>
      <c r="AC14" s="41">
        <v>15892</v>
      </c>
      <c r="AD14" s="40">
        <v>0</v>
      </c>
      <c r="AE14" s="39">
        <f>VLOOKUP(B14,'[2]PNT FEB-2024'!$B$6:$N$96,12,FALSE)</f>
        <v>0</v>
      </c>
      <c r="AF14" s="39">
        <v>0</v>
      </c>
      <c r="AG14" s="39">
        <v>0</v>
      </c>
      <c r="AH14" s="39">
        <v>0</v>
      </c>
      <c r="AI14" s="36">
        <f t="shared" si="5"/>
        <v>15892</v>
      </c>
      <c r="AJ14" s="42">
        <f t="shared" si="1"/>
        <v>15752</v>
      </c>
      <c r="AK14" s="21">
        <f t="shared" si="6"/>
        <v>15752</v>
      </c>
      <c r="AL14" s="22">
        <f t="shared" si="7"/>
        <v>0</v>
      </c>
    </row>
    <row r="15" spans="1:38" x14ac:dyDescent="0.25">
      <c r="A15" s="17" t="s">
        <v>14</v>
      </c>
      <c r="B15" s="18">
        <v>767</v>
      </c>
      <c r="C15" s="19" t="s">
        <v>16</v>
      </c>
      <c r="D15" s="49">
        <v>3060</v>
      </c>
      <c r="E15" s="37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250</v>
      </c>
      <c r="Q15" s="39">
        <v>0</v>
      </c>
      <c r="R15" s="39">
        <v>0</v>
      </c>
      <c r="S15" s="39">
        <v>1500</v>
      </c>
      <c r="T15" s="39">
        <v>970</v>
      </c>
      <c r="U15" s="36">
        <f t="shared" si="2"/>
        <v>2720</v>
      </c>
      <c r="V15" s="42">
        <v>0</v>
      </c>
      <c r="W15" s="40">
        <v>0</v>
      </c>
      <c r="X15" s="40">
        <f t="shared" si="3"/>
        <v>0</v>
      </c>
      <c r="Y15" s="40">
        <v>0</v>
      </c>
      <c r="Z15" s="40">
        <v>0</v>
      </c>
      <c r="AA15" s="40">
        <f t="shared" si="4"/>
        <v>0</v>
      </c>
      <c r="AB15" s="36">
        <f t="shared" si="0"/>
        <v>0</v>
      </c>
      <c r="AC15" s="41">
        <v>8782</v>
      </c>
      <c r="AD15" s="40">
        <v>21227</v>
      </c>
      <c r="AE15" s="39">
        <f>VLOOKUP(B15,'[2]PNT FEB-2024'!$B$6:$N$96,12,FALSE)</f>
        <v>0</v>
      </c>
      <c r="AF15" s="39">
        <v>0</v>
      </c>
      <c r="AG15" s="39">
        <v>0</v>
      </c>
      <c r="AH15" s="39">
        <v>0</v>
      </c>
      <c r="AI15" s="36">
        <f t="shared" si="5"/>
        <v>30009</v>
      </c>
      <c r="AJ15" s="42">
        <f t="shared" si="1"/>
        <v>30349</v>
      </c>
      <c r="AK15" s="21">
        <f t="shared" si="6"/>
        <v>30349</v>
      </c>
      <c r="AL15" s="22">
        <f t="shared" si="7"/>
        <v>0</v>
      </c>
    </row>
    <row r="16" spans="1:38" x14ac:dyDescent="0.25">
      <c r="A16" s="17" t="s">
        <v>14</v>
      </c>
      <c r="B16" s="18">
        <v>768</v>
      </c>
      <c r="C16" s="19" t="s">
        <v>17</v>
      </c>
      <c r="D16" s="49">
        <v>0</v>
      </c>
      <c r="E16" s="37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6">
        <f t="shared" si="2"/>
        <v>0</v>
      </c>
      <c r="V16" s="42">
        <v>0</v>
      </c>
      <c r="W16" s="40">
        <v>0</v>
      </c>
      <c r="X16" s="40">
        <f t="shared" si="3"/>
        <v>0</v>
      </c>
      <c r="Y16" s="40">
        <v>0</v>
      </c>
      <c r="Z16" s="40">
        <v>0</v>
      </c>
      <c r="AA16" s="40">
        <f t="shared" si="4"/>
        <v>0</v>
      </c>
      <c r="AB16" s="36">
        <f t="shared" si="0"/>
        <v>0</v>
      </c>
      <c r="AC16" s="41">
        <v>0</v>
      </c>
      <c r="AD16" s="40">
        <v>0</v>
      </c>
      <c r="AE16" s="39">
        <f>VLOOKUP(B16,'[2]PNT FEB-2024'!$B$6:$N$96,12,FALSE)</f>
        <v>0</v>
      </c>
      <c r="AF16" s="39">
        <v>0</v>
      </c>
      <c r="AG16" s="39">
        <v>0</v>
      </c>
      <c r="AH16" s="39">
        <v>0</v>
      </c>
      <c r="AI16" s="36">
        <f t="shared" si="5"/>
        <v>0</v>
      </c>
      <c r="AJ16" s="42">
        <f t="shared" si="1"/>
        <v>0</v>
      </c>
      <c r="AK16" s="21">
        <f t="shared" si="6"/>
        <v>0</v>
      </c>
      <c r="AL16" s="22">
        <f t="shared" si="7"/>
        <v>0</v>
      </c>
    </row>
    <row r="17" spans="1:38" x14ac:dyDescent="0.25">
      <c r="A17" s="17" t="s">
        <v>14</v>
      </c>
      <c r="B17" s="18">
        <v>769</v>
      </c>
      <c r="C17" s="19" t="s">
        <v>18</v>
      </c>
      <c r="D17" s="49">
        <v>0</v>
      </c>
      <c r="E17" s="37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6">
        <f t="shared" si="2"/>
        <v>0</v>
      </c>
      <c r="V17" s="42">
        <v>0</v>
      </c>
      <c r="W17" s="40">
        <v>0</v>
      </c>
      <c r="X17" s="40">
        <f t="shared" si="3"/>
        <v>0</v>
      </c>
      <c r="Y17" s="40">
        <v>0</v>
      </c>
      <c r="Z17" s="40">
        <v>0</v>
      </c>
      <c r="AA17" s="40">
        <f t="shared" si="4"/>
        <v>0</v>
      </c>
      <c r="AB17" s="36">
        <f t="shared" si="0"/>
        <v>0</v>
      </c>
      <c r="AC17" s="41">
        <v>0</v>
      </c>
      <c r="AD17" s="40">
        <v>0</v>
      </c>
      <c r="AE17" s="39">
        <f>VLOOKUP(B17,'[2]PNT FEB-2024'!$B$6:$N$96,12,FALSE)</f>
        <v>0</v>
      </c>
      <c r="AF17" s="39">
        <v>0</v>
      </c>
      <c r="AG17" s="39">
        <v>0</v>
      </c>
      <c r="AH17" s="39">
        <v>0</v>
      </c>
      <c r="AI17" s="36">
        <f t="shared" si="5"/>
        <v>0</v>
      </c>
      <c r="AJ17" s="42">
        <f t="shared" si="1"/>
        <v>0</v>
      </c>
      <c r="AK17" s="21">
        <f t="shared" si="6"/>
        <v>0</v>
      </c>
      <c r="AL17" s="22">
        <f t="shared" si="7"/>
        <v>0</v>
      </c>
    </row>
    <row r="18" spans="1:38" x14ac:dyDescent="0.25">
      <c r="A18" s="17" t="s">
        <v>14</v>
      </c>
      <c r="B18" s="18">
        <v>1320</v>
      </c>
      <c r="C18" s="19" t="s">
        <v>19</v>
      </c>
      <c r="D18" s="49">
        <v>117861</v>
      </c>
      <c r="E18" s="37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6">
        <f t="shared" si="2"/>
        <v>0</v>
      </c>
      <c r="V18" s="42">
        <v>0</v>
      </c>
      <c r="W18" s="40">
        <v>0</v>
      </c>
      <c r="X18" s="40">
        <f t="shared" si="3"/>
        <v>0</v>
      </c>
      <c r="Y18" s="40">
        <v>0</v>
      </c>
      <c r="Z18" s="40">
        <v>0</v>
      </c>
      <c r="AA18" s="40">
        <f t="shared" si="4"/>
        <v>0</v>
      </c>
      <c r="AB18" s="36">
        <f t="shared" si="0"/>
        <v>0</v>
      </c>
      <c r="AC18" s="41">
        <v>1600</v>
      </c>
      <c r="AD18" s="40">
        <v>0</v>
      </c>
      <c r="AE18" s="39">
        <f>VLOOKUP(B18,'[2]PNT FEB-2024'!$B$6:$N$96,12,FALSE)</f>
        <v>0</v>
      </c>
      <c r="AF18" s="39">
        <v>0</v>
      </c>
      <c r="AG18" s="39">
        <v>0</v>
      </c>
      <c r="AH18" s="39">
        <v>0</v>
      </c>
      <c r="AI18" s="36">
        <f t="shared" si="5"/>
        <v>1600</v>
      </c>
      <c r="AJ18" s="42">
        <f t="shared" si="1"/>
        <v>119461</v>
      </c>
      <c r="AK18" s="21">
        <f t="shared" si="6"/>
        <v>119461</v>
      </c>
      <c r="AL18" s="22">
        <f t="shared" si="7"/>
        <v>0</v>
      </c>
    </row>
    <row r="19" spans="1:38" x14ac:dyDescent="0.25">
      <c r="A19" s="17" t="s">
        <v>14</v>
      </c>
      <c r="B19" s="18">
        <v>1657</v>
      </c>
      <c r="C19" s="19" t="s">
        <v>20</v>
      </c>
      <c r="D19" s="49">
        <v>0</v>
      </c>
      <c r="E19" s="37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6">
        <f t="shared" si="2"/>
        <v>0</v>
      </c>
      <c r="V19" s="42">
        <v>0</v>
      </c>
      <c r="W19" s="40">
        <v>0</v>
      </c>
      <c r="X19" s="40">
        <f t="shared" si="3"/>
        <v>0</v>
      </c>
      <c r="Y19" s="40">
        <v>0</v>
      </c>
      <c r="Z19" s="40">
        <v>0</v>
      </c>
      <c r="AA19" s="40">
        <f t="shared" si="4"/>
        <v>0</v>
      </c>
      <c r="AB19" s="36">
        <f t="shared" si="0"/>
        <v>0</v>
      </c>
      <c r="AC19" s="41">
        <v>0</v>
      </c>
      <c r="AD19" s="40">
        <v>0</v>
      </c>
      <c r="AE19" s="39">
        <f>VLOOKUP(B19,'[2]PNT FEB-2024'!$B$6:$N$96,12,FALSE)</f>
        <v>0</v>
      </c>
      <c r="AF19" s="39">
        <v>0</v>
      </c>
      <c r="AG19" s="39">
        <v>0</v>
      </c>
      <c r="AH19" s="39">
        <v>0</v>
      </c>
      <c r="AI19" s="36">
        <f t="shared" si="5"/>
        <v>0</v>
      </c>
      <c r="AJ19" s="42">
        <f t="shared" si="1"/>
        <v>0</v>
      </c>
      <c r="AK19" s="21">
        <f t="shared" si="6"/>
        <v>0</v>
      </c>
      <c r="AL19" s="22">
        <f t="shared" si="7"/>
        <v>0</v>
      </c>
    </row>
    <row r="20" spans="1:38" x14ac:dyDescent="0.25">
      <c r="A20" s="17" t="s">
        <v>21</v>
      </c>
      <c r="B20" s="18">
        <v>1024</v>
      </c>
      <c r="C20" s="19" t="s">
        <v>22</v>
      </c>
      <c r="D20" s="49">
        <v>29541</v>
      </c>
      <c r="E20" s="37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6">
        <f t="shared" si="2"/>
        <v>0</v>
      </c>
      <c r="V20" s="42">
        <v>0</v>
      </c>
      <c r="W20" s="40">
        <v>0</v>
      </c>
      <c r="X20" s="40">
        <f t="shared" si="3"/>
        <v>0</v>
      </c>
      <c r="Y20" s="40">
        <v>0</v>
      </c>
      <c r="Z20" s="40">
        <v>0</v>
      </c>
      <c r="AA20" s="40">
        <f t="shared" si="4"/>
        <v>0</v>
      </c>
      <c r="AB20" s="36">
        <f t="shared" si="0"/>
        <v>0</v>
      </c>
      <c r="AC20" s="41">
        <v>55740</v>
      </c>
      <c r="AD20" s="40">
        <v>0</v>
      </c>
      <c r="AE20" s="39">
        <f>VLOOKUP(B20,'[2]PNT FEB-2024'!$B$6:$N$96,12,FALSE)</f>
        <v>68430</v>
      </c>
      <c r="AF20" s="39">
        <v>0</v>
      </c>
      <c r="AG20" s="39">
        <v>0</v>
      </c>
      <c r="AH20" s="39">
        <v>0</v>
      </c>
      <c r="AI20" s="36">
        <f t="shared" si="5"/>
        <v>124170</v>
      </c>
      <c r="AJ20" s="42">
        <f t="shared" si="1"/>
        <v>153711</v>
      </c>
      <c r="AK20" s="21">
        <f t="shared" si="6"/>
        <v>153711</v>
      </c>
      <c r="AL20" s="22">
        <f t="shared" si="7"/>
        <v>0</v>
      </c>
    </row>
    <row r="21" spans="1:38" x14ac:dyDescent="0.25">
      <c r="A21" s="17" t="s">
        <v>21</v>
      </c>
      <c r="B21" s="18">
        <v>1362</v>
      </c>
      <c r="C21" s="19" t="s">
        <v>23</v>
      </c>
      <c r="D21" s="49">
        <v>0</v>
      </c>
      <c r="E21" s="37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6">
        <f t="shared" si="2"/>
        <v>0</v>
      </c>
      <c r="V21" s="42">
        <v>0</v>
      </c>
      <c r="W21" s="40">
        <v>0</v>
      </c>
      <c r="X21" s="40">
        <f t="shared" si="3"/>
        <v>0</v>
      </c>
      <c r="Y21" s="40">
        <v>0</v>
      </c>
      <c r="Z21" s="40">
        <v>0</v>
      </c>
      <c r="AA21" s="40">
        <f t="shared" si="4"/>
        <v>0</v>
      </c>
      <c r="AB21" s="36">
        <f t="shared" si="0"/>
        <v>0</v>
      </c>
      <c r="AC21" s="41">
        <v>0</v>
      </c>
      <c r="AD21" s="40">
        <v>0</v>
      </c>
      <c r="AE21" s="39">
        <f>VLOOKUP(B21,'[2]PNT FEB-2024'!$B$6:$N$96,12,FALSE)</f>
        <v>0</v>
      </c>
      <c r="AF21" s="39">
        <v>0</v>
      </c>
      <c r="AG21" s="39">
        <v>0</v>
      </c>
      <c r="AH21" s="39">
        <v>0</v>
      </c>
      <c r="AI21" s="36">
        <f t="shared" si="5"/>
        <v>0</v>
      </c>
      <c r="AJ21" s="42">
        <f t="shared" si="1"/>
        <v>0</v>
      </c>
      <c r="AK21" s="21">
        <f t="shared" si="6"/>
        <v>0</v>
      </c>
      <c r="AL21" s="22">
        <f t="shared" si="7"/>
        <v>0</v>
      </c>
    </row>
    <row r="22" spans="1:38" x14ac:dyDescent="0.25">
      <c r="A22" s="17" t="s">
        <v>21</v>
      </c>
      <c r="B22" s="18">
        <v>1489</v>
      </c>
      <c r="C22" s="19" t="s">
        <v>24</v>
      </c>
      <c r="D22" s="49">
        <v>0</v>
      </c>
      <c r="E22" s="37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6">
        <f t="shared" si="2"/>
        <v>0</v>
      </c>
      <c r="V22" s="42">
        <v>0</v>
      </c>
      <c r="W22" s="40">
        <v>0</v>
      </c>
      <c r="X22" s="40">
        <f t="shared" si="3"/>
        <v>0</v>
      </c>
      <c r="Y22" s="40">
        <v>0</v>
      </c>
      <c r="Z22" s="40">
        <v>0</v>
      </c>
      <c r="AA22" s="40">
        <f t="shared" si="4"/>
        <v>0</v>
      </c>
      <c r="AB22" s="36">
        <f t="shared" si="0"/>
        <v>0</v>
      </c>
      <c r="AC22" s="41">
        <v>0</v>
      </c>
      <c r="AD22" s="40">
        <v>0</v>
      </c>
      <c r="AE22" s="39">
        <f>VLOOKUP(B22,'[2]PNT FEB-2024'!$B$6:$N$96,12,FALSE)</f>
        <v>0</v>
      </c>
      <c r="AF22" s="39">
        <v>0</v>
      </c>
      <c r="AG22" s="39">
        <v>0</v>
      </c>
      <c r="AH22" s="39">
        <v>0</v>
      </c>
      <c r="AI22" s="36">
        <f t="shared" si="5"/>
        <v>0</v>
      </c>
      <c r="AJ22" s="42">
        <f t="shared" si="1"/>
        <v>0</v>
      </c>
      <c r="AK22" s="21">
        <f t="shared" si="6"/>
        <v>0</v>
      </c>
      <c r="AL22" s="22">
        <f t="shared" si="7"/>
        <v>0</v>
      </c>
    </row>
    <row r="23" spans="1:38" x14ac:dyDescent="0.25">
      <c r="A23" s="17" t="s">
        <v>25</v>
      </c>
      <c r="B23" s="18">
        <v>999</v>
      </c>
      <c r="C23" s="19" t="s">
        <v>26</v>
      </c>
      <c r="D23" s="49">
        <v>20664</v>
      </c>
      <c r="E23" s="37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39">
        <v>0</v>
      </c>
      <c r="L23" s="39">
        <v>0</v>
      </c>
      <c r="M23" s="39">
        <v>0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6">
        <f t="shared" si="2"/>
        <v>0</v>
      </c>
      <c r="V23" s="42">
        <v>0</v>
      </c>
      <c r="W23" s="40">
        <v>0</v>
      </c>
      <c r="X23" s="40">
        <f t="shared" si="3"/>
        <v>0</v>
      </c>
      <c r="Y23" s="40">
        <v>0</v>
      </c>
      <c r="Z23" s="40">
        <v>0</v>
      </c>
      <c r="AA23" s="40">
        <f t="shared" si="4"/>
        <v>0</v>
      </c>
      <c r="AB23" s="36">
        <f t="shared" si="0"/>
        <v>0</v>
      </c>
      <c r="AC23" s="41">
        <v>57526</v>
      </c>
      <c r="AD23" s="40">
        <v>0</v>
      </c>
      <c r="AE23" s="39">
        <f>VLOOKUP(B23,'[2]PNT FEB-2024'!$B$6:$N$96,12,FALSE)</f>
        <v>0</v>
      </c>
      <c r="AF23" s="39">
        <v>0</v>
      </c>
      <c r="AG23" s="39">
        <v>8036</v>
      </c>
      <c r="AH23" s="39">
        <v>0</v>
      </c>
      <c r="AI23" s="36">
        <f t="shared" si="5"/>
        <v>65562</v>
      </c>
      <c r="AJ23" s="42">
        <f t="shared" si="1"/>
        <v>86226</v>
      </c>
      <c r="AK23" s="21">
        <f t="shared" si="6"/>
        <v>86226</v>
      </c>
      <c r="AL23" s="22">
        <f t="shared" si="7"/>
        <v>0</v>
      </c>
    </row>
    <row r="24" spans="1:38" x14ac:dyDescent="0.25">
      <c r="A24" s="17" t="s">
        <v>25</v>
      </c>
      <c r="B24" s="18">
        <v>787</v>
      </c>
      <c r="C24" s="19" t="s">
        <v>115</v>
      </c>
      <c r="D24" s="49">
        <v>22668</v>
      </c>
      <c r="E24" s="37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6">
        <f t="shared" si="2"/>
        <v>0</v>
      </c>
      <c r="V24" s="42">
        <v>0</v>
      </c>
      <c r="W24" s="40">
        <v>0</v>
      </c>
      <c r="X24" s="40">
        <f t="shared" si="3"/>
        <v>0</v>
      </c>
      <c r="Y24" s="40">
        <v>0</v>
      </c>
      <c r="Z24" s="40">
        <v>0</v>
      </c>
      <c r="AA24" s="40">
        <f t="shared" si="4"/>
        <v>0</v>
      </c>
      <c r="AB24" s="36">
        <f t="shared" si="0"/>
        <v>0</v>
      </c>
      <c r="AC24" s="41">
        <v>0</v>
      </c>
      <c r="AD24" s="40">
        <v>0</v>
      </c>
      <c r="AE24" s="39">
        <f>VLOOKUP(B24,'[2]PNT FEB-2024'!$B$6:$N$96,12,FALSE)</f>
        <v>0</v>
      </c>
      <c r="AF24" s="39">
        <v>0</v>
      </c>
      <c r="AG24" s="39">
        <v>0</v>
      </c>
      <c r="AH24" s="39">
        <v>0</v>
      </c>
      <c r="AI24" s="36">
        <f t="shared" si="5"/>
        <v>0</v>
      </c>
      <c r="AJ24" s="42">
        <f t="shared" si="1"/>
        <v>22668</v>
      </c>
      <c r="AK24" s="21">
        <f t="shared" si="6"/>
        <v>22668</v>
      </c>
      <c r="AL24" s="22">
        <f t="shared" si="7"/>
        <v>0</v>
      </c>
    </row>
    <row r="25" spans="1:38" ht="16.5" customHeight="1" x14ac:dyDescent="0.25">
      <c r="A25" s="17" t="s">
        <v>25</v>
      </c>
      <c r="B25" s="18">
        <v>1047</v>
      </c>
      <c r="C25" s="19" t="s">
        <v>108</v>
      </c>
      <c r="D25" s="49">
        <v>39164</v>
      </c>
      <c r="E25" s="37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6">
        <f t="shared" si="2"/>
        <v>0</v>
      </c>
      <c r="V25" s="42">
        <v>0</v>
      </c>
      <c r="W25" s="40">
        <v>0</v>
      </c>
      <c r="X25" s="40">
        <f t="shared" si="3"/>
        <v>0</v>
      </c>
      <c r="Y25" s="40">
        <v>0</v>
      </c>
      <c r="Z25" s="40">
        <v>0</v>
      </c>
      <c r="AA25" s="40">
        <f t="shared" si="4"/>
        <v>0</v>
      </c>
      <c r="AB25" s="36">
        <f t="shared" si="0"/>
        <v>0</v>
      </c>
      <c r="AC25" s="41">
        <v>31080</v>
      </c>
      <c r="AD25" s="40">
        <v>0</v>
      </c>
      <c r="AE25" s="39">
        <f>VLOOKUP(B25,'[2]PNT FEB-2024'!$B$6:$N$96,12,FALSE)</f>
        <v>49864</v>
      </c>
      <c r="AF25" s="39">
        <v>0</v>
      </c>
      <c r="AG25" s="39">
        <v>0</v>
      </c>
      <c r="AH25" s="39">
        <v>0</v>
      </c>
      <c r="AI25" s="36">
        <f t="shared" si="5"/>
        <v>80944</v>
      </c>
      <c r="AJ25" s="42">
        <f t="shared" si="1"/>
        <v>120108</v>
      </c>
      <c r="AK25" s="21">
        <f t="shared" si="6"/>
        <v>120108</v>
      </c>
      <c r="AL25" s="22">
        <f t="shared" si="7"/>
        <v>0</v>
      </c>
    </row>
    <row r="26" spans="1:38" ht="16.5" customHeight="1" x14ac:dyDescent="0.25">
      <c r="A26" s="17" t="s">
        <v>25</v>
      </c>
      <c r="B26" s="18">
        <v>1539</v>
      </c>
      <c r="C26" s="19" t="s">
        <v>124</v>
      </c>
      <c r="D26" s="49">
        <v>8988</v>
      </c>
      <c r="E26" s="37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39">
        <v>0</v>
      </c>
      <c r="L26" s="39">
        <v>0</v>
      </c>
      <c r="M26" s="39">
        <v>0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6">
        <f t="shared" si="2"/>
        <v>0</v>
      </c>
      <c r="V26" s="42">
        <v>0</v>
      </c>
      <c r="W26" s="40">
        <v>0</v>
      </c>
      <c r="X26" s="40">
        <f t="shared" si="3"/>
        <v>0</v>
      </c>
      <c r="Y26" s="40">
        <v>0</v>
      </c>
      <c r="Z26" s="40">
        <v>0</v>
      </c>
      <c r="AA26" s="40">
        <f t="shared" si="4"/>
        <v>0</v>
      </c>
      <c r="AB26" s="36">
        <f t="shared" si="0"/>
        <v>0</v>
      </c>
      <c r="AC26" s="41">
        <v>7585</v>
      </c>
      <c r="AD26" s="40">
        <v>0</v>
      </c>
      <c r="AE26" s="39">
        <f>VLOOKUP(B26,'[2]PNT FEB-2024'!$B$6:$N$96,12,FALSE)</f>
        <v>0</v>
      </c>
      <c r="AF26" s="39">
        <v>0</v>
      </c>
      <c r="AG26" s="39">
        <v>0</v>
      </c>
      <c r="AH26" s="39">
        <v>0</v>
      </c>
      <c r="AI26" s="36">
        <f t="shared" si="5"/>
        <v>7585</v>
      </c>
      <c r="AJ26" s="42">
        <f t="shared" si="1"/>
        <v>16573</v>
      </c>
      <c r="AK26" s="21">
        <f t="shared" si="6"/>
        <v>16573</v>
      </c>
      <c r="AL26" s="22">
        <f t="shared" si="7"/>
        <v>0</v>
      </c>
    </row>
    <row r="27" spans="1:38" ht="16.5" customHeight="1" x14ac:dyDescent="0.25">
      <c r="A27" s="17" t="s">
        <v>25</v>
      </c>
      <c r="B27" s="18">
        <v>1743</v>
      </c>
      <c r="C27" s="19" t="s">
        <v>151</v>
      </c>
      <c r="D27" s="49">
        <v>0</v>
      </c>
      <c r="E27" s="37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6">
        <f t="shared" si="2"/>
        <v>0</v>
      </c>
      <c r="V27" s="42">
        <v>0</v>
      </c>
      <c r="W27" s="40">
        <v>0</v>
      </c>
      <c r="X27" s="40">
        <f>SUM(V27:W27)</f>
        <v>0</v>
      </c>
      <c r="Y27" s="40">
        <v>0</v>
      </c>
      <c r="Z27" s="40">
        <v>0</v>
      </c>
      <c r="AA27" s="40">
        <f>SUM(Y27:Z27)</f>
        <v>0</v>
      </c>
      <c r="AB27" s="36">
        <f t="shared" si="0"/>
        <v>0</v>
      </c>
      <c r="AC27" s="41">
        <v>23904</v>
      </c>
      <c r="AD27" s="40">
        <v>0</v>
      </c>
      <c r="AE27" s="39">
        <f>VLOOKUP(B27,'[2]PNT FEB-2024'!$B$6:$N$96,12,FALSE)</f>
        <v>0</v>
      </c>
      <c r="AF27" s="39">
        <v>0</v>
      </c>
      <c r="AG27" s="39">
        <v>0</v>
      </c>
      <c r="AH27" s="39">
        <v>0</v>
      </c>
      <c r="AI27" s="36">
        <f t="shared" si="5"/>
        <v>23904</v>
      </c>
      <c r="AJ27" s="42">
        <f t="shared" si="1"/>
        <v>23904</v>
      </c>
      <c r="AK27" s="21">
        <f>+IF(AJ27&gt;0,AJ27,0)</f>
        <v>23904</v>
      </c>
      <c r="AL27" s="22">
        <f>+IF(AJ27&lt;0,-AJ27,0)</f>
        <v>0</v>
      </c>
    </row>
    <row r="28" spans="1:38" ht="16.5" customHeight="1" x14ac:dyDescent="0.25">
      <c r="A28" s="17" t="s">
        <v>27</v>
      </c>
      <c r="B28" s="18">
        <v>1316</v>
      </c>
      <c r="C28" s="19" t="s">
        <v>28</v>
      </c>
      <c r="D28" s="49">
        <v>0</v>
      </c>
      <c r="E28" s="37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6">
        <f t="shared" si="2"/>
        <v>0</v>
      </c>
      <c r="V28" s="42">
        <v>0</v>
      </c>
      <c r="W28" s="40">
        <v>0</v>
      </c>
      <c r="X28" s="40">
        <f t="shared" si="3"/>
        <v>0</v>
      </c>
      <c r="Y28" s="40">
        <v>0</v>
      </c>
      <c r="Z28" s="40">
        <v>0</v>
      </c>
      <c r="AA28" s="40">
        <f t="shared" si="4"/>
        <v>0</v>
      </c>
      <c r="AB28" s="36">
        <f t="shared" si="0"/>
        <v>0</v>
      </c>
      <c r="AC28" s="41">
        <v>0</v>
      </c>
      <c r="AD28" s="40">
        <v>0</v>
      </c>
      <c r="AE28" s="39">
        <f>VLOOKUP(B28,'[2]PNT FEB-2024'!$B$6:$N$96,12,FALSE)</f>
        <v>0</v>
      </c>
      <c r="AF28" s="39">
        <v>0</v>
      </c>
      <c r="AG28" s="39">
        <v>0</v>
      </c>
      <c r="AH28" s="39">
        <v>0</v>
      </c>
      <c r="AI28" s="36">
        <f t="shared" si="5"/>
        <v>0</v>
      </c>
      <c r="AJ28" s="42">
        <f t="shared" si="1"/>
        <v>0</v>
      </c>
      <c r="AK28" s="21">
        <f t="shared" si="6"/>
        <v>0</v>
      </c>
      <c r="AL28" s="22">
        <f t="shared" si="7"/>
        <v>0</v>
      </c>
    </row>
    <row r="29" spans="1:38" ht="16.5" customHeight="1" x14ac:dyDescent="0.25">
      <c r="A29" s="17" t="s">
        <v>27</v>
      </c>
      <c r="B29" s="18">
        <v>1317</v>
      </c>
      <c r="C29" s="19" t="s">
        <v>126</v>
      </c>
      <c r="D29" s="49">
        <v>361773</v>
      </c>
      <c r="E29" s="37">
        <v>0</v>
      </c>
      <c r="F29" s="40">
        <v>98040</v>
      </c>
      <c r="G29" s="40">
        <v>19200</v>
      </c>
      <c r="H29" s="40">
        <v>960</v>
      </c>
      <c r="I29" s="40">
        <v>0</v>
      </c>
      <c r="J29" s="40">
        <v>0</v>
      </c>
      <c r="K29" s="39">
        <v>0</v>
      </c>
      <c r="L29" s="39">
        <v>0</v>
      </c>
      <c r="M29" s="39">
        <v>0</v>
      </c>
      <c r="N29" s="39">
        <v>0</v>
      </c>
      <c r="O29" s="39">
        <v>480</v>
      </c>
      <c r="P29" s="39">
        <v>0</v>
      </c>
      <c r="Q29" s="39">
        <v>64070</v>
      </c>
      <c r="R29" s="39">
        <v>0</v>
      </c>
      <c r="S29" s="39">
        <v>0</v>
      </c>
      <c r="T29" s="39">
        <v>79910</v>
      </c>
      <c r="U29" s="36">
        <f t="shared" si="2"/>
        <v>262660</v>
      </c>
      <c r="V29" s="42">
        <v>0</v>
      </c>
      <c r="W29" s="40">
        <v>0</v>
      </c>
      <c r="X29" s="40">
        <f t="shared" si="3"/>
        <v>0</v>
      </c>
      <c r="Y29" s="40">
        <v>0</v>
      </c>
      <c r="Z29" s="40">
        <v>0</v>
      </c>
      <c r="AA29" s="40">
        <f t="shared" si="4"/>
        <v>0</v>
      </c>
      <c r="AB29" s="36">
        <f t="shared" si="0"/>
        <v>0</v>
      </c>
      <c r="AC29" s="41">
        <v>1036771</v>
      </c>
      <c r="AD29" s="40">
        <v>0</v>
      </c>
      <c r="AE29" s="39">
        <f>VLOOKUP(B29,'[2]PNT FEB-2024'!$B$6:$N$96,12,FALSE)</f>
        <v>0</v>
      </c>
      <c r="AF29" s="39">
        <v>0</v>
      </c>
      <c r="AG29" s="39">
        <v>0</v>
      </c>
      <c r="AH29" s="39">
        <v>0</v>
      </c>
      <c r="AI29" s="36">
        <f t="shared" si="5"/>
        <v>1036771</v>
      </c>
      <c r="AJ29" s="42">
        <f t="shared" si="1"/>
        <v>1135884</v>
      </c>
      <c r="AK29" s="21">
        <f t="shared" si="6"/>
        <v>1135884</v>
      </c>
      <c r="AL29" s="22">
        <f t="shared" si="7"/>
        <v>0</v>
      </c>
    </row>
    <row r="30" spans="1:38" ht="16.5" customHeight="1" x14ac:dyDescent="0.25">
      <c r="A30" s="17" t="s">
        <v>27</v>
      </c>
      <c r="B30" s="18">
        <v>1318</v>
      </c>
      <c r="C30" s="19" t="s">
        <v>30</v>
      </c>
      <c r="D30" s="49">
        <v>0</v>
      </c>
      <c r="E30" s="37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6">
        <f t="shared" si="2"/>
        <v>0</v>
      </c>
      <c r="V30" s="42">
        <v>0</v>
      </c>
      <c r="W30" s="40">
        <v>0</v>
      </c>
      <c r="X30" s="40">
        <f t="shared" si="3"/>
        <v>0</v>
      </c>
      <c r="Y30" s="40">
        <v>0</v>
      </c>
      <c r="Z30" s="40">
        <v>0</v>
      </c>
      <c r="AA30" s="40">
        <f t="shared" si="4"/>
        <v>0</v>
      </c>
      <c r="AB30" s="36">
        <f t="shared" si="0"/>
        <v>0</v>
      </c>
      <c r="AC30" s="41">
        <v>0</v>
      </c>
      <c r="AD30" s="40">
        <v>0</v>
      </c>
      <c r="AE30" s="39">
        <f>VLOOKUP(B30,'[2]PNT FEB-2024'!$B$6:$N$96,12,FALSE)</f>
        <v>0</v>
      </c>
      <c r="AF30" s="39">
        <v>0</v>
      </c>
      <c r="AG30" s="39">
        <v>0</v>
      </c>
      <c r="AH30" s="39">
        <v>0</v>
      </c>
      <c r="AI30" s="36">
        <f t="shared" si="5"/>
        <v>0</v>
      </c>
      <c r="AJ30" s="42">
        <f t="shared" si="1"/>
        <v>0</v>
      </c>
      <c r="AK30" s="21">
        <f t="shared" si="6"/>
        <v>0</v>
      </c>
      <c r="AL30" s="22">
        <f t="shared" si="7"/>
        <v>0</v>
      </c>
    </row>
    <row r="31" spans="1:38" x14ac:dyDescent="0.25">
      <c r="A31" s="17" t="s">
        <v>31</v>
      </c>
      <c r="B31" s="18">
        <v>1130</v>
      </c>
      <c r="C31" s="19" t="s">
        <v>32</v>
      </c>
      <c r="D31" s="49">
        <v>50090.14</v>
      </c>
      <c r="E31" s="37">
        <v>0</v>
      </c>
      <c r="F31" s="40">
        <v>797.38</v>
      </c>
      <c r="G31" s="40">
        <v>805.87</v>
      </c>
      <c r="H31" s="40">
        <v>156.56</v>
      </c>
      <c r="I31" s="40">
        <v>543.64</v>
      </c>
      <c r="J31" s="40">
        <v>0</v>
      </c>
      <c r="K31" s="39">
        <v>275.02999999999997</v>
      </c>
      <c r="L31" s="39">
        <v>0</v>
      </c>
      <c r="M31" s="39">
        <v>543.64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437.96999999999997</v>
      </c>
      <c r="T31" s="39">
        <v>275.02999999999997</v>
      </c>
      <c r="U31" s="36">
        <f t="shared" si="2"/>
        <v>3835.119999999999</v>
      </c>
      <c r="V31" s="42">
        <v>0</v>
      </c>
      <c r="W31" s="40">
        <v>0</v>
      </c>
      <c r="X31" s="40">
        <f t="shared" si="3"/>
        <v>0</v>
      </c>
      <c r="Y31" s="40">
        <v>0</v>
      </c>
      <c r="Z31" s="40">
        <v>0</v>
      </c>
      <c r="AA31" s="40">
        <f t="shared" si="4"/>
        <v>0</v>
      </c>
      <c r="AB31" s="36">
        <f t="shared" si="0"/>
        <v>0</v>
      </c>
      <c r="AC31" s="41">
        <v>38728</v>
      </c>
      <c r="AD31" s="40">
        <v>0</v>
      </c>
      <c r="AE31" s="39">
        <f>VLOOKUP(B31,'[2]PNT FEB-2024'!$B$6:$N$96,12,FALSE)</f>
        <v>0</v>
      </c>
      <c r="AF31" s="39">
        <v>0</v>
      </c>
      <c r="AG31" s="39">
        <v>0</v>
      </c>
      <c r="AH31" s="39">
        <v>0</v>
      </c>
      <c r="AI31" s="36">
        <f t="shared" si="5"/>
        <v>38728</v>
      </c>
      <c r="AJ31" s="42">
        <f t="shared" si="1"/>
        <v>84983.02</v>
      </c>
      <c r="AK31" s="21">
        <f t="shared" si="6"/>
        <v>84983.02</v>
      </c>
      <c r="AL31" s="22">
        <f t="shared" si="7"/>
        <v>0</v>
      </c>
    </row>
    <row r="32" spans="1:38" x14ac:dyDescent="0.25">
      <c r="A32" s="17" t="s">
        <v>31</v>
      </c>
      <c r="B32" s="18">
        <v>1169</v>
      </c>
      <c r="C32" s="19" t="s">
        <v>33</v>
      </c>
      <c r="D32" s="49">
        <v>21144.669999999991</v>
      </c>
      <c r="E32" s="37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6">
        <f t="shared" si="2"/>
        <v>0</v>
      </c>
      <c r="V32" s="42">
        <v>0</v>
      </c>
      <c r="W32" s="40">
        <v>0</v>
      </c>
      <c r="X32" s="40">
        <f t="shared" si="3"/>
        <v>0</v>
      </c>
      <c r="Y32" s="40">
        <v>0</v>
      </c>
      <c r="Z32" s="40">
        <v>0</v>
      </c>
      <c r="AA32" s="40">
        <f t="shared" si="4"/>
        <v>0</v>
      </c>
      <c r="AB32" s="36">
        <f t="shared" si="0"/>
        <v>0</v>
      </c>
      <c r="AC32" s="41">
        <v>0</v>
      </c>
      <c r="AD32" s="40">
        <v>0</v>
      </c>
      <c r="AE32" s="39">
        <f>VLOOKUP(B32,'[2]PNT FEB-2024'!$B$6:$N$96,12,FALSE)</f>
        <v>0</v>
      </c>
      <c r="AF32" s="39">
        <v>0</v>
      </c>
      <c r="AG32" s="39">
        <v>0</v>
      </c>
      <c r="AH32" s="39">
        <v>0</v>
      </c>
      <c r="AI32" s="36">
        <f t="shared" si="5"/>
        <v>0</v>
      </c>
      <c r="AJ32" s="42">
        <f t="shared" si="1"/>
        <v>21144.669999999991</v>
      </c>
      <c r="AK32" s="21">
        <f t="shared" si="6"/>
        <v>21144.669999999991</v>
      </c>
      <c r="AL32" s="22">
        <f t="shared" si="7"/>
        <v>0</v>
      </c>
    </row>
    <row r="33" spans="1:38" x14ac:dyDescent="0.25">
      <c r="A33" s="17" t="s">
        <v>31</v>
      </c>
      <c r="B33" s="18">
        <v>1626</v>
      </c>
      <c r="C33" s="19" t="s">
        <v>125</v>
      </c>
      <c r="D33" s="49">
        <v>3780</v>
      </c>
      <c r="E33" s="37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6">
        <f t="shared" si="2"/>
        <v>0</v>
      </c>
      <c r="V33" s="42">
        <v>0</v>
      </c>
      <c r="W33" s="40">
        <v>0</v>
      </c>
      <c r="X33" s="40">
        <f t="shared" si="3"/>
        <v>0</v>
      </c>
      <c r="Y33" s="40">
        <v>0</v>
      </c>
      <c r="Z33" s="40">
        <v>0</v>
      </c>
      <c r="AA33" s="40">
        <f t="shared" si="4"/>
        <v>0</v>
      </c>
      <c r="AB33" s="36">
        <f t="shared" si="0"/>
        <v>0</v>
      </c>
      <c r="AC33" s="41">
        <v>9506</v>
      </c>
      <c r="AD33" s="40">
        <v>0</v>
      </c>
      <c r="AE33" s="39">
        <f>VLOOKUP(B33,'[2]PNT FEB-2024'!$B$6:$N$96,12,FALSE)</f>
        <v>0</v>
      </c>
      <c r="AF33" s="39">
        <v>0</v>
      </c>
      <c r="AG33" s="39">
        <v>0</v>
      </c>
      <c r="AH33" s="39">
        <v>0</v>
      </c>
      <c r="AI33" s="36">
        <f t="shared" si="5"/>
        <v>9506</v>
      </c>
      <c r="AJ33" s="42">
        <f t="shared" si="1"/>
        <v>13286</v>
      </c>
      <c r="AK33" s="21">
        <f t="shared" si="6"/>
        <v>13286</v>
      </c>
      <c r="AL33" s="22">
        <f t="shared" si="7"/>
        <v>0</v>
      </c>
    </row>
    <row r="34" spans="1:38" x14ac:dyDescent="0.25">
      <c r="A34" s="17" t="s">
        <v>34</v>
      </c>
      <c r="B34" s="18">
        <v>1000</v>
      </c>
      <c r="C34" s="19" t="s">
        <v>35</v>
      </c>
      <c r="D34" s="49">
        <v>8593</v>
      </c>
      <c r="E34" s="37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39">
        <v>0</v>
      </c>
      <c r="L34" s="39">
        <v>0</v>
      </c>
      <c r="M34" s="39">
        <v>0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0</v>
      </c>
      <c r="T34" s="39">
        <v>0</v>
      </c>
      <c r="U34" s="36">
        <f t="shared" si="2"/>
        <v>0</v>
      </c>
      <c r="V34" s="42">
        <v>0</v>
      </c>
      <c r="W34" s="40">
        <v>0</v>
      </c>
      <c r="X34" s="40">
        <f t="shared" si="3"/>
        <v>0</v>
      </c>
      <c r="Y34" s="40">
        <v>0</v>
      </c>
      <c r="Z34" s="40">
        <v>0</v>
      </c>
      <c r="AA34" s="40">
        <f t="shared" si="4"/>
        <v>0</v>
      </c>
      <c r="AB34" s="36">
        <f t="shared" si="0"/>
        <v>0</v>
      </c>
      <c r="AC34" s="41">
        <v>0</v>
      </c>
      <c r="AD34" s="40">
        <v>0</v>
      </c>
      <c r="AE34" s="39">
        <f>VLOOKUP(B34,'[2]PNT FEB-2024'!$B$6:$N$96,12,FALSE)</f>
        <v>0</v>
      </c>
      <c r="AF34" s="39">
        <v>0</v>
      </c>
      <c r="AG34" s="39">
        <v>0</v>
      </c>
      <c r="AH34" s="39">
        <v>0</v>
      </c>
      <c r="AI34" s="36">
        <f t="shared" si="5"/>
        <v>0</v>
      </c>
      <c r="AJ34" s="42">
        <f t="shared" si="1"/>
        <v>8593</v>
      </c>
      <c r="AK34" s="21">
        <f t="shared" si="6"/>
        <v>8593</v>
      </c>
      <c r="AL34" s="22">
        <f t="shared" si="7"/>
        <v>0</v>
      </c>
    </row>
    <row r="35" spans="1:38" x14ac:dyDescent="0.25">
      <c r="A35" s="17" t="s">
        <v>36</v>
      </c>
      <c r="B35" s="18">
        <v>812</v>
      </c>
      <c r="C35" s="19" t="s">
        <v>37</v>
      </c>
      <c r="D35" s="49">
        <v>10502</v>
      </c>
      <c r="E35" s="37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39">
        <v>0</v>
      </c>
      <c r="L35" s="39">
        <v>0</v>
      </c>
      <c r="M35" s="39">
        <v>0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0</v>
      </c>
      <c r="T35" s="39">
        <v>0</v>
      </c>
      <c r="U35" s="36">
        <f t="shared" si="2"/>
        <v>0</v>
      </c>
      <c r="V35" s="42">
        <v>0</v>
      </c>
      <c r="W35" s="40">
        <v>0</v>
      </c>
      <c r="X35" s="40">
        <f t="shared" si="3"/>
        <v>0</v>
      </c>
      <c r="Y35" s="40">
        <v>0</v>
      </c>
      <c r="Z35" s="40">
        <v>0</v>
      </c>
      <c r="AA35" s="40">
        <f t="shared" si="4"/>
        <v>0</v>
      </c>
      <c r="AB35" s="36">
        <f t="shared" si="0"/>
        <v>0</v>
      </c>
      <c r="AC35" s="41">
        <v>18545</v>
      </c>
      <c r="AD35" s="40">
        <v>0</v>
      </c>
      <c r="AE35" s="39">
        <f>VLOOKUP(B35,'[2]PNT FEB-2024'!$B$6:$N$96,12,FALSE)</f>
        <v>87300</v>
      </c>
      <c r="AF35" s="39">
        <v>0</v>
      </c>
      <c r="AG35" s="39">
        <v>0</v>
      </c>
      <c r="AH35" s="39">
        <v>0</v>
      </c>
      <c r="AI35" s="36">
        <f t="shared" si="5"/>
        <v>105845</v>
      </c>
      <c r="AJ35" s="42">
        <f t="shared" si="1"/>
        <v>116347</v>
      </c>
      <c r="AK35" s="21">
        <f t="shared" si="6"/>
        <v>116347</v>
      </c>
      <c r="AL35" s="22">
        <f t="shared" si="7"/>
        <v>0</v>
      </c>
    </row>
    <row r="36" spans="1:38" x14ac:dyDescent="0.25">
      <c r="A36" s="17" t="s">
        <v>36</v>
      </c>
      <c r="B36" s="18">
        <v>811</v>
      </c>
      <c r="C36" s="19" t="s">
        <v>116</v>
      </c>
      <c r="D36" s="49">
        <v>5536</v>
      </c>
      <c r="E36" s="37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6">
        <f t="shared" si="2"/>
        <v>0</v>
      </c>
      <c r="V36" s="42">
        <v>0</v>
      </c>
      <c r="W36" s="40">
        <v>0</v>
      </c>
      <c r="X36" s="40">
        <f t="shared" si="3"/>
        <v>0</v>
      </c>
      <c r="Y36" s="40">
        <v>0</v>
      </c>
      <c r="Z36" s="40">
        <v>0</v>
      </c>
      <c r="AA36" s="40">
        <f t="shared" si="4"/>
        <v>0</v>
      </c>
      <c r="AB36" s="36">
        <f t="shared" si="0"/>
        <v>0</v>
      </c>
      <c r="AC36" s="41">
        <v>4147</v>
      </c>
      <c r="AD36" s="40">
        <v>0</v>
      </c>
      <c r="AE36" s="39">
        <f>VLOOKUP(B36,'[2]PNT FEB-2024'!$B$6:$N$96,12,FALSE)</f>
        <v>0</v>
      </c>
      <c r="AF36" s="39">
        <v>0</v>
      </c>
      <c r="AG36" s="39">
        <v>0</v>
      </c>
      <c r="AH36" s="39">
        <v>0</v>
      </c>
      <c r="AI36" s="36">
        <f t="shared" si="5"/>
        <v>4147</v>
      </c>
      <c r="AJ36" s="42">
        <f t="shared" si="1"/>
        <v>9683</v>
      </c>
      <c r="AK36" s="21">
        <f t="shared" si="6"/>
        <v>9683</v>
      </c>
      <c r="AL36" s="22">
        <f t="shared" si="7"/>
        <v>0</v>
      </c>
    </row>
    <row r="37" spans="1:38" x14ac:dyDescent="0.25">
      <c r="A37" s="17" t="s">
        <v>38</v>
      </c>
      <c r="B37" s="18">
        <v>1014</v>
      </c>
      <c r="C37" s="19" t="s">
        <v>39</v>
      </c>
      <c r="D37" s="49">
        <v>0</v>
      </c>
      <c r="E37" s="37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39">
        <v>0</v>
      </c>
      <c r="L37" s="39">
        <v>0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0</v>
      </c>
      <c r="T37" s="39">
        <v>0</v>
      </c>
      <c r="U37" s="36">
        <f t="shared" si="2"/>
        <v>0</v>
      </c>
      <c r="V37" s="42">
        <v>0</v>
      </c>
      <c r="W37" s="40">
        <v>0</v>
      </c>
      <c r="X37" s="40">
        <f t="shared" si="3"/>
        <v>0</v>
      </c>
      <c r="Y37" s="40">
        <v>0</v>
      </c>
      <c r="Z37" s="40">
        <v>0</v>
      </c>
      <c r="AA37" s="40">
        <f t="shared" si="4"/>
        <v>0</v>
      </c>
      <c r="AB37" s="36">
        <f t="shared" si="0"/>
        <v>0</v>
      </c>
      <c r="AC37" s="41">
        <v>0</v>
      </c>
      <c r="AD37" s="40">
        <v>0</v>
      </c>
      <c r="AE37" s="39">
        <f>VLOOKUP(B37,'[2]PNT FEB-2024'!$B$6:$N$96,12,FALSE)</f>
        <v>0</v>
      </c>
      <c r="AF37" s="39">
        <v>0</v>
      </c>
      <c r="AG37" s="39">
        <v>0</v>
      </c>
      <c r="AH37" s="39">
        <v>0</v>
      </c>
      <c r="AI37" s="36">
        <f t="shared" si="5"/>
        <v>0</v>
      </c>
      <c r="AJ37" s="42">
        <f t="shared" si="1"/>
        <v>0</v>
      </c>
      <c r="AK37" s="21">
        <f t="shared" si="6"/>
        <v>0</v>
      </c>
      <c r="AL37" s="22">
        <f t="shared" si="7"/>
        <v>0</v>
      </c>
    </row>
    <row r="38" spans="1:38" x14ac:dyDescent="0.25">
      <c r="A38" s="17" t="s">
        <v>38</v>
      </c>
      <c r="B38" s="18">
        <v>1052</v>
      </c>
      <c r="C38" s="19" t="s">
        <v>40</v>
      </c>
      <c r="D38" s="49">
        <v>5166</v>
      </c>
      <c r="E38" s="37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6">
        <f t="shared" si="2"/>
        <v>0</v>
      </c>
      <c r="V38" s="42">
        <v>0</v>
      </c>
      <c r="W38" s="40">
        <v>0</v>
      </c>
      <c r="X38" s="40">
        <f t="shared" si="3"/>
        <v>0</v>
      </c>
      <c r="Y38" s="40">
        <v>0</v>
      </c>
      <c r="Z38" s="40">
        <v>0</v>
      </c>
      <c r="AA38" s="40">
        <f t="shared" si="4"/>
        <v>0</v>
      </c>
      <c r="AB38" s="36">
        <f t="shared" si="0"/>
        <v>0</v>
      </c>
      <c r="AC38" s="41">
        <v>6486</v>
      </c>
      <c r="AD38" s="40">
        <v>0</v>
      </c>
      <c r="AE38" s="39">
        <f>VLOOKUP(B38,'[2]PNT FEB-2024'!$B$6:$N$96,12,FALSE)</f>
        <v>0</v>
      </c>
      <c r="AF38" s="39">
        <v>0</v>
      </c>
      <c r="AG38" s="39">
        <v>7034</v>
      </c>
      <c r="AH38" s="39">
        <v>0</v>
      </c>
      <c r="AI38" s="36">
        <f t="shared" si="5"/>
        <v>13520</v>
      </c>
      <c r="AJ38" s="42">
        <f t="shared" ref="AJ38:AJ70" si="8">D38-U38+AB38+AI38</f>
        <v>18686</v>
      </c>
      <c r="AK38" s="21">
        <f t="shared" si="6"/>
        <v>18686</v>
      </c>
      <c r="AL38" s="22">
        <f t="shared" si="7"/>
        <v>0</v>
      </c>
    </row>
    <row r="39" spans="1:38" x14ac:dyDescent="0.25">
      <c r="A39" s="17" t="s">
        <v>38</v>
      </c>
      <c r="B39" s="18">
        <v>1196</v>
      </c>
      <c r="C39" s="19" t="s">
        <v>41</v>
      </c>
      <c r="D39" s="49">
        <v>2582</v>
      </c>
      <c r="E39" s="37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6">
        <f t="shared" si="2"/>
        <v>0</v>
      </c>
      <c r="V39" s="42">
        <v>0</v>
      </c>
      <c r="W39" s="40">
        <v>0</v>
      </c>
      <c r="X39" s="40">
        <f t="shared" si="3"/>
        <v>0</v>
      </c>
      <c r="Y39" s="40">
        <v>0</v>
      </c>
      <c r="Z39" s="40">
        <v>0</v>
      </c>
      <c r="AA39" s="40">
        <f t="shared" si="4"/>
        <v>0</v>
      </c>
      <c r="AB39" s="36">
        <f t="shared" si="0"/>
        <v>0</v>
      </c>
      <c r="AC39" s="41">
        <v>0</v>
      </c>
      <c r="AD39" s="40">
        <v>0</v>
      </c>
      <c r="AE39" s="39">
        <f>VLOOKUP(B39,'[2]PNT FEB-2024'!$B$6:$N$96,12,FALSE)</f>
        <v>0</v>
      </c>
      <c r="AF39" s="39">
        <v>0</v>
      </c>
      <c r="AG39" s="39">
        <v>0</v>
      </c>
      <c r="AH39" s="39">
        <v>0</v>
      </c>
      <c r="AI39" s="36">
        <f t="shared" si="5"/>
        <v>0</v>
      </c>
      <c r="AJ39" s="42">
        <f t="shared" si="8"/>
        <v>2582</v>
      </c>
      <c r="AK39" s="21">
        <f t="shared" si="6"/>
        <v>2582</v>
      </c>
      <c r="AL39" s="22">
        <f t="shared" si="7"/>
        <v>0</v>
      </c>
    </row>
    <row r="40" spans="1:38" x14ac:dyDescent="0.25">
      <c r="A40" s="17" t="s">
        <v>42</v>
      </c>
      <c r="B40" s="18">
        <v>1731</v>
      </c>
      <c r="C40" s="19" t="s">
        <v>130</v>
      </c>
      <c r="D40" s="49">
        <v>0</v>
      </c>
      <c r="E40" s="37"/>
      <c r="F40" s="40"/>
      <c r="G40" s="40"/>
      <c r="H40" s="40"/>
      <c r="I40" s="40"/>
      <c r="J40" s="40"/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  <c r="T40" s="39">
        <v>0</v>
      </c>
      <c r="U40" s="36">
        <f t="shared" si="2"/>
        <v>0</v>
      </c>
      <c r="V40" s="42">
        <v>0</v>
      </c>
      <c r="W40" s="40">
        <v>0</v>
      </c>
      <c r="X40" s="40">
        <f t="shared" ref="X40:X43" si="9">SUM(V40:W40)</f>
        <v>0</v>
      </c>
      <c r="Y40" s="40">
        <v>0</v>
      </c>
      <c r="Z40" s="40">
        <v>0</v>
      </c>
      <c r="AA40" s="40">
        <f t="shared" ref="AA40:AA43" si="10">SUM(Y40:Z40)</f>
        <v>0</v>
      </c>
      <c r="AB40" s="36">
        <f t="shared" si="0"/>
        <v>0</v>
      </c>
      <c r="AC40" s="41">
        <v>0</v>
      </c>
      <c r="AD40" s="40">
        <v>0</v>
      </c>
      <c r="AE40" s="39">
        <f>VLOOKUP(B40,'[2]PNT FEB-2024'!$B$6:$N$96,12,FALSE)</f>
        <v>5400</v>
      </c>
      <c r="AF40" s="39">
        <v>0</v>
      </c>
      <c r="AG40" s="39">
        <v>8000</v>
      </c>
      <c r="AH40" s="39">
        <v>0</v>
      </c>
      <c r="AI40" s="36">
        <f t="shared" si="5"/>
        <v>13400</v>
      </c>
      <c r="AJ40" s="42">
        <f t="shared" si="8"/>
        <v>13400</v>
      </c>
      <c r="AK40" s="21">
        <f t="shared" ref="AK40:AK42" si="11">+IF(AJ40&gt;0,AJ40,0)</f>
        <v>13400</v>
      </c>
      <c r="AL40" s="22">
        <f t="shared" ref="AL40:AL42" si="12">+IF(AJ40&lt;0,-AJ40,0)</f>
        <v>0</v>
      </c>
    </row>
    <row r="41" spans="1:38" x14ac:dyDescent="0.25">
      <c r="A41" s="17" t="s">
        <v>42</v>
      </c>
      <c r="B41" s="18">
        <v>1735</v>
      </c>
      <c r="C41" s="19" t="s">
        <v>112</v>
      </c>
      <c r="D41" s="49">
        <v>5793</v>
      </c>
      <c r="E41" s="37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39">
        <v>0</v>
      </c>
      <c r="L41" s="39">
        <v>0</v>
      </c>
      <c r="M41" s="39">
        <v>0</v>
      </c>
      <c r="N41" s="39">
        <v>0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6">
        <f t="shared" si="2"/>
        <v>0</v>
      </c>
      <c r="V41" s="42">
        <v>0</v>
      </c>
      <c r="W41" s="40">
        <v>0</v>
      </c>
      <c r="X41" s="40">
        <f t="shared" si="9"/>
        <v>0</v>
      </c>
      <c r="Y41" s="40">
        <v>0</v>
      </c>
      <c r="Z41" s="40">
        <v>0</v>
      </c>
      <c r="AA41" s="40">
        <f t="shared" si="10"/>
        <v>0</v>
      </c>
      <c r="AB41" s="36">
        <f t="shared" si="0"/>
        <v>0</v>
      </c>
      <c r="AC41" s="41">
        <v>14067</v>
      </c>
      <c r="AD41" s="40">
        <v>0</v>
      </c>
      <c r="AE41" s="39">
        <f>VLOOKUP(B41,'[2]PNT FEB-2024'!$B$6:$N$96,12,FALSE)</f>
        <v>0</v>
      </c>
      <c r="AF41" s="39">
        <v>0</v>
      </c>
      <c r="AG41" s="39">
        <v>0</v>
      </c>
      <c r="AH41" s="39">
        <v>0</v>
      </c>
      <c r="AI41" s="36">
        <f t="shared" si="5"/>
        <v>14067</v>
      </c>
      <c r="AJ41" s="42">
        <f t="shared" si="8"/>
        <v>19860</v>
      </c>
      <c r="AK41" s="21">
        <f t="shared" si="11"/>
        <v>19860</v>
      </c>
      <c r="AL41" s="22">
        <f t="shared" si="12"/>
        <v>0</v>
      </c>
    </row>
    <row r="42" spans="1:38" x14ac:dyDescent="0.25">
      <c r="A42" s="17" t="s">
        <v>42</v>
      </c>
      <c r="B42" s="18">
        <v>824</v>
      </c>
      <c r="C42" s="19" t="s">
        <v>43</v>
      </c>
      <c r="D42" s="49">
        <v>9553</v>
      </c>
      <c r="E42" s="37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6">
        <f t="shared" si="2"/>
        <v>0</v>
      </c>
      <c r="V42" s="42">
        <v>0</v>
      </c>
      <c r="W42" s="40">
        <v>0</v>
      </c>
      <c r="X42" s="40">
        <f t="shared" si="9"/>
        <v>0</v>
      </c>
      <c r="Y42" s="40">
        <v>0</v>
      </c>
      <c r="Z42" s="40">
        <v>0</v>
      </c>
      <c r="AA42" s="40">
        <f t="shared" si="10"/>
        <v>0</v>
      </c>
      <c r="AB42" s="36">
        <f t="shared" si="0"/>
        <v>0</v>
      </c>
      <c r="AC42" s="41">
        <v>11264</v>
      </c>
      <c r="AD42" s="40">
        <v>0</v>
      </c>
      <c r="AE42" s="39">
        <f>VLOOKUP(B42,'[2]PNT FEB-2024'!$B$6:$N$96,12,FALSE)</f>
        <v>0</v>
      </c>
      <c r="AF42" s="39">
        <v>0</v>
      </c>
      <c r="AG42" s="39">
        <v>0</v>
      </c>
      <c r="AH42" s="39">
        <v>0</v>
      </c>
      <c r="AI42" s="36">
        <f t="shared" si="5"/>
        <v>11264</v>
      </c>
      <c r="AJ42" s="42">
        <f t="shared" si="8"/>
        <v>20817</v>
      </c>
      <c r="AK42" s="21">
        <f t="shared" si="11"/>
        <v>20817</v>
      </c>
      <c r="AL42" s="22">
        <f t="shared" si="12"/>
        <v>0</v>
      </c>
    </row>
    <row r="43" spans="1:38" x14ac:dyDescent="0.25">
      <c r="A43" s="17" t="s">
        <v>42</v>
      </c>
      <c r="B43" s="18">
        <v>825</v>
      </c>
      <c r="C43" s="19" t="s">
        <v>44</v>
      </c>
      <c r="D43" s="49">
        <v>4023</v>
      </c>
      <c r="E43" s="37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0</v>
      </c>
      <c r="T43" s="39">
        <v>0</v>
      </c>
      <c r="U43" s="36">
        <f t="shared" si="2"/>
        <v>0</v>
      </c>
      <c r="V43" s="42">
        <v>0</v>
      </c>
      <c r="W43" s="40">
        <v>0</v>
      </c>
      <c r="X43" s="40">
        <f t="shared" si="9"/>
        <v>0</v>
      </c>
      <c r="Y43" s="40">
        <v>0</v>
      </c>
      <c r="Z43" s="40">
        <v>0</v>
      </c>
      <c r="AA43" s="40">
        <f t="shared" si="10"/>
        <v>0</v>
      </c>
      <c r="AB43" s="36">
        <f t="shared" si="0"/>
        <v>0</v>
      </c>
      <c r="AC43" s="41">
        <v>0</v>
      </c>
      <c r="AD43" s="40">
        <v>0</v>
      </c>
      <c r="AE43" s="39">
        <f>VLOOKUP(B43,'[2]PNT FEB-2024'!$B$6:$N$96,12,FALSE)</f>
        <v>0</v>
      </c>
      <c r="AF43" s="39">
        <v>0</v>
      </c>
      <c r="AG43" s="39">
        <v>0</v>
      </c>
      <c r="AH43" s="39">
        <v>0</v>
      </c>
      <c r="AI43" s="36">
        <f t="shared" si="5"/>
        <v>0</v>
      </c>
      <c r="AJ43" s="42">
        <f t="shared" si="8"/>
        <v>4023</v>
      </c>
      <c r="AK43" s="21">
        <f t="shared" si="6"/>
        <v>4023</v>
      </c>
      <c r="AL43" s="22">
        <f t="shared" si="7"/>
        <v>0</v>
      </c>
    </row>
    <row r="44" spans="1:38" x14ac:dyDescent="0.25">
      <c r="A44" s="17" t="s">
        <v>42</v>
      </c>
      <c r="B44" s="18">
        <v>827</v>
      </c>
      <c r="C44" s="19" t="s">
        <v>45</v>
      </c>
      <c r="D44" s="49">
        <v>4023</v>
      </c>
      <c r="E44" s="37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  <c r="T44" s="39">
        <v>0</v>
      </c>
      <c r="U44" s="36">
        <f t="shared" si="2"/>
        <v>0</v>
      </c>
      <c r="V44" s="42">
        <v>0</v>
      </c>
      <c r="W44" s="40">
        <v>0</v>
      </c>
      <c r="X44" s="40">
        <f t="shared" si="3"/>
        <v>0</v>
      </c>
      <c r="Y44" s="40">
        <v>0</v>
      </c>
      <c r="Z44" s="40">
        <v>0</v>
      </c>
      <c r="AA44" s="40">
        <f t="shared" si="4"/>
        <v>0</v>
      </c>
      <c r="AB44" s="36">
        <f t="shared" si="0"/>
        <v>0</v>
      </c>
      <c r="AC44" s="41">
        <v>5482</v>
      </c>
      <c r="AD44" s="40">
        <v>0</v>
      </c>
      <c r="AE44" s="39">
        <f>VLOOKUP(B44,'[2]PNT FEB-2024'!$B$6:$N$96,12,FALSE)</f>
        <v>0</v>
      </c>
      <c r="AF44" s="39">
        <v>0</v>
      </c>
      <c r="AG44" s="39">
        <v>0</v>
      </c>
      <c r="AH44" s="39">
        <v>0</v>
      </c>
      <c r="AI44" s="36">
        <f t="shared" si="5"/>
        <v>5482</v>
      </c>
      <c r="AJ44" s="42">
        <f t="shared" si="8"/>
        <v>9505</v>
      </c>
      <c r="AK44" s="21">
        <f t="shared" si="6"/>
        <v>9505</v>
      </c>
      <c r="AL44" s="22">
        <f t="shared" si="7"/>
        <v>0</v>
      </c>
    </row>
    <row r="45" spans="1:38" x14ac:dyDescent="0.25">
      <c r="A45" s="17" t="s">
        <v>42</v>
      </c>
      <c r="B45" s="18">
        <v>829</v>
      </c>
      <c r="C45" s="19" t="s">
        <v>117</v>
      </c>
      <c r="D45" s="49">
        <v>2682</v>
      </c>
      <c r="E45" s="37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6">
        <f t="shared" si="2"/>
        <v>0</v>
      </c>
      <c r="V45" s="42">
        <v>0</v>
      </c>
      <c r="W45" s="40">
        <v>0</v>
      </c>
      <c r="X45" s="40">
        <f t="shared" si="3"/>
        <v>0</v>
      </c>
      <c r="Y45" s="40">
        <v>0</v>
      </c>
      <c r="Z45" s="40">
        <v>0</v>
      </c>
      <c r="AA45" s="40">
        <f t="shared" si="4"/>
        <v>0</v>
      </c>
      <c r="AB45" s="36">
        <f t="shared" si="0"/>
        <v>0</v>
      </c>
      <c r="AC45" s="41">
        <v>2754</v>
      </c>
      <c r="AD45" s="40">
        <v>0</v>
      </c>
      <c r="AE45" s="39">
        <f>VLOOKUP(B45,'[2]PNT FEB-2024'!$B$6:$N$96,12,FALSE)</f>
        <v>0</v>
      </c>
      <c r="AF45" s="39">
        <v>0</v>
      </c>
      <c r="AG45" s="39">
        <v>0</v>
      </c>
      <c r="AH45" s="39">
        <v>2345</v>
      </c>
      <c r="AI45" s="36">
        <f t="shared" si="5"/>
        <v>5099</v>
      </c>
      <c r="AJ45" s="42">
        <f t="shared" si="8"/>
        <v>7781</v>
      </c>
      <c r="AK45" s="21">
        <f t="shared" si="6"/>
        <v>7781</v>
      </c>
      <c r="AL45" s="22">
        <f t="shared" si="7"/>
        <v>0</v>
      </c>
    </row>
    <row r="46" spans="1:38" x14ac:dyDescent="0.25">
      <c r="A46" s="17" t="s">
        <v>46</v>
      </c>
      <c r="B46" s="18">
        <v>847</v>
      </c>
      <c r="C46" s="19" t="s">
        <v>47</v>
      </c>
      <c r="D46" s="49">
        <v>6254.9800000000105</v>
      </c>
      <c r="E46" s="37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6">
        <f t="shared" si="2"/>
        <v>0</v>
      </c>
      <c r="V46" s="42">
        <v>0</v>
      </c>
      <c r="W46" s="40">
        <v>0</v>
      </c>
      <c r="X46" s="40">
        <f t="shared" si="3"/>
        <v>0</v>
      </c>
      <c r="Y46" s="40">
        <v>0</v>
      </c>
      <c r="Z46" s="40">
        <v>0</v>
      </c>
      <c r="AA46" s="40">
        <f t="shared" si="4"/>
        <v>0</v>
      </c>
      <c r="AB46" s="36">
        <f t="shared" si="0"/>
        <v>0</v>
      </c>
      <c r="AC46" s="41">
        <v>0</v>
      </c>
      <c r="AD46" s="40">
        <v>0</v>
      </c>
      <c r="AE46" s="39">
        <f>VLOOKUP(B46,'[2]PNT FEB-2024'!$B$6:$N$96,12,FALSE)</f>
        <v>0</v>
      </c>
      <c r="AF46" s="39">
        <v>0</v>
      </c>
      <c r="AG46" s="39">
        <v>0</v>
      </c>
      <c r="AH46" s="39">
        <v>0</v>
      </c>
      <c r="AI46" s="36">
        <f t="shared" si="5"/>
        <v>0</v>
      </c>
      <c r="AJ46" s="42">
        <f t="shared" si="8"/>
        <v>6254.9800000000105</v>
      </c>
      <c r="AK46" s="21">
        <f t="shared" si="6"/>
        <v>6254.9800000000105</v>
      </c>
      <c r="AL46" s="22">
        <f t="shared" si="7"/>
        <v>0</v>
      </c>
    </row>
    <row r="47" spans="1:38" x14ac:dyDescent="0.25">
      <c r="A47" s="17" t="s">
        <v>46</v>
      </c>
      <c r="B47" s="18">
        <v>848</v>
      </c>
      <c r="C47" s="19" t="s">
        <v>48</v>
      </c>
      <c r="D47" s="49">
        <v>21647.720000000088</v>
      </c>
      <c r="E47" s="37">
        <v>48760</v>
      </c>
      <c r="F47" s="40">
        <v>0</v>
      </c>
      <c r="G47" s="40">
        <v>3150</v>
      </c>
      <c r="H47" s="40">
        <v>140</v>
      </c>
      <c r="I47" s="40">
        <v>39140</v>
      </c>
      <c r="J47" s="40">
        <v>3116</v>
      </c>
      <c r="K47" s="39">
        <v>80644.400000000023</v>
      </c>
      <c r="L47" s="39">
        <v>6000</v>
      </c>
      <c r="M47" s="39">
        <v>2716.6</v>
      </c>
      <c r="N47" s="39">
        <v>0</v>
      </c>
      <c r="O47" s="39">
        <v>1325</v>
      </c>
      <c r="P47" s="39">
        <v>0</v>
      </c>
      <c r="Q47" s="39">
        <v>81155</v>
      </c>
      <c r="R47" s="39">
        <v>101400</v>
      </c>
      <c r="S47" s="39">
        <v>25480</v>
      </c>
      <c r="T47" s="39">
        <v>4460</v>
      </c>
      <c r="U47" s="36">
        <f t="shared" si="2"/>
        <v>397487</v>
      </c>
      <c r="V47" s="42">
        <v>0</v>
      </c>
      <c r="W47" s="40">
        <v>0</v>
      </c>
      <c r="X47" s="40">
        <f t="shared" si="3"/>
        <v>0</v>
      </c>
      <c r="Y47" s="40">
        <v>0</v>
      </c>
      <c r="Z47" s="40">
        <v>0</v>
      </c>
      <c r="AA47" s="40">
        <f t="shared" si="4"/>
        <v>0</v>
      </c>
      <c r="AB47" s="36">
        <f t="shared" si="0"/>
        <v>0</v>
      </c>
      <c r="AC47" s="41">
        <v>48900</v>
      </c>
      <c r="AD47" s="40">
        <v>0</v>
      </c>
      <c r="AE47" s="39">
        <f>VLOOKUP(B47,'[2]PNT FEB-2024'!$B$6:$N$96,12,FALSE)</f>
        <v>0</v>
      </c>
      <c r="AF47" s="39">
        <v>0</v>
      </c>
      <c r="AG47" s="39">
        <v>0</v>
      </c>
      <c r="AH47" s="39">
        <v>0</v>
      </c>
      <c r="AI47" s="36">
        <f t="shared" si="5"/>
        <v>48900</v>
      </c>
      <c r="AJ47" s="42">
        <f t="shared" si="8"/>
        <v>-326939.27999999991</v>
      </c>
      <c r="AK47" s="21">
        <f t="shared" si="6"/>
        <v>0</v>
      </c>
      <c r="AL47" s="22">
        <f t="shared" si="7"/>
        <v>326939.27999999991</v>
      </c>
    </row>
    <row r="48" spans="1:38" x14ac:dyDescent="0.25">
      <c r="A48" s="17" t="s">
        <v>46</v>
      </c>
      <c r="B48" s="18">
        <v>1282</v>
      </c>
      <c r="C48" s="19" t="s">
        <v>49</v>
      </c>
      <c r="D48" s="49">
        <v>558547</v>
      </c>
      <c r="E48" s="37">
        <v>0</v>
      </c>
      <c r="F48" s="40">
        <v>0</v>
      </c>
      <c r="G48" s="40">
        <v>899396</v>
      </c>
      <c r="H48" s="40">
        <v>5101</v>
      </c>
      <c r="I48" s="40">
        <v>0</v>
      </c>
      <c r="J48" s="40">
        <v>0</v>
      </c>
      <c r="K48" s="39">
        <v>0</v>
      </c>
      <c r="L48" s="39">
        <v>0</v>
      </c>
      <c r="M48" s="39">
        <v>631423</v>
      </c>
      <c r="N48" s="39">
        <v>0</v>
      </c>
      <c r="O48" s="39">
        <v>6933</v>
      </c>
      <c r="P48" s="39">
        <v>3212142</v>
      </c>
      <c r="Q48" s="39">
        <v>0</v>
      </c>
      <c r="R48" s="39">
        <v>416988</v>
      </c>
      <c r="S48" s="39">
        <v>0</v>
      </c>
      <c r="T48" s="39">
        <v>1549908</v>
      </c>
      <c r="U48" s="36">
        <f t="shared" si="2"/>
        <v>6721891</v>
      </c>
      <c r="V48" s="42">
        <v>0</v>
      </c>
      <c r="W48" s="40">
        <v>0</v>
      </c>
      <c r="X48" s="40">
        <f t="shared" si="3"/>
        <v>0</v>
      </c>
      <c r="Y48" s="40">
        <v>0</v>
      </c>
      <c r="Z48" s="40">
        <v>0</v>
      </c>
      <c r="AA48" s="40">
        <f t="shared" si="4"/>
        <v>0</v>
      </c>
      <c r="AB48" s="36">
        <f t="shared" si="0"/>
        <v>0</v>
      </c>
      <c r="AC48" s="41">
        <v>624209</v>
      </c>
      <c r="AD48" s="40">
        <v>7416777</v>
      </c>
      <c r="AE48" s="39">
        <f>VLOOKUP(B48,'[2]PNT FEB-2024'!$B$6:$N$96,12,FALSE)</f>
        <v>0</v>
      </c>
      <c r="AF48" s="39">
        <v>0</v>
      </c>
      <c r="AG48" s="39">
        <v>0</v>
      </c>
      <c r="AH48" s="39">
        <v>0</v>
      </c>
      <c r="AI48" s="36">
        <f t="shared" si="5"/>
        <v>8040986</v>
      </c>
      <c r="AJ48" s="42">
        <f t="shared" si="8"/>
        <v>1877642</v>
      </c>
      <c r="AK48" s="21">
        <f t="shared" si="6"/>
        <v>1877642</v>
      </c>
      <c r="AL48" s="22">
        <f t="shared" si="7"/>
        <v>0</v>
      </c>
    </row>
    <row r="49" spans="1:38" x14ac:dyDescent="0.25">
      <c r="A49" s="17" t="s">
        <v>46</v>
      </c>
      <c r="B49" s="18">
        <v>852</v>
      </c>
      <c r="C49" s="19" t="s">
        <v>118</v>
      </c>
      <c r="D49" s="49">
        <v>3126</v>
      </c>
      <c r="E49" s="37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6">
        <f t="shared" si="2"/>
        <v>0</v>
      </c>
      <c r="V49" s="42">
        <v>0</v>
      </c>
      <c r="W49" s="40">
        <v>0</v>
      </c>
      <c r="X49" s="40">
        <f t="shared" si="3"/>
        <v>0</v>
      </c>
      <c r="Y49" s="40">
        <v>0</v>
      </c>
      <c r="Z49" s="40">
        <v>0</v>
      </c>
      <c r="AA49" s="40">
        <f t="shared" si="4"/>
        <v>0</v>
      </c>
      <c r="AB49" s="36">
        <f t="shared" si="0"/>
        <v>0</v>
      </c>
      <c r="AC49" s="41">
        <v>0</v>
      </c>
      <c r="AD49" s="40">
        <v>0</v>
      </c>
      <c r="AE49" s="39">
        <f>VLOOKUP(B49,'[2]PNT FEB-2024'!$B$6:$N$96,12,FALSE)</f>
        <v>0</v>
      </c>
      <c r="AF49" s="39">
        <v>0</v>
      </c>
      <c r="AG49" s="39">
        <v>0</v>
      </c>
      <c r="AH49" s="39">
        <v>0</v>
      </c>
      <c r="AI49" s="36">
        <f t="shared" si="5"/>
        <v>0</v>
      </c>
      <c r="AJ49" s="42">
        <f t="shared" si="8"/>
        <v>3126</v>
      </c>
      <c r="AK49" s="21">
        <f t="shared" si="6"/>
        <v>3126</v>
      </c>
      <c r="AL49" s="22">
        <f t="shared" si="7"/>
        <v>0</v>
      </c>
    </row>
    <row r="50" spans="1:38" x14ac:dyDescent="0.25">
      <c r="A50" s="17" t="s">
        <v>50</v>
      </c>
      <c r="B50" s="18">
        <v>1001</v>
      </c>
      <c r="C50" s="19" t="s">
        <v>51</v>
      </c>
      <c r="D50" s="49">
        <v>38755</v>
      </c>
      <c r="E50" s="37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6">
        <f t="shared" si="2"/>
        <v>0</v>
      </c>
      <c r="V50" s="42">
        <v>0</v>
      </c>
      <c r="W50" s="40">
        <v>0</v>
      </c>
      <c r="X50" s="40">
        <f t="shared" si="3"/>
        <v>0</v>
      </c>
      <c r="Y50" s="40">
        <v>0</v>
      </c>
      <c r="Z50" s="40">
        <v>0</v>
      </c>
      <c r="AA50" s="40">
        <f t="shared" si="4"/>
        <v>0</v>
      </c>
      <c r="AB50" s="36">
        <f t="shared" si="0"/>
        <v>0</v>
      </c>
      <c r="AC50" s="41">
        <v>14545</v>
      </c>
      <c r="AD50" s="40">
        <v>0</v>
      </c>
      <c r="AE50" s="39">
        <f>VLOOKUP(B50,'[2]PNT FEB-2024'!$B$6:$N$96,12,FALSE)</f>
        <v>21603</v>
      </c>
      <c r="AF50" s="39">
        <v>0</v>
      </c>
      <c r="AG50" s="39">
        <v>11991</v>
      </c>
      <c r="AH50" s="39">
        <v>0</v>
      </c>
      <c r="AI50" s="36">
        <f t="shared" si="5"/>
        <v>48139</v>
      </c>
      <c r="AJ50" s="42">
        <f t="shared" si="8"/>
        <v>86894</v>
      </c>
      <c r="AK50" s="21">
        <f t="shared" si="6"/>
        <v>86894</v>
      </c>
      <c r="AL50" s="22">
        <f t="shared" si="7"/>
        <v>0</v>
      </c>
    </row>
    <row r="51" spans="1:38" x14ac:dyDescent="0.25">
      <c r="A51" s="17" t="s">
        <v>50</v>
      </c>
      <c r="B51" s="18">
        <v>1422</v>
      </c>
      <c r="C51" s="19" t="s">
        <v>52</v>
      </c>
      <c r="D51" s="49">
        <v>1350463</v>
      </c>
      <c r="E51" s="37">
        <v>0</v>
      </c>
      <c r="F51" s="40">
        <v>0</v>
      </c>
      <c r="G51" s="40">
        <v>0</v>
      </c>
      <c r="H51" s="40">
        <v>365704</v>
      </c>
      <c r="I51" s="40">
        <v>150777</v>
      </c>
      <c r="J51" s="40">
        <v>232435</v>
      </c>
      <c r="K51" s="39">
        <v>37679</v>
      </c>
      <c r="L51" s="39">
        <v>68046</v>
      </c>
      <c r="M51" s="39">
        <v>0</v>
      </c>
      <c r="N51" s="39">
        <v>0</v>
      </c>
      <c r="O51" s="39">
        <v>314270</v>
      </c>
      <c r="P51" s="39">
        <v>652494</v>
      </c>
      <c r="Q51" s="39">
        <v>397602</v>
      </c>
      <c r="R51" s="39">
        <v>199668</v>
      </c>
      <c r="S51" s="39">
        <v>78828</v>
      </c>
      <c r="T51" s="39">
        <v>176914</v>
      </c>
      <c r="U51" s="36">
        <f t="shared" si="2"/>
        <v>2674417</v>
      </c>
      <c r="V51" s="42">
        <v>0</v>
      </c>
      <c r="W51" s="40">
        <v>0</v>
      </c>
      <c r="X51" s="40">
        <f t="shared" si="3"/>
        <v>0</v>
      </c>
      <c r="Y51" s="40">
        <v>0</v>
      </c>
      <c r="Z51" s="40">
        <v>0</v>
      </c>
      <c r="AA51" s="40">
        <f t="shared" si="4"/>
        <v>0</v>
      </c>
      <c r="AB51" s="36">
        <f t="shared" si="0"/>
        <v>0</v>
      </c>
      <c r="AC51" s="41">
        <v>423629</v>
      </c>
      <c r="AD51" s="40">
        <v>1107330</v>
      </c>
      <c r="AE51" s="39">
        <f>VLOOKUP(B51,'[2]PNT FEB-2024'!$B$6:$N$96,12,FALSE)</f>
        <v>38276</v>
      </c>
      <c r="AF51" s="39">
        <v>0</v>
      </c>
      <c r="AG51" s="39">
        <v>0</v>
      </c>
      <c r="AH51" s="39">
        <v>0</v>
      </c>
      <c r="AI51" s="36">
        <f t="shared" si="5"/>
        <v>1569235</v>
      </c>
      <c r="AJ51" s="42">
        <f t="shared" si="8"/>
        <v>245281</v>
      </c>
      <c r="AK51" s="21">
        <f t="shared" si="6"/>
        <v>245281</v>
      </c>
      <c r="AL51" s="22">
        <f t="shared" si="7"/>
        <v>0</v>
      </c>
    </row>
    <row r="52" spans="1:38" x14ac:dyDescent="0.25">
      <c r="A52" s="17" t="s">
        <v>53</v>
      </c>
      <c r="B52" s="18">
        <v>123</v>
      </c>
      <c r="C52" s="19" t="s">
        <v>54</v>
      </c>
      <c r="D52" s="49">
        <v>0</v>
      </c>
      <c r="E52" s="37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6">
        <f t="shared" si="2"/>
        <v>0</v>
      </c>
      <c r="V52" s="42">
        <v>0</v>
      </c>
      <c r="W52" s="40">
        <v>0</v>
      </c>
      <c r="X52" s="40">
        <f t="shared" si="3"/>
        <v>0</v>
      </c>
      <c r="Y52" s="40">
        <v>0</v>
      </c>
      <c r="Z52" s="40">
        <v>0</v>
      </c>
      <c r="AA52" s="40">
        <f t="shared" si="4"/>
        <v>0</v>
      </c>
      <c r="AB52" s="36">
        <f t="shared" si="0"/>
        <v>0</v>
      </c>
      <c r="AC52" s="41">
        <v>0</v>
      </c>
      <c r="AD52" s="40">
        <v>0</v>
      </c>
      <c r="AE52" s="39">
        <f>VLOOKUP(B52,'[2]PNT FEB-2024'!$B$6:$N$96,12,FALSE)</f>
        <v>0</v>
      </c>
      <c r="AF52" s="39">
        <v>0</v>
      </c>
      <c r="AG52" s="39">
        <v>0</v>
      </c>
      <c r="AH52" s="39">
        <v>0</v>
      </c>
      <c r="AI52" s="36">
        <f t="shared" si="5"/>
        <v>0</v>
      </c>
      <c r="AJ52" s="42">
        <f t="shared" si="8"/>
        <v>0</v>
      </c>
      <c r="AK52" s="21">
        <f t="shared" si="6"/>
        <v>0</v>
      </c>
      <c r="AL52" s="22">
        <f t="shared" si="7"/>
        <v>0</v>
      </c>
    </row>
    <row r="53" spans="1:38" x14ac:dyDescent="0.25">
      <c r="A53" s="17" t="s">
        <v>53</v>
      </c>
      <c r="B53" s="18">
        <v>126</v>
      </c>
      <c r="C53" s="19" t="s">
        <v>55</v>
      </c>
      <c r="D53" s="49">
        <v>1536983.07</v>
      </c>
      <c r="E53" s="37">
        <v>0</v>
      </c>
      <c r="F53" s="40">
        <v>56615</v>
      </c>
      <c r="G53" s="40">
        <v>0</v>
      </c>
      <c r="H53" s="40">
        <v>0</v>
      </c>
      <c r="I53" s="40">
        <v>62530</v>
      </c>
      <c r="J53" s="40">
        <v>0</v>
      </c>
      <c r="K53" s="39">
        <v>23660</v>
      </c>
      <c r="L53" s="39">
        <v>0</v>
      </c>
      <c r="M53" s="39">
        <v>178055.28999999986</v>
      </c>
      <c r="N53" s="39">
        <v>25350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4521.91</v>
      </c>
      <c r="U53" s="36">
        <f t="shared" si="2"/>
        <v>350732.19999999984</v>
      </c>
      <c r="V53" s="42">
        <v>0</v>
      </c>
      <c r="W53" s="40">
        <v>0</v>
      </c>
      <c r="X53" s="40">
        <f t="shared" si="3"/>
        <v>0</v>
      </c>
      <c r="Y53" s="40">
        <v>0</v>
      </c>
      <c r="Z53" s="40">
        <v>0</v>
      </c>
      <c r="AA53" s="40">
        <f t="shared" si="4"/>
        <v>0</v>
      </c>
      <c r="AB53" s="36">
        <f t="shared" si="0"/>
        <v>0</v>
      </c>
      <c r="AC53" s="41">
        <v>836214</v>
      </c>
      <c r="AD53" s="40">
        <v>0</v>
      </c>
      <c r="AE53" s="39">
        <f>VLOOKUP(B53,'[2]PNT FEB-2024'!$B$6:$N$96,12,FALSE)</f>
        <v>0</v>
      </c>
      <c r="AF53" s="39">
        <v>390122</v>
      </c>
      <c r="AG53" s="39">
        <v>0</v>
      </c>
      <c r="AH53" s="39">
        <v>0</v>
      </c>
      <c r="AI53" s="36">
        <f t="shared" si="5"/>
        <v>1226336</v>
      </c>
      <c r="AJ53" s="42">
        <f t="shared" si="8"/>
        <v>2412586.87</v>
      </c>
      <c r="AK53" s="21">
        <f t="shared" si="6"/>
        <v>2412586.87</v>
      </c>
      <c r="AL53" s="22">
        <f t="shared" si="7"/>
        <v>0</v>
      </c>
    </row>
    <row r="54" spans="1:38" x14ac:dyDescent="0.25">
      <c r="A54" s="17" t="s">
        <v>53</v>
      </c>
      <c r="B54" s="18">
        <v>127</v>
      </c>
      <c r="C54" s="19" t="s">
        <v>56</v>
      </c>
      <c r="D54" s="49">
        <v>0</v>
      </c>
      <c r="E54" s="37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39">
        <v>0</v>
      </c>
      <c r="L54" s="39">
        <v>1900</v>
      </c>
      <c r="M54" s="39">
        <v>0</v>
      </c>
      <c r="N54" s="39">
        <v>0</v>
      </c>
      <c r="O54" s="39">
        <v>7390</v>
      </c>
      <c r="P54" s="39">
        <v>5250</v>
      </c>
      <c r="Q54" s="39">
        <v>900</v>
      </c>
      <c r="R54" s="39">
        <v>950</v>
      </c>
      <c r="S54" s="39">
        <v>0</v>
      </c>
      <c r="T54" s="39">
        <v>16303.940000000004</v>
      </c>
      <c r="U54" s="36">
        <f t="shared" si="2"/>
        <v>32693.940000000002</v>
      </c>
      <c r="V54" s="42">
        <v>0</v>
      </c>
      <c r="W54" s="40">
        <v>0</v>
      </c>
      <c r="X54" s="40">
        <f t="shared" si="3"/>
        <v>0</v>
      </c>
      <c r="Y54" s="40">
        <v>0</v>
      </c>
      <c r="Z54" s="40">
        <v>0</v>
      </c>
      <c r="AA54" s="40">
        <f t="shared" si="4"/>
        <v>0</v>
      </c>
      <c r="AB54" s="36">
        <f t="shared" si="0"/>
        <v>0</v>
      </c>
      <c r="AC54" s="41">
        <v>0</v>
      </c>
      <c r="AD54" s="40">
        <v>0</v>
      </c>
      <c r="AE54" s="39">
        <f>VLOOKUP(B54,'[2]PNT FEB-2024'!$B$6:$N$96,12,FALSE)</f>
        <v>0</v>
      </c>
      <c r="AF54" s="39">
        <v>0</v>
      </c>
      <c r="AG54" s="39">
        <v>0</v>
      </c>
      <c r="AH54" s="39">
        <v>0</v>
      </c>
      <c r="AI54" s="36">
        <f t="shared" si="5"/>
        <v>0</v>
      </c>
      <c r="AJ54" s="42">
        <f t="shared" si="8"/>
        <v>-32693.940000000002</v>
      </c>
      <c r="AK54" s="21">
        <f t="shared" si="6"/>
        <v>0</v>
      </c>
      <c r="AL54" s="22">
        <f t="shared" si="7"/>
        <v>32693.940000000002</v>
      </c>
    </row>
    <row r="55" spans="1:38" x14ac:dyDescent="0.25">
      <c r="A55" s="17" t="s">
        <v>53</v>
      </c>
      <c r="B55" s="18">
        <v>132</v>
      </c>
      <c r="C55" s="19" t="s">
        <v>57</v>
      </c>
      <c r="D55" s="49">
        <v>0</v>
      </c>
      <c r="E55" s="37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39">
        <v>0</v>
      </c>
      <c r="L55" s="39">
        <v>0</v>
      </c>
      <c r="M55" s="39">
        <v>0</v>
      </c>
      <c r="N55" s="39">
        <v>710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6">
        <f t="shared" si="2"/>
        <v>710</v>
      </c>
      <c r="V55" s="42">
        <v>0</v>
      </c>
      <c r="W55" s="40">
        <v>0</v>
      </c>
      <c r="X55" s="40">
        <f t="shared" si="3"/>
        <v>0</v>
      </c>
      <c r="Y55" s="40">
        <v>0</v>
      </c>
      <c r="Z55" s="40">
        <v>0</v>
      </c>
      <c r="AA55" s="40">
        <f t="shared" si="4"/>
        <v>0</v>
      </c>
      <c r="AB55" s="36">
        <f t="shared" si="0"/>
        <v>0</v>
      </c>
      <c r="AC55" s="41">
        <v>0</v>
      </c>
      <c r="AD55" s="40">
        <v>0</v>
      </c>
      <c r="AE55" s="39">
        <f>VLOOKUP(B55,'[2]PNT FEB-2024'!$B$6:$N$96,12,FALSE)</f>
        <v>0</v>
      </c>
      <c r="AF55" s="39">
        <v>0</v>
      </c>
      <c r="AG55" s="39">
        <v>0</v>
      </c>
      <c r="AH55" s="39">
        <v>0</v>
      </c>
      <c r="AI55" s="36">
        <f t="shared" si="5"/>
        <v>0</v>
      </c>
      <c r="AJ55" s="42">
        <f t="shared" si="8"/>
        <v>-710</v>
      </c>
      <c r="AK55" s="21">
        <f t="shared" si="6"/>
        <v>0</v>
      </c>
      <c r="AL55" s="22">
        <f t="shared" si="7"/>
        <v>710</v>
      </c>
    </row>
    <row r="56" spans="1:38" x14ac:dyDescent="0.25">
      <c r="A56" s="17" t="s">
        <v>53</v>
      </c>
      <c r="B56" s="18">
        <v>136</v>
      </c>
      <c r="C56" s="19" t="s">
        <v>58</v>
      </c>
      <c r="D56" s="49">
        <v>0</v>
      </c>
      <c r="E56" s="37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39">
        <v>0</v>
      </c>
      <c r="L56" s="39">
        <v>1050</v>
      </c>
      <c r="M56" s="39">
        <v>418</v>
      </c>
      <c r="N56" s="39">
        <v>0</v>
      </c>
      <c r="O56" s="39">
        <v>807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6">
        <f t="shared" si="2"/>
        <v>2275</v>
      </c>
      <c r="V56" s="42">
        <v>0</v>
      </c>
      <c r="W56" s="40">
        <v>0</v>
      </c>
      <c r="X56" s="40">
        <f t="shared" si="3"/>
        <v>0</v>
      </c>
      <c r="Y56" s="40">
        <v>0</v>
      </c>
      <c r="Z56" s="40">
        <v>0</v>
      </c>
      <c r="AA56" s="40">
        <f t="shared" si="4"/>
        <v>0</v>
      </c>
      <c r="AB56" s="36">
        <f t="shared" si="0"/>
        <v>0</v>
      </c>
      <c r="AC56" s="41">
        <v>0</v>
      </c>
      <c r="AD56" s="40">
        <v>0</v>
      </c>
      <c r="AE56" s="39">
        <f>VLOOKUP(B56,'[2]PNT FEB-2024'!$B$6:$N$96,12,FALSE)</f>
        <v>0</v>
      </c>
      <c r="AF56" s="39">
        <v>0</v>
      </c>
      <c r="AG56" s="39">
        <v>0</v>
      </c>
      <c r="AH56" s="39">
        <v>0</v>
      </c>
      <c r="AI56" s="36">
        <f t="shared" si="5"/>
        <v>0</v>
      </c>
      <c r="AJ56" s="42">
        <f t="shared" si="8"/>
        <v>-2275</v>
      </c>
      <c r="AK56" s="21">
        <f t="shared" si="6"/>
        <v>0</v>
      </c>
      <c r="AL56" s="22">
        <f t="shared" si="7"/>
        <v>2275</v>
      </c>
    </row>
    <row r="57" spans="1:38" x14ac:dyDescent="0.25">
      <c r="A57" s="17" t="s">
        <v>53</v>
      </c>
      <c r="B57" s="18">
        <v>137</v>
      </c>
      <c r="C57" s="19" t="s">
        <v>59</v>
      </c>
      <c r="D57" s="49">
        <v>1599683.7</v>
      </c>
      <c r="E57" s="37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39">
        <v>0</v>
      </c>
      <c r="L57" s="39">
        <v>1425</v>
      </c>
      <c r="M57" s="39">
        <v>29925</v>
      </c>
      <c r="N57" s="39">
        <v>0</v>
      </c>
      <c r="O57" s="39">
        <v>570</v>
      </c>
      <c r="P57" s="39">
        <v>54965</v>
      </c>
      <c r="Q57" s="39">
        <v>96992</v>
      </c>
      <c r="R57" s="39">
        <v>208557.5</v>
      </c>
      <c r="S57" s="39">
        <v>78019.199999999997</v>
      </c>
      <c r="T57" s="39">
        <v>9587.5</v>
      </c>
      <c r="U57" s="36">
        <f t="shared" si="2"/>
        <v>480041.2</v>
      </c>
      <c r="V57" s="42">
        <v>0</v>
      </c>
      <c r="W57" s="40">
        <v>0</v>
      </c>
      <c r="X57" s="40">
        <f t="shared" si="3"/>
        <v>0</v>
      </c>
      <c r="Y57" s="40">
        <v>0</v>
      </c>
      <c r="Z57" s="40">
        <v>0</v>
      </c>
      <c r="AA57" s="40">
        <f t="shared" si="4"/>
        <v>0</v>
      </c>
      <c r="AB57" s="36">
        <f t="shared" si="0"/>
        <v>0</v>
      </c>
      <c r="AC57" s="41">
        <v>0</v>
      </c>
      <c r="AD57" s="40">
        <v>1248137</v>
      </c>
      <c r="AE57" s="39">
        <f>VLOOKUP(B57,'[2]PNT FEB-2024'!$B$6:$N$96,12,FALSE)</f>
        <v>0</v>
      </c>
      <c r="AF57" s="39">
        <v>0</v>
      </c>
      <c r="AG57" s="39">
        <v>0</v>
      </c>
      <c r="AH57" s="39">
        <v>0</v>
      </c>
      <c r="AI57" s="36">
        <f t="shared" si="5"/>
        <v>1248137</v>
      </c>
      <c r="AJ57" s="42">
        <f t="shared" si="8"/>
        <v>2367779.5</v>
      </c>
      <c r="AK57" s="21">
        <f t="shared" si="6"/>
        <v>2367779.5</v>
      </c>
      <c r="AL57" s="22">
        <f t="shared" si="7"/>
        <v>0</v>
      </c>
    </row>
    <row r="58" spans="1:38" x14ac:dyDescent="0.25">
      <c r="A58" s="17" t="s">
        <v>53</v>
      </c>
      <c r="B58" s="18">
        <v>141</v>
      </c>
      <c r="C58" s="19" t="s">
        <v>60</v>
      </c>
      <c r="D58" s="49">
        <v>228414.30000000002</v>
      </c>
      <c r="E58" s="37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6">
        <f t="shared" si="2"/>
        <v>0</v>
      </c>
      <c r="V58" s="42">
        <v>0</v>
      </c>
      <c r="W58" s="40">
        <v>0</v>
      </c>
      <c r="X58" s="40">
        <f t="shared" si="3"/>
        <v>0</v>
      </c>
      <c r="Y58" s="40">
        <v>0</v>
      </c>
      <c r="Z58" s="40">
        <v>0</v>
      </c>
      <c r="AA58" s="40">
        <f t="shared" si="4"/>
        <v>0</v>
      </c>
      <c r="AB58" s="36">
        <f t="shared" si="0"/>
        <v>0</v>
      </c>
      <c r="AC58" s="41">
        <v>0</v>
      </c>
      <c r="AD58" s="40">
        <v>0</v>
      </c>
      <c r="AE58" s="39">
        <f>VLOOKUP(B58,'[2]PNT FEB-2024'!$B$6:$N$96,12,FALSE)</f>
        <v>0</v>
      </c>
      <c r="AF58" s="39">
        <v>0</v>
      </c>
      <c r="AG58" s="39">
        <v>0</v>
      </c>
      <c r="AH58" s="39">
        <v>0</v>
      </c>
      <c r="AI58" s="36">
        <f t="shared" si="5"/>
        <v>0</v>
      </c>
      <c r="AJ58" s="42">
        <f t="shared" si="8"/>
        <v>228414.30000000002</v>
      </c>
      <c r="AK58" s="21">
        <f t="shared" si="6"/>
        <v>228414.30000000002</v>
      </c>
      <c r="AL58" s="22">
        <f t="shared" si="7"/>
        <v>0</v>
      </c>
    </row>
    <row r="59" spans="1:38" x14ac:dyDescent="0.25">
      <c r="A59" s="17" t="s">
        <v>53</v>
      </c>
      <c r="B59" s="18">
        <v>143</v>
      </c>
      <c r="C59" s="19" t="s">
        <v>61</v>
      </c>
      <c r="D59" s="49">
        <v>213202.75999999998</v>
      </c>
      <c r="E59" s="37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39">
        <v>0</v>
      </c>
      <c r="L59" s="39">
        <v>4103</v>
      </c>
      <c r="M59" s="39">
        <v>0</v>
      </c>
      <c r="N59" s="39">
        <v>1500</v>
      </c>
      <c r="O59" s="39">
        <v>299</v>
      </c>
      <c r="P59" s="39">
        <v>444</v>
      </c>
      <c r="Q59" s="39">
        <v>1810</v>
      </c>
      <c r="R59" s="39">
        <v>1080</v>
      </c>
      <c r="S59" s="39">
        <v>250</v>
      </c>
      <c r="T59" s="39">
        <v>450</v>
      </c>
      <c r="U59" s="36">
        <f t="shared" si="2"/>
        <v>9936</v>
      </c>
      <c r="V59" s="42">
        <v>0</v>
      </c>
      <c r="W59" s="40">
        <v>0</v>
      </c>
      <c r="X59" s="40">
        <f t="shared" si="3"/>
        <v>0</v>
      </c>
      <c r="Y59" s="40">
        <v>0</v>
      </c>
      <c r="Z59" s="40">
        <v>0</v>
      </c>
      <c r="AA59" s="40">
        <f t="shared" si="4"/>
        <v>0</v>
      </c>
      <c r="AB59" s="36">
        <f t="shared" si="0"/>
        <v>0</v>
      </c>
      <c r="AC59" s="41">
        <v>391259</v>
      </c>
      <c r="AD59" s="40">
        <v>578862</v>
      </c>
      <c r="AE59" s="39">
        <f>VLOOKUP(B59,'[2]PNT FEB-2024'!$B$6:$N$96,12,FALSE)</f>
        <v>0</v>
      </c>
      <c r="AF59" s="39">
        <v>0</v>
      </c>
      <c r="AG59" s="39">
        <v>0</v>
      </c>
      <c r="AH59" s="39">
        <v>0</v>
      </c>
      <c r="AI59" s="36">
        <f t="shared" si="5"/>
        <v>970121</v>
      </c>
      <c r="AJ59" s="42">
        <f t="shared" si="8"/>
        <v>1173387.76</v>
      </c>
      <c r="AK59" s="21">
        <f t="shared" si="6"/>
        <v>1173387.76</v>
      </c>
      <c r="AL59" s="22">
        <f t="shared" si="7"/>
        <v>0</v>
      </c>
    </row>
    <row r="60" spans="1:38" x14ac:dyDescent="0.25">
      <c r="A60" s="17" t="s">
        <v>53</v>
      </c>
      <c r="B60" s="18">
        <v>144</v>
      </c>
      <c r="C60" s="19" t="s">
        <v>62</v>
      </c>
      <c r="D60" s="49">
        <v>85322.559999999998</v>
      </c>
      <c r="E60" s="37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39">
        <v>3560</v>
      </c>
      <c r="L60" s="39">
        <v>6878.4599999999991</v>
      </c>
      <c r="M60" s="39">
        <v>0</v>
      </c>
      <c r="N60" s="39">
        <v>675</v>
      </c>
      <c r="O60" s="39">
        <v>1236.48</v>
      </c>
      <c r="P60" s="39">
        <v>0</v>
      </c>
      <c r="Q60" s="39">
        <v>0</v>
      </c>
      <c r="R60" s="39">
        <v>0</v>
      </c>
      <c r="S60" s="39">
        <v>0</v>
      </c>
      <c r="T60" s="39">
        <v>0</v>
      </c>
      <c r="U60" s="36">
        <f t="shared" si="2"/>
        <v>12349.939999999999</v>
      </c>
      <c r="V60" s="42">
        <v>0</v>
      </c>
      <c r="W60" s="40">
        <v>0</v>
      </c>
      <c r="X60" s="40">
        <f t="shared" si="3"/>
        <v>0</v>
      </c>
      <c r="Y60" s="40">
        <v>0</v>
      </c>
      <c r="Z60" s="40">
        <v>0</v>
      </c>
      <c r="AA60" s="40">
        <f t="shared" si="4"/>
        <v>0</v>
      </c>
      <c r="AB60" s="36">
        <f t="shared" si="0"/>
        <v>0</v>
      </c>
      <c r="AC60" s="41">
        <v>0</v>
      </c>
      <c r="AD60" s="40">
        <v>0</v>
      </c>
      <c r="AE60" s="39">
        <f>VLOOKUP(B60,'[2]PNT FEB-2024'!$B$6:$N$96,12,FALSE)</f>
        <v>0</v>
      </c>
      <c r="AF60" s="39">
        <v>0</v>
      </c>
      <c r="AG60" s="39">
        <v>0</v>
      </c>
      <c r="AH60" s="39">
        <v>0</v>
      </c>
      <c r="AI60" s="36">
        <f t="shared" si="5"/>
        <v>0</v>
      </c>
      <c r="AJ60" s="42">
        <f t="shared" si="8"/>
        <v>72972.62</v>
      </c>
      <c r="AK60" s="21">
        <f t="shared" si="6"/>
        <v>72972.62</v>
      </c>
      <c r="AL60" s="22">
        <f t="shared" si="7"/>
        <v>0</v>
      </c>
    </row>
    <row r="61" spans="1:38" x14ac:dyDescent="0.25">
      <c r="A61" s="17" t="s">
        <v>53</v>
      </c>
      <c r="B61" s="18">
        <v>145</v>
      </c>
      <c r="C61" s="19" t="s">
        <v>63</v>
      </c>
      <c r="D61" s="49">
        <v>86409.599999999977</v>
      </c>
      <c r="E61" s="37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39">
        <v>0</v>
      </c>
      <c r="L61" s="39">
        <v>1200</v>
      </c>
      <c r="M61" s="39">
        <v>47600</v>
      </c>
      <c r="N61" s="39">
        <v>8965</v>
      </c>
      <c r="O61" s="39">
        <v>5284</v>
      </c>
      <c r="P61" s="39">
        <v>84600</v>
      </c>
      <c r="Q61" s="39">
        <v>0</v>
      </c>
      <c r="R61" s="39">
        <v>0</v>
      </c>
      <c r="S61" s="39">
        <v>3805</v>
      </c>
      <c r="T61" s="39">
        <v>89350</v>
      </c>
      <c r="U61" s="36">
        <f t="shared" si="2"/>
        <v>240804</v>
      </c>
      <c r="V61" s="42">
        <v>0</v>
      </c>
      <c r="W61" s="40">
        <v>0</v>
      </c>
      <c r="X61" s="40">
        <f t="shared" si="3"/>
        <v>0</v>
      </c>
      <c r="Y61" s="40">
        <v>0</v>
      </c>
      <c r="Z61" s="40">
        <v>0</v>
      </c>
      <c r="AA61" s="40">
        <f t="shared" si="4"/>
        <v>0</v>
      </c>
      <c r="AB61" s="36">
        <f t="shared" si="0"/>
        <v>0</v>
      </c>
      <c r="AC61" s="41">
        <v>397578</v>
      </c>
      <c r="AD61" s="40">
        <v>71721</v>
      </c>
      <c r="AE61" s="39">
        <f>VLOOKUP(B61,'[2]PNT FEB-2024'!$B$6:$N$96,12,FALSE)</f>
        <v>0</v>
      </c>
      <c r="AF61" s="39">
        <v>0</v>
      </c>
      <c r="AG61" s="39">
        <v>0</v>
      </c>
      <c r="AH61" s="39">
        <v>0</v>
      </c>
      <c r="AI61" s="36">
        <f t="shared" si="5"/>
        <v>469299</v>
      </c>
      <c r="AJ61" s="42">
        <f t="shared" si="8"/>
        <v>314904.59999999998</v>
      </c>
      <c r="AK61" s="21">
        <f t="shared" si="6"/>
        <v>314904.59999999998</v>
      </c>
      <c r="AL61" s="22">
        <f t="shared" si="7"/>
        <v>0</v>
      </c>
    </row>
    <row r="62" spans="1:38" x14ac:dyDescent="0.25">
      <c r="A62" s="17" t="s">
        <v>53</v>
      </c>
      <c r="B62" s="18">
        <v>146</v>
      </c>
      <c r="C62" s="19" t="s">
        <v>64</v>
      </c>
      <c r="D62" s="49">
        <v>0</v>
      </c>
      <c r="E62" s="37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39">
        <v>0</v>
      </c>
      <c r="L62" s="39">
        <v>0</v>
      </c>
      <c r="M62" s="39">
        <v>0</v>
      </c>
      <c r="N62" s="39">
        <v>0</v>
      </c>
      <c r="O62" s="39">
        <v>0</v>
      </c>
      <c r="P62" s="39">
        <v>0</v>
      </c>
      <c r="Q62" s="39">
        <v>0</v>
      </c>
      <c r="R62" s="39">
        <v>0</v>
      </c>
      <c r="S62" s="39">
        <v>0</v>
      </c>
      <c r="T62" s="39">
        <v>0</v>
      </c>
      <c r="U62" s="36">
        <f t="shared" si="2"/>
        <v>0</v>
      </c>
      <c r="V62" s="42">
        <v>0</v>
      </c>
      <c r="W62" s="40">
        <v>0</v>
      </c>
      <c r="X62" s="40">
        <f t="shared" si="3"/>
        <v>0</v>
      </c>
      <c r="Y62" s="40">
        <v>0</v>
      </c>
      <c r="Z62" s="40">
        <v>0</v>
      </c>
      <c r="AA62" s="40">
        <f t="shared" si="4"/>
        <v>0</v>
      </c>
      <c r="AB62" s="36">
        <f t="shared" si="0"/>
        <v>0</v>
      </c>
      <c r="AC62" s="41">
        <v>0</v>
      </c>
      <c r="AD62" s="40">
        <v>0</v>
      </c>
      <c r="AE62" s="39">
        <f>VLOOKUP(B62,'[2]PNT FEB-2024'!$B$6:$N$96,12,FALSE)</f>
        <v>0</v>
      </c>
      <c r="AF62" s="39">
        <v>0</v>
      </c>
      <c r="AG62" s="39">
        <v>0</v>
      </c>
      <c r="AH62" s="39">
        <v>0</v>
      </c>
      <c r="AI62" s="36">
        <f t="shared" si="5"/>
        <v>0</v>
      </c>
      <c r="AJ62" s="42">
        <f t="shared" si="8"/>
        <v>0</v>
      </c>
      <c r="AK62" s="21">
        <f t="shared" si="6"/>
        <v>0</v>
      </c>
      <c r="AL62" s="22">
        <f t="shared" si="7"/>
        <v>0</v>
      </c>
    </row>
    <row r="63" spans="1:38" x14ac:dyDescent="0.25">
      <c r="A63" s="17" t="s">
        <v>53</v>
      </c>
      <c r="B63" s="18">
        <v>147</v>
      </c>
      <c r="C63" s="19" t="s">
        <v>65</v>
      </c>
      <c r="D63" s="49">
        <v>0</v>
      </c>
      <c r="E63" s="37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39">
        <v>0</v>
      </c>
      <c r="L63" s="39">
        <v>0</v>
      </c>
      <c r="M63" s="39">
        <v>0</v>
      </c>
      <c r="N63" s="39">
        <v>0</v>
      </c>
      <c r="O63" s="39">
        <v>0</v>
      </c>
      <c r="P63" s="39">
        <v>0</v>
      </c>
      <c r="Q63" s="39">
        <v>0</v>
      </c>
      <c r="R63" s="39">
        <v>0</v>
      </c>
      <c r="S63" s="39">
        <v>0</v>
      </c>
      <c r="T63" s="39">
        <v>0</v>
      </c>
      <c r="U63" s="36">
        <f t="shared" si="2"/>
        <v>0</v>
      </c>
      <c r="V63" s="42">
        <v>0</v>
      </c>
      <c r="W63" s="40">
        <v>0</v>
      </c>
      <c r="X63" s="40">
        <f t="shared" si="3"/>
        <v>0</v>
      </c>
      <c r="Y63" s="40">
        <v>0</v>
      </c>
      <c r="Z63" s="40">
        <v>0</v>
      </c>
      <c r="AA63" s="40">
        <f t="shared" si="4"/>
        <v>0</v>
      </c>
      <c r="AB63" s="36">
        <f t="shared" si="0"/>
        <v>0</v>
      </c>
      <c r="AC63" s="41">
        <v>0</v>
      </c>
      <c r="AD63" s="40">
        <v>0</v>
      </c>
      <c r="AE63" s="39">
        <f>VLOOKUP(B63,'[2]PNT FEB-2024'!$B$6:$N$96,12,FALSE)</f>
        <v>0</v>
      </c>
      <c r="AF63" s="39">
        <v>0</v>
      </c>
      <c r="AG63" s="39">
        <v>0</v>
      </c>
      <c r="AH63" s="39">
        <v>0</v>
      </c>
      <c r="AI63" s="36">
        <f t="shared" si="5"/>
        <v>0</v>
      </c>
      <c r="AJ63" s="42">
        <f t="shared" si="8"/>
        <v>0</v>
      </c>
      <c r="AK63" s="21">
        <f t="shared" si="6"/>
        <v>0</v>
      </c>
      <c r="AL63" s="22">
        <f t="shared" si="7"/>
        <v>0</v>
      </c>
    </row>
    <row r="64" spans="1:38" x14ac:dyDescent="0.25">
      <c r="A64" s="17" t="s">
        <v>53</v>
      </c>
      <c r="B64" s="18">
        <v>149</v>
      </c>
      <c r="C64" s="19" t="s">
        <v>66</v>
      </c>
      <c r="D64" s="49">
        <v>0</v>
      </c>
      <c r="E64" s="37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39">
        <v>1107</v>
      </c>
      <c r="L64" s="39">
        <v>8913</v>
      </c>
      <c r="M64" s="39">
        <v>165</v>
      </c>
      <c r="N64" s="39">
        <v>0</v>
      </c>
      <c r="O64" s="39">
        <v>30180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6">
        <f t="shared" si="2"/>
        <v>40365</v>
      </c>
      <c r="V64" s="42">
        <v>0</v>
      </c>
      <c r="W64" s="40">
        <v>0</v>
      </c>
      <c r="X64" s="40">
        <f t="shared" si="3"/>
        <v>0</v>
      </c>
      <c r="Y64" s="40">
        <v>0</v>
      </c>
      <c r="Z64" s="40">
        <v>0</v>
      </c>
      <c r="AA64" s="40">
        <f t="shared" si="4"/>
        <v>0</v>
      </c>
      <c r="AB64" s="36">
        <f t="shared" si="0"/>
        <v>0</v>
      </c>
      <c r="AC64" s="41">
        <v>0</v>
      </c>
      <c r="AD64" s="40">
        <v>0</v>
      </c>
      <c r="AE64" s="39">
        <f>VLOOKUP(B64,'[2]PNT FEB-2024'!$B$6:$N$96,12,FALSE)</f>
        <v>0</v>
      </c>
      <c r="AF64" s="39">
        <v>0</v>
      </c>
      <c r="AG64" s="39">
        <v>0</v>
      </c>
      <c r="AH64" s="39">
        <v>0</v>
      </c>
      <c r="AI64" s="36">
        <f t="shared" si="5"/>
        <v>0</v>
      </c>
      <c r="AJ64" s="42">
        <f t="shared" si="8"/>
        <v>-40365</v>
      </c>
      <c r="AK64" s="21">
        <f t="shared" si="6"/>
        <v>0</v>
      </c>
      <c r="AL64" s="22">
        <f t="shared" si="7"/>
        <v>40365</v>
      </c>
    </row>
    <row r="65" spans="1:38" x14ac:dyDescent="0.25">
      <c r="A65" s="17" t="s">
        <v>53</v>
      </c>
      <c r="B65" s="18">
        <v>522</v>
      </c>
      <c r="C65" s="19" t="s">
        <v>67</v>
      </c>
      <c r="D65" s="49">
        <v>12960</v>
      </c>
      <c r="E65" s="37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6">
        <f t="shared" si="2"/>
        <v>0</v>
      </c>
      <c r="V65" s="42">
        <v>0</v>
      </c>
      <c r="W65" s="40">
        <v>0</v>
      </c>
      <c r="X65" s="40">
        <f t="shared" si="3"/>
        <v>0</v>
      </c>
      <c r="Y65" s="40">
        <v>0</v>
      </c>
      <c r="Z65" s="40">
        <v>0</v>
      </c>
      <c r="AA65" s="40">
        <f t="shared" si="4"/>
        <v>0</v>
      </c>
      <c r="AB65" s="36">
        <f t="shared" si="0"/>
        <v>0</v>
      </c>
      <c r="AC65" s="41">
        <v>0</v>
      </c>
      <c r="AD65" s="40">
        <v>0</v>
      </c>
      <c r="AE65" s="39">
        <f>VLOOKUP(B65,'[2]PNT FEB-2024'!$B$6:$N$96,12,FALSE)</f>
        <v>0</v>
      </c>
      <c r="AF65" s="39">
        <v>0</v>
      </c>
      <c r="AG65" s="39">
        <v>0</v>
      </c>
      <c r="AH65" s="39">
        <v>0</v>
      </c>
      <c r="AI65" s="36">
        <f t="shared" si="5"/>
        <v>0</v>
      </c>
      <c r="AJ65" s="42">
        <f t="shared" si="8"/>
        <v>12960</v>
      </c>
      <c r="AK65" s="21">
        <f t="shared" si="6"/>
        <v>12960</v>
      </c>
      <c r="AL65" s="22">
        <f t="shared" si="7"/>
        <v>0</v>
      </c>
    </row>
    <row r="66" spans="1:38" x14ac:dyDescent="0.25">
      <c r="A66" s="17" t="s">
        <v>53</v>
      </c>
      <c r="B66" s="18">
        <v>1138</v>
      </c>
      <c r="C66" s="19" t="s">
        <v>68</v>
      </c>
      <c r="D66" s="49">
        <v>0</v>
      </c>
      <c r="E66" s="37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6">
        <f t="shared" si="2"/>
        <v>0</v>
      </c>
      <c r="V66" s="42">
        <v>0</v>
      </c>
      <c r="W66" s="40">
        <v>0</v>
      </c>
      <c r="X66" s="40">
        <f t="shared" si="3"/>
        <v>0</v>
      </c>
      <c r="Y66" s="40">
        <v>0</v>
      </c>
      <c r="Z66" s="40">
        <v>0</v>
      </c>
      <c r="AA66" s="40">
        <f t="shared" si="4"/>
        <v>0</v>
      </c>
      <c r="AB66" s="36">
        <f t="shared" si="0"/>
        <v>0</v>
      </c>
      <c r="AC66" s="41">
        <v>0</v>
      </c>
      <c r="AD66" s="40">
        <v>0</v>
      </c>
      <c r="AE66" s="39">
        <f>VLOOKUP(B66,'[2]PNT FEB-2024'!$B$6:$N$96,12,FALSE)</f>
        <v>0</v>
      </c>
      <c r="AF66" s="39">
        <v>0</v>
      </c>
      <c r="AG66" s="39">
        <v>0</v>
      </c>
      <c r="AH66" s="39">
        <v>0</v>
      </c>
      <c r="AI66" s="36">
        <f t="shared" si="5"/>
        <v>0</v>
      </c>
      <c r="AJ66" s="42">
        <f t="shared" si="8"/>
        <v>0</v>
      </c>
      <c r="AK66" s="21">
        <f t="shared" si="6"/>
        <v>0</v>
      </c>
      <c r="AL66" s="22">
        <f t="shared" si="7"/>
        <v>0</v>
      </c>
    </row>
    <row r="67" spans="1:38" x14ac:dyDescent="0.25">
      <c r="A67" s="17" t="s">
        <v>53</v>
      </c>
      <c r="B67" s="18">
        <v>1216</v>
      </c>
      <c r="C67" s="19" t="s">
        <v>69</v>
      </c>
      <c r="D67" s="49">
        <v>0.10999999999967258</v>
      </c>
      <c r="E67" s="37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822.20999999999992</v>
      </c>
      <c r="U67" s="36">
        <f t="shared" si="2"/>
        <v>822.20999999999992</v>
      </c>
      <c r="V67" s="42">
        <v>0</v>
      </c>
      <c r="W67" s="40">
        <v>0</v>
      </c>
      <c r="X67" s="40">
        <f t="shared" si="3"/>
        <v>0</v>
      </c>
      <c r="Y67" s="40">
        <v>0</v>
      </c>
      <c r="Z67" s="40">
        <v>0</v>
      </c>
      <c r="AA67" s="40">
        <f t="shared" si="4"/>
        <v>0</v>
      </c>
      <c r="AB67" s="36">
        <f t="shared" si="0"/>
        <v>0</v>
      </c>
      <c r="AC67" s="41">
        <v>0</v>
      </c>
      <c r="AD67" s="40">
        <v>0</v>
      </c>
      <c r="AE67" s="39">
        <f>VLOOKUP(B67,'[2]PNT FEB-2024'!$B$6:$N$96,12,FALSE)</f>
        <v>0</v>
      </c>
      <c r="AF67" s="39">
        <v>0</v>
      </c>
      <c r="AG67" s="39">
        <v>0</v>
      </c>
      <c r="AH67" s="39">
        <v>0</v>
      </c>
      <c r="AI67" s="36">
        <f t="shared" si="5"/>
        <v>0</v>
      </c>
      <c r="AJ67" s="42">
        <f t="shared" si="8"/>
        <v>-822.10000000000025</v>
      </c>
      <c r="AK67" s="21">
        <f t="shared" si="6"/>
        <v>0</v>
      </c>
      <c r="AL67" s="22">
        <f t="shared" si="7"/>
        <v>822.10000000000025</v>
      </c>
    </row>
    <row r="68" spans="1:38" x14ac:dyDescent="0.25">
      <c r="A68" s="17" t="s">
        <v>53</v>
      </c>
      <c r="B68" s="18">
        <v>1235</v>
      </c>
      <c r="C68" s="19" t="s">
        <v>70</v>
      </c>
      <c r="D68" s="49">
        <v>756566.56</v>
      </c>
      <c r="E68" s="37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39">
        <v>0</v>
      </c>
      <c r="L68" s="39">
        <v>79583.75</v>
      </c>
      <c r="M68" s="39">
        <v>69352</v>
      </c>
      <c r="N68" s="39">
        <v>21788</v>
      </c>
      <c r="O68" s="39">
        <v>19523</v>
      </c>
      <c r="P68" s="39">
        <v>36872</v>
      </c>
      <c r="Q68" s="39">
        <v>232166.28</v>
      </c>
      <c r="R68" s="39">
        <v>0</v>
      </c>
      <c r="S68" s="39">
        <v>0</v>
      </c>
      <c r="T68" s="39">
        <v>696</v>
      </c>
      <c r="U68" s="36">
        <f t="shared" si="2"/>
        <v>459981.03</v>
      </c>
      <c r="V68" s="42">
        <v>0</v>
      </c>
      <c r="W68" s="40">
        <v>0</v>
      </c>
      <c r="X68" s="40">
        <f t="shared" si="3"/>
        <v>0</v>
      </c>
      <c r="Y68" s="40">
        <v>0</v>
      </c>
      <c r="Z68" s="40">
        <v>0</v>
      </c>
      <c r="AA68" s="40">
        <f t="shared" si="4"/>
        <v>0</v>
      </c>
      <c r="AB68" s="36">
        <f t="shared" si="0"/>
        <v>0</v>
      </c>
      <c r="AC68" s="41">
        <v>2682425</v>
      </c>
      <c r="AD68" s="40">
        <v>0</v>
      </c>
      <c r="AE68" s="39">
        <f>VLOOKUP(B68,'[2]PNT FEB-2024'!$B$6:$N$96,12,FALSE)</f>
        <v>0</v>
      </c>
      <c r="AF68" s="39">
        <v>0</v>
      </c>
      <c r="AG68" s="39">
        <v>0</v>
      </c>
      <c r="AH68" s="39">
        <v>0</v>
      </c>
      <c r="AI68" s="36">
        <f t="shared" si="5"/>
        <v>2682425</v>
      </c>
      <c r="AJ68" s="42">
        <f t="shared" si="8"/>
        <v>2979010.5300000003</v>
      </c>
      <c r="AK68" s="21">
        <f t="shared" si="6"/>
        <v>2979010.5300000003</v>
      </c>
      <c r="AL68" s="22">
        <f t="shared" si="7"/>
        <v>0</v>
      </c>
    </row>
    <row r="69" spans="1:38" x14ac:dyDescent="0.25">
      <c r="A69" s="17" t="s">
        <v>53</v>
      </c>
      <c r="B69" s="18">
        <v>1512</v>
      </c>
      <c r="C69" s="19" t="s">
        <v>71</v>
      </c>
      <c r="D69" s="49">
        <v>3846274.0687839994</v>
      </c>
      <c r="E69" s="37">
        <v>8191</v>
      </c>
      <c r="F69" s="40">
        <v>18171</v>
      </c>
      <c r="G69" s="40">
        <v>0</v>
      </c>
      <c r="H69" s="40">
        <v>0</v>
      </c>
      <c r="I69" s="40">
        <v>34685</v>
      </c>
      <c r="J69" s="40">
        <v>0</v>
      </c>
      <c r="K69" s="39">
        <v>5164</v>
      </c>
      <c r="L69" s="39">
        <v>39016.050000000003</v>
      </c>
      <c r="M69" s="39">
        <v>72936.78</v>
      </c>
      <c r="N69" s="39">
        <v>453014</v>
      </c>
      <c r="O69" s="39">
        <v>27692.170000000009</v>
      </c>
      <c r="P69" s="39">
        <v>69773</v>
      </c>
      <c r="Q69" s="39">
        <v>119379</v>
      </c>
      <c r="R69" s="39">
        <v>469298.4</v>
      </c>
      <c r="S69" s="39">
        <v>353301</v>
      </c>
      <c r="T69" s="39">
        <v>533619</v>
      </c>
      <c r="U69" s="36">
        <f t="shared" si="2"/>
        <v>2204240.4000000004</v>
      </c>
      <c r="V69" s="42">
        <v>1035.9999999998836</v>
      </c>
      <c r="W69" s="40">
        <v>0</v>
      </c>
      <c r="X69" s="40">
        <f t="shared" si="3"/>
        <v>1035.9999999998836</v>
      </c>
      <c r="Y69" s="40">
        <v>0</v>
      </c>
      <c r="Z69" s="40">
        <v>0</v>
      </c>
      <c r="AA69" s="40">
        <f t="shared" si="4"/>
        <v>0</v>
      </c>
      <c r="AB69" s="36">
        <f t="shared" si="0"/>
        <v>1035.9999999998836</v>
      </c>
      <c r="AC69" s="41">
        <v>3132171</v>
      </c>
      <c r="AD69" s="40">
        <v>0</v>
      </c>
      <c r="AE69" s="39">
        <f>VLOOKUP(B69,'[2]PNT FEB-2024'!$B$6:$N$96,12,FALSE)</f>
        <v>530667</v>
      </c>
      <c r="AF69" s="39">
        <v>0</v>
      </c>
      <c r="AG69" s="39">
        <v>0</v>
      </c>
      <c r="AH69" s="39">
        <v>0</v>
      </c>
      <c r="AI69" s="36">
        <f t="shared" si="5"/>
        <v>3662838</v>
      </c>
      <c r="AJ69" s="42">
        <f t="shared" si="8"/>
        <v>5305907.668783999</v>
      </c>
      <c r="AK69" s="21">
        <f t="shared" si="6"/>
        <v>5305907.668783999</v>
      </c>
      <c r="AL69" s="22">
        <f t="shared" si="7"/>
        <v>0</v>
      </c>
    </row>
    <row r="70" spans="1:38" x14ac:dyDescent="0.25">
      <c r="A70" s="17" t="s">
        <v>53</v>
      </c>
      <c r="B70" s="18">
        <v>1670</v>
      </c>
      <c r="C70" s="19" t="s">
        <v>72</v>
      </c>
      <c r="D70" s="49">
        <v>634917</v>
      </c>
      <c r="E70" s="37">
        <v>110573</v>
      </c>
      <c r="F70" s="40">
        <v>246418</v>
      </c>
      <c r="G70" s="40">
        <v>0</v>
      </c>
      <c r="H70" s="40">
        <v>0</v>
      </c>
      <c r="I70" s="40">
        <v>0</v>
      </c>
      <c r="J70" s="40">
        <v>0</v>
      </c>
      <c r="K70" s="39">
        <v>34600</v>
      </c>
      <c r="L70" s="39">
        <v>4680</v>
      </c>
      <c r="M70" s="39">
        <v>23028</v>
      </c>
      <c r="N70" s="39">
        <v>89000</v>
      </c>
      <c r="O70" s="39">
        <v>0</v>
      </c>
      <c r="P70" s="39">
        <v>48000</v>
      </c>
      <c r="Q70" s="39">
        <v>10000</v>
      </c>
      <c r="R70" s="39">
        <v>8000</v>
      </c>
      <c r="S70" s="39">
        <v>110000</v>
      </c>
      <c r="T70" s="39">
        <v>39000</v>
      </c>
      <c r="U70" s="36">
        <f t="shared" si="2"/>
        <v>723299</v>
      </c>
      <c r="V70" s="42">
        <v>0</v>
      </c>
      <c r="W70" s="40">
        <v>0</v>
      </c>
      <c r="X70" s="40">
        <f t="shared" si="3"/>
        <v>0</v>
      </c>
      <c r="Y70" s="40">
        <v>0</v>
      </c>
      <c r="Z70" s="40">
        <v>0</v>
      </c>
      <c r="AA70" s="40">
        <f t="shared" si="4"/>
        <v>0</v>
      </c>
      <c r="AB70" s="36">
        <f t="shared" ref="AB70:AB96" si="13">X70-AA70</f>
        <v>0</v>
      </c>
      <c r="AC70" s="41">
        <v>1539875</v>
      </c>
      <c r="AD70" s="40">
        <v>0</v>
      </c>
      <c r="AE70" s="39">
        <f>VLOOKUP(B70,'[2]PNT FEB-2024'!$B$6:$N$96,12,FALSE)</f>
        <v>0</v>
      </c>
      <c r="AF70" s="39">
        <v>0</v>
      </c>
      <c r="AG70" s="39">
        <v>0</v>
      </c>
      <c r="AH70" s="39">
        <v>0</v>
      </c>
      <c r="AI70" s="36">
        <f t="shared" si="5"/>
        <v>1539875</v>
      </c>
      <c r="AJ70" s="42">
        <f t="shared" si="8"/>
        <v>1451493</v>
      </c>
      <c r="AK70" s="21">
        <f t="shared" si="6"/>
        <v>1451493</v>
      </c>
      <c r="AL70" s="22">
        <f t="shared" si="7"/>
        <v>0</v>
      </c>
    </row>
    <row r="71" spans="1:38" x14ac:dyDescent="0.25">
      <c r="A71" s="17" t="s">
        <v>53</v>
      </c>
      <c r="B71" s="18">
        <v>1746</v>
      </c>
      <c r="C71" s="19" t="s">
        <v>147</v>
      </c>
      <c r="D71" s="49">
        <v>0</v>
      </c>
      <c r="E71" s="37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39">
        <v>0</v>
      </c>
      <c r="L71" s="39">
        <v>0</v>
      </c>
      <c r="M71" s="39">
        <v>0</v>
      </c>
      <c r="N71" s="39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  <c r="T71" s="39">
        <v>0</v>
      </c>
      <c r="U71" s="36">
        <f t="shared" ref="U71:U96" si="14">SUM(E71:T71)</f>
        <v>0</v>
      </c>
      <c r="V71" s="42">
        <v>0</v>
      </c>
      <c r="W71" s="40">
        <v>0</v>
      </c>
      <c r="X71" s="40">
        <f t="shared" si="3"/>
        <v>0</v>
      </c>
      <c r="Y71" s="40">
        <v>0</v>
      </c>
      <c r="Z71" s="40">
        <v>0</v>
      </c>
      <c r="AA71" s="40">
        <f t="shared" si="4"/>
        <v>0</v>
      </c>
      <c r="AB71" s="36">
        <f t="shared" si="13"/>
        <v>0</v>
      </c>
      <c r="AC71" s="41">
        <v>0</v>
      </c>
      <c r="AD71" s="40">
        <v>0</v>
      </c>
      <c r="AE71" s="39">
        <f>VLOOKUP(B71,'[2]PNT FEB-2024'!$B$6:$N$96,12,FALSE)</f>
        <v>0</v>
      </c>
      <c r="AF71" s="39">
        <v>0</v>
      </c>
      <c r="AG71" s="39">
        <v>0</v>
      </c>
      <c r="AH71" s="39">
        <v>0</v>
      </c>
      <c r="AI71" s="36">
        <f t="shared" ref="AI71:AI96" si="15">SUM(AC71:AH71)</f>
        <v>0</v>
      </c>
      <c r="AJ71" s="42">
        <f t="shared" ref="AJ71:AJ96" si="16">D71-U71+AB71+AI71</f>
        <v>0</v>
      </c>
      <c r="AK71" s="21">
        <f t="shared" si="6"/>
        <v>0</v>
      </c>
      <c r="AL71" s="22">
        <f t="shared" si="7"/>
        <v>0</v>
      </c>
    </row>
    <row r="72" spans="1:38" x14ac:dyDescent="0.25">
      <c r="A72" s="17" t="s">
        <v>73</v>
      </c>
      <c r="B72" s="18">
        <v>1286</v>
      </c>
      <c r="C72" s="19" t="s">
        <v>74</v>
      </c>
      <c r="D72" s="49">
        <v>45960</v>
      </c>
      <c r="E72" s="37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6">
        <f t="shared" si="14"/>
        <v>0</v>
      </c>
      <c r="V72" s="42">
        <v>0</v>
      </c>
      <c r="W72" s="40">
        <v>0</v>
      </c>
      <c r="X72" s="40">
        <f t="shared" si="3"/>
        <v>0</v>
      </c>
      <c r="Y72" s="40">
        <v>0</v>
      </c>
      <c r="Z72" s="40">
        <v>0</v>
      </c>
      <c r="AA72" s="40">
        <f t="shared" si="4"/>
        <v>0</v>
      </c>
      <c r="AB72" s="36">
        <f t="shared" si="13"/>
        <v>0</v>
      </c>
      <c r="AC72" s="41">
        <v>0</v>
      </c>
      <c r="AD72" s="40">
        <v>0</v>
      </c>
      <c r="AE72" s="39">
        <f>VLOOKUP(B72,'[2]PNT FEB-2024'!$B$6:$N$96,12,FALSE)</f>
        <v>0</v>
      </c>
      <c r="AF72" s="39">
        <v>0</v>
      </c>
      <c r="AG72" s="39">
        <v>0</v>
      </c>
      <c r="AH72" s="39">
        <v>0</v>
      </c>
      <c r="AI72" s="36">
        <f t="shared" si="15"/>
        <v>0</v>
      </c>
      <c r="AJ72" s="42">
        <f t="shared" si="16"/>
        <v>45960</v>
      </c>
      <c r="AK72" s="21">
        <f t="shared" si="6"/>
        <v>45960</v>
      </c>
      <c r="AL72" s="22">
        <f t="shared" si="7"/>
        <v>0</v>
      </c>
    </row>
    <row r="73" spans="1:38" x14ac:dyDescent="0.25">
      <c r="A73" s="17" t="s">
        <v>73</v>
      </c>
      <c r="B73" s="18">
        <v>1288</v>
      </c>
      <c r="C73" s="19" t="s">
        <v>75</v>
      </c>
      <c r="D73" s="49">
        <v>0</v>
      </c>
      <c r="E73" s="37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39">
        <v>0</v>
      </c>
      <c r="L73" s="39">
        <v>0</v>
      </c>
      <c r="M73" s="39">
        <v>0</v>
      </c>
      <c r="N73" s="39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  <c r="T73" s="39">
        <v>0</v>
      </c>
      <c r="U73" s="36">
        <f t="shared" si="14"/>
        <v>0</v>
      </c>
      <c r="V73" s="42">
        <v>0</v>
      </c>
      <c r="W73" s="40">
        <v>0</v>
      </c>
      <c r="X73" s="40">
        <f t="shared" ref="X73:X96" si="17">SUM(V73:W73)</f>
        <v>0</v>
      </c>
      <c r="Y73" s="40">
        <v>0</v>
      </c>
      <c r="Z73" s="40">
        <v>0</v>
      </c>
      <c r="AA73" s="40">
        <f t="shared" ref="AA73:AA96" si="18">SUM(Y73:Z73)</f>
        <v>0</v>
      </c>
      <c r="AB73" s="36">
        <f t="shared" si="13"/>
        <v>0</v>
      </c>
      <c r="AC73" s="41">
        <v>0</v>
      </c>
      <c r="AD73" s="40">
        <v>0</v>
      </c>
      <c r="AE73" s="39">
        <f>VLOOKUP(B73,'[2]PNT FEB-2024'!$B$6:$N$96,12,FALSE)</f>
        <v>4800</v>
      </c>
      <c r="AF73" s="39">
        <v>0</v>
      </c>
      <c r="AG73" s="39">
        <v>0</v>
      </c>
      <c r="AH73" s="39">
        <v>0</v>
      </c>
      <c r="AI73" s="36">
        <f t="shared" si="15"/>
        <v>4800</v>
      </c>
      <c r="AJ73" s="42">
        <f t="shared" si="16"/>
        <v>4800</v>
      </c>
      <c r="AK73" s="21">
        <f t="shared" ref="AK73:AK96" si="19">+IF(AJ73&gt;0,AJ73,0)</f>
        <v>4800</v>
      </c>
      <c r="AL73" s="22">
        <f t="shared" ref="AL73:AL96" si="20">+IF(AJ73&lt;0,-AJ73,0)</f>
        <v>0</v>
      </c>
    </row>
    <row r="74" spans="1:38" x14ac:dyDescent="0.25">
      <c r="A74" s="17" t="s">
        <v>73</v>
      </c>
      <c r="B74" s="18">
        <v>1289</v>
      </c>
      <c r="C74" s="19" t="s">
        <v>76</v>
      </c>
      <c r="D74" s="49">
        <v>960</v>
      </c>
      <c r="E74" s="37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39">
        <v>0</v>
      </c>
      <c r="L74" s="39">
        <v>0</v>
      </c>
      <c r="M74" s="39">
        <v>0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0</v>
      </c>
      <c r="T74" s="39">
        <v>0</v>
      </c>
      <c r="U74" s="36">
        <f t="shared" si="14"/>
        <v>0</v>
      </c>
      <c r="V74" s="42">
        <v>0</v>
      </c>
      <c r="W74" s="40">
        <v>0</v>
      </c>
      <c r="X74" s="40">
        <f t="shared" si="17"/>
        <v>0</v>
      </c>
      <c r="Y74" s="40">
        <v>0</v>
      </c>
      <c r="Z74" s="40">
        <v>0</v>
      </c>
      <c r="AA74" s="40">
        <f t="shared" si="18"/>
        <v>0</v>
      </c>
      <c r="AB74" s="36">
        <f t="shared" si="13"/>
        <v>0</v>
      </c>
      <c r="AC74" s="41">
        <v>2950</v>
      </c>
      <c r="AD74" s="40">
        <v>0</v>
      </c>
      <c r="AE74" s="39">
        <f>VLOOKUP(B74,'[2]PNT FEB-2024'!$B$6:$N$96,12,FALSE)</f>
        <v>0</v>
      </c>
      <c r="AF74" s="39">
        <v>0</v>
      </c>
      <c r="AG74" s="39">
        <v>0</v>
      </c>
      <c r="AH74" s="39">
        <v>0</v>
      </c>
      <c r="AI74" s="36">
        <f t="shared" si="15"/>
        <v>2950</v>
      </c>
      <c r="AJ74" s="42">
        <f t="shared" si="16"/>
        <v>3910</v>
      </c>
      <c r="AK74" s="21">
        <f t="shared" si="19"/>
        <v>3910</v>
      </c>
      <c r="AL74" s="22">
        <f t="shared" si="20"/>
        <v>0</v>
      </c>
    </row>
    <row r="75" spans="1:38" x14ac:dyDescent="0.25">
      <c r="A75" s="17" t="s">
        <v>73</v>
      </c>
      <c r="B75" s="18">
        <v>1290</v>
      </c>
      <c r="C75" s="19" t="s">
        <v>77</v>
      </c>
      <c r="D75" s="49">
        <v>0</v>
      </c>
      <c r="E75" s="37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39">
        <v>0</v>
      </c>
      <c r="L75" s="39">
        <v>0</v>
      </c>
      <c r="M75" s="39">
        <v>0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0</v>
      </c>
      <c r="T75" s="39">
        <v>0</v>
      </c>
      <c r="U75" s="36">
        <f t="shared" si="14"/>
        <v>0</v>
      </c>
      <c r="V75" s="42">
        <v>0</v>
      </c>
      <c r="W75" s="40">
        <v>0</v>
      </c>
      <c r="X75" s="40">
        <f t="shared" si="17"/>
        <v>0</v>
      </c>
      <c r="Y75" s="40">
        <v>0</v>
      </c>
      <c r="Z75" s="40">
        <v>0</v>
      </c>
      <c r="AA75" s="40">
        <f t="shared" si="18"/>
        <v>0</v>
      </c>
      <c r="AB75" s="36">
        <f t="shared" si="13"/>
        <v>0</v>
      </c>
      <c r="AC75" s="41">
        <v>0</v>
      </c>
      <c r="AD75" s="40">
        <v>0</v>
      </c>
      <c r="AE75" s="39">
        <f>VLOOKUP(B75,'[2]PNT FEB-2024'!$B$6:$N$96,12,FALSE)</f>
        <v>0</v>
      </c>
      <c r="AF75" s="39">
        <v>0</v>
      </c>
      <c r="AG75" s="39">
        <v>0</v>
      </c>
      <c r="AH75" s="39">
        <v>0</v>
      </c>
      <c r="AI75" s="36">
        <f t="shared" si="15"/>
        <v>0</v>
      </c>
      <c r="AJ75" s="42">
        <f t="shared" si="16"/>
        <v>0</v>
      </c>
      <c r="AK75" s="21">
        <f t="shared" si="19"/>
        <v>0</v>
      </c>
      <c r="AL75" s="22">
        <f t="shared" si="20"/>
        <v>0</v>
      </c>
    </row>
    <row r="76" spans="1:38" x14ac:dyDescent="0.25">
      <c r="A76" s="17" t="s">
        <v>73</v>
      </c>
      <c r="B76" s="18">
        <v>1292</v>
      </c>
      <c r="C76" s="19" t="s">
        <v>78</v>
      </c>
      <c r="D76" s="49">
        <v>720</v>
      </c>
      <c r="E76" s="37">
        <v>0</v>
      </c>
      <c r="F76" s="40">
        <v>0</v>
      </c>
      <c r="G76" s="40">
        <v>0</v>
      </c>
      <c r="H76" s="40">
        <v>22216</v>
      </c>
      <c r="I76" s="40">
        <v>0</v>
      </c>
      <c r="J76" s="40">
        <v>0</v>
      </c>
      <c r="K76" s="39">
        <v>0</v>
      </c>
      <c r="L76" s="39">
        <v>0</v>
      </c>
      <c r="M76" s="39">
        <v>0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0</v>
      </c>
      <c r="T76" s="39">
        <v>0</v>
      </c>
      <c r="U76" s="36">
        <f t="shared" si="14"/>
        <v>22216</v>
      </c>
      <c r="V76" s="42">
        <v>0</v>
      </c>
      <c r="W76" s="40">
        <v>0</v>
      </c>
      <c r="X76" s="40">
        <f t="shared" si="17"/>
        <v>0</v>
      </c>
      <c r="Y76" s="40">
        <v>0</v>
      </c>
      <c r="Z76" s="40">
        <v>0</v>
      </c>
      <c r="AA76" s="40">
        <f t="shared" si="18"/>
        <v>0</v>
      </c>
      <c r="AB76" s="36">
        <f t="shared" si="13"/>
        <v>0</v>
      </c>
      <c r="AC76" s="41">
        <v>0</v>
      </c>
      <c r="AD76" s="40">
        <v>0</v>
      </c>
      <c r="AE76" s="39">
        <f>VLOOKUP(B76,'[2]PNT FEB-2024'!$B$6:$N$96,12,FALSE)</f>
        <v>0</v>
      </c>
      <c r="AF76" s="39">
        <v>0</v>
      </c>
      <c r="AG76" s="39">
        <v>0</v>
      </c>
      <c r="AH76" s="39">
        <v>0</v>
      </c>
      <c r="AI76" s="36">
        <f t="shared" si="15"/>
        <v>0</v>
      </c>
      <c r="AJ76" s="42">
        <f t="shared" si="16"/>
        <v>-21496</v>
      </c>
      <c r="AK76" s="21">
        <f t="shared" si="19"/>
        <v>0</v>
      </c>
      <c r="AL76" s="22">
        <f t="shared" si="20"/>
        <v>21496</v>
      </c>
    </row>
    <row r="77" spans="1:38" x14ac:dyDescent="0.25">
      <c r="A77" s="17" t="s">
        <v>79</v>
      </c>
      <c r="B77" s="18">
        <v>872</v>
      </c>
      <c r="C77" s="19" t="s">
        <v>80</v>
      </c>
      <c r="D77" s="49">
        <v>53060</v>
      </c>
      <c r="E77" s="37">
        <v>0</v>
      </c>
      <c r="F77" s="40">
        <v>0</v>
      </c>
      <c r="G77" s="40">
        <v>900</v>
      </c>
      <c r="H77" s="40">
        <v>0</v>
      </c>
      <c r="I77" s="40">
        <v>0</v>
      </c>
      <c r="J77" s="40">
        <v>1000</v>
      </c>
      <c r="K77" s="39">
        <v>35001</v>
      </c>
      <c r="L77" s="39">
        <v>0</v>
      </c>
      <c r="M77" s="39">
        <v>0</v>
      </c>
      <c r="N77" s="39">
        <v>0</v>
      </c>
      <c r="O77" s="39">
        <v>0</v>
      </c>
      <c r="P77" s="39">
        <v>1000</v>
      </c>
      <c r="Q77" s="39">
        <v>0</v>
      </c>
      <c r="R77" s="39">
        <v>0</v>
      </c>
      <c r="S77" s="39">
        <v>0</v>
      </c>
      <c r="T77" s="39">
        <v>0</v>
      </c>
      <c r="U77" s="36">
        <f t="shared" si="14"/>
        <v>37901</v>
      </c>
      <c r="V77" s="42">
        <v>0</v>
      </c>
      <c r="W77" s="40">
        <v>0</v>
      </c>
      <c r="X77" s="40">
        <f t="shared" si="17"/>
        <v>0</v>
      </c>
      <c r="Y77" s="40">
        <v>0</v>
      </c>
      <c r="Z77" s="40">
        <v>0</v>
      </c>
      <c r="AA77" s="40">
        <f t="shared" si="18"/>
        <v>0</v>
      </c>
      <c r="AB77" s="36">
        <f t="shared" si="13"/>
        <v>0</v>
      </c>
      <c r="AC77" s="41">
        <v>20725</v>
      </c>
      <c r="AD77" s="40">
        <v>0</v>
      </c>
      <c r="AE77" s="39">
        <f>VLOOKUP(B77,'[2]PNT FEB-2024'!$B$6:$N$96,12,FALSE)</f>
        <v>0</v>
      </c>
      <c r="AF77" s="39">
        <v>0</v>
      </c>
      <c r="AG77" s="39">
        <v>0</v>
      </c>
      <c r="AH77" s="39">
        <v>0</v>
      </c>
      <c r="AI77" s="36">
        <f t="shared" si="15"/>
        <v>20725</v>
      </c>
      <c r="AJ77" s="42">
        <f t="shared" si="16"/>
        <v>35884</v>
      </c>
      <c r="AK77" s="21">
        <f t="shared" si="19"/>
        <v>35884</v>
      </c>
      <c r="AL77" s="22">
        <f t="shared" si="20"/>
        <v>0</v>
      </c>
    </row>
    <row r="78" spans="1:38" x14ac:dyDescent="0.25">
      <c r="A78" s="17" t="s">
        <v>79</v>
      </c>
      <c r="B78" s="18">
        <v>874</v>
      </c>
      <c r="C78" s="19" t="s">
        <v>81</v>
      </c>
      <c r="D78" s="49">
        <v>926249.3</v>
      </c>
      <c r="E78" s="37">
        <v>1440</v>
      </c>
      <c r="F78" s="40">
        <v>189420</v>
      </c>
      <c r="G78" s="40">
        <v>29160</v>
      </c>
      <c r="H78" s="40">
        <v>154100</v>
      </c>
      <c r="I78" s="40">
        <v>102200</v>
      </c>
      <c r="J78" s="40">
        <v>11940</v>
      </c>
      <c r="K78" s="39">
        <v>1102280</v>
      </c>
      <c r="L78" s="39">
        <v>31472</v>
      </c>
      <c r="M78" s="39">
        <v>238600</v>
      </c>
      <c r="N78" s="39">
        <v>184672</v>
      </c>
      <c r="O78" s="39">
        <v>334500</v>
      </c>
      <c r="P78" s="39">
        <v>284760</v>
      </c>
      <c r="Q78" s="39">
        <v>78206</v>
      </c>
      <c r="R78" s="39">
        <v>905700</v>
      </c>
      <c r="S78" s="39">
        <v>381506</v>
      </c>
      <c r="T78" s="39">
        <v>284444</v>
      </c>
      <c r="U78" s="36">
        <f t="shared" si="14"/>
        <v>4314400</v>
      </c>
      <c r="V78" s="42">
        <v>0</v>
      </c>
      <c r="W78" s="40">
        <v>0</v>
      </c>
      <c r="X78" s="40">
        <f t="shared" si="17"/>
        <v>0</v>
      </c>
      <c r="Y78" s="40">
        <v>0</v>
      </c>
      <c r="Z78" s="40">
        <v>0</v>
      </c>
      <c r="AA78" s="40">
        <f t="shared" si="18"/>
        <v>0</v>
      </c>
      <c r="AB78" s="36">
        <f t="shared" si="13"/>
        <v>0</v>
      </c>
      <c r="AC78" s="41">
        <v>615730</v>
      </c>
      <c r="AD78" s="40">
        <v>0</v>
      </c>
      <c r="AE78" s="39">
        <f>VLOOKUP(B78,'[2]PNT FEB-2024'!$B$6:$N$96,12,FALSE)</f>
        <v>95426</v>
      </c>
      <c r="AF78" s="39">
        <v>0</v>
      </c>
      <c r="AG78" s="39">
        <v>0</v>
      </c>
      <c r="AH78" s="39">
        <v>0</v>
      </c>
      <c r="AI78" s="36">
        <f t="shared" si="15"/>
        <v>711156</v>
      </c>
      <c r="AJ78" s="42">
        <f t="shared" si="16"/>
        <v>-2676994.7000000002</v>
      </c>
      <c r="AK78" s="21">
        <f t="shared" si="19"/>
        <v>0</v>
      </c>
      <c r="AL78" s="22">
        <f t="shared" si="20"/>
        <v>2676994.7000000002</v>
      </c>
    </row>
    <row r="79" spans="1:38" x14ac:dyDescent="0.25">
      <c r="A79" s="17" t="s">
        <v>79</v>
      </c>
      <c r="B79" s="18">
        <v>1407</v>
      </c>
      <c r="C79" s="19" t="s">
        <v>123</v>
      </c>
      <c r="D79" s="49">
        <v>25234</v>
      </c>
      <c r="E79" s="37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39">
        <v>0</v>
      </c>
      <c r="L79" s="39">
        <v>0</v>
      </c>
      <c r="M79" s="39">
        <v>0</v>
      </c>
      <c r="N79" s="39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  <c r="T79" s="39">
        <v>0</v>
      </c>
      <c r="U79" s="36">
        <f t="shared" si="14"/>
        <v>0</v>
      </c>
      <c r="V79" s="42">
        <v>0</v>
      </c>
      <c r="W79" s="40">
        <v>0</v>
      </c>
      <c r="X79" s="40">
        <f t="shared" si="17"/>
        <v>0</v>
      </c>
      <c r="Y79" s="40">
        <v>0</v>
      </c>
      <c r="Z79" s="40">
        <v>0</v>
      </c>
      <c r="AA79" s="40">
        <f t="shared" si="18"/>
        <v>0</v>
      </c>
      <c r="AB79" s="36">
        <f t="shared" si="13"/>
        <v>0</v>
      </c>
      <c r="AC79" s="41">
        <v>0</v>
      </c>
      <c r="AD79" s="40">
        <v>0</v>
      </c>
      <c r="AE79" s="39">
        <f>VLOOKUP(B79,'[2]PNT FEB-2024'!$B$6:$N$96,12,FALSE)</f>
        <v>0</v>
      </c>
      <c r="AF79" s="39">
        <v>0</v>
      </c>
      <c r="AG79" s="39">
        <v>17000</v>
      </c>
      <c r="AH79" s="39">
        <v>0</v>
      </c>
      <c r="AI79" s="36">
        <f t="shared" si="15"/>
        <v>17000</v>
      </c>
      <c r="AJ79" s="42">
        <f t="shared" si="16"/>
        <v>42234</v>
      </c>
      <c r="AK79" s="21">
        <f t="shared" si="19"/>
        <v>42234</v>
      </c>
      <c r="AL79" s="22">
        <f t="shared" si="20"/>
        <v>0</v>
      </c>
    </row>
    <row r="80" spans="1:38" x14ac:dyDescent="0.25">
      <c r="A80" s="17" t="s">
        <v>82</v>
      </c>
      <c r="B80" s="18">
        <v>1003</v>
      </c>
      <c r="C80" s="19" t="s">
        <v>83</v>
      </c>
      <c r="D80" s="49">
        <v>31457</v>
      </c>
      <c r="E80" s="37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T80" s="39">
        <v>0</v>
      </c>
      <c r="U80" s="36">
        <f t="shared" si="14"/>
        <v>0</v>
      </c>
      <c r="V80" s="42">
        <v>0</v>
      </c>
      <c r="W80" s="40">
        <v>0</v>
      </c>
      <c r="X80" s="40">
        <f t="shared" si="17"/>
        <v>0</v>
      </c>
      <c r="Y80" s="40">
        <v>0</v>
      </c>
      <c r="Z80" s="40">
        <v>0</v>
      </c>
      <c r="AA80" s="40">
        <f t="shared" si="18"/>
        <v>0</v>
      </c>
      <c r="AB80" s="36">
        <f t="shared" si="13"/>
        <v>0</v>
      </c>
      <c r="AC80" s="41">
        <v>29912</v>
      </c>
      <c r="AD80" s="40">
        <v>0</v>
      </c>
      <c r="AE80" s="39">
        <f>VLOOKUP(B80,'[2]PNT FEB-2024'!$B$6:$N$96,12,FALSE)</f>
        <v>0</v>
      </c>
      <c r="AF80" s="39">
        <v>0</v>
      </c>
      <c r="AG80" s="39">
        <v>0</v>
      </c>
      <c r="AH80" s="39">
        <v>0</v>
      </c>
      <c r="AI80" s="36">
        <f t="shared" si="15"/>
        <v>29912</v>
      </c>
      <c r="AJ80" s="42">
        <f t="shared" si="16"/>
        <v>61369</v>
      </c>
      <c r="AK80" s="21">
        <f t="shared" si="19"/>
        <v>61369</v>
      </c>
      <c r="AL80" s="22">
        <f t="shared" si="20"/>
        <v>0</v>
      </c>
    </row>
    <row r="81" spans="1:38" x14ac:dyDescent="0.25">
      <c r="A81" s="17" t="s">
        <v>84</v>
      </c>
      <c r="B81" s="18">
        <v>1394</v>
      </c>
      <c r="C81" s="19" t="s">
        <v>85</v>
      </c>
      <c r="D81" s="49">
        <v>11511</v>
      </c>
      <c r="E81" s="37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39">
        <v>0</v>
      </c>
      <c r="U81" s="36">
        <f t="shared" si="14"/>
        <v>0</v>
      </c>
      <c r="V81" s="42">
        <v>0</v>
      </c>
      <c r="W81" s="40">
        <v>0</v>
      </c>
      <c r="X81" s="40">
        <f t="shared" si="17"/>
        <v>0</v>
      </c>
      <c r="Y81" s="40">
        <v>0</v>
      </c>
      <c r="Z81" s="40">
        <v>0</v>
      </c>
      <c r="AA81" s="40">
        <f t="shared" si="18"/>
        <v>0</v>
      </c>
      <c r="AB81" s="36">
        <f t="shared" si="13"/>
        <v>0</v>
      </c>
      <c r="AC81" s="41">
        <v>5709</v>
      </c>
      <c r="AD81" s="40">
        <v>0</v>
      </c>
      <c r="AE81" s="39">
        <f>VLOOKUP(B81,'[2]PNT FEB-2024'!$B$6:$N$96,12,FALSE)</f>
        <v>0</v>
      </c>
      <c r="AF81" s="39">
        <v>0</v>
      </c>
      <c r="AG81" s="39">
        <v>0</v>
      </c>
      <c r="AH81" s="39">
        <v>0</v>
      </c>
      <c r="AI81" s="36">
        <f t="shared" si="15"/>
        <v>5709</v>
      </c>
      <c r="AJ81" s="42">
        <f t="shared" si="16"/>
        <v>17220</v>
      </c>
      <c r="AK81" s="21">
        <f t="shared" si="19"/>
        <v>17220</v>
      </c>
      <c r="AL81" s="22">
        <f t="shared" si="20"/>
        <v>0</v>
      </c>
    </row>
    <row r="82" spans="1:38" x14ac:dyDescent="0.25">
      <c r="A82" s="17" t="s">
        <v>119</v>
      </c>
      <c r="B82" s="18">
        <v>890</v>
      </c>
      <c r="C82" s="19" t="s">
        <v>120</v>
      </c>
      <c r="D82" s="49">
        <v>720</v>
      </c>
      <c r="E82" s="37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39">
        <v>0</v>
      </c>
      <c r="L82" s="39">
        <v>0</v>
      </c>
      <c r="M82" s="39">
        <v>0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  <c r="T82" s="39">
        <v>0</v>
      </c>
      <c r="U82" s="36">
        <f t="shared" si="14"/>
        <v>0</v>
      </c>
      <c r="V82" s="42">
        <v>0</v>
      </c>
      <c r="W82" s="40">
        <v>0</v>
      </c>
      <c r="X82" s="40">
        <f t="shared" si="17"/>
        <v>0</v>
      </c>
      <c r="Y82" s="40">
        <v>0</v>
      </c>
      <c r="Z82" s="40">
        <v>0</v>
      </c>
      <c r="AA82" s="40">
        <f t="shared" si="18"/>
        <v>0</v>
      </c>
      <c r="AB82" s="36">
        <f t="shared" si="13"/>
        <v>0</v>
      </c>
      <c r="AC82" s="41">
        <v>0</v>
      </c>
      <c r="AD82" s="40">
        <v>0</v>
      </c>
      <c r="AE82" s="39">
        <f>VLOOKUP(B82,'[2]PNT FEB-2024'!$B$6:$N$96,12,FALSE)</f>
        <v>4752</v>
      </c>
      <c r="AF82" s="39">
        <v>0</v>
      </c>
      <c r="AG82" s="39">
        <v>0</v>
      </c>
      <c r="AH82" s="39">
        <v>0</v>
      </c>
      <c r="AI82" s="36">
        <f t="shared" si="15"/>
        <v>4752</v>
      </c>
      <c r="AJ82" s="42">
        <f t="shared" si="16"/>
        <v>5472</v>
      </c>
      <c r="AK82" s="21">
        <f t="shared" si="19"/>
        <v>5472</v>
      </c>
      <c r="AL82" s="22">
        <f t="shared" si="20"/>
        <v>0</v>
      </c>
    </row>
    <row r="83" spans="1:38" x14ac:dyDescent="0.25">
      <c r="A83" s="17" t="s">
        <v>119</v>
      </c>
      <c r="B83" s="18">
        <v>891</v>
      </c>
      <c r="C83" s="19" t="s">
        <v>121</v>
      </c>
      <c r="D83" s="49">
        <v>3000</v>
      </c>
      <c r="E83" s="37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39">
        <v>0</v>
      </c>
      <c r="L83" s="39">
        <v>0</v>
      </c>
      <c r="M83" s="39">
        <v>0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  <c r="T83" s="39">
        <v>0</v>
      </c>
      <c r="U83" s="36">
        <f t="shared" si="14"/>
        <v>0</v>
      </c>
      <c r="V83" s="42">
        <v>0</v>
      </c>
      <c r="W83" s="40">
        <v>0</v>
      </c>
      <c r="X83" s="40">
        <f t="shared" si="17"/>
        <v>0</v>
      </c>
      <c r="Y83" s="40">
        <v>0</v>
      </c>
      <c r="Z83" s="40">
        <v>0</v>
      </c>
      <c r="AA83" s="40">
        <f t="shared" si="18"/>
        <v>0</v>
      </c>
      <c r="AB83" s="36">
        <f t="shared" si="13"/>
        <v>0</v>
      </c>
      <c r="AC83" s="41">
        <v>2305</v>
      </c>
      <c r="AD83" s="40">
        <v>0</v>
      </c>
      <c r="AE83" s="39">
        <f>VLOOKUP(B83,'[2]PNT FEB-2024'!$B$6:$N$96,12,FALSE)</f>
        <v>7727</v>
      </c>
      <c r="AF83" s="39">
        <v>0</v>
      </c>
      <c r="AG83" s="39">
        <v>3721</v>
      </c>
      <c r="AH83" s="39">
        <v>0</v>
      </c>
      <c r="AI83" s="36">
        <f t="shared" si="15"/>
        <v>13753</v>
      </c>
      <c r="AJ83" s="42">
        <f t="shared" si="16"/>
        <v>16753</v>
      </c>
      <c r="AK83" s="21">
        <f t="shared" si="19"/>
        <v>16753</v>
      </c>
      <c r="AL83" s="22">
        <f t="shared" si="20"/>
        <v>0</v>
      </c>
    </row>
    <row r="84" spans="1:38" x14ac:dyDescent="0.25">
      <c r="A84" s="17" t="s">
        <v>86</v>
      </c>
      <c r="B84" s="18">
        <v>901</v>
      </c>
      <c r="C84" s="19" t="s">
        <v>87</v>
      </c>
      <c r="D84" s="49">
        <v>115744</v>
      </c>
      <c r="E84" s="37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39">
        <v>0</v>
      </c>
      <c r="L84" s="39">
        <v>0</v>
      </c>
      <c r="M84" s="39">
        <v>0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39">
        <v>0</v>
      </c>
      <c r="T84" s="39">
        <v>0</v>
      </c>
      <c r="U84" s="36">
        <f t="shared" si="14"/>
        <v>0</v>
      </c>
      <c r="V84" s="42">
        <v>0</v>
      </c>
      <c r="W84" s="40">
        <v>0</v>
      </c>
      <c r="X84" s="40">
        <f t="shared" si="17"/>
        <v>0</v>
      </c>
      <c r="Y84" s="40">
        <v>0</v>
      </c>
      <c r="Z84" s="40">
        <v>0</v>
      </c>
      <c r="AA84" s="40">
        <f t="shared" si="18"/>
        <v>0</v>
      </c>
      <c r="AB84" s="36">
        <f t="shared" si="13"/>
        <v>0</v>
      </c>
      <c r="AC84" s="41">
        <v>74411</v>
      </c>
      <c r="AD84" s="40">
        <v>0</v>
      </c>
      <c r="AE84" s="39">
        <f>VLOOKUP(B84,'[2]PNT FEB-2024'!$B$6:$N$96,12,FALSE)</f>
        <v>0</v>
      </c>
      <c r="AF84" s="39">
        <v>0</v>
      </c>
      <c r="AG84" s="39">
        <v>28280</v>
      </c>
      <c r="AH84" s="39">
        <v>0</v>
      </c>
      <c r="AI84" s="36">
        <f t="shared" si="15"/>
        <v>102691</v>
      </c>
      <c r="AJ84" s="42">
        <f t="shared" si="16"/>
        <v>218435</v>
      </c>
      <c r="AK84" s="21">
        <f t="shared" si="19"/>
        <v>218435</v>
      </c>
      <c r="AL84" s="22">
        <f t="shared" si="20"/>
        <v>0</v>
      </c>
    </row>
    <row r="85" spans="1:38" x14ac:dyDescent="0.25">
      <c r="A85" s="17" t="s">
        <v>86</v>
      </c>
      <c r="B85" s="18">
        <v>1306</v>
      </c>
      <c r="C85" s="19" t="s">
        <v>88</v>
      </c>
      <c r="D85" s="49">
        <v>753295</v>
      </c>
      <c r="E85" s="37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39">
        <v>0</v>
      </c>
      <c r="L85" s="39">
        <v>0</v>
      </c>
      <c r="M85" s="39">
        <v>0</v>
      </c>
      <c r="N85" s="39">
        <v>0</v>
      </c>
      <c r="O85" s="39">
        <v>64800</v>
      </c>
      <c r="P85" s="39">
        <v>278670</v>
      </c>
      <c r="Q85" s="39">
        <v>0</v>
      </c>
      <c r="R85" s="39">
        <v>176520</v>
      </c>
      <c r="S85" s="39">
        <v>0</v>
      </c>
      <c r="T85" s="39">
        <v>280265</v>
      </c>
      <c r="U85" s="36">
        <f t="shared" si="14"/>
        <v>800255</v>
      </c>
      <c r="V85" s="42">
        <v>0</v>
      </c>
      <c r="W85" s="40">
        <v>0</v>
      </c>
      <c r="X85" s="40">
        <f t="shared" si="17"/>
        <v>0</v>
      </c>
      <c r="Y85" s="40">
        <v>0</v>
      </c>
      <c r="Z85" s="40">
        <v>0</v>
      </c>
      <c r="AA85" s="40">
        <f t="shared" si="18"/>
        <v>0</v>
      </c>
      <c r="AB85" s="36">
        <f t="shared" si="13"/>
        <v>0</v>
      </c>
      <c r="AC85" s="41">
        <v>80561</v>
      </c>
      <c r="AD85" s="40">
        <v>1044550</v>
      </c>
      <c r="AE85" s="39">
        <f>VLOOKUP(B85,'[2]PNT FEB-2024'!$B$6:$N$96,12,FALSE)</f>
        <v>84942</v>
      </c>
      <c r="AF85" s="39">
        <v>0</v>
      </c>
      <c r="AG85" s="39">
        <v>0</v>
      </c>
      <c r="AH85" s="39">
        <v>0</v>
      </c>
      <c r="AI85" s="36">
        <f t="shared" si="15"/>
        <v>1210053</v>
      </c>
      <c r="AJ85" s="42">
        <f t="shared" si="16"/>
        <v>1163093</v>
      </c>
      <c r="AK85" s="21">
        <f t="shared" si="19"/>
        <v>1163093</v>
      </c>
      <c r="AL85" s="22">
        <f t="shared" si="20"/>
        <v>0</v>
      </c>
    </row>
    <row r="86" spans="1:38" x14ac:dyDescent="0.25">
      <c r="A86" s="17" t="s">
        <v>86</v>
      </c>
      <c r="B86" s="18">
        <v>1116</v>
      </c>
      <c r="C86" s="19" t="s">
        <v>170</v>
      </c>
      <c r="D86" s="49">
        <v>0</v>
      </c>
      <c r="E86" s="37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39">
        <v>0</v>
      </c>
      <c r="L86" s="39">
        <v>0</v>
      </c>
      <c r="M86" s="39">
        <v>0</v>
      </c>
      <c r="N86" s="39">
        <v>0</v>
      </c>
      <c r="O86" s="39">
        <v>0</v>
      </c>
      <c r="P86" s="39">
        <v>0</v>
      </c>
      <c r="Q86" s="39">
        <v>0</v>
      </c>
      <c r="R86" s="39">
        <v>0</v>
      </c>
      <c r="S86" s="39">
        <v>0</v>
      </c>
      <c r="T86" s="39">
        <v>0</v>
      </c>
      <c r="U86" s="36">
        <f t="shared" si="14"/>
        <v>0</v>
      </c>
      <c r="V86" s="42">
        <v>0</v>
      </c>
      <c r="W86" s="40">
        <v>0</v>
      </c>
      <c r="X86" s="40">
        <f t="shared" si="17"/>
        <v>0</v>
      </c>
      <c r="Y86" s="40">
        <v>0</v>
      </c>
      <c r="Z86" s="40">
        <v>0</v>
      </c>
      <c r="AA86" s="40">
        <f t="shared" si="18"/>
        <v>0</v>
      </c>
      <c r="AB86" s="36">
        <f t="shared" si="13"/>
        <v>0</v>
      </c>
      <c r="AC86" s="41">
        <v>0</v>
      </c>
      <c r="AD86" s="40">
        <v>0</v>
      </c>
      <c r="AE86" s="39">
        <f>VLOOKUP(B86,'[2]PNT FEB-2024'!$B$6:$N$96,12,FALSE)</f>
        <v>6400</v>
      </c>
      <c r="AF86" s="39">
        <v>0</v>
      </c>
      <c r="AG86" s="39">
        <v>6000</v>
      </c>
      <c r="AH86" s="39">
        <v>0</v>
      </c>
      <c r="AI86" s="36">
        <f t="shared" si="15"/>
        <v>12400</v>
      </c>
      <c r="AJ86" s="42">
        <f t="shared" si="16"/>
        <v>12400</v>
      </c>
      <c r="AK86" s="21">
        <f t="shared" ref="AK86:AK88" si="21">+IF(AJ86&gt;0,AJ86,0)</f>
        <v>12400</v>
      </c>
      <c r="AL86" s="22">
        <f t="shared" ref="AL86:AL88" si="22">+IF(AJ86&lt;0,-AJ86,0)</f>
        <v>0</v>
      </c>
    </row>
    <row r="87" spans="1:38" x14ac:dyDescent="0.25">
      <c r="A87" s="17" t="s">
        <v>86</v>
      </c>
      <c r="B87" s="18">
        <v>1117</v>
      </c>
      <c r="C87" s="19" t="s">
        <v>171</v>
      </c>
      <c r="D87" s="49">
        <v>0</v>
      </c>
      <c r="E87" s="37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39">
        <v>0</v>
      </c>
      <c r="L87" s="39">
        <v>0</v>
      </c>
      <c r="M87" s="39">
        <v>0</v>
      </c>
      <c r="N87" s="39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  <c r="T87" s="39">
        <v>0</v>
      </c>
      <c r="U87" s="36">
        <f t="shared" si="14"/>
        <v>0</v>
      </c>
      <c r="V87" s="42">
        <v>0</v>
      </c>
      <c r="W87" s="40">
        <v>0</v>
      </c>
      <c r="X87" s="40">
        <f t="shared" si="17"/>
        <v>0</v>
      </c>
      <c r="Y87" s="40">
        <v>0</v>
      </c>
      <c r="Z87" s="40">
        <v>0</v>
      </c>
      <c r="AA87" s="40">
        <f t="shared" si="18"/>
        <v>0</v>
      </c>
      <c r="AB87" s="36">
        <f t="shared" si="13"/>
        <v>0</v>
      </c>
      <c r="AC87" s="41">
        <v>0</v>
      </c>
      <c r="AD87" s="40">
        <v>0</v>
      </c>
      <c r="AE87" s="39">
        <f>VLOOKUP(B87,'[2]PNT FEB-2024'!$B$6:$N$96,12,FALSE)</f>
        <v>15955</v>
      </c>
      <c r="AF87" s="39">
        <v>0</v>
      </c>
      <c r="AG87" s="39">
        <v>0</v>
      </c>
      <c r="AH87" s="39">
        <v>0</v>
      </c>
      <c r="AI87" s="36">
        <f t="shared" si="15"/>
        <v>15955</v>
      </c>
      <c r="AJ87" s="42">
        <f t="shared" si="16"/>
        <v>15955</v>
      </c>
      <c r="AK87" s="21">
        <f t="shared" si="21"/>
        <v>15955</v>
      </c>
      <c r="AL87" s="22">
        <f t="shared" si="22"/>
        <v>0</v>
      </c>
    </row>
    <row r="88" spans="1:38" x14ac:dyDescent="0.25">
      <c r="A88" s="17" t="s">
        <v>89</v>
      </c>
      <c r="B88" s="18">
        <v>1435</v>
      </c>
      <c r="C88" s="19" t="s">
        <v>91</v>
      </c>
      <c r="D88" s="49">
        <v>21744</v>
      </c>
      <c r="E88" s="37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39">
        <v>0</v>
      </c>
      <c r="L88" s="39">
        <v>2260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  <c r="T88" s="39">
        <v>0</v>
      </c>
      <c r="U88" s="36">
        <f t="shared" si="14"/>
        <v>2260</v>
      </c>
      <c r="V88" s="42">
        <v>0</v>
      </c>
      <c r="W88" s="40">
        <v>0</v>
      </c>
      <c r="X88" s="40">
        <f t="shared" si="17"/>
        <v>0</v>
      </c>
      <c r="Y88" s="40">
        <v>0</v>
      </c>
      <c r="Z88" s="40">
        <v>0</v>
      </c>
      <c r="AA88" s="40">
        <f t="shared" si="18"/>
        <v>0</v>
      </c>
      <c r="AB88" s="36">
        <f t="shared" si="13"/>
        <v>0</v>
      </c>
      <c r="AC88" s="41">
        <v>17528</v>
      </c>
      <c r="AD88" s="40">
        <v>0</v>
      </c>
      <c r="AE88" s="39">
        <f>VLOOKUP(B88,'[2]PNT FEB-2024'!$B$6:$N$96,12,FALSE)</f>
        <v>0</v>
      </c>
      <c r="AF88" s="39">
        <v>0</v>
      </c>
      <c r="AG88" s="39">
        <v>0</v>
      </c>
      <c r="AH88" s="39">
        <v>0</v>
      </c>
      <c r="AI88" s="36">
        <f t="shared" si="15"/>
        <v>17528</v>
      </c>
      <c r="AJ88" s="42">
        <f t="shared" si="16"/>
        <v>37012</v>
      </c>
      <c r="AK88" s="21">
        <f t="shared" si="21"/>
        <v>37012</v>
      </c>
      <c r="AL88" s="22">
        <f t="shared" si="22"/>
        <v>0</v>
      </c>
    </row>
    <row r="89" spans="1:38" x14ac:dyDescent="0.25">
      <c r="A89" s="17" t="s">
        <v>89</v>
      </c>
      <c r="B89" s="18">
        <v>915</v>
      </c>
      <c r="C89" s="19" t="s">
        <v>122</v>
      </c>
      <c r="D89" s="49">
        <v>3840</v>
      </c>
      <c r="E89" s="37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6">
        <f t="shared" si="14"/>
        <v>0</v>
      </c>
      <c r="V89" s="42">
        <v>0</v>
      </c>
      <c r="W89" s="40">
        <v>0</v>
      </c>
      <c r="X89" s="40">
        <f t="shared" si="17"/>
        <v>0</v>
      </c>
      <c r="Y89" s="40">
        <v>0</v>
      </c>
      <c r="Z89" s="40">
        <v>0</v>
      </c>
      <c r="AA89" s="40">
        <f t="shared" si="18"/>
        <v>0</v>
      </c>
      <c r="AB89" s="36">
        <f t="shared" si="13"/>
        <v>0</v>
      </c>
      <c r="AC89" s="41">
        <v>7999</v>
      </c>
      <c r="AD89" s="40">
        <v>0</v>
      </c>
      <c r="AE89" s="39">
        <f>VLOOKUP(B89,'[2]PNT FEB-2024'!$B$6:$N$96,12,FALSE)</f>
        <v>0</v>
      </c>
      <c r="AF89" s="39">
        <v>0</v>
      </c>
      <c r="AG89" s="39">
        <v>0</v>
      </c>
      <c r="AH89" s="39">
        <v>0</v>
      </c>
      <c r="AI89" s="36">
        <f t="shared" si="15"/>
        <v>7999</v>
      </c>
      <c r="AJ89" s="42">
        <f t="shared" si="16"/>
        <v>11839</v>
      </c>
      <c r="AK89" s="21">
        <f t="shared" si="19"/>
        <v>11839</v>
      </c>
      <c r="AL89" s="22">
        <f t="shared" si="20"/>
        <v>0</v>
      </c>
    </row>
    <row r="90" spans="1:38" x14ac:dyDescent="0.25">
      <c r="A90" s="17" t="s">
        <v>89</v>
      </c>
      <c r="B90" s="18">
        <v>917</v>
      </c>
      <c r="C90" s="19" t="s">
        <v>90</v>
      </c>
      <c r="D90" s="49">
        <v>1000</v>
      </c>
      <c r="E90" s="37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0</v>
      </c>
      <c r="T90" s="39">
        <v>0</v>
      </c>
      <c r="U90" s="36">
        <f t="shared" si="14"/>
        <v>0</v>
      </c>
      <c r="V90" s="42">
        <v>0</v>
      </c>
      <c r="W90" s="40">
        <v>0</v>
      </c>
      <c r="X90" s="40">
        <f t="shared" si="17"/>
        <v>0</v>
      </c>
      <c r="Y90" s="40">
        <v>0</v>
      </c>
      <c r="Z90" s="40">
        <v>0</v>
      </c>
      <c r="AA90" s="40">
        <f t="shared" si="18"/>
        <v>0</v>
      </c>
      <c r="AB90" s="36">
        <f t="shared" si="13"/>
        <v>0</v>
      </c>
      <c r="AC90" s="41">
        <v>8080</v>
      </c>
      <c r="AD90" s="40">
        <v>0</v>
      </c>
      <c r="AE90" s="39">
        <f>VLOOKUP(B90,'[2]PNT FEB-2024'!$B$6:$N$96,12,FALSE)</f>
        <v>0</v>
      </c>
      <c r="AF90" s="39">
        <v>0</v>
      </c>
      <c r="AG90" s="39">
        <v>5000</v>
      </c>
      <c r="AH90" s="39">
        <v>0</v>
      </c>
      <c r="AI90" s="36">
        <f t="shared" si="15"/>
        <v>13080</v>
      </c>
      <c r="AJ90" s="42">
        <f t="shared" si="16"/>
        <v>14080</v>
      </c>
      <c r="AK90" s="21">
        <f t="shared" si="19"/>
        <v>14080</v>
      </c>
      <c r="AL90" s="22">
        <f t="shared" si="20"/>
        <v>0</v>
      </c>
    </row>
    <row r="91" spans="1:38" x14ac:dyDescent="0.25">
      <c r="A91" s="17" t="s">
        <v>92</v>
      </c>
      <c r="B91" s="18">
        <v>1400</v>
      </c>
      <c r="C91" s="19" t="s">
        <v>93</v>
      </c>
      <c r="D91" s="49">
        <v>31716.760000000126</v>
      </c>
      <c r="E91" s="37">
        <v>0</v>
      </c>
      <c r="F91" s="40">
        <v>0</v>
      </c>
      <c r="G91" s="40">
        <v>0</v>
      </c>
      <c r="H91" s="40">
        <v>0</v>
      </c>
      <c r="I91" s="40">
        <v>0</v>
      </c>
      <c r="J91" s="40">
        <v>28000</v>
      </c>
      <c r="K91" s="39">
        <v>0</v>
      </c>
      <c r="L91" s="39">
        <v>0</v>
      </c>
      <c r="M91" s="39">
        <v>0</v>
      </c>
      <c r="N91" s="39">
        <v>0</v>
      </c>
      <c r="O91" s="39">
        <v>700</v>
      </c>
      <c r="P91" s="39">
        <v>0</v>
      </c>
      <c r="Q91" s="39">
        <v>0</v>
      </c>
      <c r="R91" s="39">
        <v>0</v>
      </c>
      <c r="S91" s="39">
        <v>0</v>
      </c>
      <c r="T91" s="39">
        <v>0</v>
      </c>
      <c r="U91" s="36">
        <f t="shared" si="14"/>
        <v>28700</v>
      </c>
      <c r="V91" s="42">
        <v>0</v>
      </c>
      <c r="W91" s="40">
        <v>0</v>
      </c>
      <c r="X91" s="40">
        <f t="shared" si="17"/>
        <v>0</v>
      </c>
      <c r="Y91" s="40">
        <v>0</v>
      </c>
      <c r="Z91" s="40">
        <v>0</v>
      </c>
      <c r="AA91" s="40">
        <f t="shared" si="18"/>
        <v>0</v>
      </c>
      <c r="AB91" s="36">
        <f t="shared" si="13"/>
        <v>0</v>
      </c>
      <c r="AC91" s="41">
        <v>82812</v>
      </c>
      <c r="AD91" s="40">
        <v>0</v>
      </c>
      <c r="AE91" s="39">
        <f>VLOOKUP(B91,'[2]PNT FEB-2024'!$B$6:$N$96,12,FALSE)</f>
        <v>0</v>
      </c>
      <c r="AF91" s="39">
        <v>0</v>
      </c>
      <c r="AG91" s="39">
        <v>0</v>
      </c>
      <c r="AH91" s="39">
        <v>0</v>
      </c>
      <c r="AI91" s="36">
        <f t="shared" si="15"/>
        <v>82812</v>
      </c>
      <c r="AJ91" s="42">
        <f t="shared" si="16"/>
        <v>85828.760000000126</v>
      </c>
      <c r="AK91" s="21">
        <f t="shared" si="19"/>
        <v>85828.760000000126</v>
      </c>
      <c r="AL91" s="22">
        <f t="shared" si="20"/>
        <v>0</v>
      </c>
    </row>
    <row r="92" spans="1:38" x14ac:dyDescent="0.25">
      <c r="A92" s="17" t="s">
        <v>92</v>
      </c>
      <c r="B92" s="18">
        <v>1058</v>
      </c>
      <c r="C92" s="19" t="s">
        <v>113</v>
      </c>
      <c r="D92" s="49">
        <v>31233</v>
      </c>
      <c r="E92" s="37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39">
        <v>0</v>
      </c>
      <c r="L92" s="39">
        <v>0</v>
      </c>
      <c r="M92" s="39">
        <v>0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0</v>
      </c>
      <c r="T92" s="39">
        <v>0</v>
      </c>
      <c r="U92" s="36">
        <f t="shared" si="14"/>
        <v>0</v>
      </c>
      <c r="V92" s="42">
        <v>0</v>
      </c>
      <c r="W92" s="40">
        <v>0</v>
      </c>
      <c r="X92" s="40">
        <f t="shared" si="17"/>
        <v>0</v>
      </c>
      <c r="Y92" s="40">
        <v>0</v>
      </c>
      <c r="Z92" s="40">
        <v>0</v>
      </c>
      <c r="AA92" s="40">
        <f t="shared" si="18"/>
        <v>0</v>
      </c>
      <c r="AB92" s="36">
        <f t="shared" si="13"/>
        <v>0</v>
      </c>
      <c r="AC92" s="41">
        <v>97961</v>
      </c>
      <c r="AD92" s="40">
        <v>0</v>
      </c>
      <c r="AE92" s="39">
        <f>VLOOKUP(B92,'[2]PNT FEB-2024'!$B$6:$N$96,12,FALSE)</f>
        <v>0</v>
      </c>
      <c r="AF92" s="39">
        <v>0</v>
      </c>
      <c r="AG92" s="39">
        <v>13500</v>
      </c>
      <c r="AH92" s="39">
        <v>0</v>
      </c>
      <c r="AI92" s="36">
        <f t="shared" si="15"/>
        <v>111461</v>
      </c>
      <c r="AJ92" s="42">
        <f t="shared" si="16"/>
        <v>142694</v>
      </c>
      <c r="AK92" s="21">
        <f t="shared" si="19"/>
        <v>142694</v>
      </c>
      <c r="AL92" s="22">
        <f t="shared" si="20"/>
        <v>0</v>
      </c>
    </row>
    <row r="93" spans="1:38" x14ac:dyDescent="0.25">
      <c r="A93" s="17" t="s">
        <v>94</v>
      </c>
      <c r="B93" s="18">
        <v>970</v>
      </c>
      <c r="C93" s="19" t="s">
        <v>95</v>
      </c>
      <c r="D93" s="49">
        <v>314470</v>
      </c>
      <c r="E93" s="37">
        <v>380</v>
      </c>
      <c r="F93" s="40">
        <v>0</v>
      </c>
      <c r="G93" s="40">
        <v>5320</v>
      </c>
      <c r="H93" s="40">
        <v>0</v>
      </c>
      <c r="I93" s="40">
        <v>0</v>
      </c>
      <c r="J93" s="40">
        <v>21660</v>
      </c>
      <c r="K93" s="39">
        <v>0</v>
      </c>
      <c r="L93" s="39">
        <v>0</v>
      </c>
      <c r="M93" s="39">
        <v>17480</v>
      </c>
      <c r="N93" s="39">
        <v>0</v>
      </c>
      <c r="O93" s="39">
        <v>5320</v>
      </c>
      <c r="P93" s="39">
        <v>0</v>
      </c>
      <c r="Q93" s="39">
        <v>0</v>
      </c>
      <c r="R93" s="39">
        <v>760</v>
      </c>
      <c r="S93" s="39">
        <v>0</v>
      </c>
      <c r="T93" s="39">
        <v>0</v>
      </c>
      <c r="U93" s="36">
        <f t="shared" si="14"/>
        <v>50920</v>
      </c>
      <c r="V93" s="42">
        <v>0</v>
      </c>
      <c r="W93" s="40">
        <v>0</v>
      </c>
      <c r="X93" s="40">
        <f t="shared" si="17"/>
        <v>0</v>
      </c>
      <c r="Y93" s="40">
        <v>0</v>
      </c>
      <c r="Z93" s="40">
        <v>0</v>
      </c>
      <c r="AA93" s="40">
        <f t="shared" si="18"/>
        <v>0</v>
      </c>
      <c r="AB93" s="36">
        <f t="shared" si="13"/>
        <v>0</v>
      </c>
      <c r="AC93" s="41">
        <v>56040</v>
      </c>
      <c r="AD93" s="40">
        <v>0</v>
      </c>
      <c r="AE93" s="39">
        <f>VLOOKUP(B93,'[2]PNT FEB-2024'!$B$6:$N$96,12,FALSE)</f>
        <v>99260</v>
      </c>
      <c r="AF93" s="39">
        <v>0</v>
      </c>
      <c r="AG93" s="39">
        <v>0</v>
      </c>
      <c r="AH93" s="39">
        <v>0</v>
      </c>
      <c r="AI93" s="36">
        <f t="shared" si="15"/>
        <v>155300</v>
      </c>
      <c r="AJ93" s="42">
        <f t="shared" si="16"/>
        <v>418850</v>
      </c>
      <c r="AK93" s="21">
        <f t="shared" si="19"/>
        <v>418850</v>
      </c>
      <c r="AL93" s="22">
        <f t="shared" si="20"/>
        <v>0</v>
      </c>
    </row>
    <row r="94" spans="1:38" x14ac:dyDescent="0.25">
      <c r="A94" s="17" t="s">
        <v>96</v>
      </c>
      <c r="B94" s="18">
        <v>1436</v>
      </c>
      <c r="C94" s="19" t="s">
        <v>111</v>
      </c>
      <c r="D94" s="49">
        <v>59728.349999999977</v>
      </c>
      <c r="E94" s="37">
        <v>0</v>
      </c>
      <c r="F94" s="40">
        <v>8020</v>
      </c>
      <c r="G94" s="40">
        <v>3620</v>
      </c>
      <c r="H94" s="40">
        <v>1740</v>
      </c>
      <c r="I94" s="40">
        <v>820</v>
      </c>
      <c r="J94" s="40">
        <v>73755.199999999983</v>
      </c>
      <c r="K94" s="39">
        <v>0</v>
      </c>
      <c r="L94" s="39">
        <v>4780</v>
      </c>
      <c r="M94" s="39">
        <v>81640.799999999988</v>
      </c>
      <c r="N94" s="39">
        <v>0</v>
      </c>
      <c r="O94" s="39">
        <v>0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6">
        <f t="shared" si="14"/>
        <v>174375.99999999997</v>
      </c>
      <c r="V94" s="42">
        <v>0</v>
      </c>
      <c r="W94" s="40">
        <v>0</v>
      </c>
      <c r="X94" s="40">
        <f t="shared" si="17"/>
        <v>0</v>
      </c>
      <c r="Y94" s="40">
        <v>0</v>
      </c>
      <c r="Z94" s="40">
        <v>0</v>
      </c>
      <c r="AA94" s="40">
        <f t="shared" si="18"/>
        <v>0</v>
      </c>
      <c r="AB94" s="36">
        <f t="shared" si="13"/>
        <v>0</v>
      </c>
      <c r="AC94" s="41">
        <v>87825</v>
      </c>
      <c r="AD94" s="40">
        <v>0</v>
      </c>
      <c r="AE94" s="39">
        <f>VLOOKUP(B94,'[2]PNT FEB-2024'!$B$6:$N$96,12,FALSE)</f>
        <v>0</v>
      </c>
      <c r="AF94" s="39">
        <v>0</v>
      </c>
      <c r="AG94" s="39">
        <v>0</v>
      </c>
      <c r="AH94" s="39">
        <v>0</v>
      </c>
      <c r="AI94" s="36">
        <f t="shared" si="15"/>
        <v>87825</v>
      </c>
      <c r="AJ94" s="42">
        <f t="shared" si="16"/>
        <v>-26822.649999999994</v>
      </c>
      <c r="AK94" s="21">
        <f t="shared" si="19"/>
        <v>0</v>
      </c>
      <c r="AL94" s="22">
        <f t="shared" si="20"/>
        <v>26822.649999999994</v>
      </c>
    </row>
    <row r="95" spans="1:38" x14ac:dyDescent="0.25">
      <c r="A95" s="17" t="s">
        <v>98</v>
      </c>
      <c r="B95" s="18">
        <v>951</v>
      </c>
      <c r="C95" s="19" t="s">
        <v>110</v>
      </c>
      <c r="D95" s="49">
        <v>31821.069999996689</v>
      </c>
      <c r="E95" s="37">
        <v>0</v>
      </c>
      <c r="F95" s="40">
        <v>0</v>
      </c>
      <c r="G95" s="40">
        <v>11250</v>
      </c>
      <c r="H95" s="40">
        <v>0</v>
      </c>
      <c r="I95" s="40">
        <v>0</v>
      </c>
      <c r="J95" s="40">
        <v>2330</v>
      </c>
      <c r="K95" s="39">
        <v>0</v>
      </c>
      <c r="L95" s="39">
        <v>0</v>
      </c>
      <c r="M95" s="39">
        <v>0</v>
      </c>
      <c r="N95" s="39">
        <v>0</v>
      </c>
      <c r="O95" s="39">
        <v>0</v>
      </c>
      <c r="P95" s="39">
        <v>0</v>
      </c>
      <c r="Q95" s="39">
        <v>5430</v>
      </c>
      <c r="R95" s="39">
        <v>160360</v>
      </c>
      <c r="S95" s="39">
        <v>26930</v>
      </c>
      <c r="T95" s="39">
        <v>0</v>
      </c>
      <c r="U95" s="36">
        <f t="shared" si="14"/>
        <v>206300</v>
      </c>
      <c r="V95" s="42">
        <v>0</v>
      </c>
      <c r="W95" s="40">
        <v>0</v>
      </c>
      <c r="X95" s="40">
        <f t="shared" si="17"/>
        <v>0</v>
      </c>
      <c r="Y95" s="40">
        <v>0</v>
      </c>
      <c r="Z95" s="40">
        <v>0</v>
      </c>
      <c r="AA95" s="40">
        <f t="shared" si="18"/>
        <v>0</v>
      </c>
      <c r="AB95" s="36">
        <f t="shared" si="13"/>
        <v>0</v>
      </c>
      <c r="AC95" s="41">
        <v>69158</v>
      </c>
      <c r="AD95" s="40">
        <v>0</v>
      </c>
      <c r="AE95" s="39">
        <f>VLOOKUP(B95,'[2]PNT FEB-2024'!$B$6:$N$96,12,FALSE)</f>
        <v>74732</v>
      </c>
      <c r="AF95" s="39">
        <v>0</v>
      </c>
      <c r="AG95" s="39">
        <v>14635</v>
      </c>
      <c r="AH95" s="39">
        <v>64597</v>
      </c>
      <c r="AI95" s="36">
        <f t="shared" si="15"/>
        <v>223122</v>
      </c>
      <c r="AJ95" s="42">
        <f t="shared" si="16"/>
        <v>48643.069999996689</v>
      </c>
      <c r="AK95" s="21">
        <f t="shared" si="19"/>
        <v>48643.069999996689</v>
      </c>
      <c r="AL95" s="22">
        <f t="shared" si="20"/>
        <v>0</v>
      </c>
    </row>
    <row r="96" spans="1:38" ht="15.75" thickBot="1" x14ac:dyDescent="0.3">
      <c r="A96" s="23" t="s">
        <v>98</v>
      </c>
      <c r="B96" s="24">
        <v>952</v>
      </c>
      <c r="C96" s="25" t="s">
        <v>109</v>
      </c>
      <c r="D96" s="49">
        <v>20147.149999997579</v>
      </c>
      <c r="E96" s="37">
        <v>100</v>
      </c>
      <c r="F96" s="43">
        <v>0</v>
      </c>
      <c r="G96" s="43">
        <v>190</v>
      </c>
      <c r="H96" s="43">
        <v>109030</v>
      </c>
      <c r="I96" s="43">
        <v>84760</v>
      </c>
      <c r="J96" s="43">
        <v>63300</v>
      </c>
      <c r="K96" s="39">
        <v>0</v>
      </c>
      <c r="L96" s="39">
        <v>42450</v>
      </c>
      <c r="M96" s="39">
        <v>19420</v>
      </c>
      <c r="N96" s="39">
        <v>0</v>
      </c>
      <c r="O96" s="39">
        <v>0</v>
      </c>
      <c r="P96" s="39">
        <v>42140</v>
      </c>
      <c r="Q96" s="39">
        <v>162860</v>
      </c>
      <c r="R96" s="39">
        <v>167440</v>
      </c>
      <c r="S96" s="39">
        <v>113680</v>
      </c>
      <c r="T96" s="39">
        <v>90900</v>
      </c>
      <c r="U96" s="36">
        <f t="shared" si="14"/>
        <v>896270</v>
      </c>
      <c r="V96" s="44">
        <v>0</v>
      </c>
      <c r="W96" s="43">
        <v>0</v>
      </c>
      <c r="X96" s="40">
        <f t="shared" si="17"/>
        <v>0</v>
      </c>
      <c r="Y96" s="43">
        <v>0</v>
      </c>
      <c r="Z96" s="43">
        <v>0</v>
      </c>
      <c r="AA96" s="40">
        <f t="shared" si="18"/>
        <v>0</v>
      </c>
      <c r="AB96" s="36">
        <f t="shared" si="13"/>
        <v>0</v>
      </c>
      <c r="AC96" s="41">
        <v>168550</v>
      </c>
      <c r="AD96" s="43">
        <v>0</v>
      </c>
      <c r="AE96" s="39">
        <f>VLOOKUP(B96,'[2]PNT FEB-2024'!$B$6:$N$96,12,FALSE)</f>
        <v>28439</v>
      </c>
      <c r="AF96" s="39">
        <v>0</v>
      </c>
      <c r="AG96" s="39">
        <v>12880</v>
      </c>
      <c r="AH96" s="39">
        <v>0</v>
      </c>
      <c r="AI96" s="36">
        <f t="shared" si="15"/>
        <v>209869</v>
      </c>
      <c r="AJ96" s="44">
        <f t="shared" si="16"/>
        <v>-666253.85000000242</v>
      </c>
      <c r="AK96" s="27">
        <f t="shared" si="19"/>
        <v>0</v>
      </c>
      <c r="AL96" s="28">
        <f t="shared" si="20"/>
        <v>666253.85000000242</v>
      </c>
    </row>
    <row r="97" spans="1:38" ht="15.75" thickBot="1" x14ac:dyDescent="0.3">
      <c r="A97" s="63" t="s">
        <v>101</v>
      </c>
      <c r="B97" s="64"/>
      <c r="C97" s="64"/>
      <c r="D97" s="59">
        <f t="shared" ref="D97:J97" si="23">SUM(D6:D96)</f>
        <v>14443189.868783996</v>
      </c>
      <c r="E97" s="29">
        <f t="shared" si="23"/>
        <v>169444</v>
      </c>
      <c r="F97" s="30">
        <f t="shared" si="23"/>
        <v>617481.38</v>
      </c>
      <c r="G97" s="30">
        <f t="shared" si="23"/>
        <v>972991.87</v>
      </c>
      <c r="H97" s="30">
        <f t="shared" si="23"/>
        <v>981961.56</v>
      </c>
      <c r="I97" s="30">
        <f t="shared" si="23"/>
        <v>475455.64</v>
      </c>
      <c r="J97" s="30">
        <f t="shared" si="23"/>
        <v>447336.19999999995</v>
      </c>
      <c r="K97" s="30">
        <f t="shared" ref="K97:T97" si="24">SUM(K6:K96)</f>
        <v>1396170.4300000002</v>
      </c>
      <c r="L97" s="30">
        <f t="shared" si="24"/>
        <v>406901.25999999995</v>
      </c>
      <c r="M97" s="30">
        <f t="shared" si="24"/>
        <v>1512264.1099999999</v>
      </c>
      <c r="N97" s="30">
        <f t="shared" si="24"/>
        <v>787189</v>
      </c>
      <c r="O97" s="30">
        <f t="shared" si="24"/>
        <v>821309.64999999991</v>
      </c>
      <c r="P97" s="30">
        <f t="shared" si="24"/>
        <v>4772600</v>
      </c>
      <c r="Q97" s="30">
        <f t="shared" si="24"/>
        <v>1254843.28</v>
      </c>
      <c r="R97" s="30">
        <f t="shared" si="24"/>
        <v>2887100.9</v>
      </c>
      <c r="S97" s="30">
        <f t="shared" si="24"/>
        <v>1189677.17</v>
      </c>
      <c r="T97" s="30">
        <f t="shared" si="24"/>
        <v>3195611.59</v>
      </c>
      <c r="U97" s="45">
        <f t="shared" ref="U97:AE97" si="25">SUM(U6:U96)</f>
        <v>21888338.039999999</v>
      </c>
      <c r="V97" s="46">
        <f t="shared" si="25"/>
        <v>1035.9999999998836</v>
      </c>
      <c r="W97" s="30">
        <f t="shared" si="25"/>
        <v>0</v>
      </c>
      <c r="X97" s="30">
        <f t="shared" si="25"/>
        <v>1035.9999999998836</v>
      </c>
      <c r="Y97" s="30">
        <f t="shared" si="25"/>
        <v>0</v>
      </c>
      <c r="Z97" s="30">
        <f t="shared" si="25"/>
        <v>0</v>
      </c>
      <c r="AA97" s="30">
        <f t="shared" si="25"/>
        <v>0</v>
      </c>
      <c r="AB97" s="45">
        <f t="shared" si="25"/>
        <v>1035.9999999998836</v>
      </c>
      <c r="AC97" s="46">
        <f t="shared" si="25"/>
        <v>13265605</v>
      </c>
      <c r="AD97" s="30">
        <f t="shared" si="25"/>
        <v>11488604</v>
      </c>
      <c r="AE97" s="30">
        <f t="shared" si="25"/>
        <v>1407499</v>
      </c>
      <c r="AF97" s="30">
        <f t="shared" ref="AF97" si="26">SUM(AF6:AF96)</f>
        <v>390122</v>
      </c>
      <c r="AG97" s="30">
        <f t="shared" ref="AG97" si="27">SUM(AG6:AG96)</f>
        <v>170202</v>
      </c>
      <c r="AH97" s="30">
        <f t="shared" ref="AH97" si="28">SUM(AH6:AH96)</f>
        <v>66942</v>
      </c>
      <c r="AI97" s="30">
        <f t="shared" ref="AI97" si="29">SUM(AI6:AI96)</f>
        <v>26788974</v>
      </c>
      <c r="AJ97" s="30">
        <f>SUM(AJ6:AJ96)</f>
        <v>19344861.828784</v>
      </c>
      <c r="AK97" s="30">
        <f>SUM(AK6:AK96)</f>
        <v>23400649.348783996</v>
      </c>
      <c r="AL97" s="45">
        <f>SUM(AL6:AL96)</f>
        <v>4055787.5200000023</v>
      </c>
    </row>
    <row r="98" spans="1:38" x14ac:dyDescent="0.25">
      <c r="A98" s="9"/>
      <c r="AJ98" s="1"/>
      <c r="AK98" s="1"/>
      <c r="AL98" s="1"/>
    </row>
    <row r="99" spans="1:38" x14ac:dyDescent="0.25"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X99" s="7"/>
      <c r="AC99" s="7"/>
      <c r="AD99" s="7"/>
      <c r="AE99" s="7"/>
      <c r="AF99" s="7"/>
      <c r="AG99" s="7"/>
      <c r="AH99" s="7"/>
      <c r="AJ99" s="1"/>
      <c r="AK99" s="1"/>
      <c r="AL99" s="1"/>
    </row>
    <row r="100" spans="1:38" x14ac:dyDescent="0.25"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AJ100" s="1"/>
      <c r="AK100" s="1"/>
      <c r="AL100" s="1"/>
    </row>
  </sheetData>
  <autoFilter ref="A5:AL97" xr:uid="{00000000-0001-0000-0100-000000000000}"/>
  <mergeCells count="14">
    <mergeCell ref="A97:C97"/>
    <mergeCell ref="C4:C5"/>
    <mergeCell ref="B4:B5"/>
    <mergeCell ref="A4:A5"/>
    <mergeCell ref="A1:AL1"/>
    <mergeCell ref="A2:AL2"/>
    <mergeCell ref="AK4:AK5"/>
    <mergeCell ref="AL4:AL5"/>
    <mergeCell ref="D4:D5"/>
    <mergeCell ref="AJ4:AJ5"/>
    <mergeCell ref="A3:AL3"/>
    <mergeCell ref="AC4:AI4"/>
    <mergeCell ref="E4:U4"/>
    <mergeCell ref="V4:AB4"/>
  </mergeCells>
  <phoneticPr fontId="5" type="noConversion"/>
  <pageMargins left="0.23622047244094491" right="0.23622047244094491" top="0.31496062992125984" bottom="0.27559055118110237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01"/>
  <sheetViews>
    <sheetView showGridLines="0" workbookViewId="0">
      <pane xSplit="2" ySplit="4" topLeftCell="C86" activePane="bottomRight" state="frozen"/>
      <selection pane="topRight" activeCell="C1" sqref="C1"/>
      <selection pane="bottomLeft" activeCell="A6" sqref="A6"/>
      <selection pane="bottomRight" activeCell="A2" sqref="A2:J2"/>
    </sheetView>
  </sheetViews>
  <sheetFormatPr baseColWidth="10" defaultRowHeight="15" x14ac:dyDescent="0.25"/>
  <cols>
    <col min="1" max="1" width="14.85546875" bestFit="1" customWidth="1"/>
    <col min="2" max="2" width="5.7109375" bestFit="1" customWidth="1"/>
    <col min="3" max="3" width="91.28515625" bestFit="1" customWidth="1"/>
    <col min="4" max="4" width="18" bestFit="1" customWidth="1"/>
    <col min="5" max="5" width="15.5703125" bestFit="1" customWidth="1"/>
    <col min="6" max="6" width="15.85546875" bestFit="1" customWidth="1"/>
    <col min="7" max="7" width="15.7109375" customWidth="1"/>
    <col min="8" max="8" width="15" customWidth="1"/>
    <col min="9" max="9" width="13.7109375" customWidth="1"/>
    <col min="10" max="10" width="13.85546875" customWidth="1"/>
  </cols>
  <sheetData>
    <row r="1" spans="1:10" ht="18.75" x14ac:dyDescent="0.3">
      <c r="A1" s="73" t="s">
        <v>104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18.75" x14ac:dyDescent="0.25">
      <c r="A2" s="83" t="s">
        <v>103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ht="19.5" thickBot="1" x14ac:dyDescent="0.35">
      <c r="A3" s="73" t="s">
        <v>188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51.75" thickBot="1" x14ac:dyDescent="0.3">
      <c r="A4" s="4" t="s">
        <v>0</v>
      </c>
      <c r="B4" s="5" t="s">
        <v>1</v>
      </c>
      <c r="C4" s="8" t="s">
        <v>2</v>
      </c>
      <c r="D4" s="4" t="s">
        <v>137</v>
      </c>
      <c r="E4" s="5" t="s">
        <v>192</v>
      </c>
      <c r="F4" s="5" t="s">
        <v>193</v>
      </c>
      <c r="G4" s="5" t="s">
        <v>194</v>
      </c>
      <c r="H4" s="5" t="s">
        <v>195</v>
      </c>
      <c r="I4" s="5" t="s">
        <v>105</v>
      </c>
      <c r="J4" s="6" t="s">
        <v>106</v>
      </c>
    </row>
    <row r="5" spans="1:10" x14ac:dyDescent="0.25">
      <c r="A5" s="11" t="s">
        <v>5</v>
      </c>
      <c r="B5" s="12">
        <v>998</v>
      </c>
      <c r="C5" s="13" t="s">
        <v>6</v>
      </c>
      <c r="D5" s="14">
        <f>+SUMIFS('PT ENE-DIC 2024'!$D$6:$D$84,'PT ENE-DIC 2024'!$B$6:$B$84,'GENERAL ENE-DIC 2024'!$B5)+SUMIFS('PNT SET-2023 - DIC-2024'!$D$6:$D$96,'PNT SET-2023 - DIC-2024'!$B$6:$B$96,'GENERAL ENE-DIC 2024'!$B5)</f>
        <v>-46953.547199999914</v>
      </c>
      <c r="E5" s="15">
        <f>+SUMIFS('PT ENE-DIC 2024'!$Q$6:$Q$84,'PT ENE-DIC 2024'!$B$6:$B$84,'GENERAL ENE-DIC 2024'!$B5)+SUMIFS('PNT SET-2023 - DIC-2024'!$U$6:$U$96,'PNT SET-2023 - DIC-2024'!$B$6:$B$96,'GENERAL ENE-DIC 2024'!$B5)</f>
        <v>136573.58799999999</v>
      </c>
      <c r="F5" s="15">
        <f>+SUMIFS('PT ENE-DIC 2024'!$AI$6:$AI$84,'PT ENE-DIC 2024'!$B$6:$B$84,'GENERAL ENE-DIC 2024'!$B5)+SUMIFS('PNT SET-2023 - DIC-2024'!$AB$6:$AB$96,'PNT SET-2023 - DIC-2024'!$B$6:$B$96,'GENERAL ENE-DIC 2024'!$B5)</f>
        <v>-49.140000000026703</v>
      </c>
      <c r="G5" s="15">
        <f>+SUMIFS('PT ENE-DIC 2024'!$AS$6:$AS$84,'PT ENE-DIC 2024'!$B$6:$B$84,'GENERAL ENE-DIC 2024'!$B5)+SUMIFS('PNT SET-2023 - DIC-2024'!$AI$6:$AI$96,'PNT SET-2023 - DIC-2024'!$B$6:$B$96,'GENERAL ENE-DIC 2024'!$B5)</f>
        <v>68685</v>
      </c>
      <c r="H5" s="15">
        <f>+D5-E5+F5+G5</f>
        <v>-114891.27519999992</v>
      </c>
      <c r="I5" s="15">
        <f>+IF(H5&gt;0,H5,0)</f>
        <v>0</v>
      </c>
      <c r="J5" s="16">
        <f>+IF(H5&lt;0,-H5,0)</f>
        <v>114891.27519999992</v>
      </c>
    </row>
    <row r="6" spans="1:10" x14ac:dyDescent="0.25">
      <c r="A6" s="17" t="s">
        <v>5</v>
      </c>
      <c r="B6" s="18">
        <v>1101</v>
      </c>
      <c r="C6" s="19" t="s">
        <v>107</v>
      </c>
      <c r="D6" s="20">
        <f>+SUMIFS('PT ENE-DIC 2024'!$D$6:$D$84,'PT ENE-DIC 2024'!$B$6:$B$84,'GENERAL ENE-DIC 2024'!$B6)+SUMIFS('PNT SET-2023 - DIC-2024'!$D$6:$D$96,'PNT SET-2023 - DIC-2024'!$B$6:$B$96,'GENERAL ENE-DIC 2024'!$B6)</f>
        <v>42061</v>
      </c>
      <c r="E6" s="21">
        <f>+SUMIFS('PT ENE-DIC 2024'!$Q$6:$Q$84,'PT ENE-DIC 2024'!$B$6:$B$84,'GENERAL ENE-DIC 2024'!$B6)+SUMIFS('PNT SET-2023 - DIC-2024'!$U$6:$U$96,'PNT SET-2023 - DIC-2024'!$B$6:$B$96,'GENERAL ENE-DIC 2024'!$B6)</f>
        <v>0</v>
      </c>
      <c r="F6" s="21">
        <f>+SUMIFS('PT ENE-DIC 2024'!$AI$6:$AI$84,'PT ENE-DIC 2024'!$B$6:$B$84,'GENERAL ENE-DIC 2024'!$B6)+SUMIFS('PNT SET-2023 - DIC-2024'!$AB$6:$AB$96,'PNT SET-2023 - DIC-2024'!$B$6:$B$96,'GENERAL ENE-DIC 2024'!$B6)</f>
        <v>0</v>
      </c>
      <c r="G6" s="21">
        <f>+SUMIFS('PT ENE-DIC 2024'!$AS$6:$AS$84,'PT ENE-DIC 2024'!$B$6:$B$84,'GENERAL ENE-DIC 2024'!$B6)+SUMIFS('PNT SET-2023 - DIC-2024'!$AI$6:$AI$96,'PNT SET-2023 - DIC-2024'!$B$6:$B$96,'GENERAL ENE-DIC 2024'!$B6)</f>
        <v>84392</v>
      </c>
      <c r="H6" s="21">
        <f t="shared" ref="H6:H71" si="0">+D6-E6+F6+G6</f>
        <v>126453</v>
      </c>
      <c r="I6" s="21">
        <f t="shared" ref="I6:I71" si="1">+IF(H6&gt;0,H6,0)</f>
        <v>126453</v>
      </c>
      <c r="J6" s="22">
        <f t="shared" ref="J6:J71" si="2">+IF(H6&lt;0,-H6,0)</f>
        <v>0</v>
      </c>
    </row>
    <row r="7" spans="1:10" x14ac:dyDescent="0.25">
      <c r="A7" s="17" t="s">
        <v>7</v>
      </c>
      <c r="B7" s="18">
        <v>741</v>
      </c>
      <c r="C7" s="19" t="s">
        <v>8</v>
      </c>
      <c r="D7" s="20">
        <f>+SUMIFS('PT ENE-DIC 2024'!$D$6:$D$84,'PT ENE-DIC 2024'!$B$6:$B$84,'GENERAL ENE-DIC 2024'!$B7)+SUMIFS('PNT SET-2023 - DIC-2024'!$D$6:$D$96,'PNT SET-2023 - DIC-2024'!$B$6:$B$96,'GENERAL ENE-DIC 2024'!$B7)</f>
        <v>-266273.55601199984</v>
      </c>
      <c r="E7" s="21">
        <f>+SUMIFS('PT ENE-DIC 2024'!$Q$6:$Q$84,'PT ENE-DIC 2024'!$B$6:$B$84,'GENERAL ENE-DIC 2024'!$B7)+SUMIFS('PNT SET-2023 - DIC-2024'!$U$6:$U$96,'PNT SET-2023 - DIC-2024'!$B$6:$B$96,'GENERAL ENE-DIC 2024'!$B7)</f>
        <v>388036.6716</v>
      </c>
      <c r="F7" s="21">
        <f>+SUMIFS('PT ENE-DIC 2024'!$AI$6:$AI$84,'PT ENE-DIC 2024'!$B$6:$B$84,'GENERAL ENE-DIC 2024'!$B7)+SUMIFS('PNT SET-2023 - DIC-2024'!$AB$6:$AB$96,'PNT SET-2023 - DIC-2024'!$B$6:$B$96,'GENERAL ENE-DIC 2024'!$B7)</f>
        <v>-4572.960000000031</v>
      </c>
      <c r="G7" s="21">
        <f>+SUMIFS('PT ENE-DIC 2024'!$AS$6:$AS$84,'PT ENE-DIC 2024'!$B$6:$B$84,'GENERAL ENE-DIC 2024'!$B7)+SUMIFS('PNT SET-2023 - DIC-2024'!$AI$6:$AI$96,'PNT SET-2023 - DIC-2024'!$B$6:$B$96,'GENERAL ENE-DIC 2024'!$B7)</f>
        <v>340694</v>
      </c>
      <c r="H7" s="21">
        <f t="shared" si="0"/>
        <v>-318189.18761199992</v>
      </c>
      <c r="I7" s="21">
        <f t="shared" si="1"/>
        <v>0</v>
      </c>
      <c r="J7" s="22">
        <f t="shared" si="2"/>
        <v>318189.18761199992</v>
      </c>
    </row>
    <row r="8" spans="1:10" x14ac:dyDescent="0.25">
      <c r="A8" s="17" t="s">
        <v>7</v>
      </c>
      <c r="B8" s="18">
        <v>742</v>
      </c>
      <c r="C8" s="19" t="s">
        <v>9</v>
      </c>
      <c r="D8" s="20">
        <f>+SUMIFS('PT ENE-DIC 2024'!$D$6:$D$84,'PT ENE-DIC 2024'!$B$6:$B$84,'GENERAL ENE-DIC 2024'!$B8)+SUMIFS('PNT SET-2023 - DIC-2024'!$D$6:$D$96,'PNT SET-2023 - DIC-2024'!$B$6:$B$96,'GENERAL ENE-DIC 2024'!$B8)</f>
        <v>-550327.59589999984</v>
      </c>
      <c r="E8" s="21">
        <f>+SUMIFS('PT ENE-DIC 2024'!$Q$6:$Q$84,'PT ENE-DIC 2024'!$B$6:$B$84,'GENERAL ENE-DIC 2024'!$B8)+SUMIFS('PNT SET-2023 - DIC-2024'!$U$6:$U$96,'PNT SET-2023 - DIC-2024'!$B$6:$B$96,'GENERAL ENE-DIC 2024'!$B8)</f>
        <v>1347510.3</v>
      </c>
      <c r="F8" s="21">
        <f>+SUMIFS('PT ENE-DIC 2024'!$AI$6:$AI$84,'PT ENE-DIC 2024'!$B$6:$B$84,'GENERAL ENE-DIC 2024'!$B8)+SUMIFS('PNT SET-2023 - DIC-2024'!$AB$6:$AB$96,'PNT SET-2023 - DIC-2024'!$B$6:$B$96,'GENERAL ENE-DIC 2024'!$B8)</f>
        <v>-2810.4800000002433</v>
      </c>
      <c r="G8" s="21">
        <f>+SUMIFS('PT ENE-DIC 2024'!$AS$6:$AS$84,'PT ENE-DIC 2024'!$B$6:$B$84,'GENERAL ENE-DIC 2024'!$B8)+SUMIFS('PNT SET-2023 - DIC-2024'!$AI$6:$AI$96,'PNT SET-2023 - DIC-2024'!$B$6:$B$96,'GENERAL ENE-DIC 2024'!$B8)</f>
        <v>737358</v>
      </c>
      <c r="H8" s="21">
        <f t="shared" si="0"/>
        <v>-1163290.3759000001</v>
      </c>
      <c r="I8" s="21">
        <f t="shared" si="1"/>
        <v>0</v>
      </c>
      <c r="J8" s="22">
        <f t="shared" si="2"/>
        <v>1163290.3759000001</v>
      </c>
    </row>
    <row r="9" spans="1:10" x14ac:dyDescent="0.25">
      <c r="A9" s="17" t="s">
        <v>7</v>
      </c>
      <c r="B9" s="18">
        <v>743</v>
      </c>
      <c r="C9" s="19" t="s">
        <v>10</v>
      </c>
      <c r="D9" s="20">
        <f>+SUMIFS('PT ENE-DIC 2024'!$D$6:$D$84,'PT ENE-DIC 2024'!$B$6:$B$84,'GENERAL ENE-DIC 2024'!$B9)+SUMIFS('PNT SET-2023 - DIC-2024'!$D$6:$D$96,'PNT SET-2023 - DIC-2024'!$B$6:$B$96,'GENERAL ENE-DIC 2024'!$B9)</f>
        <v>-219946.7763999998</v>
      </c>
      <c r="E9" s="21">
        <f>+SUMIFS('PT ENE-DIC 2024'!$Q$6:$Q$84,'PT ENE-DIC 2024'!$B$6:$B$84,'GENERAL ENE-DIC 2024'!$B9)+SUMIFS('PNT SET-2023 - DIC-2024'!$U$6:$U$96,'PNT SET-2023 - DIC-2024'!$B$6:$B$96,'GENERAL ENE-DIC 2024'!$B9)</f>
        <v>483486.37099999993</v>
      </c>
      <c r="F9" s="21">
        <f>+SUMIFS('PT ENE-DIC 2024'!$AI$6:$AI$84,'PT ENE-DIC 2024'!$B$6:$B$84,'GENERAL ENE-DIC 2024'!$B9)+SUMIFS('PNT SET-2023 - DIC-2024'!$AB$6:$AB$96,'PNT SET-2023 - DIC-2024'!$B$6:$B$96,'GENERAL ENE-DIC 2024'!$B9)</f>
        <v>-2855.0460000001767</v>
      </c>
      <c r="G9" s="21">
        <f>+SUMIFS('PT ENE-DIC 2024'!$AS$6:$AS$84,'PT ENE-DIC 2024'!$B$6:$B$84,'GENERAL ENE-DIC 2024'!$B9)+SUMIFS('PNT SET-2023 - DIC-2024'!$AI$6:$AI$96,'PNT SET-2023 - DIC-2024'!$B$6:$B$96,'GENERAL ENE-DIC 2024'!$B9)</f>
        <v>195710</v>
      </c>
      <c r="H9" s="21">
        <f t="shared" si="0"/>
        <v>-510578.19339999987</v>
      </c>
      <c r="I9" s="21">
        <f t="shared" si="1"/>
        <v>0</v>
      </c>
      <c r="J9" s="22">
        <f t="shared" si="2"/>
        <v>510578.19339999987</v>
      </c>
    </row>
    <row r="10" spans="1:10" x14ac:dyDescent="0.25">
      <c r="A10" s="17" t="s">
        <v>7</v>
      </c>
      <c r="B10" s="18">
        <v>746</v>
      </c>
      <c r="C10" s="19" t="s">
        <v>114</v>
      </c>
      <c r="D10" s="20">
        <f>+SUMIFS('PT ENE-DIC 2024'!$D$6:$D$84,'PT ENE-DIC 2024'!$B$6:$B$84,'GENERAL ENE-DIC 2024'!$B10)+SUMIFS('PNT SET-2023 - DIC-2024'!$D$6:$D$96,'PNT SET-2023 - DIC-2024'!$B$6:$B$96,'GENERAL ENE-DIC 2024'!$B10)</f>
        <v>1214</v>
      </c>
      <c r="E10" s="21">
        <f>+SUMIFS('PT ENE-DIC 2024'!$Q$6:$Q$84,'PT ENE-DIC 2024'!$B$6:$B$84,'GENERAL ENE-DIC 2024'!$B10)+SUMIFS('PNT SET-2023 - DIC-2024'!$U$6:$U$96,'PNT SET-2023 - DIC-2024'!$B$6:$B$96,'GENERAL ENE-DIC 2024'!$B10)</f>
        <v>0</v>
      </c>
      <c r="F10" s="21">
        <f>+SUMIFS('PT ENE-DIC 2024'!$AI$6:$AI$84,'PT ENE-DIC 2024'!$B$6:$B$84,'GENERAL ENE-DIC 2024'!$B10)+SUMIFS('PNT SET-2023 - DIC-2024'!$AB$6:$AB$96,'PNT SET-2023 - DIC-2024'!$B$6:$B$96,'GENERAL ENE-DIC 2024'!$B10)</f>
        <v>0</v>
      </c>
      <c r="G10" s="21">
        <f>+SUMIFS('PT ENE-DIC 2024'!$AS$6:$AS$84,'PT ENE-DIC 2024'!$B$6:$B$84,'GENERAL ENE-DIC 2024'!$B10)+SUMIFS('PNT SET-2023 - DIC-2024'!$AI$6:$AI$96,'PNT SET-2023 - DIC-2024'!$B$6:$B$96,'GENERAL ENE-DIC 2024'!$B10)</f>
        <v>2073</v>
      </c>
      <c r="H10" s="21">
        <f t="shared" si="0"/>
        <v>3287</v>
      </c>
      <c r="I10" s="21">
        <f t="shared" si="1"/>
        <v>3287</v>
      </c>
      <c r="J10" s="22">
        <f t="shared" si="2"/>
        <v>0</v>
      </c>
    </row>
    <row r="11" spans="1:10" x14ac:dyDescent="0.25">
      <c r="A11" s="17" t="s">
        <v>11</v>
      </c>
      <c r="B11" s="18">
        <v>1037</v>
      </c>
      <c r="C11" s="19" t="s">
        <v>12</v>
      </c>
      <c r="D11" s="20">
        <f>+SUMIFS('PT ENE-DIC 2024'!$D$6:$D$84,'PT ENE-DIC 2024'!$B$6:$B$84,'GENERAL ENE-DIC 2024'!$B11)+SUMIFS('PNT SET-2023 - DIC-2024'!$D$6:$D$96,'PNT SET-2023 - DIC-2024'!$B$6:$B$96,'GENERAL ENE-DIC 2024'!$B11)</f>
        <v>-1000032.1259000001</v>
      </c>
      <c r="E11" s="21">
        <f>+SUMIFS('PT ENE-DIC 2024'!$Q$6:$Q$84,'PT ENE-DIC 2024'!$B$6:$B$84,'GENERAL ENE-DIC 2024'!$B11)+SUMIFS('PNT SET-2023 - DIC-2024'!$U$6:$U$96,'PNT SET-2023 - DIC-2024'!$B$6:$B$96,'GENERAL ENE-DIC 2024'!$B11)</f>
        <v>1343395.4553</v>
      </c>
      <c r="F11" s="21">
        <f>+SUMIFS('PT ENE-DIC 2024'!$AI$6:$AI$84,'PT ENE-DIC 2024'!$B$6:$B$84,'GENERAL ENE-DIC 2024'!$B11)+SUMIFS('PNT SET-2023 - DIC-2024'!$AB$6:$AB$96,'PNT SET-2023 - DIC-2024'!$B$6:$B$96,'GENERAL ENE-DIC 2024'!$B11)</f>
        <v>44779.331999999973</v>
      </c>
      <c r="G11" s="21">
        <f>+SUMIFS('PT ENE-DIC 2024'!$AS$6:$AS$84,'PT ENE-DIC 2024'!$B$6:$B$84,'GENERAL ENE-DIC 2024'!$B11)+SUMIFS('PNT SET-2023 - DIC-2024'!$AI$6:$AI$96,'PNT SET-2023 - DIC-2024'!$B$6:$B$96,'GENERAL ENE-DIC 2024'!$B11)</f>
        <v>1106415</v>
      </c>
      <c r="H11" s="21">
        <f t="shared" si="0"/>
        <v>-1192233.2492</v>
      </c>
      <c r="I11" s="21">
        <f t="shared" si="1"/>
        <v>0</v>
      </c>
      <c r="J11" s="22">
        <f t="shared" si="2"/>
        <v>1192233.2492</v>
      </c>
    </row>
    <row r="12" spans="1:10" x14ac:dyDescent="0.25">
      <c r="A12" s="17" t="s">
        <v>11</v>
      </c>
      <c r="B12" s="18">
        <v>1038</v>
      </c>
      <c r="C12" s="19" t="s">
        <v>13</v>
      </c>
      <c r="D12" s="20">
        <f>+SUMIFS('PT ENE-DIC 2024'!$D$6:$D$84,'PT ENE-DIC 2024'!$B$6:$B$84,'GENERAL ENE-DIC 2024'!$B12)+SUMIFS('PNT SET-2023 - DIC-2024'!$D$6:$D$96,'PNT SET-2023 - DIC-2024'!$B$6:$B$96,'GENERAL ENE-DIC 2024'!$B12)</f>
        <v>-103635.13259999984</v>
      </c>
      <c r="E12" s="21">
        <f>+SUMIFS('PT ENE-DIC 2024'!$Q$6:$Q$84,'PT ENE-DIC 2024'!$B$6:$B$84,'GENERAL ENE-DIC 2024'!$B12)+SUMIFS('PNT SET-2023 - DIC-2024'!$U$6:$U$96,'PNT SET-2023 - DIC-2024'!$B$6:$B$96,'GENERAL ENE-DIC 2024'!$B12)</f>
        <v>217001.0705</v>
      </c>
      <c r="F12" s="21">
        <f>+SUMIFS('PT ENE-DIC 2024'!$AI$6:$AI$84,'PT ENE-DIC 2024'!$B$6:$B$84,'GENERAL ENE-DIC 2024'!$B12)+SUMIFS('PNT SET-2023 - DIC-2024'!$AB$6:$AB$96,'PNT SET-2023 - DIC-2024'!$B$6:$B$96,'GENERAL ENE-DIC 2024'!$B12)</f>
        <v>177.44999999998254</v>
      </c>
      <c r="G12" s="21">
        <f>+SUMIFS('PT ENE-DIC 2024'!$AS$6:$AS$84,'PT ENE-DIC 2024'!$B$6:$B$84,'GENERAL ENE-DIC 2024'!$B12)+SUMIFS('PNT SET-2023 - DIC-2024'!$AI$6:$AI$96,'PNT SET-2023 - DIC-2024'!$B$6:$B$96,'GENERAL ENE-DIC 2024'!$B12)</f>
        <v>77442</v>
      </c>
      <c r="H12" s="21">
        <f t="shared" si="0"/>
        <v>-243016.75309999986</v>
      </c>
      <c r="I12" s="21">
        <f t="shared" si="1"/>
        <v>0</v>
      </c>
      <c r="J12" s="22">
        <f t="shared" si="2"/>
        <v>243016.75309999986</v>
      </c>
    </row>
    <row r="13" spans="1:10" x14ac:dyDescent="0.25">
      <c r="A13" s="17" t="s">
        <v>14</v>
      </c>
      <c r="B13" s="18">
        <v>766</v>
      </c>
      <c r="C13" s="19" t="s">
        <v>15</v>
      </c>
      <c r="D13" s="20">
        <f>+SUMIFS('PT ENE-DIC 2024'!$D$6:$D$84,'PT ENE-DIC 2024'!$B$6:$B$84,'GENERAL ENE-DIC 2024'!$B13)+SUMIFS('PNT SET-2023 - DIC-2024'!$D$6:$D$96,'PNT SET-2023 - DIC-2024'!$B$6:$B$96,'GENERAL ENE-DIC 2024'!$B13)</f>
        <v>-3140262.5835000128</v>
      </c>
      <c r="E13" s="21">
        <f>+SUMIFS('PT ENE-DIC 2024'!$Q$6:$Q$84,'PT ENE-DIC 2024'!$B$6:$B$84,'GENERAL ENE-DIC 2024'!$B13)+SUMIFS('PNT SET-2023 - DIC-2024'!$U$6:$U$96,'PNT SET-2023 - DIC-2024'!$B$6:$B$96,'GENERAL ENE-DIC 2024'!$B13)</f>
        <v>2713131.0829999992</v>
      </c>
      <c r="F13" s="21">
        <f>+SUMIFS('PT ENE-DIC 2024'!$AI$6:$AI$84,'PT ENE-DIC 2024'!$B$6:$B$84,'GENERAL ENE-DIC 2024'!$B13)+SUMIFS('PNT SET-2023 - DIC-2024'!$AB$6:$AB$96,'PNT SET-2023 - DIC-2024'!$B$6:$B$96,'GENERAL ENE-DIC 2024'!$B13)</f>
        <v>483410.23459999915</v>
      </c>
      <c r="G13" s="21">
        <f>+SUMIFS('PT ENE-DIC 2024'!$AS$6:$AS$84,'PT ENE-DIC 2024'!$B$6:$B$84,'GENERAL ENE-DIC 2024'!$B13)+SUMIFS('PNT SET-2023 - DIC-2024'!$AI$6:$AI$96,'PNT SET-2023 - DIC-2024'!$B$6:$B$96,'GENERAL ENE-DIC 2024'!$B13)</f>
        <v>2707626</v>
      </c>
      <c r="H13" s="21">
        <f t="shared" si="0"/>
        <v>-2662357.4319000123</v>
      </c>
      <c r="I13" s="21">
        <f t="shared" si="1"/>
        <v>0</v>
      </c>
      <c r="J13" s="22">
        <f t="shared" si="2"/>
        <v>2662357.4319000123</v>
      </c>
    </row>
    <row r="14" spans="1:10" x14ac:dyDescent="0.25">
      <c r="A14" s="17" t="s">
        <v>14</v>
      </c>
      <c r="B14" s="18">
        <v>767</v>
      </c>
      <c r="C14" s="19" t="s">
        <v>16</v>
      </c>
      <c r="D14" s="20">
        <f>+SUMIFS('PT ENE-DIC 2024'!$D$6:$D$84,'PT ENE-DIC 2024'!$B$6:$B$84,'GENERAL ENE-DIC 2024'!$B14)+SUMIFS('PNT SET-2023 - DIC-2024'!$D$6:$D$96,'PNT SET-2023 - DIC-2024'!$B$6:$B$96,'GENERAL ENE-DIC 2024'!$B14)</f>
        <v>-10192918.810900025</v>
      </c>
      <c r="E14" s="21">
        <f>+SUMIFS('PT ENE-DIC 2024'!$Q$6:$Q$84,'PT ENE-DIC 2024'!$B$6:$B$84,'GENERAL ENE-DIC 2024'!$B14)+SUMIFS('PNT SET-2023 - DIC-2024'!$U$6:$U$96,'PNT SET-2023 - DIC-2024'!$B$6:$B$96,'GENERAL ENE-DIC 2024'!$B14)</f>
        <v>9453950.4060999919</v>
      </c>
      <c r="F14" s="21">
        <f>+SUMIFS('PT ENE-DIC 2024'!$AI$6:$AI$84,'PT ENE-DIC 2024'!$B$6:$B$84,'GENERAL ENE-DIC 2024'!$B14)+SUMIFS('PNT SET-2023 - DIC-2024'!$AB$6:$AB$96,'PNT SET-2023 - DIC-2024'!$B$6:$B$96,'GENERAL ENE-DIC 2024'!$B14)</f>
        <v>-8578.3584999666782</v>
      </c>
      <c r="G14" s="21">
        <f>+SUMIFS('PT ENE-DIC 2024'!$AS$6:$AS$84,'PT ENE-DIC 2024'!$B$6:$B$84,'GENERAL ENE-DIC 2024'!$B14)+SUMIFS('PNT SET-2023 - DIC-2024'!$AI$6:$AI$96,'PNT SET-2023 - DIC-2024'!$B$6:$B$96,'GENERAL ENE-DIC 2024'!$B14)</f>
        <v>7511335</v>
      </c>
      <c r="H14" s="21">
        <f t="shared" si="0"/>
        <v>-12144112.575499982</v>
      </c>
      <c r="I14" s="21">
        <f t="shared" si="1"/>
        <v>0</v>
      </c>
      <c r="J14" s="22">
        <f t="shared" si="2"/>
        <v>12144112.575499982</v>
      </c>
    </row>
    <row r="15" spans="1:10" x14ac:dyDescent="0.25">
      <c r="A15" s="17" t="s">
        <v>14</v>
      </c>
      <c r="B15" s="18">
        <v>768</v>
      </c>
      <c r="C15" s="19" t="s">
        <v>17</v>
      </c>
      <c r="D15" s="20">
        <f>+SUMIFS('PT ENE-DIC 2024'!$D$6:$D$84,'PT ENE-DIC 2024'!$B$6:$B$84,'GENERAL ENE-DIC 2024'!$B15)+SUMIFS('PNT SET-2023 - DIC-2024'!$D$6:$D$96,'PNT SET-2023 - DIC-2024'!$B$6:$B$96,'GENERAL ENE-DIC 2024'!$B15)</f>
        <v>-72840.168199999927</v>
      </c>
      <c r="E15" s="21">
        <f>+SUMIFS('PT ENE-DIC 2024'!$Q$6:$Q$84,'PT ENE-DIC 2024'!$B$6:$B$84,'GENERAL ENE-DIC 2024'!$B15)+SUMIFS('PNT SET-2023 - DIC-2024'!$U$6:$U$96,'PNT SET-2023 - DIC-2024'!$B$6:$B$96,'GENERAL ENE-DIC 2024'!$B15)</f>
        <v>52994.040500000003</v>
      </c>
      <c r="F15" s="21">
        <f>+SUMIFS('PT ENE-DIC 2024'!$AI$6:$AI$84,'PT ENE-DIC 2024'!$B$6:$B$84,'GENERAL ENE-DIC 2024'!$B15)+SUMIFS('PNT SET-2023 - DIC-2024'!$AB$6:$AB$96,'PNT SET-2023 - DIC-2024'!$B$6:$B$96,'GENERAL ENE-DIC 2024'!$B15)</f>
        <v>-2.5465851649641991E-11</v>
      </c>
      <c r="G15" s="21">
        <f>+SUMIFS('PT ENE-DIC 2024'!$AS$6:$AS$84,'PT ENE-DIC 2024'!$B$6:$B$84,'GENERAL ENE-DIC 2024'!$B15)+SUMIFS('PNT SET-2023 - DIC-2024'!$AI$6:$AI$96,'PNT SET-2023 - DIC-2024'!$B$6:$B$96,'GENERAL ENE-DIC 2024'!$B15)</f>
        <v>69282</v>
      </c>
      <c r="H15" s="21">
        <f t="shared" si="0"/>
        <v>-56552.208699999959</v>
      </c>
      <c r="I15" s="21">
        <f t="shared" si="1"/>
        <v>0</v>
      </c>
      <c r="J15" s="22">
        <f t="shared" si="2"/>
        <v>56552.208699999959</v>
      </c>
    </row>
    <row r="16" spans="1:10" x14ac:dyDescent="0.25">
      <c r="A16" s="17" t="s">
        <v>14</v>
      </c>
      <c r="B16" s="18">
        <v>769</v>
      </c>
      <c r="C16" s="19" t="s">
        <v>18</v>
      </c>
      <c r="D16" s="20">
        <f>+SUMIFS('PT ENE-DIC 2024'!$D$6:$D$84,'PT ENE-DIC 2024'!$B$6:$B$84,'GENERAL ENE-DIC 2024'!$B16)+SUMIFS('PNT SET-2023 - DIC-2024'!$D$6:$D$96,'PNT SET-2023 - DIC-2024'!$B$6:$B$96,'GENERAL ENE-DIC 2024'!$B16)</f>
        <v>-7959.3320999999705</v>
      </c>
      <c r="E16" s="21">
        <f>+SUMIFS('PT ENE-DIC 2024'!$Q$6:$Q$84,'PT ENE-DIC 2024'!$B$6:$B$84,'GENERAL ENE-DIC 2024'!$B16)+SUMIFS('PNT SET-2023 - DIC-2024'!$U$6:$U$96,'PNT SET-2023 - DIC-2024'!$B$6:$B$96,'GENERAL ENE-DIC 2024'!$B16)</f>
        <v>14325.511399999999</v>
      </c>
      <c r="F16" s="21">
        <f>+SUMIFS('PT ENE-DIC 2024'!$AI$6:$AI$84,'PT ENE-DIC 2024'!$B$6:$B$84,'GENERAL ENE-DIC 2024'!$B16)+SUMIFS('PNT SET-2023 - DIC-2024'!$AB$6:$AB$96,'PNT SET-2023 - DIC-2024'!$B$6:$B$96,'GENERAL ENE-DIC 2024'!$B16)</f>
        <v>-1.0913936421275139E-11</v>
      </c>
      <c r="G16" s="21">
        <f>+SUMIFS('PT ENE-DIC 2024'!$AS$6:$AS$84,'PT ENE-DIC 2024'!$B$6:$B$84,'GENERAL ENE-DIC 2024'!$B16)+SUMIFS('PNT SET-2023 - DIC-2024'!$AI$6:$AI$96,'PNT SET-2023 - DIC-2024'!$B$6:$B$96,'GENERAL ENE-DIC 2024'!$B16)</f>
        <v>23279</v>
      </c>
      <c r="H16" s="21">
        <f t="shared" si="0"/>
        <v>994.15650000001915</v>
      </c>
      <c r="I16" s="21">
        <f t="shared" si="1"/>
        <v>994.15650000001915</v>
      </c>
      <c r="J16" s="22">
        <f t="shared" si="2"/>
        <v>0</v>
      </c>
    </row>
    <row r="17" spans="1:10" x14ac:dyDescent="0.25">
      <c r="A17" s="17" t="s">
        <v>14</v>
      </c>
      <c r="B17" s="18">
        <v>1320</v>
      </c>
      <c r="C17" s="19" t="s">
        <v>19</v>
      </c>
      <c r="D17" s="20">
        <f>+SUMIFS('PT ENE-DIC 2024'!$D$6:$D$84,'PT ENE-DIC 2024'!$B$6:$B$84,'GENERAL ENE-DIC 2024'!$B17)+SUMIFS('PNT SET-2023 - DIC-2024'!$D$6:$D$96,'PNT SET-2023 - DIC-2024'!$B$6:$B$96,'GENERAL ENE-DIC 2024'!$B17)</f>
        <v>-3190948.5342571242</v>
      </c>
      <c r="E17" s="21">
        <f>+SUMIFS('PT ENE-DIC 2024'!$Q$6:$Q$84,'PT ENE-DIC 2024'!$B$6:$B$84,'GENERAL ENE-DIC 2024'!$B17)+SUMIFS('PNT SET-2023 - DIC-2024'!$U$6:$U$96,'PNT SET-2023 - DIC-2024'!$B$6:$B$96,'GENERAL ENE-DIC 2024'!$B17)</f>
        <v>6034354.2487000003</v>
      </c>
      <c r="F17" s="21">
        <f>+SUMIFS('PT ENE-DIC 2024'!$AI$6:$AI$84,'PT ENE-DIC 2024'!$B$6:$B$84,'GENERAL ENE-DIC 2024'!$B17)+SUMIFS('PNT SET-2023 - DIC-2024'!$AB$6:$AB$96,'PNT SET-2023 - DIC-2024'!$B$6:$B$96,'GENERAL ENE-DIC 2024'!$B17)</f>
        <v>-256021.93500000748</v>
      </c>
      <c r="G17" s="21">
        <f>+SUMIFS('PT ENE-DIC 2024'!$AS$6:$AS$84,'PT ENE-DIC 2024'!$B$6:$B$84,'GENERAL ENE-DIC 2024'!$B17)+SUMIFS('PNT SET-2023 - DIC-2024'!$AI$6:$AI$96,'PNT SET-2023 - DIC-2024'!$B$6:$B$96,'GENERAL ENE-DIC 2024'!$B17)</f>
        <v>8315636</v>
      </c>
      <c r="H17" s="21">
        <f t="shared" si="0"/>
        <v>-1165688.7179571334</v>
      </c>
      <c r="I17" s="21">
        <f t="shared" si="1"/>
        <v>0</v>
      </c>
      <c r="J17" s="22">
        <f t="shared" si="2"/>
        <v>1165688.7179571334</v>
      </c>
    </row>
    <row r="18" spans="1:10" x14ac:dyDescent="0.25">
      <c r="A18" s="17" t="s">
        <v>14</v>
      </c>
      <c r="B18" s="18">
        <v>1657</v>
      </c>
      <c r="C18" s="19" t="s">
        <v>20</v>
      </c>
      <c r="D18" s="20">
        <f>+SUMIFS('PT ENE-DIC 2024'!$D$6:$D$84,'PT ENE-DIC 2024'!$B$6:$B$84,'GENERAL ENE-DIC 2024'!$B18)+SUMIFS('PNT SET-2023 - DIC-2024'!$D$6:$D$96,'PNT SET-2023 - DIC-2024'!$B$6:$B$96,'GENERAL ENE-DIC 2024'!$B18)</f>
        <v>-27503.764799999954</v>
      </c>
      <c r="E18" s="21">
        <f>+SUMIFS('PT ENE-DIC 2024'!$Q$6:$Q$84,'PT ENE-DIC 2024'!$B$6:$B$84,'GENERAL ENE-DIC 2024'!$B18)+SUMIFS('PNT SET-2023 - DIC-2024'!$U$6:$U$96,'PNT SET-2023 - DIC-2024'!$B$6:$B$96,'GENERAL ENE-DIC 2024'!$B18)</f>
        <v>45886.130000000005</v>
      </c>
      <c r="F18" s="21">
        <f>+SUMIFS('PT ENE-DIC 2024'!$AI$6:$AI$84,'PT ENE-DIC 2024'!$B$6:$B$84,'GENERAL ENE-DIC 2024'!$B18)+SUMIFS('PNT SET-2023 - DIC-2024'!$AB$6:$AB$96,'PNT SET-2023 - DIC-2024'!$B$6:$B$96,'GENERAL ENE-DIC 2024'!$B18)</f>
        <v>-952.33000000000902</v>
      </c>
      <c r="G18" s="21">
        <f>+SUMIFS('PT ENE-DIC 2024'!$AS$6:$AS$84,'PT ENE-DIC 2024'!$B$6:$B$84,'GENERAL ENE-DIC 2024'!$B18)+SUMIFS('PNT SET-2023 - DIC-2024'!$AI$6:$AI$96,'PNT SET-2023 - DIC-2024'!$B$6:$B$96,'GENERAL ENE-DIC 2024'!$B18)</f>
        <v>72052</v>
      </c>
      <c r="H18" s="21">
        <f t="shared" si="0"/>
        <v>-2290.2247999999672</v>
      </c>
      <c r="I18" s="21">
        <f t="shared" si="1"/>
        <v>0</v>
      </c>
      <c r="J18" s="22">
        <f t="shared" si="2"/>
        <v>2290.2247999999672</v>
      </c>
    </row>
    <row r="19" spans="1:10" x14ac:dyDescent="0.25">
      <c r="A19" s="17" t="s">
        <v>21</v>
      </c>
      <c r="B19" s="18">
        <v>1024</v>
      </c>
      <c r="C19" s="19" t="s">
        <v>22</v>
      </c>
      <c r="D19" s="20">
        <f>+SUMIFS('PT ENE-DIC 2024'!$D$6:$D$84,'PT ENE-DIC 2024'!$B$6:$B$84,'GENERAL ENE-DIC 2024'!$B19)+SUMIFS('PNT SET-2023 - DIC-2024'!$D$6:$D$96,'PNT SET-2023 - DIC-2024'!$B$6:$B$96,'GENERAL ENE-DIC 2024'!$B19)</f>
        <v>-2290988.2441999875</v>
      </c>
      <c r="E19" s="21">
        <f>+SUMIFS('PT ENE-DIC 2024'!$Q$6:$Q$84,'PT ENE-DIC 2024'!$B$6:$B$84,'GENERAL ENE-DIC 2024'!$B19)+SUMIFS('PNT SET-2023 - DIC-2024'!$U$6:$U$96,'PNT SET-2023 - DIC-2024'!$B$6:$B$96,'GENERAL ENE-DIC 2024'!$B19)</f>
        <v>3095850.2370000007</v>
      </c>
      <c r="F19" s="21">
        <f>+SUMIFS('PT ENE-DIC 2024'!$AI$6:$AI$84,'PT ENE-DIC 2024'!$B$6:$B$84,'GENERAL ENE-DIC 2024'!$B19)+SUMIFS('PNT SET-2023 - DIC-2024'!$AB$6:$AB$96,'PNT SET-2023 - DIC-2024'!$B$6:$B$96,'GENERAL ENE-DIC 2024'!$B19)</f>
        <v>-40341.724200000084</v>
      </c>
      <c r="G19" s="21">
        <f>+SUMIFS('PT ENE-DIC 2024'!$AS$6:$AS$84,'PT ENE-DIC 2024'!$B$6:$B$84,'GENERAL ENE-DIC 2024'!$B19)+SUMIFS('PNT SET-2023 - DIC-2024'!$AI$6:$AI$96,'PNT SET-2023 - DIC-2024'!$B$6:$B$96,'GENERAL ENE-DIC 2024'!$B19)</f>
        <v>2274941</v>
      </c>
      <c r="H19" s="21">
        <f t="shared" si="0"/>
        <v>-3152239.2053999882</v>
      </c>
      <c r="I19" s="21">
        <f t="shared" si="1"/>
        <v>0</v>
      </c>
      <c r="J19" s="22">
        <f t="shared" si="2"/>
        <v>3152239.2053999882</v>
      </c>
    </row>
    <row r="20" spans="1:10" x14ac:dyDescent="0.25">
      <c r="A20" s="17" t="s">
        <v>21</v>
      </c>
      <c r="B20" s="18">
        <v>1362</v>
      </c>
      <c r="C20" s="19" t="s">
        <v>23</v>
      </c>
      <c r="D20" s="20">
        <f>+SUMIFS('PT ENE-DIC 2024'!$D$6:$D$84,'PT ENE-DIC 2024'!$B$6:$B$84,'GENERAL ENE-DIC 2024'!$B20)+SUMIFS('PNT SET-2023 - DIC-2024'!$D$6:$D$96,'PNT SET-2023 - DIC-2024'!$B$6:$B$96,'GENERAL ENE-DIC 2024'!$B20)</f>
        <v>36923.7523</v>
      </c>
      <c r="E20" s="21">
        <f>+SUMIFS('PT ENE-DIC 2024'!$Q$6:$Q$84,'PT ENE-DIC 2024'!$B$6:$B$84,'GENERAL ENE-DIC 2024'!$B20)+SUMIFS('PNT SET-2023 - DIC-2024'!$U$6:$U$96,'PNT SET-2023 - DIC-2024'!$B$6:$B$96,'GENERAL ENE-DIC 2024'!$B20)</f>
        <v>1871.8459999999998</v>
      </c>
      <c r="F20" s="21">
        <f>+SUMIFS('PT ENE-DIC 2024'!$AI$6:$AI$84,'PT ENE-DIC 2024'!$B$6:$B$84,'GENERAL ENE-DIC 2024'!$B20)+SUMIFS('PNT SET-2023 - DIC-2024'!$AB$6:$AB$96,'PNT SET-2023 - DIC-2024'!$B$6:$B$96,'GENERAL ENE-DIC 2024'!$B20)</f>
        <v>-1387.3620000000028</v>
      </c>
      <c r="G20" s="21">
        <f>+SUMIFS('PT ENE-DIC 2024'!$AS$6:$AS$84,'PT ENE-DIC 2024'!$B$6:$B$84,'GENERAL ENE-DIC 2024'!$B20)+SUMIFS('PNT SET-2023 - DIC-2024'!$AI$6:$AI$96,'PNT SET-2023 - DIC-2024'!$B$6:$B$96,'GENERAL ENE-DIC 2024'!$B20)</f>
        <v>2404</v>
      </c>
      <c r="H20" s="21">
        <f t="shared" si="0"/>
        <v>36068.544300000001</v>
      </c>
      <c r="I20" s="21">
        <f t="shared" si="1"/>
        <v>36068.544300000001</v>
      </c>
      <c r="J20" s="22">
        <f t="shared" si="2"/>
        <v>0</v>
      </c>
    </row>
    <row r="21" spans="1:10" x14ac:dyDescent="0.25">
      <c r="A21" s="17" t="s">
        <v>21</v>
      </c>
      <c r="B21" s="18">
        <v>1489</v>
      </c>
      <c r="C21" s="19" t="s">
        <v>24</v>
      </c>
      <c r="D21" s="20">
        <f>+SUMIFS('PT ENE-DIC 2024'!$D$6:$D$84,'PT ENE-DIC 2024'!$B$6:$B$84,'GENERAL ENE-DIC 2024'!$B21)+SUMIFS('PNT SET-2023 - DIC-2024'!$D$6:$D$96,'PNT SET-2023 - DIC-2024'!$B$6:$B$96,'GENERAL ENE-DIC 2024'!$B21)</f>
        <v>-1886.0120999999972</v>
      </c>
      <c r="E21" s="21">
        <f>+SUMIFS('PT ENE-DIC 2024'!$Q$6:$Q$84,'PT ENE-DIC 2024'!$B$6:$B$84,'GENERAL ENE-DIC 2024'!$B21)+SUMIFS('PNT SET-2023 - DIC-2024'!$U$6:$U$96,'PNT SET-2023 - DIC-2024'!$B$6:$B$96,'GENERAL ENE-DIC 2024'!$B21)</f>
        <v>3075.8389999999999</v>
      </c>
      <c r="F21" s="21">
        <f>+SUMIFS('PT ENE-DIC 2024'!$AI$6:$AI$84,'PT ENE-DIC 2024'!$B$6:$B$84,'GENERAL ENE-DIC 2024'!$B21)+SUMIFS('PNT SET-2023 - DIC-2024'!$AB$6:$AB$96,'PNT SET-2023 - DIC-2024'!$B$6:$B$96,'GENERAL ENE-DIC 2024'!$B21)</f>
        <v>-228.1000000000015</v>
      </c>
      <c r="G21" s="21">
        <f>+SUMIFS('PT ENE-DIC 2024'!$AS$6:$AS$84,'PT ENE-DIC 2024'!$B$6:$B$84,'GENERAL ENE-DIC 2024'!$B21)+SUMIFS('PNT SET-2023 - DIC-2024'!$AI$6:$AI$96,'PNT SET-2023 - DIC-2024'!$B$6:$B$96,'GENERAL ENE-DIC 2024'!$B21)</f>
        <v>2778</v>
      </c>
      <c r="H21" s="21">
        <f t="shared" si="0"/>
        <v>-2411.9510999999984</v>
      </c>
      <c r="I21" s="21">
        <f t="shared" si="1"/>
        <v>0</v>
      </c>
      <c r="J21" s="22">
        <f t="shared" si="2"/>
        <v>2411.9510999999984</v>
      </c>
    </row>
    <row r="22" spans="1:10" x14ac:dyDescent="0.25">
      <c r="A22" s="17" t="s">
        <v>25</v>
      </c>
      <c r="B22" s="18">
        <v>999</v>
      </c>
      <c r="C22" s="19" t="s">
        <v>26</v>
      </c>
      <c r="D22" s="20">
        <f>+SUMIFS('PT ENE-DIC 2024'!$D$6:$D$84,'PT ENE-DIC 2024'!$B$6:$B$84,'GENERAL ENE-DIC 2024'!$B22)+SUMIFS('PNT SET-2023 - DIC-2024'!$D$6:$D$96,'PNT SET-2023 - DIC-2024'!$B$6:$B$96,'GENERAL ENE-DIC 2024'!$B22)</f>
        <v>-2900722.9525999976</v>
      </c>
      <c r="E22" s="21">
        <f>+SUMIFS('PT ENE-DIC 2024'!$Q$6:$Q$84,'PT ENE-DIC 2024'!$B$6:$B$84,'GENERAL ENE-DIC 2024'!$B22)+SUMIFS('PNT SET-2023 - DIC-2024'!$U$6:$U$96,'PNT SET-2023 - DIC-2024'!$B$6:$B$96,'GENERAL ENE-DIC 2024'!$B22)</f>
        <v>3507958.5456000008</v>
      </c>
      <c r="F22" s="21">
        <f>+SUMIFS('PT ENE-DIC 2024'!$AI$6:$AI$84,'PT ENE-DIC 2024'!$B$6:$B$84,'GENERAL ENE-DIC 2024'!$B22)+SUMIFS('PNT SET-2023 - DIC-2024'!$AB$6:$AB$96,'PNT SET-2023 - DIC-2024'!$B$6:$B$96,'GENERAL ENE-DIC 2024'!$B22)</f>
        <v>223407.55399999989</v>
      </c>
      <c r="G22" s="21">
        <f>+SUMIFS('PT ENE-DIC 2024'!$AS$6:$AS$84,'PT ENE-DIC 2024'!$B$6:$B$84,'GENERAL ENE-DIC 2024'!$B22)+SUMIFS('PNT SET-2023 - DIC-2024'!$AI$6:$AI$96,'PNT SET-2023 - DIC-2024'!$B$6:$B$96,'GENERAL ENE-DIC 2024'!$B22)</f>
        <v>2856454</v>
      </c>
      <c r="H22" s="21">
        <f t="shared" si="0"/>
        <v>-3328819.9441999989</v>
      </c>
      <c r="I22" s="21">
        <f t="shared" si="1"/>
        <v>0</v>
      </c>
      <c r="J22" s="22">
        <f t="shared" si="2"/>
        <v>3328819.9441999989</v>
      </c>
    </row>
    <row r="23" spans="1:10" x14ac:dyDescent="0.25">
      <c r="A23" s="17" t="s">
        <v>25</v>
      </c>
      <c r="B23" s="18">
        <v>787</v>
      </c>
      <c r="C23" s="19" t="s">
        <v>115</v>
      </c>
      <c r="D23" s="20">
        <f>+SUMIFS('PT ENE-DIC 2024'!$D$6:$D$84,'PT ENE-DIC 2024'!$B$6:$B$84,'GENERAL ENE-DIC 2024'!$B23)+SUMIFS('PNT SET-2023 - DIC-2024'!$D$6:$D$96,'PNT SET-2023 - DIC-2024'!$B$6:$B$96,'GENERAL ENE-DIC 2024'!$B23)</f>
        <v>22668</v>
      </c>
      <c r="E23" s="21">
        <f>+SUMIFS('PT ENE-DIC 2024'!$Q$6:$Q$84,'PT ENE-DIC 2024'!$B$6:$B$84,'GENERAL ENE-DIC 2024'!$B23)+SUMIFS('PNT SET-2023 - DIC-2024'!$U$6:$U$96,'PNT SET-2023 - DIC-2024'!$B$6:$B$96,'GENERAL ENE-DIC 2024'!$B23)</f>
        <v>0</v>
      </c>
      <c r="F23" s="21">
        <f>+SUMIFS('PT ENE-DIC 2024'!$AI$6:$AI$84,'PT ENE-DIC 2024'!$B$6:$B$84,'GENERAL ENE-DIC 2024'!$B23)+SUMIFS('PNT SET-2023 - DIC-2024'!$AB$6:$AB$96,'PNT SET-2023 - DIC-2024'!$B$6:$B$96,'GENERAL ENE-DIC 2024'!$B23)</f>
        <v>0</v>
      </c>
      <c r="G23" s="21">
        <f>+SUMIFS('PT ENE-DIC 2024'!$AS$6:$AS$84,'PT ENE-DIC 2024'!$B$6:$B$84,'GENERAL ENE-DIC 2024'!$B23)+SUMIFS('PNT SET-2023 - DIC-2024'!$AI$6:$AI$96,'PNT SET-2023 - DIC-2024'!$B$6:$B$96,'GENERAL ENE-DIC 2024'!$B23)</f>
        <v>0</v>
      </c>
      <c r="H23" s="21">
        <f t="shared" si="0"/>
        <v>22668</v>
      </c>
      <c r="I23" s="21">
        <f t="shared" si="1"/>
        <v>22668</v>
      </c>
      <c r="J23" s="22">
        <f t="shared" si="2"/>
        <v>0</v>
      </c>
    </row>
    <row r="24" spans="1:10" x14ac:dyDescent="0.25">
      <c r="A24" s="17" t="s">
        <v>25</v>
      </c>
      <c r="B24" s="18">
        <v>1047</v>
      </c>
      <c r="C24" s="19" t="s">
        <v>102</v>
      </c>
      <c r="D24" s="20">
        <f>+SUMIFS('PT ENE-DIC 2024'!$D$6:$D$84,'PT ENE-DIC 2024'!$B$6:$B$84,'GENERAL ENE-DIC 2024'!$B24)+SUMIFS('PNT SET-2023 - DIC-2024'!$D$6:$D$96,'PNT SET-2023 - DIC-2024'!$B$6:$B$96,'GENERAL ENE-DIC 2024'!$B24)</f>
        <v>144573.0455000003</v>
      </c>
      <c r="E24" s="21">
        <f>+SUMIFS('PT ENE-DIC 2024'!$Q$6:$Q$84,'PT ENE-DIC 2024'!$B$6:$B$84,'GENERAL ENE-DIC 2024'!$B24)+SUMIFS('PNT SET-2023 - DIC-2024'!$U$6:$U$96,'PNT SET-2023 - DIC-2024'!$B$6:$B$96,'GENERAL ENE-DIC 2024'!$B24)</f>
        <v>1774049.67</v>
      </c>
      <c r="F24" s="21">
        <f>+SUMIFS('PT ENE-DIC 2024'!$AI$6:$AI$84,'PT ENE-DIC 2024'!$B$6:$B$84,'GENERAL ENE-DIC 2024'!$B24)+SUMIFS('PNT SET-2023 - DIC-2024'!$AB$6:$AB$96,'PNT SET-2023 - DIC-2024'!$B$6:$B$96,'GENERAL ENE-DIC 2024'!$B24)</f>
        <v>15630.810000000001</v>
      </c>
      <c r="G24" s="21">
        <f>+SUMIFS('PT ENE-DIC 2024'!$AS$6:$AS$84,'PT ENE-DIC 2024'!$B$6:$B$84,'GENERAL ENE-DIC 2024'!$B24)+SUMIFS('PNT SET-2023 - DIC-2024'!$AI$6:$AI$96,'PNT SET-2023 - DIC-2024'!$B$6:$B$96,'GENERAL ENE-DIC 2024'!$B24)</f>
        <v>1275427</v>
      </c>
      <c r="H24" s="21">
        <f t="shared" si="0"/>
        <v>-338418.81449999963</v>
      </c>
      <c r="I24" s="21">
        <f t="shared" si="1"/>
        <v>0</v>
      </c>
      <c r="J24" s="22">
        <f t="shared" si="2"/>
        <v>338418.81449999963</v>
      </c>
    </row>
    <row r="25" spans="1:10" x14ac:dyDescent="0.25">
      <c r="A25" s="17" t="s">
        <v>25</v>
      </c>
      <c r="B25" s="18">
        <v>1539</v>
      </c>
      <c r="C25" s="19" t="s">
        <v>124</v>
      </c>
      <c r="D25" s="20">
        <f>+SUMIFS('PT ENE-DIC 2024'!$D$6:$D$84,'PT ENE-DIC 2024'!$B$6:$B$84,'GENERAL ENE-DIC 2024'!$B25)+SUMIFS('PNT SET-2023 - DIC-2024'!$D$6:$D$96,'PNT SET-2023 - DIC-2024'!$B$6:$B$96,'GENERAL ENE-DIC 2024'!$B25)</f>
        <v>8988</v>
      </c>
      <c r="E25" s="21">
        <f>+SUMIFS('PT ENE-DIC 2024'!$Q$6:$Q$84,'PT ENE-DIC 2024'!$B$6:$B$84,'GENERAL ENE-DIC 2024'!$B25)+SUMIFS('PNT SET-2023 - DIC-2024'!$U$6:$U$96,'PNT SET-2023 - DIC-2024'!$B$6:$B$96,'GENERAL ENE-DIC 2024'!$B25)</f>
        <v>0</v>
      </c>
      <c r="F25" s="21">
        <f>+SUMIFS('PT ENE-DIC 2024'!$AI$6:$AI$84,'PT ENE-DIC 2024'!$B$6:$B$84,'GENERAL ENE-DIC 2024'!$B25)+SUMIFS('PNT SET-2023 - DIC-2024'!$AB$6:$AB$96,'PNT SET-2023 - DIC-2024'!$B$6:$B$96,'GENERAL ENE-DIC 2024'!$B25)</f>
        <v>0</v>
      </c>
      <c r="G25" s="21">
        <f>+SUMIFS('PT ENE-DIC 2024'!$AS$6:$AS$84,'PT ENE-DIC 2024'!$B$6:$B$84,'GENERAL ENE-DIC 2024'!$B25)+SUMIFS('PNT SET-2023 - DIC-2024'!$AI$6:$AI$96,'PNT SET-2023 - DIC-2024'!$B$6:$B$96,'GENERAL ENE-DIC 2024'!$B25)</f>
        <v>7585</v>
      </c>
      <c r="H25" s="21">
        <f t="shared" si="0"/>
        <v>16573</v>
      </c>
      <c r="I25" s="21">
        <f t="shared" si="1"/>
        <v>16573</v>
      </c>
      <c r="J25" s="22">
        <f t="shared" si="2"/>
        <v>0</v>
      </c>
    </row>
    <row r="26" spans="1:10" x14ac:dyDescent="0.25">
      <c r="A26" s="17" t="s">
        <v>25</v>
      </c>
      <c r="B26" s="18">
        <v>1743</v>
      </c>
      <c r="C26" s="19" t="s">
        <v>151</v>
      </c>
      <c r="D26" s="20">
        <f>+SUMIFS('PT ENE-DIC 2024'!$D$6:$D$84,'PT ENE-DIC 2024'!$B$6:$B$84,'GENERAL ENE-DIC 2024'!$B26)+SUMIFS('PNT SET-2023 - DIC-2024'!$D$6:$D$96,'PNT SET-2023 - DIC-2024'!$B$6:$B$96,'GENERAL ENE-DIC 2024'!$B26)</f>
        <v>0</v>
      </c>
      <c r="E26" s="21">
        <f>+SUMIFS('PT ENE-DIC 2024'!$Q$6:$Q$84,'PT ENE-DIC 2024'!$B$6:$B$84,'GENERAL ENE-DIC 2024'!$B26)+SUMIFS('PNT SET-2023 - DIC-2024'!$U$6:$U$96,'PNT SET-2023 - DIC-2024'!$B$6:$B$96,'GENERAL ENE-DIC 2024'!$B26)</f>
        <v>0</v>
      </c>
      <c r="F26" s="21">
        <f>+SUMIFS('PT ENE-DIC 2024'!$AI$6:$AI$84,'PT ENE-DIC 2024'!$B$6:$B$84,'GENERAL ENE-DIC 2024'!$B26)+SUMIFS('PNT SET-2023 - DIC-2024'!$AB$6:$AB$96,'PNT SET-2023 - DIC-2024'!$B$6:$B$96,'GENERAL ENE-DIC 2024'!$B26)</f>
        <v>0</v>
      </c>
      <c r="G26" s="21">
        <f>+SUMIFS('PT ENE-DIC 2024'!$AS$6:$AS$84,'PT ENE-DIC 2024'!$B$6:$B$84,'GENERAL ENE-DIC 2024'!$B26)+SUMIFS('PNT SET-2023 - DIC-2024'!$AI$6:$AI$96,'PNT SET-2023 - DIC-2024'!$B$6:$B$96,'GENERAL ENE-DIC 2024'!$B26)</f>
        <v>23904</v>
      </c>
      <c r="H26" s="21">
        <f>+D26-E26+F26+G26</f>
        <v>23904</v>
      </c>
      <c r="I26" s="21">
        <f>+IF(H26&gt;0,H26,0)</f>
        <v>23904</v>
      </c>
      <c r="J26" s="22">
        <f>+IF(H26&lt;0,-H26,0)</f>
        <v>0</v>
      </c>
    </row>
    <row r="27" spans="1:10" x14ac:dyDescent="0.25">
      <c r="A27" s="17" t="s">
        <v>27</v>
      </c>
      <c r="B27" s="18">
        <v>1316</v>
      </c>
      <c r="C27" s="19" t="s">
        <v>28</v>
      </c>
      <c r="D27" s="20">
        <f>+SUMIFS('PT ENE-DIC 2024'!$D$6:$D$84,'PT ENE-DIC 2024'!$B$6:$B$84,'GENERAL ENE-DIC 2024'!$B27)+SUMIFS('PNT SET-2023 - DIC-2024'!$D$6:$D$96,'PNT SET-2023 - DIC-2024'!$B$6:$B$96,'GENERAL ENE-DIC 2024'!$B27)</f>
        <v>230442.74799999999</v>
      </c>
      <c r="E27" s="21">
        <f>+SUMIFS('PT ENE-DIC 2024'!$Q$6:$Q$84,'PT ENE-DIC 2024'!$B$6:$B$84,'GENERAL ENE-DIC 2024'!$B27)+SUMIFS('PNT SET-2023 - DIC-2024'!$U$6:$U$96,'PNT SET-2023 - DIC-2024'!$B$6:$B$96,'GENERAL ENE-DIC 2024'!$B27)</f>
        <v>16552.744000000002</v>
      </c>
      <c r="F27" s="21">
        <f>+SUMIFS('PT ENE-DIC 2024'!$AI$6:$AI$84,'PT ENE-DIC 2024'!$B$6:$B$84,'GENERAL ENE-DIC 2024'!$B27)+SUMIFS('PNT SET-2023 - DIC-2024'!$AB$6:$AB$96,'PNT SET-2023 - DIC-2024'!$B$6:$B$96,'GENERAL ENE-DIC 2024'!$B27)</f>
        <v>0</v>
      </c>
      <c r="G27" s="21">
        <f>+SUMIFS('PT ENE-DIC 2024'!$AS$6:$AS$84,'PT ENE-DIC 2024'!$B$6:$B$84,'GENERAL ENE-DIC 2024'!$B27)+SUMIFS('PNT SET-2023 - DIC-2024'!$AI$6:$AI$96,'PNT SET-2023 - DIC-2024'!$B$6:$B$96,'GENERAL ENE-DIC 2024'!$B27)</f>
        <v>0</v>
      </c>
      <c r="H27" s="21">
        <f t="shared" si="0"/>
        <v>213890.00399999999</v>
      </c>
      <c r="I27" s="21">
        <f t="shared" si="1"/>
        <v>213890.00399999999</v>
      </c>
      <c r="J27" s="22">
        <f t="shared" si="2"/>
        <v>0</v>
      </c>
    </row>
    <row r="28" spans="1:10" x14ac:dyDescent="0.25">
      <c r="A28" s="17" t="s">
        <v>27</v>
      </c>
      <c r="B28" s="18">
        <v>1317</v>
      </c>
      <c r="C28" s="19" t="s">
        <v>29</v>
      </c>
      <c r="D28" s="20">
        <f>+SUMIFS('PT ENE-DIC 2024'!$D$6:$D$84,'PT ENE-DIC 2024'!$B$6:$B$84,'GENERAL ENE-DIC 2024'!$B28)+SUMIFS('PNT SET-2023 - DIC-2024'!$D$6:$D$96,'PNT SET-2023 - DIC-2024'!$B$6:$B$96,'GENERAL ENE-DIC 2024'!$B28)</f>
        <v>-3232754.9833001569</v>
      </c>
      <c r="E28" s="21">
        <f>+SUMIFS('PT ENE-DIC 2024'!$Q$6:$Q$84,'PT ENE-DIC 2024'!$B$6:$B$84,'GENERAL ENE-DIC 2024'!$B28)+SUMIFS('PNT SET-2023 - DIC-2024'!$U$6:$U$96,'PNT SET-2023 - DIC-2024'!$B$6:$B$96,'GENERAL ENE-DIC 2024'!$B28)</f>
        <v>10270170.865999971</v>
      </c>
      <c r="F28" s="21">
        <f>+SUMIFS('PT ENE-DIC 2024'!$AI$6:$AI$84,'PT ENE-DIC 2024'!$B$6:$B$84,'GENERAL ENE-DIC 2024'!$B28)+SUMIFS('PNT SET-2023 - DIC-2024'!$AB$6:$AB$96,'PNT SET-2023 - DIC-2024'!$B$6:$B$96,'GENERAL ENE-DIC 2024'!$B28)</f>
        <v>-610316.51299999759</v>
      </c>
      <c r="G28" s="21">
        <f>+SUMIFS('PT ENE-DIC 2024'!$AS$6:$AS$84,'PT ENE-DIC 2024'!$B$6:$B$84,'GENERAL ENE-DIC 2024'!$B28)+SUMIFS('PNT SET-2023 - DIC-2024'!$AI$6:$AI$96,'PNT SET-2023 - DIC-2024'!$B$6:$B$96,'GENERAL ENE-DIC 2024'!$B28)</f>
        <v>8872785</v>
      </c>
      <c r="H28" s="21">
        <f t="shared" si="0"/>
        <v>-5240457.3623001259</v>
      </c>
      <c r="I28" s="21">
        <f t="shared" si="1"/>
        <v>0</v>
      </c>
      <c r="J28" s="22">
        <f t="shared" si="2"/>
        <v>5240457.3623001259</v>
      </c>
    </row>
    <row r="29" spans="1:10" x14ac:dyDescent="0.25">
      <c r="A29" s="17" t="s">
        <v>27</v>
      </c>
      <c r="B29" s="18">
        <v>1318</v>
      </c>
      <c r="C29" s="19" t="s">
        <v>30</v>
      </c>
      <c r="D29" s="20">
        <f>+SUMIFS('PT ENE-DIC 2024'!$D$6:$D$84,'PT ENE-DIC 2024'!$B$6:$B$84,'GENERAL ENE-DIC 2024'!$B29)+SUMIFS('PNT SET-2023 - DIC-2024'!$D$6:$D$96,'PNT SET-2023 - DIC-2024'!$B$6:$B$96,'GENERAL ENE-DIC 2024'!$B29)</f>
        <v>-553743.10719999974</v>
      </c>
      <c r="E29" s="21">
        <f>+SUMIFS('PT ENE-DIC 2024'!$Q$6:$Q$84,'PT ENE-DIC 2024'!$B$6:$B$84,'GENERAL ENE-DIC 2024'!$B29)+SUMIFS('PNT SET-2023 - DIC-2024'!$U$6:$U$96,'PNT SET-2023 - DIC-2024'!$B$6:$B$96,'GENERAL ENE-DIC 2024'!$B29)</f>
        <v>370781.5539</v>
      </c>
      <c r="F29" s="21">
        <f>+SUMIFS('PT ENE-DIC 2024'!$AI$6:$AI$84,'PT ENE-DIC 2024'!$B$6:$B$84,'GENERAL ENE-DIC 2024'!$B29)+SUMIFS('PNT SET-2023 - DIC-2024'!$AB$6:$AB$96,'PNT SET-2023 - DIC-2024'!$B$6:$B$96,'GENERAL ENE-DIC 2024'!$B29)</f>
        <v>-2869.1600000003673</v>
      </c>
      <c r="G29" s="21">
        <f>+SUMIFS('PT ENE-DIC 2024'!$AS$6:$AS$84,'PT ENE-DIC 2024'!$B$6:$B$84,'GENERAL ENE-DIC 2024'!$B29)+SUMIFS('PNT SET-2023 - DIC-2024'!$AI$6:$AI$96,'PNT SET-2023 - DIC-2024'!$B$6:$B$96,'GENERAL ENE-DIC 2024'!$B29)</f>
        <v>325908</v>
      </c>
      <c r="H29" s="21">
        <f t="shared" si="0"/>
        <v>-601485.82110000006</v>
      </c>
      <c r="I29" s="21">
        <f t="shared" si="1"/>
        <v>0</v>
      </c>
      <c r="J29" s="22">
        <f t="shared" si="2"/>
        <v>601485.82110000006</v>
      </c>
    </row>
    <row r="30" spans="1:10" x14ac:dyDescent="0.25">
      <c r="A30" s="17" t="s">
        <v>31</v>
      </c>
      <c r="B30" s="18">
        <v>1130</v>
      </c>
      <c r="C30" s="19" t="s">
        <v>32</v>
      </c>
      <c r="D30" s="20">
        <f>+SUMIFS('PT ENE-DIC 2024'!$D$6:$D$84,'PT ENE-DIC 2024'!$B$6:$B$84,'GENERAL ENE-DIC 2024'!$B30)+SUMIFS('PNT SET-2023 - DIC-2024'!$D$6:$D$96,'PNT SET-2023 - DIC-2024'!$B$6:$B$96,'GENERAL ENE-DIC 2024'!$B30)</f>
        <v>-1304163.4687999904</v>
      </c>
      <c r="E30" s="21">
        <f>+SUMIFS('PT ENE-DIC 2024'!$Q$6:$Q$84,'PT ENE-DIC 2024'!$B$6:$B$84,'GENERAL ENE-DIC 2024'!$B30)+SUMIFS('PNT SET-2023 - DIC-2024'!$U$6:$U$96,'PNT SET-2023 - DIC-2024'!$B$6:$B$96,'GENERAL ENE-DIC 2024'!$B30)</f>
        <v>3302728.2083000005</v>
      </c>
      <c r="F30" s="21">
        <f>+SUMIFS('PT ENE-DIC 2024'!$AI$6:$AI$84,'PT ENE-DIC 2024'!$B$6:$B$84,'GENERAL ENE-DIC 2024'!$B30)+SUMIFS('PNT SET-2023 - DIC-2024'!$AB$6:$AB$96,'PNT SET-2023 - DIC-2024'!$B$6:$B$96,'GENERAL ENE-DIC 2024'!$B30)</f>
        <v>62065.341999998753</v>
      </c>
      <c r="G30" s="21">
        <f>+SUMIFS('PT ENE-DIC 2024'!$AS$6:$AS$84,'PT ENE-DIC 2024'!$B$6:$B$84,'GENERAL ENE-DIC 2024'!$B30)+SUMIFS('PNT SET-2023 - DIC-2024'!$AI$6:$AI$96,'PNT SET-2023 - DIC-2024'!$B$6:$B$96,'GENERAL ENE-DIC 2024'!$B30)</f>
        <v>5089699</v>
      </c>
      <c r="H30" s="21">
        <f t="shared" si="0"/>
        <v>544872.66490000766</v>
      </c>
      <c r="I30" s="21">
        <f t="shared" si="1"/>
        <v>544872.66490000766</v>
      </c>
      <c r="J30" s="22">
        <f t="shared" si="2"/>
        <v>0</v>
      </c>
    </row>
    <row r="31" spans="1:10" x14ac:dyDescent="0.25">
      <c r="A31" s="17" t="s">
        <v>31</v>
      </c>
      <c r="B31" s="18">
        <v>1169</v>
      </c>
      <c r="C31" s="19" t="s">
        <v>33</v>
      </c>
      <c r="D31" s="20">
        <f>+SUMIFS('PT ENE-DIC 2024'!$D$6:$D$84,'PT ENE-DIC 2024'!$B$6:$B$84,'GENERAL ENE-DIC 2024'!$B31)+SUMIFS('PNT SET-2023 - DIC-2024'!$D$6:$D$96,'PNT SET-2023 - DIC-2024'!$B$6:$B$96,'GENERAL ENE-DIC 2024'!$B31)</f>
        <v>-609887.54075714608</v>
      </c>
      <c r="E31" s="21">
        <f>+SUMIFS('PT ENE-DIC 2024'!$Q$6:$Q$84,'PT ENE-DIC 2024'!$B$6:$B$84,'GENERAL ENE-DIC 2024'!$B31)+SUMIFS('PNT SET-2023 - DIC-2024'!$U$6:$U$96,'PNT SET-2023 - DIC-2024'!$B$6:$B$96,'GENERAL ENE-DIC 2024'!$B31)</f>
        <v>4625922.2880000034</v>
      </c>
      <c r="F31" s="21">
        <f>+SUMIFS('PT ENE-DIC 2024'!$AI$6:$AI$84,'PT ENE-DIC 2024'!$B$6:$B$84,'GENERAL ENE-DIC 2024'!$B31)+SUMIFS('PNT SET-2023 - DIC-2024'!$AB$6:$AB$96,'PNT SET-2023 - DIC-2024'!$B$6:$B$96,'GENERAL ENE-DIC 2024'!$B31)</f>
        <v>770055.31000000064</v>
      </c>
      <c r="G31" s="21">
        <f>+SUMIFS('PT ENE-DIC 2024'!$AS$6:$AS$84,'PT ENE-DIC 2024'!$B$6:$B$84,'GENERAL ENE-DIC 2024'!$B31)+SUMIFS('PNT SET-2023 - DIC-2024'!$AI$6:$AI$96,'PNT SET-2023 - DIC-2024'!$B$6:$B$96,'GENERAL ENE-DIC 2024'!$B31)</f>
        <v>4166510</v>
      </c>
      <c r="H31" s="21">
        <f t="shared" si="0"/>
        <v>-299244.51875714865</v>
      </c>
      <c r="I31" s="21">
        <f t="shared" si="1"/>
        <v>0</v>
      </c>
      <c r="J31" s="22">
        <f t="shared" si="2"/>
        <v>299244.51875714865</v>
      </c>
    </row>
    <row r="32" spans="1:10" x14ac:dyDescent="0.25">
      <c r="A32" s="17" t="s">
        <v>31</v>
      </c>
      <c r="B32" s="18">
        <v>1626</v>
      </c>
      <c r="C32" s="19" t="s">
        <v>125</v>
      </c>
      <c r="D32" s="20">
        <f>+SUMIFS('PT ENE-DIC 2024'!$D$6:$D$84,'PT ENE-DIC 2024'!$B$6:$B$84,'GENERAL ENE-DIC 2024'!$B32)+SUMIFS('PNT SET-2023 - DIC-2024'!$D$6:$D$96,'PNT SET-2023 - DIC-2024'!$B$6:$B$96,'GENERAL ENE-DIC 2024'!$B32)</f>
        <v>3780</v>
      </c>
      <c r="E32" s="21">
        <f>+SUMIFS('PT ENE-DIC 2024'!$Q$6:$Q$84,'PT ENE-DIC 2024'!$B$6:$B$84,'GENERAL ENE-DIC 2024'!$B32)+SUMIFS('PNT SET-2023 - DIC-2024'!$U$6:$U$96,'PNT SET-2023 - DIC-2024'!$B$6:$B$96,'GENERAL ENE-DIC 2024'!$B32)</f>
        <v>0</v>
      </c>
      <c r="F32" s="21">
        <f>+SUMIFS('PT ENE-DIC 2024'!$AI$6:$AI$84,'PT ENE-DIC 2024'!$B$6:$B$84,'GENERAL ENE-DIC 2024'!$B32)+SUMIFS('PNT SET-2023 - DIC-2024'!$AB$6:$AB$96,'PNT SET-2023 - DIC-2024'!$B$6:$B$96,'GENERAL ENE-DIC 2024'!$B32)</f>
        <v>0</v>
      </c>
      <c r="G32" s="21">
        <f>+SUMIFS('PT ENE-DIC 2024'!$AS$6:$AS$84,'PT ENE-DIC 2024'!$B$6:$B$84,'GENERAL ENE-DIC 2024'!$B32)+SUMIFS('PNT SET-2023 - DIC-2024'!$AI$6:$AI$96,'PNT SET-2023 - DIC-2024'!$B$6:$B$96,'GENERAL ENE-DIC 2024'!$B32)</f>
        <v>9506</v>
      </c>
      <c r="H32" s="21">
        <f t="shared" si="0"/>
        <v>13286</v>
      </c>
      <c r="I32" s="21">
        <f t="shared" si="1"/>
        <v>13286</v>
      </c>
      <c r="J32" s="22">
        <f t="shared" si="2"/>
        <v>0</v>
      </c>
    </row>
    <row r="33" spans="1:10" x14ac:dyDescent="0.25">
      <c r="A33" s="17" t="s">
        <v>34</v>
      </c>
      <c r="B33" s="18">
        <v>1000</v>
      </c>
      <c r="C33" s="19" t="s">
        <v>35</v>
      </c>
      <c r="D33" s="20">
        <f>+SUMIFS('PT ENE-DIC 2024'!$D$6:$D$84,'PT ENE-DIC 2024'!$B$6:$B$84,'GENERAL ENE-DIC 2024'!$B33)+SUMIFS('PNT SET-2023 - DIC-2024'!$D$6:$D$96,'PNT SET-2023 - DIC-2024'!$B$6:$B$96,'GENERAL ENE-DIC 2024'!$B33)</f>
        <v>148268.87500000006</v>
      </c>
      <c r="E33" s="21">
        <f>+SUMIFS('PT ENE-DIC 2024'!$Q$6:$Q$84,'PT ENE-DIC 2024'!$B$6:$B$84,'GENERAL ENE-DIC 2024'!$B33)+SUMIFS('PNT SET-2023 - DIC-2024'!$U$6:$U$96,'PNT SET-2023 - DIC-2024'!$B$6:$B$96,'GENERAL ENE-DIC 2024'!$B33)</f>
        <v>143330.15300000002</v>
      </c>
      <c r="F33" s="21">
        <f>+SUMIFS('PT ENE-DIC 2024'!$AI$6:$AI$84,'PT ENE-DIC 2024'!$B$6:$B$84,'GENERAL ENE-DIC 2024'!$B33)+SUMIFS('PNT SET-2023 - DIC-2024'!$AB$6:$AB$96,'PNT SET-2023 - DIC-2024'!$B$6:$B$96,'GENERAL ENE-DIC 2024'!$B33)</f>
        <v>-1432.010000000013</v>
      </c>
      <c r="G33" s="21">
        <f>+SUMIFS('PT ENE-DIC 2024'!$AS$6:$AS$84,'PT ENE-DIC 2024'!$B$6:$B$84,'GENERAL ENE-DIC 2024'!$B33)+SUMIFS('PNT SET-2023 - DIC-2024'!$AI$6:$AI$96,'PNT SET-2023 - DIC-2024'!$B$6:$B$96,'GENERAL ENE-DIC 2024'!$B33)</f>
        <v>133298</v>
      </c>
      <c r="H33" s="21">
        <f t="shared" si="0"/>
        <v>136804.71200000003</v>
      </c>
      <c r="I33" s="21">
        <f t="shared" si="1"/>
        <v>136804.71200000003</v>
      </c>
      <c r="J33" s="22">
        <f t="shared" si="2"/>
        <v>0</v>
      </c>
    </row>
    <row r="34" spans="1:10" x14ac:dyDescent="0.25">
      <c r="A34" s="17" t="s">
        <v>36</v>
      </c>
      <c r="B34" s="18">
        <v>812</v>
      </c>
      <c r="C34" s="19" t="s">
        <v>37</v>
      </c>
      <c r="D34" s="20">
        <f>+SUMIFS('PT ENE-DIC 2024'!$D$6:$D$84,'PT ENE-DIC 2024'!$B$6:$B$84,'GENERAL ENE-DIC 2024'!$B34)+SUMIFS('PNT SET-2023 - DIC-2024'!$D$6:$D$96,'PNT SET-2023 - DIC-2024'!$B$6:$B$96,'GENERAL ENE-DIC 2024'!$B34)</f>
        <v>-2946762.022619715</v>
      </c>
      <c r="E34" s="21">
        <f>+SUMIFS('PT ENE-DIC 2024'!$Q$6:$Q$84,'PT ENE-DIC 2024'!$B$6:$B$84,'GENERAL ENE-DIC 2024'!$B34)+SUMIFS('PNT SET-2023 - DIC-2024'!$U$6:$U$96,'PNT SET-2023 - DIC-2024'!$B$6:$B$96,'GENERAL ENE-DIC 2024'!$B34)</f>
        <v>4431922.5441999976</v>
      </c>
      <c r="F34" s="21">
        <f>+SUMIFS('PT ENE-DIC 2024'!$AI$6:$AI$84,'PT ENE-DIC 2024'!$B$6:$B$84,'GENERAL ENE-DIC 2024'!$B34)+SUMIFS('PNT SET-2023 - DIC-2024'!$AB$6:$AB$96,'PNT SET-2023 - DIC-2024'!$B$6:$B$96,'GENERAL ENE-DIC 2024'!$B34)</f>
        <v>161688.65899993526</v>
      </c>
      <c r="G34" s="21">
        <f>+SUMIFS('PT ENE-DIC 2024'!$AS$6:$AS$84,'PT ENE-DIC 2024'!$B$6:$B$84,'GENERAL ENE-DIC 2024'!$B34)+SUMIFS('PNT SET-2023 - DIC-2024'!$AI$6:$AI$96,'PNT SET-2023 - DIC-2024'!$B$6:$B$96,'GENERAL ENE-DIC 2024'!$B34)</f>
        <v>2725474</v>
      </c>
      <c r="H34" s="21">
        <f t="shared" si="0"/>
        <v>-4491521.9078197777</v>
      </c>
      <c r="I34" s="21">
        <f t="shared" si="1"/>
        <v>0</v>
      </c>
      <c r="J34" s="22">
        <f t="shared" si="2"/>
        <v>4491521.9078197777</v>
      </c>
    </row>
    <row r="35" spans="1:10" x14ac:dyDescent="0.25">
      <c r="A35" s="17" t="s">
        <v>36</v>
      </c>
      <c r="B35" s="18">
        <v>811</v>
      </c>
      <c r="C35" s="19" t="s">
        <v>116</v>
      </c>
      <c r="D35" s="20">
        <f>+SUMIFS('PT ENE-DIC 2024'!$D$6:$D$84,'PT ENE-DIC 2024'!$B$6:$B$84,'GENERAL ENE-DIC 2024'!$B35)+SUMIFS('PNT SET-2023 - DIC-2024'!$D$6:$D$96,'PNT SET-2023 - DIC-2024'!$B$6:$B$96,'GENERAL ENE-DIC 2024'!$B35)</f>
        <v>5536</v>
      </c>
      <c r="E35" s="21">
        <f>+SUMIFS('PT ENE-DIC 2024'!$Q$6:$Q$84,'PT ENE-DIC 2024'!$B$6:$B$84,'GENERAL ENE-DIC 2024'!$B35)+SUMIFS('PNT SET-2023 - DIC-2024'!$U$6:$U$96,'PNT SET-2023 - DIC-2024'!$B$6:$B$96,'GENERAL ENE-DIC 2024'!$B35)</f>
        <v>0</v>
      </c>
      <c r="F35" s="21">
        <f>+SUMIFS('PT ENE-DIC 2024'!$AI$6:$AI$84,'PT ENE-DIC 2024'!$B$6:$B$84,'GENERAL ENE-DIC 2024'!$B35)+SUMIFS('PNT SET-2023 - DIC-2024'!$AB$6:$AB$96,'PNT SET-2023 - DIC-2024'!$B$6:$B$96,'GENERAL ENE-DIC 2024'!$B35)</f>
        <v>0</v>
      </c>
      <c r="G35" s="21">
        <f>+SUMIFS('PT ENE-DIC 2024'!$AS$6:$AS$84,'PT ENE-DIC 2024'!$B$6:$B$84,'GENERAL ENE-DIC 2024'!$B35)+SUMIFS('PNT SET-2023 - DIC-2024'!$AI$6:$AI$96,'PNT SET-2023 - DIC-2024'!$B$6:$B$96,'GENERAL ENE-DIC 2024'!$B35)</f>
        <v>4147</v>
      </c>
      <c r="H35" s="21">
        <f t="shared" si="0"/>
        <v>9683</v>
      </c>
      <c r="I35" s="21">
        <f t="shared" si="1"/>
        <v>9683</v>
      </c>
      <c r="J35" s="22">
        <f t="shared" si="2"/>
        <v>0</v>
      </c>
    </row>
    <row r="36" spans="1:10" x14ac:dyDescent="0.25">
      <c r="A36" s="17" t="s">
        <v>38</v>
      </c>
      <c r="B36" s="18">
        <v>1014</v>
      </c>
      <c r="C36" s="19" t="s">
        <v>39</v>
      </c>
      <c r="D36" s="20">
        <f>+SUMIFS('PT ENE-DIC 2024'!$D$6:$D$84,'PT ENE-DIC 2024'!$B$6:$B$84,'GENERAL ENE-DIC 2024'!$B36)+SUMIFS('PNT SET-2023 - DIC-2024'!$D$6:$D$96,'PNT SET-2023 - DIC-2024'!$B$6:$B$96,'GENERAL ENE-DIC 2024'!$B36)</f>
        <v>-58261.367299999984</v>
      </c>
      <c r="E36" s="21">
        <f>+SUMIFS('PT ENE-DIC 2024'!$Q$6:$Q$84,'PT ENE-DIC 2024'!$B$6:$B$84,'GENERAL ENE-DIC 2024'!$B36)+SUMIFS('PNT SET-2023 - DIC-2024'!$U$6:$U$96,'PNT SET-2023 - DIC-2024'!$B$6:$B$96,'GENERAL ENE-DIC 2024'!$B36)</f>
        <v>111431.45689999998</v>
      </c>
      <c r="F36" s="21">
        <f>+SUMIFS('PT ENE-DIC 2024'!$AI$6:$AI$84,'PT ENE-DIC 2024'!$B$6:$B$84,'GENERAL ENE-DIC 2024'!$B36)+SUMIFS('PNT SET-2023 - DIC-2024'!$AB$6:$AB$96,'PNT SET-2023 - DIC-2024'!$B$6:$B$96,'GENERAL ENE-DIC 2024'!$B36)</f>
        <v>0</v>
      </c>
      <c r="G36" s="21">
        <f>+SUMIFS('PT ENE-DIC 2024'!$AS$6:$AS$84,'PT ENE-DIC 2024'!$B$6:$B$84,'GENERAL ENE-DIC 2024'!$B36)+SUMIFS('PNT SET-2023 - DIC-2024'!$AI$6:$AI$96,'PNT SET-2023 - DIC-2024'!$B$6:$B$96,'GENERAL ENE-DIC 2024'!$B36)</f>
        <v>84783</v>
      </c>
      <c r="H36" s="21">
        <f t="shared" si="0"/>
        <v>-84909.824199999974</v>
      </c>
      <c r="I36" s="21">
        <f t="shared" si="1"/>
        <v>0</v>
      </c>
      <c r="J36" s="22">
        <f t="shared" si="2"/>
        <v>84909.824199999974</v>
      </c>
    </row>
    <row r="37" spans="1:10" x14ac:dyDescent="0.25">
      <c r="A37" s="17" t="s">
        <v>38</v>
      </c>
      <c r="B37" s="18">
        <v>1052</v>
      </c>
      <c r="C37" s="19" t="s">
        <v>40</v>
      </c>
      <c r="D37" s="20">
        <f>+SUMIFS('PT ENE-DIC 2024'!$D$6:$D$84,'PT ENE-DIC 2024'!$B$6:$B$84,'GENERAL ENE-DIC 2024'!$B37)+SUMIFS('PNT SET-2023 - DIC-2024'!$D$6:$D$96,'PNT SET-2023 - DIC-2024'!$B$6:$B$96,'GENERAL ENE-DIC 2024'!$B37)</f>
        <v>-8551487.9645999596</v>
      </c>
      <c r="E37" s="21">
        <f>+SUMIFS('PT ENE-DIC 2024'!$Q$6:$Q$84,'PT ENE-DIC 2024'!$B$6:$B$84,'GENERAL ENE-DIC 2024'!$B37)+SUMIFS('PNT SET-2023 - DIC-2024'!$U$6:$U$96,'PNT SET-2023 - DIC-2024'!$B$6:$B$96,'GENERAL ENE-DIC 2024'!$B37)</f>
        <v>7082926.309299998</v>
      </c>
      <c r="F37" s="21">
        <f>+SUMIFS('PT ENE-DIC 2024'!$AI$6:$AI$84,'PT ENE-DIC 2024'!$B$6:$B$84,'GENERAL ENE-DIC 2024'!$B37)+SUMIFS('PNT SET-2023 - DIC-2024'!$AB$6:$AB$96,'PNT SET-2023 - DIC-2024'!$B$6:$B$96,'GENERAL ENE-DIC 2024'!$B37)</f>
        <v>-506527.08009998041</v>
      </c>
      <c r="G37" s="21">
        <f>+SUMIFS('PT ENE-DIC 2024'!$AS$6:$AS$84,'PT ENE-DIC 2024'!$B$6:$B$84,'GENERAL ENE-DIC 2024'!$B37)+SUMIFS('PNT SET-2023 - DIC-2024'!$AI$6:$AI$96,'PNT SET-2023 - DIC-2024'!$B$6:$B$96,'GENERAL ENE-DIC 2024'!$B37)</f>
        <v>5552765</v>
      </c>
      <c r="H37" s="21">
        <f t="shared" si="0"/>
        <v>-10588176.353999939</v>
      </c>
      <c r="I37" s="21">
        <f t="shared" si="1"/>
        <v>0</v>
      </c>
      <c r="J37" s="22">
        <f t="shared" si="2"/>
        <v>10588176.353999939</v>
      </c>
    </row>
    <row r="38" spans="1:10" x14ac:dyDescent="0.25">
      <c r="A38" s="17" t="s">
        <v>38</v>
      </c>
      <c r="B38" s="18">
        <v>1196</v>
      </c>
      <c r="C38" s="19" t="s">
        <v>41</v>
      </c>
      <c r="D38" s="20">
        <f>+SUMIFS('PT ENE-DIC 2024'!$D$6:$D$84,'PT ENE-DIC 2024'!$B$6:$B$84,'GENERAL ENE-DIC 2024'!$B38)+SUMIFS('PNT SET-2023 - DIC-2024'!$D$6:$D$96,'PNT SET-2023 - DIC-2024'!$B$6:$B$96,'GENERAL ENE-DIC 2024'!$B38)</f>
        <v>-87705.677999999913</v>
      </c>
      <c r="E38" s="21">
        <f>+SUMIFS('PT ENE-DIC 2024'!$Q$6:$Q$84,'PT ENE-DIC 2024'!$B$6:$B$84,'GENERAL ENE-DIC 2024'!$B38)+SUMIFS('PNT SET-2023 - DIC-2024'!$U$6:$U$96,'PNT SET-2023 - DIC-2024'!$B$6:$B$96,'GENERAL ENE-DIC 2024'!$B38)</f>
        <v>60178.722000000009</v>
      </c>
      <c r="F38" s="21">
        <f>+SUMIFS('PT ENE-DIC 2024'!$AI$6:$AI$84,'PT ENE-DIC 2024'!$B$6:$B$84,'GENERAL ENE-DIC 2024'!$B38)+SUMIFS('PNT SET-2023 - DIC-2024'!$AB$6:$AB$96,'PNT SET-2023 - DIC-2024'!$B$6:$B$96,'GENERAL ENE-DIC 2024'!$B38)</f>
        <v>-1274.1900000000387</v>
      </c>
      <c r="G38" s="21">
        <f>+SUMIFS('PT ENE-DIC 2024'!$AS$6:$AS$84,'PT ENE-DIC 2024'!$B$6:$B$84,'GENERAL ENE-DIC 2024'!$B38)+SUMIFS('PNT SET-2023 - DIC-2024'!$AI$6:$AI$96,'PNT SET-2023 - DIC-2024'!$B$6:$B$96,'GENERAL ENE-DIC 2024'!$B38)</f>
        <v>105103</v>
      </c>
      <c r="H38" s="21">
        <f t="shared" si="0"/>
        <v>-44055.589999999938</v>
      </c>
      <c r="I38" s="21">
        <f t="shared" si="1"/>
        <v>0</v>
      </c>
      <c r="J38" s="22">
        <f t="shared" si="2"/>
        <v>44055.589999999938</v>
      </c>
    </row>
    <row r="39" spans="1:10" x14ac:dyDescent="0.25">
      <c r="A39" s="17" t="s">
        <v>42</v>
      </c>
      <c r="B39" s="18">
        <v>824</v>
      </c>
      <c r="C39" s="19" t="s">
        <v>43</v>
      </c>
      <c r="D39" s="20">
        <f>+SUMIFS('PT ENE-DIC 2024'!$D$6:$D$84,'PT ENE-DIC 2024'!$B$6:$B$84,'GENERAL ENE-DIC 2024'!$B39)+SUMIFS('PNT SET-2023 - DIC-2024'!$D$6:$D$96,'PNT SET-2023 - DIC-2024'!$B$6:$B$96,'GENERAL ENE-DIC 2024'!$B39)</f>
        <v>-5767109.4912999906</v>
      </c>
      <c r="E39" s="21">
        <f>+SUMIFS('PT ENE-DIC 2024'!$Q$6:$Q$84,'PT ENE-DIC 2024'!$B$6:$B$84,'GENERAL ENE-DIC 2024'!$B39)+SUMIFS('PNT SET-2023 - DIC-2024'!$U$6:$U$96,'PNT SET-2023 - DIC-2024'!$B$6:$B$96,'GENERAL ENE-DIC 2024'!$B39)</f>
        <v>6616004.3781999983</v>
      </c>
      <c r="F39" s="21">
        <f>+SUMIFS('PT ENE-DIC 2024'!$AI$6:$AI$84,'PT ENE-DIC 2024'!$B$6:$B$84,'GENERAL ENE-DIC 2024'!$B39)+SUMIFS('PNT SET-2023 - DIC-2024'!$AB$6:$AB$96,'PNT SET-2023 - DIC-2024'!$B$6:$B$96,'GENERAL ENE-DIC 2024'!$B39)</f>
        <v>24663.238599996374</v>
      </c>
      <c r="G39" s="21">
        <f>+SUMIFS('PT ENE-DIC 2024'!$AS$6:$AS$84,'PT ENE-DIC 2024'!$B$6:$B$84,'GENERAL ENE-DIC 2024'!$B39)+SUMIFS('PNT SET-2023 - DIC-2024'!$AI$6:$AI$96,'PNT SET-2023 - DIC-2024'!$B$6:$B$96,'GENERAL ENE-DIC 2024'!$B39)</f>
        <v>4470697</v>
      </c>
      <c r="H39" s="21">
        <f t="shared" si="0"/>
        <v>-7887753.6308999918</v>
      </c>
      <c r="I39" s="21">
        <f t="shared" si="1"/>
        <v>0</v>
      </c>
      <c r="J39" s="22">
        <f t="shared" si="2"/>
        <v>7887753.6308999918</v>
      </c>
    </row>
    <row r="40" spans="1:10" x14ac:dyDescent="0.25">
      <c r="A40" s="17" t="s">
        <v>42</v>
      </c>
      <c r="B40" s="18">
        <v>825</v>
      </c>
      <c r="C40" s="19" t="s">
        <v>44</v>
      </c>
      <c r="D40" s="20">
        <f>+SUMIFS('PT ENE-DIC 2024'!$D$6:$D$84,'PT ENE-DIC 2024'!$B$6:$B$84,'GENERAL ENE-DIC 2024'!$B40)+SUMIFS('PNT SET-2023 - DIC-2024'!$D$6:$D$96,'PNT SET-2023 - DIC-2024'!$B$6:$B$96,'GENERAL ENE-DIC 2024'!$B40)</f>
        <v>-65806.115999999718</v>
      </c>
      <c r="E40" s="21">
        <f>+SUMIFS('PT ENE-DIC 2024'!$Q$6:$Q$84,'PT ENE-DIC 2024'!$B$6:$B$84,'GENERAL ENE-DIC 2024'!$B40)+SUMIFS('PNT SET-2023 - DIC-2024'!$U$6:$U$96,'PNT SET-2023 - DIC-2024'!$B$6:$B$96,'GENERAL ENE-DIC 2024'!$B40)</f>
        <v>108503.85999999999</v>
      </c>
      <c r="F40" s="21">
        <f>+SUMIFS('PT ENE-DIC 2024'!$AI$6:$AI$84,'PT ENE-DIC 2024'!$B$6:$B$84,'GENERAL ENE-DIC 2024'!$B40)+SUMIFS('PNT SET-2023 - DIC-2024'!$AB$6:$AB$96,'PNT SET-2023 - DIC-2024'!$B$6:$B$96,'GENERAL ENE-DIC 2024'!$B40)</f>
        <v>9364.1499999999796</v>
      </c>
      <c r="G40" s="21">
        <f>+SUMIFS('PT ENE-DIC 2024'!$AS$6:$AS$84,'PT ENE-DIC 2024'!$B$6:$B$84,'GENERAL ENE-DIC 2024'!$B40)+SUMIFS('PNT SET-2023 - DIC-2024'!$AI$6:$AI$96,'PNT SET-2023 - DIC-2024'!$B$6:$B$96,'GENERAL ENE-DIC 2024'!$B40)</f>
        <v>327814</v>
      </c>
      <c r="H40" s="21">
        <f t="shared" si="0"/>
        <v>162868.17400000029</v>
      </c>
      <c r="I40" s="21">
        <f t="shared" si="1"/>
        <v>162868.17400000029</v>
      </c>
      <c r="J40" s="22">
        <f t="shared" si="2"/>
        <v>0</v>
      </c>
    </row>
    <row r="41" spans="1:10" x14ac:dyDescent="0.25">
      <c r="A41" s="17" t="s">
        <v>42</v>
      </c>
      <c r="B41" s="18">
        <v>827</v>
      </c>
      <c r="C41" s="19" t="s">
        <v>45</v>
      </c>
      <c r="D41" s="20">
        <f>+SUMIFS('PT ENE-DIC 2024'!$D$6:$D$84,'PT ENE-DIC 2024'!$B$6:$B$84,'GENERAL ENE-DIC 2024'!$B41)+SUMIFS('PNT SET-2023 - DIC-2024'!$D$6:$D$96,'PNT SET-2023 - DIC-2024'!$B$6:$B$96,'GENERAL ENE-DIC 2024'!$B41)</f>
        <v>-2501.963889000006</v>
      </c>
      <c r="E41" s="21">
        <f>+SUMIFS('PT ENE-DIC 2024'!$Q$6:$Q$84,'PT ENE-DIC 2024'!$B$6:$B$84,'GENERAL ENE-DIC 2024'!$B41)+SUMIFS('PNT SET-2023 - DIC-2024'!$U$6:$U$96,'PNT SET-2023 - DIC-2024'!$B$6:$B$96,'GENERAL ENE-DIC 2024'!$B41)</f>
        <v>69589.6875</v>
      </c>
      <c r="F41" s="21">
        <f>+SUMIFS('PT ENE-DIC 2024'!$AI$6:$AI$84,'PT ENE-DIC 2024'!$B$6:$B$84,'GENERAL ENE-DIC 2024'!$B41)+SUMIFS('PNT SET-2023 - DIC-2024'!$AB$6:$AB$96,'PNT SET-2023 - DIC-2024'!$B$6:$B$96,'GENERAL ENE-DIC 2024'!$B41)</f>
        <v>0</v>
      </c>
      <c r="G41" s="21">
        <f>+SUMIFS('PT ENE-DIC 2024'!$AS$6:$AS$84,'PT ENE-DIC 2024'!$B$6:$B$84,'GENERAL ENE-DIC 2024'!$B41)+SUMIFS('PNT SET-2023 - DIC-2024'!$AI$6:$AI$96,'PNT SET-2023 - DIC-2024'!$B$6:$B$96,'GENERAL ENE-DIC 2024'!$B41)</f>
        <v>56742</v>
      </c>
      <c r="H41" s="21">
        <f t="shared" si="0"/>
        <v>-15349.651389000006</v>
      </c>
      <c r="I41" s="21">
        <f t="shared" si="1"/>
        <v>0</v>
      </c>
      <c r="J41" s="22">
        <f t="shared" si="2"/>
        <v>15349.651389000006</v>
      </c>
    </row>
    <row r="42" spans="1:10" x14ac:dyDescent="0.25">
      <c r="A42" s="17" t="s">
        <v>42</v>
      </c>
      <c r="B42" s="18">
        <v>829</v>
      </c>
      <c r="C42" s="19" t="s">
        <v>117</v>
      </c>
      <c r="D42" s="20">
        <f>+SUMIFS('PT ENE-DIC 2024'!$D$6:$D$84,'PT ENE-DIC 2024'!$B$6:$B$84,'GENERAL ENE-DIC 2024'!$B42)+SUMIFS('PNT SET-2023 - DIC-2024'!$D$6:$D$96,'PNT SET-2023 - DIC-2024'!$B$6:$B$96,'GENERAL ENE-DIC 2024'!$B42)</f>
        <v>2682</v>
      </c>
      <c r="E42" s="21">
        <f>+SUMIFS('PT ENE-DIC 2024'!$Q$6:$Q$84,'PT ENE-DIC 2024'!$B$6:$B$84,'GENERAL ENE-DIC 2024'!$B42)+SUMIFS('PNT SET-2023 - DIC-2024'!$U$6:$U$96,'PNT SET-2023 - DIC-2024'!$B$6:$B$96,'GENERAL ENE-DIC 2024'!$B42)</f>
        <v>0</v>
      </c>
      <c r="F42" s="21">
        <f>+SUMIFS('PT ENE-DIC 2024'!$AI$6:$AI$84,'PT ENE-DIC 2024'!$B$6:$B$84,'GENERAL ENE-DIC 2024'!$B42)+SUMIFS('PNT SET-2023 - DIC-2024'!$AB$6:$AB$96,'PNT SET-2023 - DIC-2024'!$B$6:$B$96,'GENERAL ENE-DIC 2024'!$B42)</f>
        <v>0</v>
      </c>
      <c r="G42" s="21">
        <f>+SUMIFS('PT ENE-DIC 2024'!$AS$6:$AS$84,'PT ENE-DIC 2024'!$B$6:$B$84,'GENERAL ENE-DIC 2024'!$B42)+SUMIFS('PNT SET-2023 - DIC-2024'!$AI$6:$AI$96,'PNT SET-2023 - DIC-2024'!$B$6:$B$96,'GENERAL ENE-DIC 2024'!$B42)</f>
        <v>5099</v>
      </c>
      <c r="H42" s="21">
        <f t="shared" si="0"/>
        <v>7781</v>
      </c>
      <c r="I42" s="21">
        <f t="shared" si="1"/>
        <v>7781</v>
      </c>
      <c r="J42" s="22">
        <f t="shared" si="2"/>
        <v>0</v>
      </c>
    </row>
    <row r="43" spans="1:10" x14ac:dyDescent="0.25">
      <c r="A43" s="17" t="s">
        <v>42</v>
      </c>
      <c r="B43" s="18">
        <v>1731</v>
      </c>
      <c r="C43" s="19" t="s">
        <v>130</v>
      </c>
      <c r="D43" s="20">
        <f>+SUMIFS('PT ENE-DIC 2024'!$D$6:$D$84,'PT ENE-DIC 2024'!$B$6:$B$84,'GENERAL ENE-DIC 2024'!$B43)+SUMIFS('PNT SET-2023 - DIC-2024'!$D$6:$D$96,'PNT SET-2023 - DIC-2024'!$B$6:$B$96,'GENERAL ENE-DIC 2024'!$B43)</f>
        <v>-429547.28289999929</v>
      </c>
      <c r="E43" s="21">
        <f>+SUMIFS('PT ENE-DIC 2024'!$Q$6:$Q$84,'PT ENE-DIC 2024'!$B$6:$B$84,'GENERAL ENE-DIC 2024'!$B43)+SUMIFS('PNT SET-2023 - DIC-2024'!$U$6:$U$96,'PNT SET-2023 - DIC-2024'!$B$6:$B$96,'GENERAL ENE-DIC 2024'!$B43)</f>
        <v>948780.49400000018</v>
      </c>
      <c r="F43" s="21">
        <f>+SUMIFS('PT ENE-DIC 2024'!$AI$6:$AI$84,'PT ENE-DIC 2024'!$B$6:$B$84,'GENERAL ENE-DIC 2024'!$B43)+SUMIFS('PNT SET-2023 - DIC-2024'!$AB$6:$AB$96,'PNT SET-2023 - DIC-2024'!$B$6:$B$96,'GENERAL ENE-DIC 2024'!$B43)</f>
        <v>3465.152</v>
      </c>
      <c r="G43" s="21">
        <f>+SUMIFS('PT ENE-DIC 2024'!$AS$6:$AS$84,'PT ENE-DIC 2024'!$B$6:$B$84,'GENERAL ENE-DIC 2024'!$B43)+SUMIFS('PNT SET-2023 - DIC-2024'!$AI$6:$AI$96,'PNT SET-2023 - DIC-2024'!$B$6:$B$96,'GENERAL ENE-DIC 2024'!$B43)</f>
        <v>963444</v>
      </c>
      <c r="H43" s="21">
        <f>+D43-E43+F43+G43</f>
        <v>-411418.62489999947</v>
      </c>
      <c r="I43" s="21">
        <f>+IF(H43&gt;0,H43,0)</f>
        <v>0</v>
      </c>
      <c r="J43" s="22">
        <f>+IF(H43&lt;0,-H43,0)</f>
        <v>411418.62489999947</v>
      </c>
    </row>
    <row r="44" spans="1:10" x14ac:dyDescent="0.25">
      <c r="A44" s="17" t="s">
        <v>42</v>
      </c>
      <c r="B44" s="18">
        <v>1735</v>
      </c>
      <c r="C44" s="19" t="s">
        <v>131</v>
      </c>
      <c r="D44" s="20">
        <f>+SUMIFS('PT ENE-DIC 2024'!$D$6:$D$84,'PT ENE-DIC 2024'!$B$6:$B$84,'GENERAL ENE-DIC 2024'!$B44)+SUMIFS('PNT SET-2023 - DIC-2024'!$D$6:$D$96,'PNT SET-2023 - DIC-2024'!$B$6:$B$96,'GENERAL ENE-DIC 2024'!$B44)</f>
        <v>-1571920.8311211374</v>
      </c>
      <c r="E44" s="21">
        <f>+SUMIFS('PT ENE-DIC 2024'!$Q$6:$Q$84,'PT ENE-DIC 2024'!$B$6:$B$84,'GENERAL ENE-DIC 2024'!$B44)+SUMIFS('PNT SET-2023 - DIC-2024'!$U$6:$U$96,'PNT SET-2023 - DIC-2024'!$B$6:$B$96,'GENERAL ENE-DIC 2024'!$B44)</f>
        <v>3897035.9680999992</v>
      </c>
      <c r="F44" s="21">
        <f>+SUMIFS('PT ENE-DIC 2024'!$AI$6:$AI$84,'PT ENE-DIC 2024'!$B$6:$B$84,'GENERAL ENE-DIC 2024'!$B44)+SUMIFS('PNT SET-2023 - DIC-2024'!$AB$6:$AB$96,'PNT SET-2023 - DIC-2024'!$B$6:$B$96,'GENERAL ENE-DIC 2024'!$B44)</f>
        <v>32294.578000000387</v>
      </c>
      <c r="G44" s="21">
        <f>+SUMIFS('PT ENE-DIC 2024'!$AS$6:$AS$84,'PT ENE-DIC 2024'!$B$6:$B$84,'GENERAL ENE-DIC 2024'!$B44)+SUMIFS('PNT SET-2023 - DIC-2024'!$AI$6:$AI$96,'PNT SET-2023 - DIC-2024'!$B$6:$B$96,'GENERAL ENE-DIC 2024'!$B44)</f>
        <v>4164457</v>
      </c>
      <c r="H44" s="21">
        <f>+D44-E44+F44+G44</f>
        <v>-1272205.2212211359</v>
      </c>
      <c r="I44" s="21">
        <f>+IF(H44&gt;0,H44,0)</f>
        <v>0</v>
      </c>
      <c r="J44" s="22">
        <f>+IF(H44&lt;0,-H44,0)</f>
        <v>1272205.2212211359</v>
      </c>
    </row>
    <row r="45" spans="1:10" x14ac:dyDescent="0.25">
      <c r="A45" s="17" t="s">
        <v>46</v>
      </c>
      <c r="B45" s="18">
        <v>847</v>
      </c>
      <c r="C45" s="19" t="s">
        <v>47</v>
      </c>
      <c r="D45" s="20">
        <f>+SUMIFS('PT ENE-DIC 2024'!$D$6:$D$84,'PT ENE-DIC 2024'!$B$6:$B$84,'GENERAL ENE-DIC 2024'!$B45)+SUMIFS('PNT SET-2023 - DIC-2024'!$D$6:$D$96,'PNT SET-2023 - DIC-2024'!$B$6:$B$96,'GENERAL ENE-DIC 2024'!$B45)</f>
        <v>2017281.9004998682</v>
      </c>
      <c r="E45" s="21">
        <f>+SUMIFS('PT ENE-DIC 2024'!$Q$6:$Q$84,'PT ENE-DIC 2024'!$B$6:$B$84,'GENERAL ENE-DIC 2024'!$B45)+SUMIFS('PNT SET-2023 - DIC-2024'!$U$6:$U$96,'PNT SET-2023 - DIC-2024'!$B$6:$B$96,'GENERAL ENE-DIC 2024'!$B45)</f>
        <v>1555352.5358000004</v>
      </c>
      <c r="F45" s="21">
        <f>+SUMIFS('PT ENE-DIC 2024'!$AI$6:$AI$84,'PT ENE-DIC 2024'!$B$6:$B$84,'GENERAL ENE-DIC 2024'!$B45)+SUMIFS('PNT SET-2023 - DIC-2024'!$AB$6:$AB$96,'PNT SET-2023 - DIC-2024'!$B$6:$B$96,'GENERAL ENE-DIC 2024'!$B45)</f>
        <v>1290159.0739999989</v>
      </c>
      <c r="G45" s="21">
        <f>+SUMIFS('PT ENE-DIC 2024'!$AS$6:$AS$84,'PT ENE-DIC 2024'!$B$6:$B$84,'GENERAL ENE-DIC 2024'!$B45)+SUMIFS('PNT SET-2023 - DIC-2024'!$AI$6:$AI$96,'PNT SET-2023 - DIC-2024'!$B$6:$B$96,'GENERAL ENE-DIC 2024'!$B45)</f>
        <v>819314</v>
      </c>
      <c r="H45" s="21">
        <f t="shared" si="0"/>
        <v>2571402.4386998666</v>
      </c>
      <c r="I45" s="21">
        <f t="shared" si="1"/>
        <v>2571402.4386998666</v>
      </c>
      <c r="J45" s="22">
        <f t="shared" si="2"/>
        <v>0</v>
      </c>
    </row>
    <row r="46" spans="1:10" x14ac:dyDescent="0.25">
      <c r="A46" s="17" t="s">
        <v>46</v>
      </c>
      <c r="B46" s="18">
        <v>848</v>
      </c>
      <c r="C46" s="19" t="s">
        <v>48</v>
      </c>
      <c r="D46" s="20">
        <f>+SUMIFS('PT ENE-DIC 2024'!$D$6:$D$84,'PT ENE-DIC 2024'!$B$6:$B$84,'GENERAL ENE-DIC 2024'!$B46)+SUMIFS('PNT SET-2023 - DIC-2024'!$D$6:$D$96,'PNT SET-2023 - DIC-2024'!$B$6:$B$96,'GENERAL ENE-DIC 2024'!$B46)</f>
        <v>983947.79062968621</v>
      </c>
      <c r="E46" s="21">
        <f>+SUMIFS('PT ENE-DIC 2024'!$Q$6:$Q$84,'PT ENE-DIC 2024'!$B$6:$B$84,'GENERAL ENE-DIC 2024'!$B46)+SUMIFS('PNT SET-2023 - DIC-2024'!$U$6:$U$96,'PNT SET-2023 - DIC-2024'!$B$6:$B$96,'GENERAL ENE-DIC 2024'!$B46)</f>
        <v>2590354.0211</v>
      </c>
      <c r="F46" s="21">
        <f>+SUMIFS('PT ENE-DIC 2024'!$AI$6:$AI$84,'PT ENE-DIC 2024'!$B$6:$B$84,'GENERAL ENE-DIC 2024'!$B46)+SUMIFS('PNT SET-2023 - DIC-2024'!$AB$6:$AB$96,'PNT SET-2023 - DIC-2024'!$B$6:$B$96,'GENERAL ENE-DIC 2024'!$B46)</f>
        <v>1055158.0879999984</v>
      </c>
      <c r="G46" s="21">
        <f>+SUMIFS('PT ENE-DIC 2024'!$AS$6:$AS$84,'PT ENE-DIC 2024'!$B$6:$B$84,'GENERAL ENE-DIC 2024'!$B46)+SUMIFS('PNT SET-2023 - DIC-2024'!$AI$6:$AI$96,'PNT SET-2023 - DIC-2024'!$B$6:$B$96,'GENERAL ENE-DIC 2024'!$B46)</f>
        <v>1707225</v>
      </c>
      <c r="H46" s="21">
        <f t="shared" si="0"/>
        <v>1155976.8575296847</v>
      </c>
      <c r="I46" s="21">
        <f t="shared" si="1"/>
        <v>1155976.8575296847</v>
      </c>
      <c r="J46" s="22">
        <f t="shared" si="2"/>
        <v>0</v>
      </c>
    </row>
    <row r="47" spans="1:10" x14ac:dyDescent="0.25">
      <c r="A47" s="17" t="s">
        <v>46</v>
      </c>
      <c r="B47" s="18">
        <v>1282</v>
      </c>
      <c r="C47" s="19" t="s">
        <v>49</v>
      </c>
      <c r="D47" s="20">
        <f>+SUMIFS('PT ENE-DIC 2024'!$D$6:$D$84,'PT ENE-DIC 2024'!$B$6:$B$84,'GENERAL ENE-DIC 2024'!$B47)+SUMIFS('PNT SET-2023 - DIC-2024'!$D$6:$D$96,'PNT SET-2023 - DIC-2024'!$B$6:$B$96,'GENERAL ENE-DIC 2024'!$B47)</f>
        <v>-2957876.8749991693</v>
      </c>
      <c r="E47" s="21">
        <f>+SUMIFS('PT ENE-DIC 2024'!$Q$6:$Q$84,'PT ENE-DIC 2024'!$B$6:$B$84,'GENERAL ENE-DIC 2024'!$B47)+SUMIFS('PNT SET-2023 - DIC-2024'!$U$6:$U$96,'PNT SET-2023 - DIC-2024'!$B$6:$B$96,'GENERAL ENE-DIC 2024'!$B47)</f>
        <v>11014334.850999959</v>
      </c>
      <c r="F47" s="21">
        <f>+SUMIFS('PT ENE-DIC 2024'!$AI$6:$AI$84,'PT ENE-DIC 2024'!$B$6:$B$84,'GENERAL ENE-DIC 2024'!$B47)+SUMIFS('PNT SET-2023 - DIC-2024'!$AB$6:$AB$96,'PNT SET-2023 - DIC-2024'!$B$6:$B$96,'GENERAL ENE-DIC 2024'!$B47)</f>
        <v>534814.51859998109</v>
      </c>
      <c r="G47" s="21">
        <f>+SUMIFS('PT ENE-DIC 2024'!$AS$6:$AS$84,'PT ENE-DIC 2024'!$B$6:$B$84,'GENERAL ENE-DIC 2024'!$B47)+SUMIFS('PNT SET-2023 - DIC-2024'!$AI$6:$AI$96,'PNT SET-2023 - DIC-2024'!$B$6:$B$96,'GENERAL ENE-DIC 2024'!$B47)</f>
        <v>13337989</v>
      </c>
      <c r="H47" s="21">
        <f t="shared" si="0"/>
        <v>-99408.207399146631</v>
      </c>
      <c r="I47" s="21">
        <f t="shared" si="1"/>
        <v>0</v>
      </c>
      <c r="J47" s="22">
        <f t="shared" si="2"/>
        <v>99408.207399146631</v>
      </c>
    </row>
    <row r="48" spans="1:10" x14ac:dyDescent="0.25">
      <c r="A48" s="17" t="s">
        <v>46</v>
      </c>
      <c r="B48" s="18">
        <v>852</v>
      </c>
      <c r="C48" s="19" t="s">
        <v>118</v>
      </c>
      <c r="D48" s="20">
        <f>+SUMIFS('PT ENE-DIC 2024'!$D$6:$D$84,'PT ENE-DIC 2024'!$B$6:$B$84,'GENERAL ENE-DIC 2024'!$B48)+SUMIFS('PNT SET-2023 - DIC-2024'!$D$6:$D$96,'PNT SET-2023 - DIC-2024'!$B$6:$B$96,'GENERAL ENE-DIC 2024'!$B48)</f>
        <v>3126</v>
      </c>
      <c r="E48" s="21">
        <f>+SUMIFS('PT ENE-DIC 2024'!$Q$6:$Q$84,'PT ENE-DIC 2024'!$B$6:$B$84,'GENERAL ENE-DIC 2024'!$B48)+SUMIFS('PNT SET-2023 - DIC-2024'!$U$6:$U$96,'PNT SET-2023 - DIC-2024'!$B$6:$B$96,'GENERAL ENE-DIC 2024'!$B48)</f>
        <v>0</v>
      </c>
      <c r="F48" s="21">
        <f>+SUMIFS('PT ENE-DIC 2024'!$AI$6:$AI$84,'PT ENE-DIC 2024'!$B$6:$B$84,'GENERAL ENE-DIC 2024'!$B48)+SUMIFS('PNT SET-2023 - DIC-2024'!$AB$6:$AB$96,'PNT SET-2023 - DIC-2024'!$B$6:$B$96,'GENERAL ENE-DIC 2024'!$B48)</f>
        <v>0</v>
      </c>
      <c r="G48" s="21">
        <f>+SUMIFS('PT ENE-DIC 2024'!$AS$6:$AS$84,'PT ENE-DIC 2024'!$B$6:$B$84,'GENERAL ENE-DIC 2024'!$B48)+SUMIFS('PNT SET-2023 - DIC-2024'!$AI$6:$AI$96,'PNT SET-2023 - DIC-2024'!$B$6:$B$96,'GENERAL ENE-DIC 2024'!$B48)</f>
        <v>0</v>
      </c>
      <c r="H48" s="21">
        <f t="shared" si="0"/>
        <v>3126</v>
      </c>
      <c r="I48" s="21">
        <f t="shared" si="1"/>
        <v>3126</v>
      </c>
      <c r="J48" s="22">
        <f t="shared" si="2"/>
        <v>0</v>
      </c>
    </row>
    <row r="49" spans="1:10" x14ac:dyDescent="0.25">
      <c r="A49" s="17" t="s">
        <v>50</v>
      </c>
      <c r="B49" s="18">
        <v>1001</v>
      </c>
      <c r="C49" s="19" t="s">
        <v>51</v>
      </c>
      <c r="D49" s="20">
        <f>+SUMIFS('PT ENE-DIC 2024'!$D$6:$D$84,'PT ENE-DIC 2024'!$B$6:$B$84,'GENERAL ENE-DIC 2024'!$B49)+SUMIFS('PNT SET-2023 - DIC-2024'!$D$6:$D$96,'PNT SET-2023 - DIC-2024'!$B$6:$B$96,'GENERAL ENE-DIC 2024'!$B49)</f>
        <v>686769.91889987746</v>
      </c>
      <c r="E49" s="21">
        <f>+SUMIFS('PT ENE-DIC 2024'!$Q$6:$Q$84,'PT ENE-DIC 2024'!$B$6:$B$84,'GENERAL ENE-DIC 2024'!$B49)+SUMIFS('PNT SET-2023 - DIC-2024'!$U$6:$U$96,'PNT SET-2023 - DIC-2024'!$B$6:$B$96,'GENERAL ENE-DIC 2024'!$B49)</f>
        <v>394835.62430000014</v>
      </c>
      <c r="F49" s="21">
        <f>+SUMIFS('PT ENE-DIC 2024'!$AI$6:$AI$84,'PT ENE-DIC 2024'!$B$6:$B$84,'GENERAL ENE-DIC 2024'!$B49)+SUMIFS('PNT SET-2023 - DIC-2024'!$AB$6:$AB$96,'PNT SET-2023 - DIC-2024'!$B$6:$B$96,'GENERAL ENE-DIC 2024'!$B49)</f>
        <v>-5079.0830000003043</v>
      </c>
      <c r="G49" s="21">
        <f>+SUMIFS('PT ENE-DIC 2024'!$AS$6:$AS$84,'PT ENE-DIC 2024'!$B$6:$B$84,'GENERAL ENE-DIC 2024'!$B49)+SUMIFS('PNT SET-2023 - DIC-2024'!$AI$6:$AI$96,'PNT SET-2023 - DIC-2024'!$B$6:$B$96,'GENERAL ENE-DIC 2024'!$B49)</f>
        <v>281025</v>
      </c>
      <c r="H49" s="21">
        <f t="shared" si="0"/>
        <v>567880.21159987699</v>
      </c>
      <c r="I49" s="21">
        <f t="shared" si="1"/>
        <v>567880.21159987699</v>
      </c>
      <c r="J49" s="22">
        <f t="shared" si="2"/>
        <v>0</v>
      </c>
    </row>
    <row r="50" spans="1:10" x14ac:dyDescent="0.25">
      <c r="A50" s="17" t="s">
        <v>50</v>
      </c>
      <c r="B50" s="18">
        <v>1422</v>
      </c>
      <c r="C50" s="19" t="s">
        <v>52</v>
      </c>
      <c r="D50" s="20">
        <f>+SUMIFS('PT ENE-DIC 2024'!$D$6:$D$84,'PT ENE-DIC 2024'!$B$6:$B$84,'GENERAL ENE-DIC 2024'!$B50)+SUMIFS('PNT SET-2023 - DIC-2024'!$D$6:$D$96,'PNT SET-2023 - DIC-2024'!$B$6:$B$96,'GENERAL ENE-DIC 2024'!$B50)</f>
        <v>-7556469.4310001265</v>
      </c>
      <c r="E50" s="21">
        <f>+SUMIFS('PT ENE-DIC 2024'!$Q$6:$Q$84,'PT ENE-DIC 2024'!$B$6:$B$84,'GENERAL ENE-DIC 2024'!$B50)+SUMIFS('PNT SET-2023 - DIC-2024'!$U$6:$U$96,'PNT SET-2023 - DIC-2024'!$B$6:$B$96,'GENERAL ENE-DIC 2024'!$B50)</f>
        <v>13396789.270899968</v>
      </c>
      <c r="F50" s="21">
        <f>+SUMIFS('PT ENE-DIC 2024'!$AI$6:$AI$84,'PT ENE-DIC 2024'!$B$6:$B$84,'GENERAL ENE-DIC 2024'!$B50)+SUMIFS('PNT SET-2023 - DIC-2024'!$AB$6:$AB$96,'PNT SET-2023 - DIC-2024'!$B$6:$B$96,'GENERAL ENE-DIC 2024'!$B50)</f>
        <v>793225.4000000332</v>
      </c>
      <c r="G50" s="21">
        <f>+SUMIFS('PT ENE-DIC 2024'!$AS$6:$AS$84,'PT ENE-DIC 2024'!$B$6:$B$84,'GENERAL ENE-DIC 2024'!$B50)+SUMIFS('PNT SET-2023 - DIC-2024'!$AI$6:$AI$96,'PNT SET-2023 - DIC-2024'!$B$6:$B$96,'GENERAL ENE-DIC 2024'!$B50)</f>
        <v>8759748</v>
      </c>
      <c r="H50" s="21">
        <f t="shared" si="0"/>
        <v>-11400285.301900063</v>
      </c>
      <c r="I50" s="21">
        <f t="shared" si="1"/>
        <v>0</v>
      </c>
      <c r="J50" s="22">
        <f t="shared" si="2"/>
        <v>11400285.301900063</v>
      </c>
    </row>
    <row r="51" spans="1:10" x14ac:dyDescent="0.25">
      <c r="A51" s="17" t="s">
        <v>53</v>
      </c>
      <c r="B51" s="18">
        <v>123</v>
      </c>
      <c r="C51" s="19" t="s">
        <v>54</v>
      </c>
      <c r="D51" s="20">
        <f>+SUMIFS('PT ENE-DIC 2024'!$D$6:$D$84,'PT ENE-DIC 2024'!$B$6:$B$84,'GENERAL ENE-DIC 2024'!$B51)+SUMIFS('PNT SET-2023 - DIC-2024'!$D$6:$D$96,'PNT SET-2023 - DIC-2024'!$B$6:$B$96,'GENERAL ENE-DIC 2024'!$B51)</f>
        <v>-2085728.0139999874</v>
      </c>
      <c r="E51" s="21">
        <f>+SUMIFS('PT ENE-DIC 2024'!$Q$6:$Q$84,'PT ENE-DIC 2024'!$B$6:$B$84,'GENERAL ENE-DIC 2024'!$B51)+SUMIFS('PNT SET-2023 - DIC-2024'!$U$6:$U$96,'PNT SET-2023 - DIC-2024'!$B$6:$B$96,'GENERAL ENE-DIC 2024'!$B51)</f>
        <v>2580828.6700000009</v>
      </c>
      <c r="F51" s="21">
        <f>+SUMIFS('PT ENE-DIC 2024'!$AI$6:$AI$84,'PT ENE-DIC 2024'!$B$6:$B$84,'GENERAL ENE-DIC 2024'!$B51)+SUMIFS('PNT SET-2023 - DIC-2024'!$AB$6:$AB$96,'PNT SET-2023 - DIC-2024'!$B$6:$B$96,'GENERAL ENE-DIC 2024'!$B51)</f>
        <v>-2473878.2200000021</v>
      </c>
      <c r="G51" s="21">
        <f>+SUMIFS('PT ENE-DIC 2024'!$AS$6:$AS$84,'PT ENE-DIC 2024'!$B$6:$B$84,'GENERAL ENE-DIC 2024'!$B51)+SUMIFS('PNT SET-2023 - DIC-2024'!$AI$6:$AI$96,'PNT SET-2023 - DIC-2024'!$B$6:$B$96,'GENERAL ENE-DIC 2024'!$B51)</f>
        <v>3391803</v>
      </c>
      <c r="H51" s="21">
        <f t="shared" si="0"/>
        <v>-3748631.9039999899</v>
      </c>
      <c r="I51" s="21">
        <f t="shared" si="1"/>
        <v>0</v>
      </c>
      <c r="J51" s="22">
        <f t="shared" si="2"/>
        <v>3748631.9039999899</v>
      </c>
    </row>
    <row r="52" spans="1:10" x14ac:dyDescent="0.25">
      <c r="A52" s="17" t="s">
        <v>53</v>
      </c>
      <c r="B52" s="18">
        <v>126</v>
      </c>
      <c r="C52" s="19" t="s">
        <v>55</v>
      </c>
      <c r="D52" s="20">
        <f>+SUMIFS('PT ENE-DIC 2024'!$D$6:$D$84,'PT ENE-DIC 2024'!$B$6:$B$84,'GENERAL ENE-DIC 2024'!$B52)+SUMIFS('PNT SET-2023 - DIC-2024'!$D$6:$D$96,'PNT SET-2023 - DIC-2024'!$B$6:$B$96,'GENERAL ENE-DIC 2024'!$B52)</f>
        <v>-23139265.272057112</v>
      </c>
      <c r="E52" s="21">
        <f>+SUMIFS('PT ENE-DIC 2024'!$Q$6:$Q$84,'PT ENE-DIC 2024'!$B$6:$B$84,'GENERAL ENE-DIC 2024'!$B52)+SUMIFS('PNT SET-2023 - DIC-2024'!$U$6:$U$96,'PNT SET-2023 - DIC-2024'!$B$6:$B$96,'GENERAL ENE-DIC 2024'!$B52)</f>
        <v>18513964.972399924</v>
      </c>
      <c r="F52" s="21">
        <f>+SUMIFS('PT ENE-DIC 2024'!$AI$6:$AI$84,'PT ENE-DIC 2024'!$B$6:$B$84,'GENERAL ENE-DIC 2024'!$B52)+SUMIFS('PNT SET-2023 - DIC-2024'!$AB$6:$AB$96,'PNT SET-2023 - DIC-2024'!$B$6:$B$96,'GENERAL ENE-DIC 2024'!$B52)</f>
        <v>-430020.31419998314</v>
      </c>
      <c r="G52" s="21">
        <f>+SUMIFS('PT ENE-DIC 2024'!$AS$6:$AS$84,'PT ENE-DIC 2024'!$B$6:$B$84,'GENERAL ENE-DIC 2024'!$B52)+SUMIFS('PNT SET-2023 - DIC-2024'!$AI$6:$AI$96,'PNT SET-2023 - DIC-2024'!$B$6:$B$96,'GENERAL ENE-DIC 2024'!$B52)</f>
        <v>15021253</v>
      </c>
      <c r="H52" s="21">
        <f t="shared" si="0"/>
        <v>-27061997.55865702</v>
      </c>
      <c r="I52" s="21">
        <f t="shared" si="1"/>
        <v>0</v>
      </c>
      <c r="J52" s="22">
        <f t="shared" si="2"/>
        <v>27061997.55865702</v>
      </c>
    </row>
    <row r="53" spans="1:10" x14ac:dyDescent="0.25">
      <c r="A53" s="17" t="s">
        <v>53</v>
      </c>
      <c r="B53" s="18">
        <v>127</v>
      </c>
      <c r="C53" s="19" t="s">
        <v>56</v>
      </c>
      <c r="D53" s="20">
        <f>+SUMIFS('PT ENE-DIC 2024'!$D$6:$D$84,'PT ENE-DIC 2024'!$B$6:$B$84,'GENERAL ENE-DIC 2024'!$B53)+SUMIFS('PNT SET-2023 - DIC-2024'!$D$6:$D$96,'PNT SET-2023 - DIC-2024'!$B$6:$B$96,'GENERAL ENE-DIC 2024'!$B53)</f>
        <v>-657220.2145999996</v>
      </c>
      <c r="E53" s="21">
        <f>+SUMIFS('PT ENE-DIC 2024'!$Q$6:$Q$84,'PT ENE-DIC 2024'!$B$6:$B$84,'GENERAL ENE-DIC 2024'!$B53)+SUMIFS('PNT SET-2023 - DIC-2024'!$U$6:$U$96,'PNT SET-2023 - DIC-2024'!$B$6:$B$96,'GENERAL ENE-DIC 2024'!$B53)</f>
        <v>608264.58400000026</v>
      </c>
      <c r="F53" s="21">
        <f>+SUMIFS('PT ENE-DIC 2024'!$AI$6:$AI$84,'PT ENE-DIC 2024'!$B$6:$B$84,'GENERAL ENE-DIC 2024'!$B53)+SUMIFS('PNT SET-2023 - DIC-2024'!$AB$6:$AB$96,'PNT SET-2023 - DIC-2024'!$B$6:$B$96,'GENERAL ENE-DIC 2024'!$B53)</f>
        <v>-21925.578000000212</v>
      </c>
      <c r="G53" s="21">
        <f>+SUMIFS('PT ENE-DIC 2024'!$AS$6:$AS$84,'PT ENE-DIC 2024'!$B$6:$B$84,'GENERAL ENE-DIC 2024'!$B53)+SUMIFS('PNT SET-2023 - DIC-2024'!$AI$6:$AI$96,'PNT SET-2023 - DIC-2024'!$B$6:$B$96,'GENERAL ENE-DIC 2024'!$B53)</f>
        <v>291619</v>
      </c>
      <c r="H53" s="21">
        <f t="shared" si="0"/>
        <v>-995791.37660000008</v>
      </c>
      <c r="I53" s="21">
        <f t="shared" si="1"/>
        <v>0</v>
      </c>
      <c r="J53" s="22">
        <f t="shared" si="2"/>
        <v>995791.37660000008</v>
      </c>
    </row>
    <row r="54" spans="1:10" x14ac:dyDescent="0.25">
      <c r="A54" s="17" t="s">
        <v>53</v>
      </c>
      <c r="B54" s="18">
        <v>132</v>
      </c>
      <c r="C54" s="19" t="s">
        <v>57</v>
      </c>
      <c r="D54" s="20">
        <f>+SUMIFS('PT ENE-DIC 2024'!$D$6:$D$84,'PT ENE-DIC 2024'!$B$6:$B$84,'GENERAL ENE-DIC 2024'!$B54)+SUMIFS('PNT SET-2023 - DIC-2024'!$D$6:$D$96,'PNT SET-2023 - DIC-2024'!$B$6:$B$96,'GENERAL ENE-DIC 2024'!$B54)</f>
        <v>-7551790.3943769895</v>
      </c>
      <c r="E54" s="21">
        <f>+SUMIFS('PT ENE-DIC 2024'!$Q$6:$Q$84,'PT ENE-DIC 2024'!$B$6:$B$84,'GENERAL ENE-DIC 2024'!$B54)+SUMIFS('PNT SET-2023 - DIC-2024'!$U$6:$U$96,'PNT SET-2023 - DIC-2024'!$B$6:$B$96,'GENERAL ENE-DIC 2024'!$B54)</f>
        <v>8257759.9152000016</v>
      </c>
      <c r="F54" s="21">
        <f>+SUMIFS('PT ENE-DIC 2024'!$AI$6:$AI$84,'PT ENE-DIC 2024'!$B$6:$B$84,'GENERAL ENE-DIC 2024'!$B54)+SUMIFS('PNT SET-2023 - DIC-2024'!$AB$6:$AB$96,'PNT SET-2023 - DIC-2024'!$B$6:$B$96,'GENERAL ENE-DIC 2024'!$B54)</f>
        <v>-448473.6380000005</v>
      </c>
      <c r="G54" s="21">
        <f>+SUMIFS('PT ENE-DIC 2024'!$AS$6:$AS$84,'PT ENE-DIC 2024'!$B$6:$B$84,'GENERAL ENE-DIC 2024'!$B54)+SUMIFS('PNT SET-2023 - DIC-2024'!$AI$6:$AI$96,'PNT SET-2023 - DIC-2024'!$B$6:$B$96,'GENERAL ENE-DIC 2024'!$B54)</f>
        <v>5868802</v>
      </c>
      <c r="H54" s="21">
        <f t="shared" si="0"/>
        <v>-10389221.947576992</v>
      </c>
      <c r="I54" s="21">
        <f t="shared" si="1"/>
        <v>0</v>
      </c>
      <c r="J54" s="22">
        <f t="shared" si="2"/>
        <v>10389221.947576992</v>
      </c>
    </row>
    <row r="55" spans="1:10" x14ac:dyDescent="0.25">
      <c r="A55" s="17" t="s">
        <v>53</v>
      </c>
      <c r="B55" s="18">
        <v>136</v>
      </c>
      <c r="C55" s="19" t="s">
        <v>58</v>
      </c>
      <c r="D55" s="20">
        <f>+SUMIFS('PT ENE-DIC 2024'!$D$6:$D$84,'PT ENE-DIC 2024'!$B$6:$B$84,'GENERAL ENE-DIC 2024'!$B55)+SUMIFS('PNT SET-2023 - DIC-2024'!$D$6:$D$96,'PNT SET-2023 - DIC-2024'!$B$6:$B$96,'GENERAL ENE-DIC 2024'!$B55)</f>
        <v>-431580.67349999934</v>
      </c>
      <c r="E55" s="21">
        <f>+SUMIFS('PT ENE-DIC 2024'!$Q$6:$Q$84,'PT ENE-DIC 2024'!$B$6:$B$84,'GENERAL ENE-DIC 2024'!$B55)+SUMIFS('PNT SET-2023 - DIC-2024'!$U$6:$U$96,'PNT SET-2023 - DIC-2024'!$B$6:$B$96,'GENERAL ENE-DIC 2024'!$B55)</f>
        <v>788707.15700000024</v>
      </c>
      <c r="F55" s="21">
        <f>+SUMIFS('PT ENE-DIC 2024'!$AI$6:$AI$84,'PT ENE-DIC 2024'!$B$6:$B$84,'GENERAL ENE-DIC 2024'!$B55)+SUMIFS('PNT SET-2023 - DIC-2024'!$AB$6:$AB$96,'PNT SET-2023 - DIC-2024'!$B$6:$B$96,'GENERAL ENE-DIC 2024'!$B55)</f>
        <v>-222.72000000011758</v>
      </c>
      <c r="G55" s="21">
        <f>+SUMIFS('PT ENE-DIC 2024'!$AS$6:$AS$84,'PT ENE-DIC 2024'!$B$6:$B$84,'GENERAL ENE-DIC 2024'!$B55)+SUMIFS('PNT SET-2023 - DIC-2024'!$AI$6:$AI$96,'PNT SET-2023 - DIC-2024'!$B$6:$B$96,'GENERAL ENE-DIC 2024'!$B55)</f>
        <v>367953</v>
      </c>
      <c r="H55" s="21">
        <f t="shared" si="0"/>
        <v>-852557.5504999999</v>
      </c>
      <c r="I55" s="21">
        <f t="shared" si="1"/>
        <v>0</v>
      </c>
      <c r="J55" s="22">
        <f t="shared" si="2"/>
        <v>852557.5504999999</v>
      </c>
    </row>
    <row r="56" spans="1:10" x14ac:dyDescent="0.25">
      <c r="A56" s="17" t="s">
        <v>53</v>
      </c>
      <c r="B56" s="18">
        <v>137</v>
      </c>
      <c r="C56" s="19" t="s">
        <v>59</v>
      </c>
      <c r="D56" s="20">
        <f>+SUMIFS('PT ENE-DIC 2024'!$D$6:$D$84,'PT ENE-DIC 2024'!$B$6:$B$84,'GENERAL ENE-DIC 2024'!$B56)+SUMIFS('PNT SET-2023 - DIC-2024'!$D$6:$D$96,'PNT SET-2023 - DIC-2024'!$B$6:$B$96,'GENERAL ENE-DIC 2024'!$B56)</f>
        <v>-12112497.033772413</v>
      </c>
      <c r="E56" s="21">
        <f>+SUMIFS('PT ENE-DIC 2024'!$Q$6:$Q$84,'PT ENE-DIC 2024'!$B$6:$B$84,'GENERAL ENE-DIC 2024'!$B56)+SUMIFS('PNT SET-2023 - DIC-2024'!$U$6:$U$96,'PNT SET-2023 - DIC-2024'!$B$6:$B$96,'GENERAL ENE-DIC 2024'!$B56)</f>
        <v>15764559.504999984</v>
      </c>
      <c r="F56" s="21">
        <f>+SUMIFS('PT ENE-DIC 2024'!$AI$6:$AI$84,'PT ENE-DIC 2024'!$B$6:$B$84,'GENERAL ENE-DIC 2024'!$B56)+SUMIFS('PNT SET-2023 - DIC-2024'!$AB$6:$AB$96,'PNT SET-2023 - DIC-2024'!$B$6:$B$96,'GENERAL ENE-DIC 2024'!$B56)</f>
        <v>1095536.806000005</v>
      </c>
      <c r="G56" s="21">
        <f>+SUMIFS('PT ENE-DIC 2024'!$AS$6:$AS$84,'PT ENE-DIC 2024'!$B$6:$B$84,'GENERAL ENE-DIC 2024'!$B56)+SUMIFS('PNT SET-2023 - DIC-2024'!$AI$6:$AI$96,'PNT SET-2023 - DIC-2024'!$B$6:$B$96,'GENERAL ENE-DIC 2024'!$B56)</f>
        <v>12039208</v>
      </c>
      <c r="H56" s="21">
        <f t="shared" si="0"/>
        <v>-14742311.732772391</v>
      </c>
      <c r="I56" s="21">
        <f t="shared" si="1"/>
        <v>0</v>
      </c>
      <c r="J56" s="22">
        <f t="shared" si="2"/>
        <v>14742311.732772391</v>
      </c>
    </row>
    <row r="57" spans="1:10" x14ac:dyDescent="0.25">
      <c r="A57" s="17" t="s">
        <v>53</v>
      </c>
      <c r="B57" s="18">
        <v>141</v>
      </c>
      <c r="C57" s="19" t="s">
        <v>60</v>
      </c>
      <c r="D57" s="20">
        <f>+SUMIFS('PT ENE-DIC 2024'!$D$6:$D$84,'PT ENE-DIC 2024'!$B$6:$B$84,'GENERAL ENE-DIC 2024'!$B57)+SUMIFS('PNT SET-2023 - DIC-2024'!$D$6:$D$96,'PNT SET-2023 - DIC-2024'!$B$6:$B$96,'GENERAL ENE-DIC 2024'!$B57)</f>
        <v>-4512508.6003428744</v>
      </c>
      <c r="E57" s="21">
        <f>+SUMIFS('PT ENE-DIC 2024'!$Q$6:$Q$84,'PT ENE-DIC 2024'!$B$6:$B$84,'GENERAL ENE-DIC 2024'!$B57)+SUMIFS('PNT SET-2023 - DIC-2024'!$U$6:$U$96,'PNT SET-2023 - DIC-2024'!$B$6:$B$96,'GENERAL ENE-DIC 2024'!$B57)</f>
        <v>7929799.2727999976</v>
      </c>
      <c r="F57" s="21">
        <f>+SUMIFS('PT ENE-DIC 2024'!$AI$6:$AI$84,'PT ENE-DIC 2024'!$B$6:$B$84,'GENERAL ENE-DIC 2024'!$B57)+SUMIFS('PNT SET-2023 - DIC-2024'!$AB$6:$AB$96,'PNT SET-2023 - DIC-2024'!$B$6:$B$96,'GENERAL ENE-DIC 2024'!$B57)</f>
        <v>2757913.9009999959</v>
      </c>
      <c r="G57" s="21">
        <f>+SUMIFS('PT ENE-DIC 2024'!$AS$6:$AS$84,'PT ENE-DIC 2024'!$B$6:$B$84,'GENERAL ENE-DIC 2024'!$B57)+SUMIFS('PNT SET-2023 - DIC-2024'!$AI$6:$AI$96,'PNT SET-2023 - DIC-2024'!$B$6:$B$96,'GENERAL ENE-DIC 2024'!$B57)</f>
        <v>4578228</v>
      </c>
      <c r="H57" s="21">
        <f t="shared" si="0"/>
        <v>-5106165.9721428752</v>
      </c>
      <c r="I57" s="21">
        <f t="shared" si="1"/>
        <v>0</v>
      </c>
      <c r="J57" s="22">
        <f t="shared" si="2"/>
        <v>5106165.9721428752</v>
      </c>
    </row>
    <row r="58" spans="1:10" x14ac:dyDescent="0.25">
      <c r="A58" s="17" t="s">
        <v>53</v>
      </c>
      <c r="B58" s="18">
        <v>143</v>
      </c>
      <c r="C58" s="19" t="s">
        <v>61</v>
      </c>
      <c r="D58" s="20">
        <f>+SUMIFS('PT ENE-DIC 2024'!$D$6:$D$84,'PT ENE-DIC 2024'!$B$6:$B$84,'GENERAL ENE-DIC 2024'!$B58)+SUMIFS('PNT SET-2023 - DIC-2024'!$D$6:$D$96,'PNT SET-2023 - DIC-2024'!$B$6:$B$96,'GENERAL ENE-DIC 2024'!$B58)</f>
        <v>-11327176.564299993</v>
      </c>
      <c r="E58" s="21">
        <f>+SUMIFS('PT ENE-DIC 2024'!$Q$6:$Q$84,'PT ENE-DIC 2024'!$B$6:$B$84,'GENERAL ENE-DIC 2024'!$B58)+SUMIFS('PNT SET-2023 - DIC-2024'!$U$6:$U$96,'PNT SET-2023 - DIC-2024'!$B$6:$B$96,'GENERAL ENE-DIC 2024'!$B58)</f>
        <v>10140761.95859999</v>
      </c>
      <c r="F58" s="21">
        <f>+SUMIFS('PT ENE-DIC 2024'!$AI$6:$AI$84,'PT ENE-DIC 2024'!$B$6:$B$84,'GENERAL ENE-DIC 2024'!$B58)+SUMIFS('PNT SET-2023 - DIC-2024'!$AB$6:$AB$96,'PNT SET-2023 - DIC-2024'!$B$6:$B$96,'GENERAL ENE-DIC 2024'!$B58)</f>
        <v>4422452.0989999976</v>
      </c>
      <c r="G58" s="21">
        <f>+SUMIFS('PT ENE-DIC 2024'!$AS$6:$AS$84,'PT ENE-DIC 2024'!$B$6:$B$84,'GENERAL ENE-DIC 2024'!$B58)+SUMIFS('PNT SET-2023 - DIC-2024'!$AI$6:$AI$96,'PNT SET-2023 - DIC-2024'!$B$6:$B$96,'GENERAL ENE-DIC 2024'!$B58)</f>
        <v>8077302</v>
      </c>
      <c r="H58" s="21">
        <f t="shared" si="0"/>
        <v>-8968184.4238999858</v>
      </c>
      <c r="I58" s="21">
        <f t="shared" si="1"/>
        <v>0</v>
      </c>
      <c r="J58" s="22">
        <f t="shared" si="2"/>
        <v>8968184.4238999858</v>
      </c>
    </row>
    <row r="59" spans="1:10" x14ac:dyDescent="0.25">
      <c r="A59" s="17" t="s">
        <v>53</v>
      </c>
      <c r="B59" s="18">
        <v>144</v>
      </c>
      <c r="C59" s="19" t="s">
        <v>62</v>
      </c>
      <c r="D59" s="20">
        <f>+SUMIFS('PT ENE-DIC 2024'!$D$6:$D$84,'PT ENE-DIC 2024'!$B$6:$B$84,'GENERAL ENE-DIC 2024'!$B59)+SUMIFS('PNT SET-2023 - DIC-2024'!$D$6:$D$96,'PNT SET-2023 - DIC-2024'!$B$6:$B$96,'GENERAL ENE-DIC 2024'!$B59)</f>
        <v>-16478978.555506675</v>
      </c>
      <c r="E59" s="21">
        <f>+SUMIFS('PT ENE-DIC 2024'!$Q$6:$Q$84,'PT ENE-DIC 2024'!$B$6:$B$84,'GENERAL ENE-DIC 2024'!$B59)+SUMIFS('PNT SET-2023 - DIC-2024'!$U$6:$U$96,'PNT SET-2023 - DIC-2024'!$B$6:$B$96,'GENERAL ENE-DIC 2024'!$B59)</f>
        <v>13385430.98959996</v>
      </c>
      <c r="F59" s="21">
        <f>+SUMIFS('PT ENE-DIC 2024'!$AI$6:$AI$84,'PT ENE-DIC 2024'!$B$6:$B$84,'GENERAL ENE-DIC 2024'!$B59)+SUMIFS('PNT SET-2023 - DIC-2024'!$AB$6:$AB$96,'PNT SET-2023 - DIC-2024'!$B$6:$B$96,'GENERAL ENE-DIC 2024'!$B59)</f>
        <v>121438.48699999833</v>
      </c>
      <c r="G59" s="21">
        <f>+SUMIFS('PT ENE-DIC 2024'!$AS$6:$AS$84,'PT ENE-DIC 2024'!$B$6:$B$84,'GENERAL ENE-DIC 2024'!$B59)+SUMIFS('PNT SET-2023 - DIC-2024'!$AI$6:$AI$96,'PNT SET-2023 - DIC-2024'!$B$6:$B$96,'GENERAL ENE-DIC 2024'!$B59)</f>
        <v>11072060</v>
      </c>
      <c r="H59" s="21">
        <f t="shared" si="0"/>
        <v>-18670911.058106635</v>
      </c>
      <c r="I59" s="21">
        <f t="shared" si="1"/>
        <v>0</v>
      </c>
      <c r="J59" s="22">
        <f t="shared" si="2"/>
        <v>18670911.058106635</v>
      </c>
    </row>
    <row r="60" spans="1:10" x14ac:dyDescent="0.25">
      <c r="A60" s="17" t="s">
        <v>53</v>
      </c>
      <c r="B60" s="18">
        <v>145</v>
      </c>
      <c r="C60" s="19" t="s">
        <v>63</v>
      </c>
      <c r="D60" s="20">
        <f>+SUMIFS('PT ENE-DIC 2024'!$D$6:$D$84,'PT ENE-DIC 2024'!$B$6:$B$84,'GENERAL ENE-DIC 2024'!$B60)+SUMIFS('PNT SET-2023 - DIC-2024'!$D$6:$D$96,'PNT SET-2023 - DIC-2024'!$B$6:$B$96,'GENERAL ENE-DIC 2024'!$B60)</f>
        <v>-1241841.8590000761</v>
      </c>
      <c r="E60" s="21">
        <f>+SUMIFS('PT ENE-DIC 2024'!$Q$6:$Q$84,'PT ENE-DIC 2024'!$B$6:$B$84,'GENERAL ENE-DIC 2024'!$B60)+SUMIFS('PNT SET-2023 - DIC-2024'!$U$6:$U$96,'PNT SET-2023 - DIC-2024'!$B$6:$B$96,'GENERAL ENE-DIC 2024'!$B60)</f>
        <v>1656862.1990000007</v>
      </c>
      <c r="F60" s="21">
        <f>+SUMIFS('PT ENE-DIC 2024'!$AI$6:$AI$84,'PT ENE-DIC 2024'!$B$6:$B$84,'GENERAL ENE-DIC 2024'!$B60)+SUMIFS('PNT SET-2023 - DIC-2024'!$AB$6:$AB$96,'PNT SET-2023 - DIC-2024'!$B$6:$B$96,'GENERAL ENE-DIC 2024'!$B60)</f>
        <v>-17670.615999999867</v>
      </c>
      <c r="G60" s="21">
        <f>+SUMIFS('PT ENE-DIC 2024'!$AS$6:$AS$84,'PT ENE-DIC 2024'!$B$6:$B$84,'GENERAL ENE-DIC 2024'!$B60)+SUMIFS('PNT SET-2023 - DIC-2024'!$AI$6:$AI$96,'PNT SET-2023 - DIC-2024'!$B$6:$B$96,'GENERAL ENE-DIC 2024'!$B60)</f>
        <v>1650017</v>
      </c>
      <c r="H60" s="21">
        <f t="shared" si="0"/>
        <v>-1266357.6740000765</v>
      </c>
      <c r="I60" s="21">
        <f t="shared" si="1"/>
        <v>0</v>
      </c>
      <c r="J60" s="22">
        <f t="shared" si="2"/>
        <v>1266357.6740000765</v>
      </c>
    </row>
    <row r="61" spans="1:10" x14ac:dyDescent="0.25">
      <c r="A61" s="17" t="s">
        <v>53</v>
      </c>
      <c r="B61" s="18">
        <v>146</v>
      </c>
      <c r="C61" s="19" t="s">
        <v>64</v>
      </c>
      <c r="D61" s="20">
        <f>+SUMIFS('PT ENE-DIC 2024'!$D$6:$D$84,'PT ENE-DIC 2024'!$B$6:$B$84,'GENERAL ENE-DIC 2024'!$B61)+SUMIFS('PNT SET-2023 - DIC-2024'!$D$6:$D$96,'PNT SET-2023 - DIC-2024'!$B$6:$B$96,'GENERAL ENE-DIC 2024'!$B61)</f>
        <v>-204904.96069999997</v>
      </c>
      <c r="E61" s="21">
        <f>+SUMIFS('PT ENE-DIC 2024'!$Q$6:$Q$84,'PT ENE-DIC 2024'!$B$6:$B$84,'GENERAL ENE-DIC 2024'!$B61)+SUMIFS('PNT SET-2023 - DIC-2024'!$U$6:$U$96,'PNT SET-2023 - DIC-2024'!$B$6:$B$96,'GENERAL ENE-DIC 2024'!$B61)</f>
        <v>218721.86130000002</v>
      </c>
      <c r="F61" s="21">
        <f>+SUMIFS('PT ENE-DIC 2024'!$AI$6:$AI$84,'PT ENE-DIC 2024'!$B$6:$B$84,'GENERAL ENE-DIC 2024'!$B61)+SUMIFS('PNT SET-2023 - DIC-2024'!$AB$6:$AB$96,'PNT SET-2023 - DIC-2024'!$B$6:$B$96,'GENERAL ENE-DIC 2024'!$B61)</f>
        <v>-437.81399999999559</v>
      </c>
      <c r="G61" s="21">
        <f>+SUMIFS('PT ENE-DIC 2024'!$AS$6:$AS$84,'PT ENE-DIC 2024'!$B$6:$B$84,'GENERAL ENE-DIC 2024'!$B61)+SUMIFS('PNT SET-2023 - DIC-2024'!$AI$6:$AI$96,'PNT SET-2023 - DIC-2024'!$B$6:$B$96,'GENERAL ENE-DIC 2024'!$B61)</f>
        <v>118495</v>
      </c>
      <c r="H61" s="21">
        <f t="shared" si="0"/>
        <v>-305569.636</v>
      </c>
      <c r="I61" s="21">
        <f t="shared" si="1"/>
        <v>0</v>
      </c>
      <c r="J61" s="22">
        <f t="shared" si="2"/>
        <v>305569.636</v>
      </c>
    </row>
    <row r="62" spans="1:10" x14ac:dyDescent="0.25">
      <c r="A62" s="17" t="s">
        <v>53</v>
      </c>
      <c r="B62" s="18">
        <v>147</v>
      </c>
      <c r="C62" s="19" t="s">
        <v>65</v>
      </c>
      <c r="D62" s="20">
        <f>+SUMIFS('PT ENE-DIC 2024'!$D$6:$D$84,'PT ENE-DIC 2024'!$B$6:$B$84,'GENERAL ENE-DIC 2024'!$B62)+SUMIFS('PNT SET-2023 - DIC-2024'!$D$6:$D$96,'PNT SET-2023 - DIC-2024'!$B$6:$B$96,'GENERAL ENE-DIC 2024'!$B62)</f>
        <v>-460405.35059999954</v>
      </c>
      <c r="E62" s="21">
        <f>+SUMIFS('PT ENE-DIC 2024'!$Q$6:$Q$84,'PT ENE-DIC 2024'!$B$6:$B$84,'GENERAL ENE-DIC 2024'!$B62)+SUMIFS('PNT SET-2023 - DIC-2024'!$U$6:$U$96,'PNT SET-2023 - DIC-2024'!$B$6:$B$96,'GENERAL ENE-DIC 2024'!$B62)</f>
        <v>549871.51599999995</v>
      </c>
      <c r="F62" s="21">
        <f>+SUMIFS('PT ENE-DIC 2024'!$AI$6:$AI$84,'PT ENE-DIC 2024'!$B$6:$B$84,'GENERAL ENE-DIC 2024'!$B62)+SUMIFS('PNT SET-2023 - DIC-2024'!$AB$6:$AB$96,'PNT SET-2023 - DIC-2024'!$B$6:$B$96,'GENERAL ENE-DIC 2024'!$B62)</f>
        <v>59439.311999999743</v>
      </c>
      <c r="G62" s="21">
        <f>+SUMIFS('PT ENE-DIC 2024'!$AS$6:$AS$84,'PT ENE-DIC 2024'!$B$6:$B$84,'GENERAL ENE-DIC 2024'!$B62)+SUMIFS('PNT SET-2023 - DIC-2024'!$AI$6:$AI$96,'PNT SET-2023 - DIC-2024'!$B$6:$B$96,'GENERAL ENE-DIC 2024'!$B62)</f>
        <v>523980</v>
      </c>
      <c r="H62" s="21">
        <f t="shared" si="0"/>
        <v>-426857.55459999968</v>
      </c>
      <c r="I62" s="21">
        <f t="shared" si="1"/>
        <v>0</v>
      </c>
      <c r="J62" s="22">
        <f t="shared" si="2"/>
        <v>426857.55459999968</v>
      </c>
    </row>
    <row r="63" spans="1:10" x14ac:dyDescent="0.25">
      <c r="A63" s="17" t="s">
        <v>53</v>
      </c>
      <c r="B63" s="18">
        <v>149</v>
      </c>
      <c r="C63" s="19" t="s">
        <v>66</v>
      </c>
      <c r="D63" s="20">
        <f>+SUMIFS('PT ENE-DIC 2024'!$D$6:$D$84,'PT ENE-DIC 2024'!$B$6:$B$84,'GENERAL ENE-DIC 2024'!$B63)+SUMIFS('PNT SET-2023 - DIC-2024'!$D$6:$D$96,'PNT SET-2023 - DIC-2024'!$B$6:$B$96,'GENERAL ENE-DIC 2024'!$B63)</f>
        <v>-2580476.4982999973</v>
      </c>
      <c r="E63" s="21">
        <f>+SUMIFS('PT ENE-DIC 2024'!$Q$6:$Q$84,'PT ENE-DIC 2024'!$B$6:$B$84,'GENERAL ENE-DIC 2024'!$B63)+SUMIFS('PNT SET-2023 - DIC-2024'!$U$6:$U$96,'PNT SET-2023 - DIC-2024'!$B$6:$B$96,'GENERAL ENE-DIC 2024'!$B63)</f>
        <v>4349880.435899999</v>
      </c>
      <c r="F63" s="21">
        <f>+SUMIFS('PT ENE-DIC 2024'!$AI$6:$AI$84,'PT ENE-DIC 2024'!$B$6:$B$84,'GENERAL ENE-DIC 2024'!$B63)+SUMIFS('PNT SET-2023 - DIC-2024'!$AB$6:$AB$96,'PNT SET-2023 - DIC-2024'!$B$6:$B$96,'GENERAL ENE-DIC 2024'!$B63)</f>
        <v>-297239.83800000185</v>
      </c>
      <c r="G63" s="21">
        <f>+SUMIFS('PT ENE-DIC 2024'!$AS$6:$AS$84,'PT ENE-DIC 2024'!$B$6:$B$84,'GENERAL ENE-DIC 2024'!$B63)+SUMIFS('PNT SET-2023 - DIC-2024'!$AI$6:$AI$96,'PNT SET-2023 - DIC-2024'!$B$6:$B$96,'GENERAL ENE-DIC 2024'!$B63)</f>
        <v>2154957</v>
      </c>
      <c r="H63" s="21">
        <f t="shared" si="0"/>
        <v>-5072639.7721999977</v>
      </c>
      <c r="I63" s="21">
        <f t="shared" si="1"/>
        <v>0</v>
      </c>
      <c r="J63" s="22">
        <f t="shared" si="2"/>
        <v>5072639.7721999977</v>
      </c>
    </row>
    <row r="64" spans="1:10" x14ac:dyDescent="0.25">
      <c r="A64" s="17" t="s">
        <v>53</v>
      </c>
      <c r="B64" s="18">
        <v>522</v>
      </c>
      <c r="C64" s="19" t="s">
        <v>67</v>
      </c>
      <c r="D64" s="20">
        <f>+SUMIFS('PT ENE-DIC 2024'!$D$6:$D$84,'PT ENE-DIC 2024'!$B$6:$B$84,'GENERAL ENE-DIC 2024'!$B64)+SUMIFS('PNT SET-2023 - DIC-2024'!$D$6:$D$96,'PNT SET-2023 - DIC-2024'!$B$6:$B$96,'GENERAL ENE-DIC 2024'!$B64)</f>
        <v>81185.565100000531</v>
      </c>
      <c r="E64" s="21">
        <f>+SUMIFS('PT ENE-DIC 2024'!$Q$6:$Q$84,'PT ENE-DIC 2024'!$B$6:$B$84,'GENERAL ENE-DIC 2024'!$B64)+SUMIFS('PNT SET-2023 - DIC-2024'!$U$6:$U$96,'PNT SET-2023 - DIC-2024'!$B$6:$B$96,'GENERAL ENE-DIC 2024'!$B64)</f>
        <v>472354.57499999984</v>
      </c>
      <c r="F64" s="21">
        <f>+SUMIFS('PT ENE-DIC 2024'!$AI$6:$AI$84,'PT ENE-DIC 2024'!$B$6:$B$84,'GENERAL ENE-DIC 2024'!$B64)+SUMIFS('PNT SET-2023 - DIC-2024'!$AB$6:$AB$96,'PNT SET-2023 - DIC-2024'!$B$6:$B$96,'GENERAL ENE-DIC 2024'!$B64)</f>
        <v>116529.70699999988</v>
      </c>
      <c r="G64" s="21">
        <f>+SUMIFS('PT ENE-DIC 2024'!$AS$6:$AS$84,'PT ENE-DIC 2024'!$B$6:$B$84,'GENERAL ENE-DIC 2024'!$B64)+SUMIFS('PNT SET-2023 - DIC-2024'!$AI$6:$AI$96,'PNT SET-2023 - DIC-2024'!$B$6:$B$96,'GENERAL ENE-DIC 2024'!$B64)</f>
        <v>102035</v>
      </c>
      <c r="H64" s="21">
        <f t="shared" si="0"/>
        <v>-172604.30289999943</v>
      </c>
      <c r="I64" s="21">
        <f t="shared" si="1"/>
        <v>0</v>
      </c>
      <c r="J64" s="22">
        <f t="shared" si="2"/>
        <v>172604.30289999943</v>
      </c>
    </row>
    <row r="65" spans="1:10" x14ac:dyDescent="0.25">
      <c r="A65" s="17" t="s">
        <v>53</v>
      </c>
      <c r="B65" s="18">
        <v>1138</v>
      </c>
      <c r="C65" s="19" t="s">
        <v>68</v>
      </c>
      <c r="D65" s="20">
        <f>+SUMIFS('PT ENE-DIC 2024'!$D$6:$D$84,'PT ENE-DIC 2024'!$B$6:$B$84,'GENERAL ENE-DIC 2024'!$B65)+SUMIFS('PNT SET-2023 - DIC-2024'!$D$6:$D$96,'PNT SET-2023 - DIC-2024'!$B$6:$B$96,'GENERAL ENE-DIC 2024'!$B65)</f>
        <v>6864.2254999997094</v>
      </c>
      <c r="E65" s="21">
        <f>+SUMIFS('PT ENE-DIC 2024'!$Q$6:$Q$84,'PT ENE-DIC 2024'!$B$6:$B$84,'GENERAL ENE-DIC 2024'!$B65)+SUMIFS('PNT SET-2023 - DIC-2024'!$U$6:$U$96,'PNT SET-2023 - DIC-2024'!$B$6:$B$96,'GENERAL ENE-DIC 2024'!$B65)</f>
        <v>158195.46040000001</v>
      </c>
      <c r="F65" s="21">
        <f>+SUMIFS('PT ENE-DIC 2024'!$AI$6:$AI$84,'PT ENE-DIC 2024'!$B$6:$B$84,'GENERAL ENE-DIC 2024'!$B65)+SUMIFS('PNT SET-2023 - DIC-2024'!$AB$6:$AB$96,'PNT SET-2023 - DIC-2024'!$B$6:$B$96,'GENERAL ENE-DIC 2024'!$B65)</f>
        <v>-4125.9060000001991</v>
      </c>
      <c r="G65" s="21">
        <f>+SUMIFS('PT ENE-DIC 2024'!$AS$6:$AS$84,'PT ENE-DIC 2024'!$B$6:$B$84,'GENERAL ENE-DIC 2024'!$B65)+SUMIFS('PNT SET-2023 - DIC-2024'!$AI$6:$AI$96,'PNT SET-2023 - DIC-2024'!$B$6:$B$96,'GENERAL ENE-DIC 2024'!$B65)</f>
        <v>185727</v>
      </c>
      <c r="H65" s="21">
        <f t="shared" si="0"/>
        <v>30269.859099999507</v>
      </c>
      <c r="I65" s="21">
        <f t="shared" si="1"/>
        <v>30269.859099999507</v>
      </c>
      <c r="J65" s="22">
        <f t="shared" si="2"/>
        <v>0</v>
      </c>
    </row>
    <row r="66" spans="1:10" x14ac:dyDescent="0.25">
      <c r="A66" s="17" t="s">
        <v>53</v>
      </c>
      <c r="B66" s="18">
        <v>1216</v>
      </c>
      <c r="C66" s="19" t="s">
        <v>69</v>
      </c>
      <c r="D66" s="20">
        <f>+SUMIFS('PT ENE-DIC 2024'!$D$6:$D$84,'PT ENE-DIC 2024'!$B$6:$B$84,'GENERAL ENE-DIC 2024'!$B66)+SUMIFS('PNT SET-2023 - DIC-2024'!$D$6:$D$96,'PNT SET-2023 - DIC-2024'!$B$6:$B$96,'GENERAL ENE-DIC 2024'!$B66)</f>
        <v>-321438.22589999926</v>
      </c>
      <c r="E66" s="21">
        <f>+SUMIFS('PT ENE-DIC 2024'!$Q$6:$Q$84,'PT ENE-DIC 2024'!$B$6:$B$84,'GENERAL ENE-DIC 2024'!$B66)+SUMIFS('PNT SET-2023 - DIC-2024'!$U$6:$U$96,'PNT SET-2023 - DIC-2024'!$B$6:$B$96,'GENERAL ENE-DIC 2024'!$B66)</f>
        <v>511104.45500000002</v>
      </c>
      <c r="F66" s="21">
        <f>+SUMIFS('PT ENE-DIC 2024'!$AI$6:$AI$84,'PT ENE-DIC 2024'!$B$6:$B$84,'GENERAL ENE-DIC 2024'!$B66)+SUMIFS('PNT SET-2023 - DIC-2024'!$AB$6:$AB$96,'PNT SET-2023 - DIC-2024'!$B$6:$B$96,'GENERAL ENE-DIC 2024'!$B66)</f>
        <v>-21592.499000000331</v>
      </c>
      <c r="G66" s="21">
        <f>+SUMIFS('PT ENE-DIC 2024'!$AS$6:$AS$84,'PT ENE-DIC 2024'!$B$6:$B$84,'GENERAL ENE-DIC 2024'!$B66)+SUMIFS('PNT SET-2023 - DIC-2024'!$AI$6:$AI$96,'PNT SET-2023 - DIC-2024'!$B$6:$B$96,'GENERAL ENE-DIC 2024'!$B66)</f>
        <v>249413</v>
      </c>
      <c r="H66" s="21">
        <f t="shared" si="0"/>
        <v>-604722.17989999964</v>
      </c>
      <c r="I66" s="21">
        <f t="shared" si="1"/>
        <v>0</v>
      </c>
      <c r="J66" s="22">
        <f t="shared" si="2"/>
        <v>604722.17989999964</v>
      </c>
    </row>
    <row r="67" spans="1:10" x14ac:dyDescent="0.25">
      <c r="A67" s="17" t="s">
        <v>53</v>
      </c>
      <c r="B67" s="18">
        <v>1235</v>
      </c>
      <c r="C67" s="19" t="s">
        <v>70</v>
      </c>
      <c r="D67" s="20">
        <f>+SUMIFS('PT ENE-DIC 2024'!$D$6:$D$84,'PT ENE-DIC 2024'!$B$6:$B$84,'GENERAL ENE-DIC 2024'!$B67)+SUMIFS('PNT SET-2023 - DIC-2024'!$D$6:$D$96,'PNT SET-2023 - DIC-2024'!$B$6:$B$96,'GENERAL ENE-DIC 2024'!$B67)</f>
        <v>-62060628.4378649</v>
      </c>
      <c r="E67" s="21">
        <f>+SUMIFS('PT ENE-DIC 2024'!$Q$6:$Q$84,'PT ENE-DIC 2024'!$B$6:$B$84,'GENERAL ENE-DIC 2024'!$B67)+SUMIFS('PNT SET-2023 - DIC-2024'!$U$6:$U$96,'PNT SET-2023 - DIC-2024'!$B$6:$B$96,'GENERAL ENE-DIC 2024'!$B67)</f>
        <v>119321206.4784036</v>
      </c>
      <c r="F67" s="21">
        <f>+SUMIFS('PT ENE-DIC 2024'!$AI$6:$AI$84,'PT ENE-DIC 2024'!$B$6:$B$84,'GENERAL ENE-DIC 2024'!$B67)+SUMIFS('PNT SET-2023 - DIC-2024'!$AB$6:$AB$96,'PNT SET-2023 - DIC-2024'!$B$6:$B$96,'GENERAL ENE-DIC 2024'!$B67)</f>
        <v>5701353.0532998331</v>
      </c>
      <c r="G67" s="21">
        <f>+SUMIFS('PT ENE-DIC 2024'!$AS$6:$AS$84,'PT ENE-DIC 2024'!$B$6:$B$84,'GENERAL ENE-DIC 2024'!$B67)+SUMIFS('PNT SET-2023 - DIC-2024'!$AI$6:$AI$96,'PNT SET-2023 - DIC-2024'!$B$6:$B$96,'GENERAL ENE-DIC 2024'!$B67)</f>
        <v>123088598</v>
      </c>
      <c r="H67" s="21">
        <f t="shared" si="0"/>
        <v>-52591883.862968653</v>
      </c>
      <c r="I67" s="21">
        <f t="shared" si="1"/>
        <v>0</v>
      </c>
      <c r="J67" s="22">
        <f t="shared" si="2"/>
        <v>52591883.862968653</v>
      </c>
    </row>
    <row r="68" spans="1:10" x14ac:dyDescent="0.25">
      <c r="A68" s="17" t="s">
        <v>53</v>
      </c>
      <c r="B68" s="18">
        <v>1512</v>
      </c>
      <c r="C68" s="19" t="s">
        <v>71</v>
      </c>
      <c r="D68" s="20">
        <f>+SUMIFS('PT ENE-DIC 2024'!$D$6:$D$84,'PT ENE-DIC 2024'!$B$6:$B$84,'GENERAL ENE-DIC 2024'!$B68)+SUMIFS('PNT SET-2023 - DIC-2024'!$D$6:$D$96,'PNT SET-2023 - DIC-2024'!$B$6:$B$96,'GENERAL ENE-DIC 2024'!$B68)</f>
        <v>-51883932.187015727</v>
      </c>
      <c r="E68" s="21">
        <f>+SUMIFS('PT ENE-DIC 2024'!$Q$6:$Q$84,'PT ENE-DIC 2024'!$B$6:$B$84,'GENERAL ENE-DIC 2024'!$B68)+SUMIFS('PNT SET-2023 - DIC-2024'!$U$6:$U$96,'PNT SET-2023 - DIC-2024'!$B$6:$B$96,'GENERAL ENE-DIC 2024'!$B68)</f>
        <v>31904031.745999932</v>
      </c>
      <c r="F68" s="21">
        <f>+SUMIFS('PT ENE-DIC 2024'!$AI$6:$AI$84,'PT ENE-DIC 2024'!$B$6:$B$84,'GENERAL ENE-DIC 2024'!$B68)+SUMIFS('PNT SET-2023 - DIC-2024'!$AB$6:$AB$96,'PNT SET-2023 - DIC-2024'!$B$6:$B$96,'GENERAL ENE-DIC 2024'!$B68)</f>
        <v>-2252840.8692000154</v>
      </c>
      <c r="G68" s="21">
        <f>+SUMIFS('PT ENE-DIC 2024'!$AS$6:$AS$84,'PT ENE-DIC 2024'!$B$6:$B$84,'GENERAL ENE-DIC 2024'!$B68)+SUMIFS('PNT SET-2023 - DIC-2024'!$AI$6:$AI$96,'PNT SET-2023 - DIC-2024'!$B$6:$B$96,'GENERAL ENE-DIC 2024'!$B68)</f>
        <v>43747042</v>
      </c>
      <c r="H68" s="21">
        <f t="shared" si="0"/>
        <v>-42293762.80221568</v>
      </c>
      <c r="I68" s="21">
        <f t="shared" si="1"/>
        <v>0</v>
      </c>
      <c r="J68" s="22">
        <f t="shared" si="2"/>
        <v>42293762.80221568</v>
      </c>
    </row>
    <row r="69" spans="1:10" x14ac:dyDescent="0.25">
      <c r="A69" s="17" t="s">
        <v>53</v>
      </c>
      <c r="B69" s="18">
        <v>1670</v>
      </c>
      <c r="C69" s="19" t="s">
        <v>72</v>
      </c>
      <c r="D69" s="20">
        <f>+SUMIFS('PT ENE-DIC 2024'!$D$6:$D$84,'PT ENE-DIC 2024'!$B$6:$B$84,'GENERAL ENE-DIC 2024'!$B69)+SUMIFS('PNT SET-2023 - DIC-2024'!$D$6:$D$96,'PNT SET-2023 - DIC-2024'!$B$6:$B$96,'GENERAL ENE-DIC 2024'!$B69)</f>
        <v>-942605.78649999644</v>
      </c>
      <c r="E69" s="21">
        <f>+SUMIFS('PT ENE-DIC 2024'!$Q$6:$Q$84,'PT ENE-DIC 2024'!$B$6:$B$84,'GENERAL ENE-DIC 2024'!$B69)+SUMIFS('PNT SET-2023 - DIC-2024'!$U$6:$U$96,'PNT SET-2023 - DIC-2024'!$B$6:$B$96,'GENERAL ENE-DIC 2024'!$B69)</f>
        <v>4141823.963</v>
      </c>
      <c r="F69" s="21">
        <f>+SUMIFS('PT ENE-DIC 2024'!$AI$6:$AI$84,'PT ENE-DIC 2024'!$B$6:$B$84,'GENERAL ENE-DIC 2024'!$B69)+SUMIFS('PNT SET-2023 - DIC-2024'!$AB$6:$AB$96,'PNT SET-2023 - DIC-2024'!$B$6:$B$96,'GENERAL ENE-DIC 2024'!$B69)</f>
        <v>215471.12999999872</v>
      </c>
      <c r="G69" s="21">
        <f>+SUMIFS('PT ENE-DIC 2024'!$AS$6:$AS$84,'PT ENE-DIC 2024'!$B$6:$B$84,'GENERAL ENE-DIC 2024'!$B69)+SUMIFS('PNT SET-2023 - DIC-2024'!$AI$6:$AI$96,'PNT SET-2023 - DIC-2024'!$B$6:$B$96,'GENERAL ENE-DIC 2024'!$B69)</f>
        <v>3942571</v>
      </c>
      <c r="H69" s="21">
        <f t="shared" si="0"/>
        <v>-926387.61949999724</v>
      </c>
      <c r="I69" s="21">
        <f t="shared" si="1"/>
        <v>0</v>
      </c>
      <c r="J69" s="22">
        <f t="shared" si="2"/>
        <v>926387.61949999724</v>
      </c>
    </row>
    <row r="70" spans="1:10" x14ac:dyDescent="0.25">
      <c r="A70" s="17" t="s">
        <v>53</v>
      </c>
      <c r="B70" s="18">
        <v>1746</v>
      </c>
      <c r="C70" s="19" t="s">
        <v>147</v>
      </c>
      <c r="D70" s="20">
        <f>+SUMIFS('PT ENE-DIC 2024'!$D$6:$D$84,'PT ENE-DIC 2024'!$B$6:$B$84,'GENERAL ENE-DIC 2024'!$B70)+SUMIFS('PNT SET-2023 - DIC-2024'!$D$6:$D$96,'PNT SET-2023 - DIC-2024'!$B$6:$B$96,'GENERAL ENE-DIC 2024'!$B70)</f>
        <v>-175185.09899999981</v>
      </c>
      <c r="E70" s="21">
        <f>+SUMIFS('PT ENE-DIC 2024'!$Q$6:$Q$84,'PT ENE-DIC 2024'!$B$6:$B$84,'GENERAL ENE-DIC 2024'!$B70)+SUMIFS('PNT SET-2023 - DIC-2024'!$U$6:$U$96,'PNT SET-2023 - DIC-2024'!$B$6:$B$96,'GENERAL ENE-DIC 2024'!$B70)</f>
        <v>739859.91839999997</v>
      </c>
      <c r="F70" s="21">
        <f>+SUMIFS('PT ENE-DIC 2024'!$AI$6:$AI$84,'PT ENE-DIC 2024'!$B$6:$B$84,'GENERAL ENE-DIC 2024'!$B70)+SUMIFS('PNT SET-2023 - DIC-2024'!$AB$6:$AB$96,'PNT SET-2023 - DIC-2024'!$B$6:$B$96,'GENERAL ENE-DIC 2024'!$B70)</f>
        <v>-52.937600000003158</v>
      </c>
      <c r="G70" s="21">
        <f>+SUMIFS('PT ENE-DIC 2024'!$AS$6:$AS$84,'PT ENE-DIC 2024'!$B$6:$B$84,'GENERAL ENE-DIC 2024'!$B70)+SUMIFS('PNT SET-2023 - DIC-2024'!$AI$6:$AI$96,'PNT SET-2023 - DIC-2024'!$B$6:$B$96,'GENERAL ENE-DIC 2024'!$B70)</f>
        <v>96989</v>
      </c>
      <c r="H70" s="21">
        <f t="shared" si="0"/>
        <v>-818108.95499999973</v>
      </c>
      <c r="I70" s="21">
        <f t="shared" si="1"/>
        <v>0</v>
      </c>
      <c r="J70" s="22">
        <f t="shared" si="2"/>
        <v>818108.95499999973</v>
      </c>
    </row>
    <row r="71" spans="1:10" x14ac:dyDescent="0.25">
      <c r="A71" s="17" t="s">
        <v>73</v>
      </c>
      <c r="B71" s="18">
        <v>1286</v>
      </c>
      <c r="C71" s="19" t="s">
        <v>74</v>
      </c>
      <c r="D71" s="20">
        <f>+SUMIFS('PT ENE-DIC 2024'!$D$6:$D$84,'PT ENE-DIC 2024'!$B$6:$B$84,'GENERAL ENE-DIC 2024'!$B71)+SUMIFS('PNT SET-2023 - DIC-2024'!$D$6:$D$96,'PNT SET-2023 - DIC-2024'!$B$6:$B$96,'GENERAL ENE-DIC 2024'!$B71)</f>
        <v>-367158.36439994909</v>
      </c>
      <c r="E71" s="21">
        <f>+SUMIFS('PT ENE-DIC 2024'!$Q$6:$Q$84,'PT ENE-DIC 2024'!$B$6:$B$84,'GENERAL ENE-DIC 2024'!$B71)+SUMIFS('PNT SET-2023 - DIC-2024'!$U$6:$U$96,'PNT SET-2023 - DIC-2024'!$B$6:$B$96,'GENERAL ENE-DIC 2024'!$B71)</f>
        <v>384969.05539999995</v>
      </c>
      <c r="F71" s="21">
        <f>+SUMIFS('PT ENE-DIC 2024'!$AI$6:$AI$84,'PT ENE-DIC 2024'!$B$6:$B$84,'GENERAL ENE-DIC 2024'!$B71)+SUMIFS('PNT SET-2023 - DIC-2024'!$AB$6:$AB$96,'PNT SET-2023 - DIC-2024'!$B$6:$B$96,'GENERAL ENE-DIC 2024'!$B71)</f>
        <v>-11710.4010000001</v>
      </c>
      <c r="G71" s="21">
        <f>+SUMIFS('PT ENE-DIC 2024'!$AS$6:$AS$84,'PT ENE-DIC 2024'!$B$6:$B$84,'GENERAL ENE-DIC 2024'!$B71)+SUMIFS('PNT SET-2023 - DIC-2024'!$AI$6:$AI$96,'PNT SET-2023 - DIC-2024'!$B$6:$B$96,'GENERAL ENE-DIC 2024'!$B71)</f>
        <v>370417</v>
      </c>
      <c r="H71" s="21">
        <f t="shared" si="0"/>
        <v>-393420.82079994911</v>
      </c>
      <c r="I71" s="21">
        <f t="shared" si="1"/>
        <v>0</v>
      </c>
      <c r="J71" s="22">
        <f t="shared" si="2"/>
        <v>393420.82079994911</v>
      </c>
    </row>
    <row r="72" spans="1:10" x14ac:dyDescent="0.25">
      <c r="A72" s="17" t="s">
        <v>73</v>
      </c>
      <c r="B72" s="18">
        <v>1288</v>
      </c>
      <c r="C72" s="19" t="s">
        <v>75</v>
      </c>
      <c r="D72" s="20">
        <f>+SUMIFS('PT ENE-DIC 2024'!$D$6:$D$84,'PT ENE-DIC 2024'!$B$6:$B$84,'GENERAL ENE-DIC 2024'!$B72)+SUMIFS('PNT SET-2023 - DIC-2024'!$D$6:$D$96,'PNT SET-2023 - DIC-2024'!$B$6:$B$96,'GENERAL ENE-DIC 2024'!$B72)</f>
        <v>-202164.50939999806</v>
      </c>
      <c r="E72" s="21">
        <f>+SUMIFS('PT ENE-DIC 2024'!$Q$6:$Q$84,'PT ENE-DIC 2024'!$B$6:$B$84,'GENERAL ENE-DIC 2024'!$B72)+SUMIFS('PNT SET-2023 - DIC-2024'!$U$6:$U$96,'PNT SET-2023 - DIC-2024'!$B$6:$B$96,'GENERAL ENE-DIC 2024'!$B72)</f>
        <v>291868.62</v>
      </c>
      <c r="F72" s="21">
        <f>+SUMIFS('PT ENE-DIC 2024'!$AI$6:$AI$84,'PT ENE-DIC 2024'!$B$6:$B$84,'GENERAL ENE-DIC 2024'!$B72)+SUMIFS('PNT SET-2023 - DIC-2024'!$AB$6:$AB$96,'PNT SET-2023 - DIC-2024'!$B$6:$B$96,'GENERAL ENE-DIC 2024'!$B72)</f>
        <v>-29899.890000000029</v>
      </c>
      <c r="G72" s="21">
        <f>+SUMIFS('PT ENE-DIC 2024'!$AS$6:$AS$84,'PT ENE-DIC 2024'!$B$6:$B$84,'GENERAL ENE-DIC 2024'!$B72)+SUMIFS('PNT SET-2023 - DIC-2024'!$AI$6:$AI$96,'PNT SET-2023 - DIC-2024'!$B$6:$B$96,'GENERAL ENE-DIC 2024'!$B72)</f>
        <v>163944</v>
      </c>
      <c r="H72" s="21">
        <f t="shared" ref="H72:H84" si="3">+D72-E72+F72+G72</f>
        <v>-359989.01939999807</v>
      </c>
      <c r="I72" s="21">
        <f t="shared" ref="I72:I84" si="4">+IF(H72&gt;0,H72,0)</f>
        <v>0</v>
      </c>
      <c r="J72" s="22">
        <f t="shared" ref="J72:J84" si="5">+IF(H72&lt;0,-H72,0)</f>
        <v>359989.01939999807</v>
      </c>
    </row>
    <row r="73" spans="1:10" x14ac:dyDescent="0.25">
      <c r="A73" s="17" t="s">
        <v>73</v>
      </c>
      <c r="B73" s="18">
        <v>1289</v>
      </c>
      <c r="C73" s="19" t="s">
        <v>76</v>
      </c>
      <c r="D73" s="20">
        <f>+SUMIFS('PT ENE-DIC 2024'!$D$6:$D$84,'PT ENE-DIC 2024'!$B$6:$B$84,'GENERAL ENE-DIC 2024'!$B73)+SUMIFS('PNT SET-2023 - DIC-2024'!$D$6:$D$96,'PNT SET-2023 - DIC-2024'!$B$6:$B$96,'GENERAL ENE-DIC 2024'!$B73)</f>
        <v>-252874.57979999983</v>
      </c>
      <c r="E73" s="21">
        <f>+SUMIFS('PT ENE-DIC 2024'!$Q$6:$Q$84,'PT ENE-DIC 2024'!$B$6:$B$84,'GENERAL ENE-DIC 2024'!$B73)+SUMIFS('PNT SET-2023 - DIC-2024'!$U$6:$U$96,'PNT SET-2023 - DIC-2024'!$B$6:$B$96,'GENERAL ENE-DIC 2024'!$B73)</f>
        <v>71140.035800000012</v>
      </c>
      <c r="F73" s="21">
        <f>+SUMIFS('PT ENE-DIC 2024'!$AI$6:$AI$84,'PT ENE-DIC 2024'!$B$6:$B$84,'GENERAL ENE-DIC 2024'!$B73)+SUMIFS('PNT SET-2023 - DIC-2024'!$AB$6:$AB$96,'PNT SET-2023 - DIC-2024'!$B$6:$B$96,'GENERAL ENE-DIC 2024'!$B73)</f>
        <v>-603.4900000000016</v>
      </c>
      <c r="G73" s="21">
        <f>+SUMIFS('PT ENE-DIC 2024'!$AS$6:$AS$84,'PT ENE-DIC 2024'!$B$6:$B$84,'GENERAL ENE-DIC 2024'!$B73)+SUMIFS('PNT SET-2023 - DIC-2024'!$AI$6:$AI$96,'PNT SET-2023 - DIC-2024'!$B$6:$B$96,'GENERAL ENE-DIC 2024'!$B73)</f>
        <v>159277</v>
      </c>
      <c r="H73" s="21">
        <f t="shared" si="3"/>
        <v>-165341.10559999984</v>
      </c>
      <c r="I73" s="21">
        <f t="shared" si="4"/>
        <v>0</v>
      </c>
      <c r="J73" s="22">
        <f t="shared" si="5"/>
        <v>165341.10559999984</v>
      </c>
    </row>
    <row r="74" spans="1:10" x14ac:dyDescent="0.25">
      <c r="A74" s="17" t="s">
        <v>73</v>
      </c>
      <c r="B74" s="18">
        <v>1290</v>
      </c>
      <c r="C74" s="19" t="s">
        <v>77</v>
      </c>
      <c r="D74" s="20">
        <f>+SUMIFS('PT ENE-DIC 2024'!$D$6:$D$84,'PT ENE-DIC 2024'!$B$6:$B$84,'GENERAL ENE-DIC 2024'!$B74)+SUMIFS('PNT SET-2023 - DIC-2024'!$D$6:$D$96,'PNT SET-2023 - DIC-2024'!$B$6:$B$96,'GENERAL ENE-DIC 2024'!$B74)</f>
        <v>-355458.4193999999</v>
      </c>
      <c r="E74" s="21">
        <f>+SUMIFS('PT ENE-DIC 2024'!$Q$6:$Q$84,'PT ENE-DIC 2024'!$B$6:$B$84,'GENERAL ENE-DIC 2024'!$B74)+SUMIFS('PNT SET-2023 - DIC-2024'!$U$6:$U$96,'PNT SET-2023 - DIC-2024'!$B$6:$B$96,'GENERAL ENE-DIC 2024'!$B74)</f>
        <v>117052.29549999999</v>
      </c>
      <c r="F74" s="21">
        <f>+SUMIFS('PT ENE-DIC 2024'!$AI$6:$AI$84,'PT ENE-DIC 2024'!$B$6:$B$84,'GENERAL ENE-DIC 2024'!$B74)+SUMIFS('PNT SET-2023 - DIC-2024'!$AB$6:$AB$96,'PNT SET-2023 - DIC-2024'!$B$6:$B$96,'GENERAL ENE-DIC 2024'!$B74)</f>
        <v>-296.80999999999767</v>
      </c>
      <c r="G74" s="21">
        <f>+SUMIFS('PT ENE-DIC 2024'!$AS$6:$AS$84,'PT ENE-DIC 2024'!$B$6:$B$84,'GENERAL ENE-DIC 2024'!$B74)+SUMIFS('PNT SET-2023 - DIC-2024'!$AI$6:$AI$96,'PNT SET-2023 - DIC-2024'!$B$6:$B$96,'GENERAL ENE-DIC 2024'!$B74)</f>
        <v>464418</v>
      </c>
      <c r="H74" s="21">
        <f t="shared" si="3"/>
        <v>-8389.5248999999021</v>
      </c>
      <c r="I74" s="21">
        <f t="shared" si="4"/>
        <v>0</v>
      </c>
      <c r="J74" s="22">
        <f t="shared" si="5"/>
        <v>8389.5248999999021</v>
      </c>
    </row>
    <row r="75" spans="1:10" x14ac:dyDescent="0.25">
      <c r="A75" s="17" t="s">
        <v>73</v>
      </c>
      <c r="B75" s="18">
        <v>1292</v>
      </c>
      <c r="C75" s="19" t="s">
        <v>78</v>
      </c>
      <c r="D75" s="20">
        <f>+SUMIFS('PT ENE-DIC 2024'!$D$6:$D$84,'PT ENE-DIC 2024'!$B$6:$B$84,'GENERAL ENE-DIC 2024'!$B75)+SUMIFS('PNT SET-2023 - DIC-2024'!$D$6:$D$96,'PNT SET-2023 - DIC-2024'!$B$6:$B$96,'GENERAL ENE-DIC 2024'!$B75)</f>
        <v>-177673.41369999963</v>
      </c>
      <c r="E75" s="21">
        <f>+SUMIFS('PT ENE-DIC 2024'!$Q$6:$Q$84,'PT ENE-DIC 2024'!$B$6:$B$84,'GENERAL ENE-DIC 2024'!$B75)+SUMIFS('PNT SET-2023 - DIC-2024'!$U$6:$U$96,'PNT SET-2023 - DIC-2024'!$B$6:$B$96,'GENERAL ENE-DIC 2024'!$B75)</f>
        <v>197021.81940000001</v>
      </c>
      <c r="F75" s="21">
        <f>+SUMIFS('PT ENE-DIC 2024'!$AI$6:$AI$84,'PT ENE-DIC 2024'!$B$6:$B$84,'GENERAL ENE-DIC 2024'!$B75)+SUMIFS('PNT SET-2023 - DIC-2024'!$AB$6:$AB$96,'PNT SET-2023 - DIC-2024'!$B$6:$B$96,'GENERAL ENE-DIC 2024'!$B75)</f>
        <v>272.45999999984633</v>
      </c>
      <c r="G75" s="21">
        <f>+SUMIFS('PT ENE-DIC 2024'!$AS$6:$AS$84,'PT ENE-DIC 2024'!$B$6:$B$84,'GENERAL ENE-DIC 2024'!$B75)+SUMIFS('PNT SET-2023 - DIC-2024'!$AI$6:$AI$96,'PNT SET-2023 - DIC-2024'!$B$6:$B$96,'GENERAL ENE-DIC 2024'!$B75)</f>
        <v>135909</v>
      </c>
      <c r="H75" s="21">
        <f t="shared" si="3"/>
        <v>-238513.77309999976</v>
      </c>
      <c r="I75" s="21">
        <f t="shared" si="4"/>
        <v>0</v>
      </c>
      <c r="J75" s="22">
        <f t="shared" si="5"/>
        <v>238513.77309999976</v>
      </c>
    </row>
    <row r="76" spans="1:10" x14ac:dyDescent="0.25">
      <c r="A76" s="17" t="s">
        <v>79</v>
      </c>
      <c r="B76" s="18">
        <v>872</v>
      </c>
      <c r="C76" s="19" t="s">
        <v>80</v>
      </c>
      <c r="D76" s="20">
        <f>+SUMIFS('PT ENE-DIC 2024'!$D$6:$D$84,'PT ENE-DIC 2024'!$B$6:$B$84,'GENERAL ENE-DIC 2024'!$B76)+SUMIFS('PNT SET-2023 - DIC-2024'!$D$6:$D$96,'PNT SET-2023 - DIC-2024'!$B$6:$B$96,'GENERAL ENE-DIC 2024'!$B76)</f>
        <v>-13548.728499999939</v>
      </c>
      <c r="E76" s="21">
        <f>+SUMIFS('PT ENE-DIC 2024'!$Q$6:$Q$84,'PT ENE-DIC 2024'!$B$6:$B$84,'GENERAL ENE-DIC 2024'!$B76)+SUMIFS('PNT SET-2023 - DIC-2024'!$U$6:$U$96,'PNT SET-2023 - DIC-2024'!$B$6:$B$96,'GENERAL ENE-DIC 2024'!$B76)</f>
        <v>91367.126000000018</v>
      </c>
      <c r="F76" s="21">
        <f>+SUMIFS('PT ENE-DIC 2024'!$AI$6:$AI$84,'PT ENE-DIC 2024'!$B$6:$B$84,'GENERAL ENE-DIC 2024'!$B76)+SUMIFS('PNT SET-2023 - DIC-2024'!$AB$6:$AB$96,'PNT SET-2023 - DIC-2024'!$B$6:$B$96,'GENERAL ENE-DIC 2024'!$B76)</f>
        <v>-4.1836756281554699E-11</v>
      </c>
      <c r="G76" s="21">
        <f>+SUMIFS('PT ENE-DIC 2024'!$AS$6:$AS$84,'PT ENE-DIC 2024'!$B$6:$B$84,'GENERAL ENE-DIC 2024'!$B76)+SUMIFS('PNT SET-2023 - DIC-2024'!$AI$6:$AI$96,'PNT SET-2023 - DIC-2024'!$B$6:$B$96,'GENERAL ENE-DIC 2024'!$B76)</f>
        <v>60163</v>
      </c>
      <c r="H76" s="21">
        <f t="shared" si="3"/>
        <v>-44752.854500000001</v>
      </c>
      <c r="I76" s="21">
        <f t="shared" si="4"/>
        <v>0</v>
      </c>
      <c r="J76" s="22">
        <f t="shared" si="5"/>
        <v>44752.854500000001</v>
      </c>
    </row>
    <row r="77" spans="1:10" x14ac:dyDescent="0.25">
      <c r="A77" s="17" t="s">
        <v>79</v>
      </c>
      <c r="B77" s="18">
        <v>874</v>
      </c>
      <c r="C77" s="19" t="s">
        <v>81</v>
      </c>
      <c r="D77" s="20">
        <f>+SUMIFS('PT ENE-DIC 2024'!$D$6:$D$84,'PT ENE-DIC 2024'!$B$6:$B$84,'GENERAL ENE-DIC 2024'!$B77)+SUMIFS('PNT SET-2023 - DIC-2024'!$D$6:$D$96,'PNT SET-2023 - DIC-2024'!$B$6:$B$96,'GENERAL ENE-DIC 2024'!$B77)</f>
        <v>-2818902.0968502425</v>
      </c>
      <c r="E77" s="21">
        <f>+SUMIFS('PT ENE-DIC 2024'!$Q$6:$Q$84,'PT ENE-DIC 2024'!$B$6:$B$84,'GENERAL ENE-DIC 2024'!$B77)+SUMIFS('PNT SET-2023 - DIC-2024'!$U$6:$U$96,'PNT SET-2023 - DIC-2024'!$B$6:$B$96,'GENERAL ENE-DIC 2024'!$B77)</f>
        <v>8220356.3317000009</v>
      </c>
      <c r="F77" s="21">
        <f>+SUMIFS('PT ENE-DIC 2024'!$AI$6:$AI$84,'PT ENE-DIC 2024'!$B$6:$B$84,'GENERAL ENE-DIC 2024'!$B77)+SUMIFS('PNT SET-2023 - DIC-2024'!$AB$6:$AB$96,'PNT SET-2023 - DIC-2024'!$B$6:$B$96,'GENERAL ENE-DIC 2024'!$B77)</f>
        <v>537511.57700001041</v>
      </c>
      <c r="G77" s="21">
        <f>+SUMIFS('PT ENE-DIC 2024'!$AS$6:$AS$84,'PT ENE-DIC 2024'!$B$6:$B$84,'GENERAL ENE-DIC 2024'!$B77)+SUMIFS('PNT SET-2023 - DIC-2024'!$AI$6:$AI$96,'PNT SET-2023 - DIC-2024'!$B$6:$B$96,'GENERAL ENE-DIC 2024'!$B77)</f>
        <v>4965098</v>
      </c>
      <c r="H77" s="21">
        <f t="shared" si="3"/>
        <v>-5536648.8515502326</v>
      </c>
      <c r="I77" s="21">
        <f t="shared" si="4"/>
        <v>0</v>
      </c>
      <c r="J77" s="22">
        <f t="shared" si="5"/>
        <v>5536648.8515502326</v>
      </c>
    </row>
    <row r="78" spans="1:10" x14ac:dyDescent="0.25">
      <c r="A78" s="17" t="s">
        <v>79</v>
      </c>
      <c r="B78" s="18">
        <v>1407</v>
      </c>
      <c r="C78" s="19" t="s">
        <v>123</v>
      </c>
      <c r="D78" s="20">
        <f>+SUMIFS('PT ENE-DIC 2024'!$D$6:$D$84,'PT ENE-DIC 2024'!$B$6:$B$84,'GENERAL ENE-DIC 2024'!$B78)+SUMIFS('PNT SET-2023 - DIC-2024'!$D$6:$D$96,'PNT SET-2023 - DIC-2024'!$B$6:$B$96,'GENERAL ENE-DIC 2024'!$B78)</f>
        <v>25234</v>
      </c>
      <c r="E78" s="21">
        <f>+SUMIFS('PT ENE-DIC 2024'!$Q$6:$Q$84,'PT ENE-DIC 2024'!$B$6:$B$84,'GENERAL ENE-DIC 2024'!$B78)+SUMIFS('PNT SET-2023 - DIC-2024'!$U$6:$U$96,'PNT SET-2023 - DIC-2024'!$B$6:$B$96,'GENERAL ENE-DIC 2024'!$B78)</f>
        <v>85294.089000000007</v>
      </c>
      <c r="F78" s="21">
        <f>+SUMIFS('PT ENE-DIC 2024'!$AI$6:$AI$84,'PT ENE-DIC 2024'!$B$6:$B$84,'GENERAL ENE-DIC 2024'!$B78)+SUMIFS('PNT SET-2023 - DIC-2024'!$AB$6:$AB$96,'PNT SET-2023 - DIC-2024'!$B$6:$B$96,'GENERAL ENE-DIC 2024'!$B78)</f>
        <v>0</v>
      </c>
      <c r="G78" s="21">
        <f>+SUMIFS('PT ENE-DIC 2024'!$AS$6:$AS$84,'PT ENE-DIC 2024'!$B$6:$B$84,'GENERAL ENE-DIC 2024'!$B78)+SUMIFS('PNT SET-2023 - DIC-2024'!$AI$6:$AI$96,'PNT SET-2023 - DIC-2024'!$B$6:$B$96,'GENERAL ENE-DIC 2024'!$B78)</f>
        <v>139691</v>
      </c>
      <c r="H78" s="21">
        <f t="shared" si="3"/>
        <v>79630.910999999993</v>
      </c>
      <c r="I78" s="21">
        <f t="shared" si="4"/>
        <v>79630.910999999993</v>
      </c>
      <c r="J78" s="22">
        <f t="shared" si="5"/>
        <v>0</v>
      </c>
    </row>
    <row r="79" spans="1:10" x14ac:dyDescent="0.25">
      <c r="A79" s="17" t="s">
        <v>82</v>
      </c>
      <c r="B79" s="18">
        <v>1003</v>
      </c>
      <c r="C79" s="19" t="s">
        <v>83</v>
      </c>
      <c r="D79" s="20">
        <f>+SUMIFS('PT ENE-DIC 2024'!$D$6:$D$84,'PT ENE-DIC 2024'!$B$6:$B$84,'GENERAL ENE-DIC 2024'!$B79)+SUMIFS('PNT SET-2023 - DIC-2024'!$D$6:$D$96,'PNT SET-2023 - DIC-2024'!$B$6:$B$96,'GENERAL ENE-DIC 2024'!$B79)</f>
        <v>914681.90559999086</v>
      </c>
      <c r="E79" s="21">
        <f>+SUMIFS('PT ENE-DIC 2024'!$Q$6:$Q$84,'PT ENE-DIC 2024'!$B$6:$B$84,'GENERAL ENE-DIC 2024'!$B79)+SUMIFS('PNT SET-2023 - DIC-2024'!$U$6:$U$96,'PNT SET-2023 - DIC-2024'!$B$6:$B$96,'GENERAL ENE-DIC 2024'!$B79)</f>
        <v>721016.44469999999</v>
      </c>
      <c r="F79" s="21">
        <f>+SUMIFS('PT ENE-DIC 2024'!$AI$6:$AI$84,'PT ENE-DIC 2024'!$B$6:$B$84,'GENERAL ENE-DIC 2024'!$B79)+SUMIFS('PNT SET-2023 - DIC-2024'!$AB$6:$AB$96,'PNT SET-2023 - DIC-2024'!$B$6:$B$96,'GENERAL ENE-DIC 2024'!$B79)</f>
        <v>23780.850399998279</v>
      </c>
      <c r="G79" s="21">
        <f>+SUMIFS('PT ENE-DIC 2024'!$AS$6:$AS$84,'PT ENE-DIC 2024'!$B$6:$B$84,'GENERAL ENE-DIC 2024'!$B79)+SUMIFS('PNT SET-2023 - DIC-2024'!$AI$6:$AI$96,'PNT SET-2023 - DIC-2024'!$B$6:$B$96,'GENERAL ENE-DIC 2024'!$B79)</f>
        <v>420093</v>
      </c>
      <c r="H79" s="21">
        <f t="shared" si="3"/>
        <v>637539.31129998912</v>
      </c>
      <c r="I79" s="21">
        <f t="shared" si="4"/>
        <v>637539.31129998912</v>
      </c>
      <c r="J79" s="22">
        <f t="shared" si="5"/>
        <v>0</v>
      </c>
    </row>
    <row r="80" spans="1:10" x14ac:dyDescent="0.25">
      <c r="A80" s="17" t="s">
        <v>84</v>
      </c>
      <c r="B80" s="18">
        <v>1394</v>
      </c>
      <c r="C80" s="19" t="s">
        <v>85</v>
      </c>
      <c r="D80" s="20">
        <f>+SUMIFS('PT ENE-DIC 2024'!$D$6:$D$84,'PT ENE-DIC 2024'!$B$6:$B$84,'GENERAL ENE-DIC 2024'!$B80)+SUMIFS('PNT SET-2023 - DIC-2024'!$D$6:$D$96,'PNT SET-2023 - DIC-2024'!$B$6:$B$96,'GENERAL ENE-DIC 2024'!$B80)</f>
        <v>40867.354000000691</v>
      </c>
      <c r="E80" s="21">
        <f>+SUMIFS('PT ENE-DIC 2024'!$Q$6:$Q$84,'PT ENE-DIC 2024'!$B$6:$B$84,'GENERAL ENE-DIC 2024'!$B80)+SUMIFS('PNT SET-2023 - DIC-2024'!$U$6:$U$96,'PNT SET-2023 - DIC-2024'!$B$6:$B$96,'GENERAL ENE-DIC 2024'!$B80)</f>
        <v>557966.97199999983</v>
      </c>
      <c r="F80" s="21">
        <f>+SUMIFS('PT ENE-DIC 2024'!$AI$6:$AI$84,'PT ENE-DIC 2024'!$B$6:$B$84,'GENERAL ENE-DIC 2024'!$B80)+SUMIFS('PNT SET-2023 - DIC-2024'!$AB$6:$AB$96,'PNT SET-2023 - DIC-2024'!$B$6:$B$96,'GENERAL ENE-DIC 2024'!$B80)</f>
        <v>10286.596999999989</v>
      </c>
      <c r="G80" s="21">
        <f>+SUMIFS('PT ENE-DIC 2024'!$AS$6:$AS$84,'PT ENE-DIC 2024'!$B$6:$B$84,'GENERAL ENE-DIC 2024'!$B80)+SUMIFS('PNT SET-2023 - DIC-2024'!$AI$6:$AI$96,'PNT SET-2023 - DIC-2024'!$B$6:$B$96,'GENERAL ENE-DIC 2024'!$B80)</f>
        <v>84827</v>
      </c>
      <c r="H80" s="21">
        <f t="shared" si="3"/>
        <v>-421986.02099999913</v>
      </c>
      <c r="I80" s="21">
        <f t="shared" si="4"/>
        <v>0</v>
      </c>
      <c r="J80" s="22">
        <f t="shared" si="5"/>
        <v>421986.02099999913</v>
      </c>
    </row>
    <row r="81" spans="1:10" x14ac:dyDescent="0.25">
      <c r="A81" s="17" t="s">
        <v>119</v>
      </c>
      <c r="B81" s="18">
        <v>890</v>
      </c>
      <c r="C81" s="19" t="s">
        <v>120</v>
      </c>
      <c r="D81" s="20">
        <f>+SUMIFS('PT ENE-DIC 2024'!$D$6:$D$84,'PT ENE-DIC 2024'!$B$6:$B$84,'GENERAL ENE-DIC 2024'!$B81)+SUMIFS('PNT SET-2023 - DIC-2024'!$D$6:$D$96,'PNT SET-2023 - DIC-2024'!$B$6:$B$96,'GENERAL ENE-DIC 2024'!$B81)</f>
        <v>720</v>
      </c>
      <c r="E81" s="21">
        <f>+SUMIFS('PT ENE-DIC 2024'!$Q$6:$Q$84,'PT ENE-DIC 2024'!$B$6:$B$84,'GENERAL ENE-DIC 2024'!$B81)+SUMIFS('PNT SET-2023 - DIC-2024'!$U$6:$U$96,'PNT SET-2023 - DIC-2024'!$B$6:$B$96,'GENERAL ENE-DIC 2024'!$B81)</f>
        <v>0</v>
      </c>
      <c r="F81" s="21">
        <f>+SUMIFS('PT ENE-DIC 2024'!$AI$6:$AI$84,'PT ENE-DIC 2024'!$B$6:$B$84,'GENERAL ENE-DIC 2024'!$B81)+SUMIFS('PNT SET-2023 - DIC-2024'!$AB$6:$AB$96,'PNT SET-2023 - DIC-2024'!$B$6:$B$96,'GENERAL ENE-DIC 2024'!$B81)</f>
        <v>0</v>
      </c>
      <c r="G81" s="21">
        <f>+SUMIFS('PT ENE-DIC 2024'!$AS$6:$AS$84,'PT ENE-DIC 2024'!$B$6:$B$84,'GENERAL ENE-DIC 2024'!$B81)+SUMIFS('PNT SET-2023 - DIC-2024'!$AI$6:$AI$96,'PNT SET-2023 - DIC-2024'!$B$6:$B$96,'GENERAL ENE-DIC 2024'!$B81)</f>
        <v>4752</v>
      </c>
      <c r="H81" s="21">
        <f t="shared" si="3"/>
        <v>5472</v>
      </c>
      <c r="I81" s="21">
        <f t="shared" si="4"/>
        <v>5472</v>
      </c>
      <c r="J81" s="22">
        <f t="shared" si="5"/>
        <v>0</v>
      </c>
    </row>
    <row r="82" spans="1:10" x14ac:dyDescent="0.25">
      <c r="A82" s="17" t="s">
        <v>119</v>
      </c>
      <c r="B82" s="18">
        <v>891</v>
      </c>
      <c r="C82" s="19" t="s">
        <v>121</v>
      </c>
      <c r="D82" s="20">
        <f>+SUMIFS('PT ENE-DIC 2024'!$D$6:$D$84,'PT ENE-DIC 2024'!$B$6:$B$84,'GENERAL ENE-DIC 2024'!$B82)+SUMIFS('PNT SET-2023 - DIC-2024'!$D$6:$D$96,'PNT SET-2023 - DIC-2024'!$B$6:$B$96,'GENERAL ENE-DIC 2024'!$B82)</f>
        <v>3000</v>
      </c>
      <c r="E82" s="21">
        <f>+SUMIFS('PT ENE-DIC 2024'!$Q$6:$Q$84,'PT ENE-DIC 2024'!$B$6:$B$84,'GENERAL ENE-DIC 2024'!$B82)+SUMIFS('PNT SET-2023 - DIC-2024'!$U$6:$U$96,'PNT SET-2023 - DIC-2024'!$B$6:$B$96,'GENERAL ENE-DIC 2024'!$B82)</f>
        <v>0</v>
      </c>
      <c r="F82" s="21">
        <f>+SUMIFS('PT ENE-DIC 2024'!$AI$6:$AI$84,'PT ENE-DIC 2024'!$B$6:$B$84,'GENERAL ENE-DIC 2024'!$B82)+SUMIFS('PNT SET-2023 - DIC-2024'!$AB$6:$AB$96,'PNT SET-2023 - DIC-2024'!$B$6:$B$96,'GENERAL ENE-DIC 2024'!$B82)</f>
        <v>0</v>
      </c>
      <c r="G82" s="21">
        <f>+SUMIFS('PT ENE-DIC 2024'!$AS$6:$AS$84,'PT ENE-DIC 2024'!$B$6:$B$84,'GENERAL ENE-DIC 2024'!$B82)+SUMIFS('PNT SET-2023 - DIC-2024'!$AI$6:$AI$96,'PNT SET-2023 - DIC-2024'!$B$6:$B$96,'GENERAL ENE-DIC 2024'!$B82)</f>
        <v>13753</v>
      </c>
      <c r="H82" s="21">
        <f t="shared" si="3"/>
        <v>16753</v>
      </c>
      <c r="I82" s="21">
        <f t="shared" si="4"/>
        <v>16753</v>
      </c>
      <c r="J82" s="22">
        <f t="shared" si="5"/>
        <v>0</v>
      </c>
    </row>
    <row r="83" spans="1:10" x14ac:dyDescent="0.25">
      <c r="A83" s="17" t="s">
        <v>86</v>
      </c>
      <c r="B83" s="18">
        <v>901</v>
      </c>
      <c r="C83" s="19" t="s">
        <v>87</v>
      </c>
      <c r="D83" s="20">
        <f>+SUMIFS('PT ENE-DIC 2024'!$D$6:$D$84,'PT ENE-DIC 2024'!$B$6:$B$84,'GENERAL ENE-DIC 2024'!$B83)+SUMIFS('PNT SET-2023 - DIC-2024'!$D$6:$D$96,'PNT SET-2023 - DIC-2024'!$B$6:$B$96,'GENERAL ENE-DIC 2024'!$B83)</f>
        <v>-688232.28559999797</v>
      </c>
      <c r="E83" s="21">
        <f>+SUMIFS('PT ENE-DIC 2024'!$Q$6:$Q$84,'PT ENE-DIC 2024'!$B$6:$B$84,'GENERAL ENE-DIC 2024'!$B83)+SUMIFS('PNT SET-2023 - DIC-2024'!$U$6:$U$96,'PNT SET-2023 - DIC-2024'!$B$6:$B$96,'GENERAL ENE-DIC 2024'!$B83)</f>
        <v>1700480.5680000004</v>
      </c>
      <c r="F83" s="21">
        <f>+SUMIFS('PT ENE-DIC 2024'!$AI$6:$AI$84,'PT ENE-DIC 2024'!$B$6:$B$84,'GENERAL ENE-DIC 2024'!$B83)+SUMIFS('PNT SET-2023 - DIC-2024'!$AB$6:$AB$96,'PNT SET-2023 - DIC-2024'!$B$6:$B$96,'GENERAL ENE-DIC 2024'!$B83)</f>
        <v>237855.83999999991</v>
      </c>
      <c r="G83" s="21">
        <f>+SUMIFS('PT ENE-DIC 2024'!$AS$6:$AS$84,'PT ENE-DIC 2024'!$B$6:$B$84,'GENERAL ENE-DIC 2024'!$B83)+SUMIFS('PNT SET-2023 - DIC-2024'!$AI$6:$AI$96,'PNT SET-2023 - DIC-2024'!$B$6:$B$96,'GENERAL ENE-DIC 2024'!$B83)</f>
        <v>977112</v>
      </c>
      <c r="H83" s="21">
        <f t="shared" si="3"/>
        <v>-1173745.0135999983</v>
      </c>
      <c r="I83" s="21">
        <f t="shared" si="4"/>
        <v>0</v>
      </c>
      <c r="J83" s="22">
        <f t="shared" si="5"/>
        <v>1173745.0135999983</v>
      </c>
    </row>
    <row r="84" spans="1:10" x14ac:dyDescent="0.25">
      <c r="A84" s="17" t="s">
        <v>86</v>
      </c>
      <c r="B84" s="18">
        <v>1306</v>
      </c>
      <c r="C84" s="19" t="s">
        <v>88</v>
      </c>
      <c r="D84" s="20">
        <f>+SUMIFS('PT ENE-DIC 2024'!$D$6:$D$84,'PT ENE-DIC 2024'!$B$6:$B$84,'GENERAL ENE-DIC 2024'!$B84)+SUMIFS('PNT SET-2023 - DIC-2024'!$D$6:$D$96,'PNT SET-2023 - DIC-2024'!$B$6:$B$96,'GENERAL ENE-DIC 2024'!$B84)</f>
        <v>-1093337.8674999964</v>
      </c>
      <c r="E84" s="21">
        <f>+SUMIFS('PT ENE-DIC 2024'!$Q$6:$Q$84,'PT ENE-DIC 2024'!$B$6:$B$84,'GENERAL ENE-DIC 2024'!$B84)+SUMIFS('PNT SET-2023 - DIC-2024'!$U$6:$U$96,'PNT SET-2023 - DIC-2024'!$B$6:$B$96,'GENERAL ENE-DIC 2024'!$B84)</f>
        <v>3624129.5299999993</v>
      </c>
      <c r="F84" s="21">
        <f>+SUMIFS('PT ENE-DIC 2024'!$AI$6:$AI$84,'PT ENE-DIC 2024'!$B$6:$B$84,'GENERAL ENE-DIC 2024'!$B84)+SUMIFS('PNT SET-2023 - DIC-2024'!$AB$6:$AB$96,'PNT SET-2023 - DIC-2024'!$B$6:$B$96,'GENERAL ENE-DIC 2024'!$B84)</f>
        <v>37306.983999999473</v>
      </c>
      <c r="G84" s="21">
        <f>+SUMIFS('PT ENE-DIC 2024'!$AS$6:$AS$84,'PT ENE-DIC 2024'!$B$6:$B$84,'GENERAL ENE-DIC 2024'!$B84)+SUMIFS('PNT SET-2023 - DIC-2024'!$AI$6:$AI$96,'PNT SET-2023 - DIC-2024'!$B$6:$B$96,'GENERAL ENE-DIC 2024'!$B84)</f>
        <v>2461991</v>
      </c>
      <c r="H84" s="21">
        <f t="shared" si="3"/>
        <v>-2218169.4134999961</v>
      </c>
      <c r="I84" s="21">
        <f t="shared" si="4"/>
        <v>0</v>
      </c>
      <c r="J84" s="22">
        <f t="shared" si="5"/>
        <v>2218169.4134999961</v>
      </c>
    </row>
    <row r="85" spans="1:10" x14ac:dyDescent="0.25">
      <c r="A85" s="17" t="s">
        <v>86</v>
      </c>
      <c r="B85" s="18">
        <v>1116</v>
      </c>
      <c r="C85" s="19" t="s">
        <v>170</v>
      </c>
      <c r="D85" s="20">
        <f>+SUMIFS('PT ENE-DIC 2024'!$D$6:$D$84,'PT ENE-DIC 2024'!$B$6:$B$84,'GENERAL ENE-DIC 2024'!$B85)+SUMIFS('PNT SET-2023 - DIC-2024'!$D$6:$D$96,'PNT SET-2023 - DIC-2024'!$B$6:$B$96,'GENERAL ENE-DIC 2024'!$B85)</f>
        <v>0</v>
      </c>
      <c r="E85" s="21">
        <f>+SUMIFS('PT ENE-DIC 2024'!$Q$6:$Q$84,'PT ENE-DIC 2024'!$B$6:$B$84,'GENERAL ENE-DIC 2024'!$B85)+SUMIFS('PNT SET-2023 - DIC-2024'!$U$6:$U$96,'PNT SET-2023 - DIC-2024'!$B$6:$B$96,'GENERAL ENE-DIC 2024'!$B85)</f>
        <v>0</v>
      </c>
      <c r="F85" s="21">
        <f>+SUMIFS('PT ENE-DIC 2024'!$AI$6:$AI$84,'PT ENE-DIC 2024'!$B$6:$B$84,'GENERAL ENE-DIC 2024'!$B85)+SUMIFS('PNT SET-2023 - DIC-2024'!$AB$6:$AB$96,'PNT SET-2023 - DIC-2024'!$B$6:$B$96,'GENERAL ENE-DIC 2024'!$B85)</f>
        <v>0</v>
      </c>
      <c r="G85" s="21">
        <f>+SUMIFS('PT ENE-DIC 2024'!$AS$6:$AS$84,'PT ENE-DIC 2024'!$B$6:$B$84,'GENERAL ENE-DIC 2024'!$B85)+SUMIFS('PNT SET-2023 - DIC-2024'!$AI$6:$AI$96,'PNT SET-2023 - DIC-2024'!$B$6:$B$96,'GENERAL ENE-DIC 2024'!$B85)</f>
        <v>12400</v>
      </c>
      <c r="H85" s="21">
        <f t="shared" ref="H85:H87" si="6">+D85-E85+F85+G85</f>
        <v>12400</v>
      </c>
      <c r="I85" s="21">
        <f t="shared" ref="I85:I87" si="7">+IF(H85&gt;0,H85,0)</f>
        <v>12400</v>
      </c>
      <c r="J85" s="22">
        <f t="shared" ref="J85:J87" si="8">+IF(H85&lt;0,-H85,0)</f>
        <v>0</v>
      </c>
    </row>
    <row r="86" spans="1:10" x14ac:dyDescent="0.25">
      <c r="A86" s="17" t="s">
        <v>86</v>
      </c>
      <c r="B86" s="18">
        <v>1117</v>
      </c>
      <c r="C86" s="19" t="s">
        <v>171</v>
      </c>
      <c r="D86" s="20">
        <f>+SUMIFS('PT ENE-DIC 2024'!$D$6:$D$84,'PT ENE-DIC 2024'!$B$6:$B$84,'GENERAL ENE-DIC 2024'!$B86)+SUMIFS('PNT SET-2023 - DIC-2024'!$D$6:$D$96,'PNT SET-2023 - DIC-2024'!$B$6:$B$96,'GENERAL ENE-DIC 2024'!$B86)</f>
        <v>0</v>
      </c>
      <c r="E86" s="21">
        <f>+SUMIFS('PT ENE-DIC 2024'!$Q$6:$Q$84,'PT ENE-DIC 2024'!$B$6:$B$84,'GENERAL ENE-DIC 2024'!$B86)+SUMIFS('PNT SET-2023 - DIC-2024'!$U$6:$U$96,'PNT SET-2023 - DIC-2024'!$B$6:$B$96,'GENERAL ENE-DIC 2024'!$B86)</f>
        <v>0</v>
      </c>
      <c r="F86" s="21">
        <f>+SUMIFS('PT ENE-DIC 2024'!$AI$6:$AI$84,'PT ENE-DIC 2024'!$B$6:$B$84,'GENERAL ENE-DIC 2024'!$B86)+SUMIFS('PNT SET-2023 - DIC-2024'!$AB$6:$AB$96,'PNT SET-2023 - DIC-2024'!$B$6:$B$96,'GENERAL ENE-DIC 2024'!$B86)</f>
        <v>0</v>
      </c>
      <c r="G86" s="21">
        <f>+SUMIFS('PT ENE-DIC 2024'!$AS$6:$AS$84,'PT ENE-DIC 2024'!$B$6:$B$84,'GENERAL ENE-DIC 2024'!$B86)+SUMIFS('PNT SET-2023 - DIC-2024'!$AI$6:$AI$96,'PNT SET-2023 - DIC-2024'!$B$6:$B$96,'GENERAL ENE-DIC 2024'!$B86)</f>
        <v>15955</v>
      </c>
      <c r="H86" s="21">
        <f t="shared" si="6"/>
        <v>15955</v>
      </c>
      <c r="I86" s="21">
        <f t="shared" si="7"/>
        <v>15955</v>
      </c>
      <c r="J86" s="22">
        <f t="shared" si="8"/>
        <v>0</v>
      </c>
    </row>
    <row r="87" spans="1:10" x14ac:dyDescent="0.25">
      <c r="A87" s="17" t="s">
        <v>89</v>
      </c>
      <c r="B87" s="18">
        <v>916</v>
      </c>
      <c r="C87" s="19" t="s">
        <v>132</v>
      </c>
      <c r="D87" s="20">
        <f>+SUMIFS('PT ENE-DIC 2024'!$D$6:$D$84,'PT ENE-DIC 2024'!$B$6:$B$84,'GENERAL ENE-DIC 2024'!$B87)+SUMIFS('PNT SET-2023 - DIC-2024'!$D$6:$D$96,'PNT SET-2023 - DIC-2024'!$B$6:$B$96,'GENERAL ENE-DIC 2024'!$B87)</f>
        <v>294886.63299999997</v>
      </c>
      <c r="E87" s="21">
        <f>+SUMIFS('PT ENE-DIC 2024'!$Q$6:$Q$84,'PT ENE-DIC 2024'!$B$6:$B$84,'GENERAL ENE-DIC 2024'!$B87)+SUMIFS('PNT SET-2023 - DIC-2024'!$U$6:$U$96,'PNT SET-2023 - DIC-2024'!$B$6:$B$96,'GENERAL ENE-DIC 2024'!$B87)</f>
        <v>172156.54810000001</v>
      </c>
      <c r="F87" s="21">
        <f>+SUMIFS('PT ENE-DIC 2024'!$AI$6:$AI$84,'PT ENE-DIC 2024'!$B$6:$B$84,'GENERAL ENE-DIC 2024'!$B87)+SUMIFS('PNT SET-2023 - DIC-2024'!$AB$6:$AB$96,'PNT SET-2023 - DIC-2024'!$B$6:$B$96,'GENERAL ENE-DIC 2024'!$B87)</f>
        <v>71.539999999999992</v>
      </c>
      <c r="G87" s="21">
        <f>+SUMIFS('PT ENE-DIC 2024'!$AS$6:$AS$84,'PT ENE-DIC 2024'!$B$6:$B$84,'GENERAL ENE-DIC 2024'!$B87)+SUMIFS('PNT SET-2023 - DIC-2024'!$AI$6:$AI$96,'PNT SET-2023 - DIC-2024'!$B$6:$B$96,'GENERAL ENE-DIC 2024'!$B87)</f>
        <v>377595</v>
      </c>
      <c r="H87" s="21">
        <f t="shared" si="6"/>
        <v>500396.62489999994</v>
      </c>
      <c r="I87" s="21">
        <f t="shared" si="7"/>
        <v>500396.62489999994</v>
      </c>
      <c r="J87" s="22">
        <f t="shared" si="8"/>
        <v>0</v>
      </c>
    </row>
    <row r="88" spans="1:10" x14ac:dyDescent="0.25">
      <c r="A88" s="17" t="s">
        <v>89</v>
      </c>
      <c r="B88" s="18">
        <v>917</v>
      </c>
      <c r="C88" s="19" t="s">
        <v>90</v>
      </c>
      <c r="D88" s="20">
        <f>+SUMIFS('PT ENE-DIC 2024'!$D$6:$D$84,'PT ENE-DIC 2024'!$B$6:$B$84,'GENERAL ENE-DIC 2024'!$B88)+SUMIFS('PNT SET-2023 - DIC-2024'!$D$6:$D$96,'PNT SET-2023 - DIC-2024'!$B$6:$B$96,'GENERAL ENE-DIC 2024'!$B88)</f>
        <v>80911.930200000119</v>
      </c>
      <c r="E88" s="21">
        <f>+SUMIFS('PT ENE-DIC 2024'!$Q$6:$Q$84,'PT ENE-DIC 2024'!$B$6:$B$84,'GENERAL ENE-DIC 2024'!$B88)+SUMIFS('PNT SET-2023 - DIC-2024'!$U$6:$U$96,'PNT SET-2023 - DIC-2024'!$B$6:$B$96,'GENERAL ENE-DIC 2024'!$B88)</f>
        <v>418305.19199999998</v>
      </c>
      <c r="F88" s="21">
        <f>+SUMIFS('PT ENE-DIC 2024'!$AI$6:$AI$84,'PT ENE-DIC 2024'!$B$6:$B$84,'GENERAL ENE-DIC 2024'!$B88)+SUMIFS('PNT SET-2023 - DIC-2024'!$AB$6:$AB$96,'PNT SET-2023 - DIC-2024'!$B$6:$B$96,'GENERAL ENE-DIC 2024'!$B88)</f>
        <v>594.74999999997237</v>
      </c>
      <c r="G88" s="21">
        <f>+SUMIFS('PT ENE-DIC 2024'!$AS$6:$AS$84,'PT ENE-DIC 2024'!$B$6:$B$84,'GENERAL ENE-DIC 2024'!$B88)+SUMIFS('PNT SET-2023 - DIC-2024'!$AI$6:$AI$96,'PNT SET-2023 - DIC-2024'!$B$6:$B$96,'GENERAL ENE-DIC 2024'!$B88)</f>
        <v>274090</v>
      </c>
      <c r="H88" s="21">
        <f t="shared" ref="H88:H97" si="9">+D88-E88+F88+G88</f>
        <v>-62708.511799999862</v>
      </c>
      <c r="I88" s="21">
        <f t="shared" ref="I88:I97" si="10">+IF(H88&gt;0,H88,0)</f>
        <v>0</v>
      </c>
      <c r="J88" s="22">
        <f t="shared" ref="J88:J97" si="11">+IF(H88&lt;0,-H88,0)</f>
        <v>62708.511799999862</v>
      </c>
    </row>
    <row r="89" spans="1:10" x14ac:dyDescent="0.25">
      <c r="A89" s="17" t="s">
        <v>89</v>
      </c>
      <c r="B89" s="18">
        <v>1435</v>
      </c>
      <c r="C89" s="19" t="s">
        <v>91</v>
      </c>
      <c r="D89" s="20">
        <f>+SUMIFS('PT ENE-DIC 2024'!$D$6:$D$84,'PT ENE-DIC 2024'!$B$6:$B$84,'GENERAL ENE-DIC 2024'!$B89)+SUMIFS('PNT SET-2023 - DIC-2024'!$D$6:$D$96,'PNT SET-2023 - DIC-2024'!$B$6:$B$96,'GENERAL ENE-DIC 2024'!$B89)</f>
        <v>611280.45980000054</v>
      </c>
      <c r="E89" s="21">
        <f>+SUMIFS('PT ENE-DIC 2024'!$Q$6:$Q$84,'PT ENE-DIC 2024'!$B$6:$B$84,'GENERAL ENE-DIC 2024'!$B89)+SUMIFS('PNT SET-2023 - DIC-2024'!$U$6:$U$96,'PNT SET-2023 - DIC-2024'!$B$6:$B$96,'GENERAL ENE-DIC 2024'!$B89)</f>
        <v>563391.85120000003</v>
      </c>
      <c r="F89" s="21">
        <f>+SUMIFS('PT ENE-DIC 2024'!$AI$6:$AI$84,'PT ENE-DIC 2024'!$B$6:$B$84,'GENERAL ENE-DIC 2024'!$B89)+SUMIFS('PNT SET-2023 - DIC-2024'!$AB$6:$AB$96,'PNT SET-2023 - DIC-2024'!$B$6:$B$96,'GENERAL ENE-DIC 2024'!$B89)</f>
        <v>138312.14199999993</v>
      </c>
      <c r="G89" s="21">
        <f>+SUMIFS('PT ENE-DIC 2024'!$AS$6:$AS$84,'PT ENE-DIC 2024'!$B$6:$B$84,'GENERAL ENE-DIC 2024'!$B89)+SUMIFS('PNT SET-2023 - DIC-2024'!$AI$6:$AI$96,'PNT SET-2023 - DIC-2024'!$B$6:$B$96,'GENERAL ENE-DIC 2024'!$B89)</f>
        <v>744857</v>
      </c>
      <c r="H89" s="21">
        <f t="shared" si="9"/>
        <v>931057.75060000038</v>
      </c>
      <c r="I89" s="21">
        <f t="shared" si="10"/>
        <v>931057.75060000038</v>
      </c>
      <c r="J89" s="22">
        <f t="shared" si="11"/>
        <v>0</v>
      </c>
    </row>
    <row r="90" spans="1:10" x14ac:dyDescent="0.25">
      <c r="A90" s="17" t="s">
        <v>89</v>
      </c>
      <c r="B90" s="18">
        <v>915</v>
      </c>
      <c r="C90" s="19" t="s">
        <v>122</v>
      </c>
      <c r="D90" s="20">
        <f>+SUMIFS('PT ENE-DIC 2024'!$D$6:$D$84,'PT ENE-DIC 2024'!$B$6:$B$84,'GENERAL ENE-DIC 2024'!$B90)+SUMIFS('PNT SET-2023 - DIC-2024'!$D$6:$D$96,'PNT SET-2023 - DIC-2024'!$B$6:$B$96,'GENERAL ENE-DIC 2024'!$B90)</f>
        <v>3840</v>
      </c>
      <c r="E90" s="21">
        <f>+SUMIFS('PT ENE-DIC 2024'!$Q$6:$Q$84,'PT ENE-DIC 2024'!$B$6:$B$84,'GENERAL ENE-DIC 2024'!$B90)+SUMIFS('PNT SET-2023 - DIC-2024'!$U$6:$U$96,'PNT SET-2023 - DIC-2024'!$B$6:$B$96,'GENERAL ENE-DIC 2024'!$B90)</f>
        <v>0</v>
      </c>
      <c r="F90" s="21">
        <f>+SUMIFS('PT ENE-DIC 2024'!$AI$6:$AI$84,'PT ENE-DIC 2024'!$B$6:$B$84,'GENERAL ENE-DIC 2024'!$B90)+SUMIFS('PNT SET-2023 - DIC-2024'!$AB$6:$AB$96,'PNT SET-2023 - DIC-2024'!$B$6:$B$96,'GENERAL ENE-DIC 2024'!$B90)</f>
        <v>0</v>
      </c>
      <c r="G90" s="21">
        <f>+SUMIFS('PT ENE-DIC 2024'!$AS$6:$AS$84,'PT ENE-DIC 2024'!$B$6:$B$84,'GENERAL ENE-DIC 2024'!$B90)+SUMIFS('PNT SET-2023 - DIC-2024'!$AI$6:$AI$96,'PNT SET-2023 - DIC-2024'!$B$6:$B$96,'GENERAL ENE-DIC 2024'!$B90)</f>
        <v>7999</v>
      </c>
      <c r="H90" s="21">
        <f t="shared" si="9"/>
        <v>11839</v>
      </c>
      <c r="I90" s="21">
        <f t="shared" si="10"/>
        <v>11839</v>
      </c>
      <c r="J90" s="22">
        <f t="shared" si="11"/>
        <v>0</v>
      </c>
    </row>
    <row r="91" spans="1:10" x14ac:dyDescent="0.25">
      <c r="A91" s="17" t="s">
        <v>92</v>
      </c>
      <c r="B91" s="18">
        <v>1400</v>
      </c>
      <c r="C91" s="19" t="s">
        <v>93</v>
      </c>
      <c r="D91" s="20">
        <f>+SUMIFS('PT ENE-DIC 2024'!$D$6:$D$84,'PT ENE-DIC 2024'!$B$6:$B$84,'GENERAL ENE-DIC 2024'!$B91)+SUMIFS('PNT SET-2023 - DIC-2024'!$D$6:$D$96,'PNT SET-2023 - DIC-2024'!$B$6:$B$96,'GENERAL ENE-DIC 2024'!$B91)</f>
        <v>942823.24690000655</v>
      </c>
      <c r="E91" s="21">
        <f>+SUMIFS('PT ENE-DIC 2024'!$Q$6:$Q$84,'PT ENE-DIC 2024'!$B$6:$B$84,'GENERAL ENE-DIC 2024'!$B91)+SUMIFS('PNT SET-2023 - DIC-2024'!$U$6:$U$96,'PNT SET-2023 - DIC-2024'!$B$6:$B$96,'GENERAL ENE-DIC 2024'!$B91)</f>
        <v>4657731.834999999</v>
      </c>
      <c r="F91" s="21">
        <f>+SUMIFS('PT ENE-DIC 2024'!$AI$6:$AI$84,'PT ENE-DIC 2024'!$B$6:$B$84,'GENERAL ENE-DIC 2024'!$B91)+SUMIFS('PNT SET-2023 - DIC-2024'!$AB$6:$AB$96,'PNT SET-2023 - DIC-2024'!$B$6:$B$96,'GENERAL ENE-DIC 2024'!$B91)</f>
        <v>157589.41299999985</v>
      </c>
      <c r="G91" s="21">
        <f>+SUMIFS('PT ENE-DIC 2024'!$AS$6:$AS$84,'PT ENE-DIC 2024'!$B$6:$B$84,'GENERAL ENE-DIC 2024'!$B91)+SUMIFS('PNT SET-2023 - DIC-2024'!$AI$6:$AI$96,'PNT SET-2023 - DIC-2024'!$B$6:$B$96,'GENERAL ENE-DIC 2024'!$B91)</f>
        <v>3618773</v>
      </c>
      <c r="H91" s="21">
        <f t="shared" si="9"/>
        <v>61453.824900007341</v>
      </c>
      <c r="I91" s="21">
        <f t="shared" si="10"/>
        <v>61453.824900007341</v>
      </c>
      <c r="J91" s="22">
        <f t="shared" si="11"/>
        <v>0</v>
      </c>
    </row>
    <row r="92" spans="1:10" x14ac:dyDescent="0.25">
      <c r="A92" s="17" t="s">
        <v>92</v>
      </c>
      <c r="B92" s="18">
        <v>1058</v>
      </c>
      <c r="C92" s="19" t="s">
        <v>113</v>
      </c>
      <c r="D92" s="20">
        <f>+SUMIFS('PT ENE-DIC 2024'!$D$6:$D$84,'PT ENE-DIC 2024'!$B$6:$B$84,'GENERAL ENE-DIC 2024'!$B92)+SUMIFS('PNT SET-2023 - DIC-2024'!$D$6:$D$96,'PNT SET-2023 - DIC-2024'!$B$6:$B$96,'GENERAL ENE-DIC 2024'!$B92)</f>
        <v>-147402.16829999955</v>
      </c>
      <c r="E92" s="21">
        <f>+SUMIFS('PT ENE-DIC 2024'!$Q$6:$Q$84,'PT ENE-DIC 2024'!$B$6:$B$84,'GENERAL ENE-DIC 2024'!$B92)+SUMIFS('PNT SET-2023 - DIC-2024'!$U$6:$U$96,'PNT SET-2023 - DIC-2024'!$B$6:$B$96,'GENERAL ENE-DIC 2024'!$B92)</f>
        <v>207388.78189999994</v>
      </c>
      <c r="F92" s="21">
        <f>+SUMIFS('PT ENE-DIC 2024'!$AI$6:$AI$84,'PT ENE-DIC 2024'!$B$6:$B$84,'GENERAL ENE-DIC 2024'!$B92)+SUMIFS('PNT SET-2023 - DIC-2024'!$AB$6:$AB$96,'PNT SET-2023 - DIC-2024'!$B$6:$B$96,'GENERAL ENE-DIC 2024'!$B92)</f>
        <v>190.90999999997075</v>
      </c>
      <c r="G92" s="21">
        <f>+SUMIFS('PT ENE-DIC 2024'!$AS$6:$AS$84,'PT ENE-DIC 2024'!$B$6:$B$84,'GENERAL ENE-DIC 2024'!$B92)+SUMIFS('PNT SET-2023 - DIC-2024'!$AI$6:$AI$96,'PNT SET-2023 - DIC-2024'!$B$6:$B$96,'GENERAL ENE-DIC 2024'!$B92)</f>
        <v>249479</v>
      </c>
      <c r="H92" s="21">
        <f t="shared" si="9"/>
        <v>-105121.04019999952</v>
      </c>
      <c r="I92" s="21">
        <f t="shared" si="10"/>
        <v>0</v>
      </c>
      <c r="J92" s="22">
        <f t="shared" si="11"/>
        <v>105121.04019999952</v>
      </c>
    </row>
    <row r="93" spans="1:10" x14ac:dyDescent="0.25">
      <c r="A93" s="17" t="s">
        <v>92</v>
      </c>
      <c r="B93" s="18">
        <v>930</v>
      </c>
      <c r="C93" s="19" t="s">
        <v>165</v>
      </c>
      <c r="D93" s="20">
        <f>+SUMIFS('PT ENE-DIC 2024'!$D$6:$D$84,'PT ENE-DIC 2024'!$B$6:$B$84,'GENERAL ENE-DIC 2024'!$B93)+SUMIFS('PNT SET-2023 - DIC-2024'!$D$6:$D$96,'PNT SET-2023 - DIC-2024'!$B$6:$B$96,'GENERAL ENE-DIC 2024'!$B93)</f>
        <v>0</v>
      </c>
      <c r="E93" s="21">
        <f>+SUMIFS('PT ENE-DIC 2024'!$Q$6:$Q$84,'PT ENE-DIC 2024'!$B$6:$B$84,'GENERAL ENE-DIC 2024'!$B93)+SUMIFS('PNT SET-2023 - DIC-2024'!$U$6:$U$96,'PNT SET-2023 - DIC-2024'!$B$6:$B$96,'GENERAL ENE-DIC 2024'!$B93)</f>
        <v>3240.9892</v>
      </c>
      <c r="F93" s="21">
        <f>+SUMIFS('PT ENE-DIC 2024'!$AI$6:$AI$84,'PT ENE-DIC 2024'!$B$6:$B$84,'GENERAL ENE-DIC 2024'!$B93)+SUMIFS('PNT SET-2023 - DIC-2024'!$AB$6:$AB$96,'PNT SET-2023 - DIC-2024'!$B$6:$B$96,'GENERAL ENE-DIC 2024'!$B93)</f>
        <v>0</v>
      </c>
      <c r="G93" s="21">
        <f>+SUMIFS('PT ENE-DIC 2024'!$AS$6:$AS$84,'PT ENE-DIC 2024'!$B$6:$B$84,'GENERAL ENE-DIC 2024'!$B93)+SUMIFS('PNT SET-2023 - DIC-2024'!$AI$6:$AI$96,'PNT SET-2023 - DIC-2024'!$B$6:$B$96,'GENERAL ENE-DIC 2024'!$B93)</f>
        <v>0</v>
      </c>
      <c r="H93" s="21">
        <f t="shared" ref="H93" si="12">+D93-E93+F93+G93</f>
        <v>-3240.9892</v>
      </c>
      <c r="I93" s="21">
        <f t="shared" ref="I93" si="13">+IF(H93&gt;0,H93,0)</f>
        <v>0</v>
      </c>
      <c r="J93" s="22">
        <f t="shared" ref="J93" si="14">+IF(H93&lt;0,-H93,0)</f>
        <v>3240.9892</v>
      </c>
    </row>
    <row r="94" spans="1:10" x14ac:dyDescent="0.25">
      <c r="A94" s="17" t="s">
        <v>94</v>
      </c>
      <c r="B94" s="18">
        <v>970</v>
      </c>
      <c r="C94" s="19" t="s">
        <v>95</v>
      </c>
      <c r="D94" s="20">
        <f>+SUMIFS('PT ENE-DIC 2024'!$D$6:$D$84,'PT ENE-DIC 2024'!$B$6:$B$84,'GENERAL ENE-DIC 2024'!$B94)+SUMIFS('PNT SET-2023 - DIC-2024'!$D$6:$D$96,'PNT SET-2023 - DIC-2024'!$B$6:$B$96,'GENERAL ENE-DIC 2024'!$B94)</f>
        <v>-399794.80720000807</v>
      </c>
      <c r="E94" s="21">
        <f>+SUMIFS('PT ENE-DIC 2024'!$Q$6:$Q$84,'PT ENE-DIC 2024'!$B$6:$B$84,'GENERAL ENE-DIC 2024'!$B94)+SUMIFS('PNT SET-2023 - DIC-2024'!$U$6:$U$96,'PNT SET-2023 - DIC-2024'!$B$6:$B$96,'GENERAL ENE-DIC 2024'!$B94)</f>
        <v>1522507.8949000011</v>
      </c>
      <c r="F94" s="21">
        <f>+SUMIFS('PT ENE-DIC 2024'!$AI$6:$AI$84,'PT ENE-DIC 2024'!$B$6:$B$84,'GENERAL ENE-DIC 2024'!$B94)+SUMIFS('PNT SET-2023 - DIC-2024'!$AB$6:$AB$96,'PNT SET-2023 - DIC-2024'!$B$6:$B$96,'GENERAL ENE-DIC 2024'!$B94)</f>
        <v>-8152.2100000003411</v>
      </c>
      <c r="G94" s="21">
        <f>+SUMIFS('PT ENE-DIC 2024'!$AS$6:$AS$84,'PT ENE-DIC 2024'!$B$6:$B$84,'GENERAL ENE-DIC 2024'!$B94)+SUMIFS('PNT SET-2023 - DIC-2024'!$AI$6:$AI$96,'PNT SET-2023 - DIC-2024'!$B$6:$B$96,'GENERAL ENE-DIC 2024'!$B94)</f>
        <v>721209</v>
      </c>
      <c r="H94" s="21">
        <f t="shared" si="9"/>
        <v>-1209245.9121000096</v>
      </c>
      <c r="I94" s="21">
        <f t="shared" si="10"/>
        <v>0</v>
      </c>
      <c r="J94" s="22">
        <f t="shared" si="11"/>
        <v>1209245.9121000096</v>
      </c>
    </row>
    <row r="95" spans="1:10" x14ac:dyDescent="0.25">
      <c r="A95" s="17" t="s">
        <v>96</v>
      </c>
      <c r="B95" s="18">
        <v>1436</v>
      </c>
      <c r="C95" s="19" t="s">
        <v>97</v>
      </c>
      <c r="D95" s="20">
        <f>+SUMIFS('PT ENE-DIC 2024'!$D$6:$D$84,'PT ENE-DIC 2024'!$B$6:$B$84,'GENERAL ENE-DIC 2024'!$B95)+SUMIFS('PNT SET-2023 - DIC-2024'!$D$6:$D$96,'PNT SET-2023 - DIC-2024'!$B$6:$B$96,'GENERAL ENE-DIC 2024'!$B95)</f>
        <v>-102495.24439999182</v>
      </c>
      <c r="E95" s="21">
        <f>+SUMIFS('PT ENE-DIC 2024'!$Q$6:$Q$84,'PT ENE-DIC 2024'!$B$6:$B$84,'GENERAL ENE-DIC 2024'!$B95)+SUMIFS('PNT SET-2023 - DIC-2024'!$U$6:$U$96,'PNT SET-2023 - DIC-2024'!$B$6:$B$96,'GENERAL ENE-DIC 2024'!$B95)</f>
        <v>708618.53639999987</v>
      </c>
      <c r="F95" s="21">
        <f>+SUMIFS('PT ENE-DIC 2024'!$AI$6:$AI$84,'PT ENE-DIC 2024'!$B$6:$B$84,'GENERAL ENE-DIC 2024'!$B95)+SUMIFS('PNT SET-2023 - DIC-2024'!$AB$6:$AB$96,'PNT SET-2023 - DIC-2024'!$B$6:$B$96,'GENERAL ENE-DIC 2024'!$B95)</f>
        <v>206114.02639999974</v>
      </c>
      <c r="G95" s="21">
        <f>+SUMIFS('PT ENE-DIC 2024'!$AS$6:$AS$84,'PT ENE-DIC 2024'!$B$6:$B$84,'GENERAL ENE-DIC 2024'!$B95)+SUMIFS('PNT SET-2023 - DIC-2024'!$AI$6:$AI$96,'PNT SET-2023 - DIC-2024'!$B$6:$B$96,'GENERAL ENE-DIC 2024'!$B95)</f>
        <v>371583</v>
      </c>
      <c r="H95" s="21">
        <f t="shared" si="9"/>
        <v>-233416.75439999194</v>
      </c>
      <c r="I95" s="21">
        <f t="shared" si="10"/>
        <v>0</v>
      </c>
      <c r="J95" s="22">
        <f t="shared" si="11"/>
        <v>233416.75439999194</v>
      </c>
    </row>
    <row r="96" spans="1:10" x14ac:dyDescent="0.25">
      <c r="A96" s="17" t="s">
        <v>98</v>
      </c>
      <c r="B96" s="18">
        <v>951</v>
      </c>
      <c r="C96" s="19" t="s">
        <v>99</v>
      </c>
      <c r="D96" s="20">
        <f>+SUMIFS('PT ENE-DIC 2024'!$D$6:$D$84,'PT ENE-DIC 2024'!$B$6:$B$84,'GENERAL ENE-DIC 2024'!$B96)+SUMIFS('PNT SET-2023 - DIC-2024'!$D$6:$D$96,'PNT SET-2023 - DIC-2024'!$B$6:$B$96,'GENERAL ENE-DIC 2024'!$B96)</f>
        <v>2608395.9396000509</v>
      </c>
      <c r="E96" s="21">
        <f>+SUMIFS('PT ENE-DIC 2024'!$Q$6:$Q$84,'PT ENE-DIC 2024'!$B$6:$B$84,'GENERAL ENE-DIC 2024'!$B96)+SUMIFS('PNT SET-2023 - DIC-2024'!$U$6:$U$96,'PNT SET-2023 - DIC-2024'!$B$6:$B$96,'GENERAL ENE-DIC 2024'!$B96)</f>
        <v>416270.72730000003</v>
      </c>
      <c r="F96" s="21">
        <f>+SUMIFS('PT ENE-DIC 2024'!$AI$6:$AI$84,'PT ENE-DIC 2024'!$B$6:$B$84,'GENERAL ENE-DIC 2024'!$B96)+SUMIFS('PNT SET-2023 - DIC-2024'!$AB$6:$AB$96,'PNT SET-2023 - DIC-2024'!$B$6:$B$96,'GENERAL ENE-DIC 2024'!$B96)</f>
        <v>8.2200000000000006</v>
      </c>
      <c r="G96" s="21">
        <f>+SUMIFS('PT ENE-DIC 2024'!$AS$6:$AS$84,'PT ENE-DIC 2024'!$B$6:$B$84,'GENERAL ENE-DIC 2024'!$B96)+SUMIFS('PNT SET-2023 - DIC-2024'!$AI$6:$AI$96,'PNT SET-2023 - DIC-2024'!$B$6:$B$96,'GENERAL ENE-DIC 2024'!$B96)</f>
        <v>353989</v>
      </c>
      <c r="H96" s="21">
        <f t="shared" si="9"/>
        <v>2546122.4323000512</v>
      </c>
      <c r="I96" s="21">
        <f t="shared" si="10"/>
        <v>2546122.4323000512</v>
      </c>
      <c r="J96" s="22">
        <f t="shared" si="11"/>
        <v>0</v>
      </c>
    </row>
    <row r="97" spans="1:10" ht="15.75" thickBot="1" x14ac:dyDescent="0.3">
      <c r="A97" s="23" t="s">
        <v>98</v>
      </c>
      <c r="B97" s="24">
        <v>952</v>
      </c>
      <c r="C97" s="25" t="s">
        <v>100</v>
      </c>
      <c r="D97" s="26">
        <f>+SUMIFS('PT ENE-DIC 2024'!$D$6:$D$84,'PT ENE-DIC 2024'!$B$6:$B$84,'GENERAL ENE-DIC 2024'!$B97)+SUMIFS('PNT SET-2023 - DIC-2024'!$D$6:$D$96,'PNT SET-2023 - DIC-2024'!$B$6:$B$96,'GENERAL ENE-DIC 2024'!$B97)</f>
        <v>633051.8005999967</v>
      </c>
      <c r="E97" s="21">
        <f>+SUMIFS('PT ENE-DIC 2024'!$Q$6:$Q$84,'PT ENE-DIC 2024'!$B$6:$B$84,'GENERAL ENE-DIC 2024'!$B97)+SUMIFS('PNT SET-2023 - DIC-2024'!$U$6:$U$96,'PNT SET-2023 - DIC-2024'!$B$6:$B$96,'GENERAL ENE-DIC 2024'!$B97)</f>
        <v>1025697.1240000001</v>
      </c>
      <c r="F97" s="21">
        <f>+SUMIFS('PT ENE-DIC 2024'!$AI$6:$AI$84,'PT ENE-DIC 2024'!$B$6:$B$84,'GENERAL ENE-DIC 2024'!$B97)+SUMIFS('PNT SET-2023 - DIC-2024'!$AB$6:$AB$96,'PNT SET-2023 - DIC-2024'!$B$6:$B$96,'GENERAL ENE-DIC 2024'!$B97)</f>
        <v>-55.320000000006985</v>
      </c>
      <c r="G97" s="21">
        <f>+SUMIFS('PT ENE-DIC 2024'!$AS$6:$AS$84,'PT ENE-DIC 2024'!$B$6:$B$84,'GENERAL ENE-DIC 2024'!$B97)+SUMIFS('PNT SET-2023 - DIC-2024'!$AI$6:$AI$96,'PNT SET-2023 - DIC-2024'!$B$6:$B$96,'GENERAL ENE-DIC 2024'!$B97)</f>
        <v>382202</v>
      </c>
      <c r="H97" s="21">
        <f t="shared" si="9"/>
        <v>-10498.643400003377</v>
      </c>
      <c r="I97" s="21">
        <f t="shared" si="10"/>
        <v>0</v>
      </c>
      <c r="J97" s="22">
        <f t="shared" si="11"/>
        <v>10498.643400003377</v>
      </c>
    </row>
    <row r="98" spans="1:10" ht="15.75" thickBot="1" x14ac:dyDescent="0.3">
      <c r="A98" s="63" t="s">
        <v>101</v>
      </c>
      <c r="B98" s="64"/>
      <c r="C98" s="64"/>
      <c r="D98" s="29">
        <f t="shared" ref="D98:J98" si="15">SUM(D5:D97)</f>
        <v>-253910397.38171312</v>
      </c>
      <c r="E98" s="30">
        <f t="shared" si="15"/>
        <v>369372938.55070317</v>
      </c>
      <c r="F98" s="30">
        <f t="shared" si="15"/>
        <v>13879894.153099818</v>
      </c>
      <c r="G98" s="30">
        <f t="shared" si="15"/>
        <v>343838632</v>
      </c>
      <c r="H98" s="30">
        <f t="shared" si="15"/>
        <v>-265564809.77931634</v>
      </c>
      <c r="I98" s="30">
        <f t="shared" si="15"/>
        <v>10466408.477629485</v>
      </c>
      <c r="J98" s="31">
        <f t="shared" si="15"/>
        <v>276031218.25694597</v>
      </c>
    </row>
    <row r="99" spans="1:10" x14ac:dyDescent="0.25">
      <c r="G99" s="1"/>
      <c r="H99" s="1"/>
      <c r="I99" s="1"/>
      <c r="J99" s="1"/>
    </row>
    <row r="100" spans="1:10" x14ac:dyDescent="0.25">
      <c r="G100" s="1"/>
      <c r="H100" s="1"/>
      <c r="I100" s="1"/>
      <c r="J100" s="1"/>
    </row>
    <row r="101" spans="1:10" x14ac:dyDescent="0.25">
      <c r="G101" s="1"/>
      <c r="H101" s="1"/>
      <c r="I101" s="1"/>
      <c r="J101" s="1"/>
    </row>
  </sheetData>
  <autoFilter ref="A4:J98" xr:uid="{00000000-0001-0000-0200-000000000000}"/>
  <mergeCells count="4">
    <mergeCell ref="A98:C98"/>
    <mergeCell ref="A1:J1"/>
    <mergeCell ref="A2:J2"/>
    <mergeCell ref="A3:J3"/>
  </mergeCells>
  <pageMargins left="0.25" right="0.25" top="0.31" bottom="0.3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PT ENE-DIC 2024</vt:lpstr>
      <vt:lpstr>PNT SET-2023 - DIC-2024</vt:lpstr>
      <vt:lpstr>GENERAL ENE-DIC 2024</vt:lpstr>
      <vt:lpstr>'GENERAL ENE-DIC 2024'!Títulos_a_imprimir</vt:lpstr>
      <vt:lpstr>'PNT SET-2023 - DIC-2024'!Títulos_a_imprimir</vt:lpstr>
      <vt:lpstr>'PT ENE-DIC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</dc:creator>
  <cp:lastModifiedBy>Anabel Allcca Llave</cp:lastModifiedBy>
  <cp:lastPrinted>2024-07-19T16:51:07Z</cp:lastPrinted>
  <dcterms:created xsi:type="dcterms:W3CDTF">2020-10-05T20:19:44Z</dcterms:created>
  <dcterms:modified xsi:type="dcterms:W3CDTF">2025-04-02T21:22:16Z</dcterms:modified>
</cp:coreProperties>
</file>