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mottiniano\Downloads\"/>
    </mc:Choice>
  </mc:AlternateContent>
  <xr:revisionPtr revIDLastSave="0" documentId="8_{B6202B2B-6E20-4EF0-A71F-AED610D8F238}" xr6:coauthVersionLast="47" xr6:coauthVersionMax="47" xr10:uidLastSave="{00000000-0000-0000-0000-000000000000}"/>
  <bookViews>
    <workbookView xWindow="-120" yWindow="-120" windowWidth="29040" windowHeight="15990" tabRatio="478" firstSheet="1" activeTab="1" xr2:uid="{00000000-000D-0000-FFFF-FFFF00000000}"/>
  </bookViews>
  <sheets>
    <sheet name="Seguimiento17.09.2024" sheetId="24" state="hidden" r:id="rId1"/>
    <sheet name="Resumen Mar" sheetId="38" r:id="rId2"/>
  </sheets>
  <definedNames>
    <definedName name="_xlnm._FilterDatabase" localSheetId="0" hidden="1">Seguimiento17.09.2024!$A$6:$AM$47</definedName>
    <definedName name="_xlnm.Print_Area" localSheetId="0">Seguimiento17.09.2024!$A$1:$AK$45</definedName>
    <definedName name="_xlnm.Print_Titles" localSheetId="0">Seguimiento17.09.2024!$4:$6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38" l="1"/>
  <c r="G38" i="38"/>
  <c r="D11" i="38"/>
  <c r="C11" i="38"/>
  <c r="B11" i="38"/>
  <c r="E10" i="38"/>
  <c r="E9" i="38"/>
  <c r="E8" i="38"/>
  <c r="E7" i="38"/>
  <c r="E6" i="38"/>
  <c r="E5" i="38"/>
  <c r="E11" i="38" l="1"/>
  <c r="L9" i="38" s="1"/>
  <c r="E16" i="38"/>
  <c r="D22" i="38" s="1"/>
  <c r="L5" i="38"/>
  <c r="L12" i="38" s="1"/>
  <c r="D15" i="38" l="1"/>
  <c r="D17" i="38" s="1"/>
  <c r="E17" i="38" s="1"/>
  <c r="L4" i="24"/>
  <c r="N41" i="24"/>
  <c r="N42" i="24"/>
  <c r="D4" i="24"/>
  <c r="L10" i="24"/>
  <c r="N10" i="24" s="1"/>
  <c r="N36" i="24"/>
  <c r="L11" i="24"/>
  <c r="L9" i="24"/>
  <c r="N38" i="24"/>
  <c r="N39" i="24"/>
  <c r="N37" i="24"/>
  <c r="N32" i="24" l="1"/>
  <c r="N31" i="24"/>
  <c r="N33" i="24" l="1"/>
  <c r="F4" i="24" l="1"/>
  <c r="N34" i="24" l="1"/>
  <c r="N30" i="24" l="1"/>
  <c r="N29" i="24" l="1"/>
  <c r="N28" i="24" l="1"/>
  <c r="N27" i="24"/>
  <c r="M9" i="24" l="1"/>
  <c r="K9" i="24"/>
  <c r="K4" i="24" s="1"/>
  <c r="N11" i="24"/>
  <c r="N9" i="24" l="1"/>
  <c r="N23" i="24"/>
  <c r="N26" i="24" l="1"/>
  <c r="N13" i="24" l="1"/>
  <c r="N25" i="24" l="1"/>
  <c r="N24" i="24" l="1"/>
  <c r="N22" i="24"/>
  <c r="N14" i="24"/>
  <c r="N4" i="24" s="1"/>
  <c r="AR13" i="24" l="1"/>
  <c r="AQ13" i="24"/>
  <c r="AP13" i="24"/>
  <c r="AR12" i="24"/>
  <c r="AQ12" i="24"/>
  <c r="AP12" i="24"/>
  <c r="AR11" i="24"/>
  <c r="AQ11" i="24"/>
  <c r="AP11" i="24"/>
  <c r="AR10" i="24"/>
  <c r="AQ10" i="24"/>
  <c r="AP10" i="24"/>
  <c r="AR9" i="24"/>
  <c r="AP9" i="24"/>
  <c r="AR8" i="24"/>
  <c r="AQ8" i="24"/>
  <c r="AP8" i="24"/>
  <c r="AQ9" i="24"/>
  <c r="AR14" i="24" l="1"/>
  <c r="AP14" i="24"/>
  <c r="AQ14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ROMINA DEL CARMEN CARDENAS NUÑEZ</author>
  </authors>
  <commentList>
    <comment ref="D16" authorId="0" shapeId="0" xr:uid="{669B2C50-A73F-4E22-89A6-DA99D9D8E6E7}">
      <text>
        <r>
          <rPr>
            <b/>
            <sz val="9"/>
            <color indexed="81"/>
            <rFont val="Tahoma"/>
            <family val="2"/>
          </rPr>
          <t xml:space="preserve">ROMINA DEL CARMEN CARDENAS NUÑEZ:
</t>
        </r>
        <r>
          <rPr>
            <sz val="9"/>
            <color indexed="81"/>
            <rFont val="Tahoma"/>
            <family val="2"/>
          </rPr>
          <t>4 acuerdo marco, 3 CP, 1 
AS</t>
        </r>
      </text>
    </comment>
  </commentList>
</comments>
</file>

<file path=xl/sharedStrings.xml><?xml version="1.0" encoding="utf-8"?>
<sst xmlns="http://schemas.openxmlformats.org/spreadsheetml/2006/main" count="520" uniqueCount="317">
  <si>
    <t xml:space="preserve">OBJETO </t>
  </si>
  <si>
    <t>DESCRIPCION DEL BIEN O SERVICIO</t>
  </si>
  <si>
    <t>TIPO DE PROCESO</t>
  </si>
  <si>
    <t>VALOR ESTIMADO DEL PAC</t>
  </si>
  <si>
    <t>ESTADO</t>
  </si>
  <si>
    <t>OBSERVACION</t>
  </si>
  <si>
    <t>Tipo de Proceso</t>
  </si>
  <si>
    <t>Concurso Publico</t>
  </si>
  <si>
    <t>Totales</t>
  </si>
  <si>
    <t>Adjudicación Simplificada</t>
  </si>
  <si>
    <t>OPERADOR A CARGO UA</t>
  </si>
  <si>
    <t>PAC Inicial</t>
  </si>
  <si>
    <t>Inclusión</t>
  </si>
  <si>
    <t>Exclusión</t>
  </si>
  <si>
    <t>PAC Modificado</t>
  </si>
  <si>
    <t xml:space="preserve"> Programación</t>
  </si>
  <si>
    <t>FECHA PREVISTA CONVOCATORIA</t>
  </si>
  <si>
    <t>AREA USUARIA</t>
  </si>
  <si>
    <t>APROBACION</t>
  </si>
  <si>
    <t>VERSION</t>
  </si>
  <si>
    <t>DOC. APROB.</t>
  </si>
  <si>
    <t>N° REF. PAC</t>
  </si>
  <si>
    <t>VALOR ADJUDICADO O CONTRATADO</t>
  </si>
  <si>
    <t>Compras por catálogo</t>
  </si>
  <si>
    <t>Subasta Inversa Electrónica</t>
  </si>
  <si>
    <t>Concurso Público</t>
  </si>
  <si>
    <t>7</t>
  </si>
  <si>
    <t>ESTUDIO DE MERCADO</t>
  </si>
  <si>
    <t>APROBACION DE EXPEDIENTE</t>
  </si>
  <si>
    <t>DESIGNACION DE COMITÉ DE SELECCIÓN</t>
  </si>
  <si>
    <t>CONVOCATORIA</t>
  </si>
  <si>
    <t>BUENA PRO</t>
  </si>
  <si>
    <t>CONSENTIMIENTO</t>
  </si>
  <si>
    <t>FIRMA DE CONTRATO</t>
  </si>
  <si>
    <t>Contratación Directa</t>
  </si>
  <si>
    <t>%</t>
  </si>
  <si>
    <t>Detalle</t>
  </si>
  <si>
    <t>Cantidad</t>
  </si>
  <si>
    <t>Programados</t>
  </si>
  <si>
    <t>Ejecutados</t>
  </si>
  <si>
    <t>Pendientes</t>
  </si>
  <si>
    <t>AHORRO</t>
  </si>
  <si>
    <t xml:space="preserve">NOTA: </t>
  </si>
  <si>
    <t>CD</t>
  </si>
  <si>
    <t>VALOR ESTIMADO PROCEDIMIENTO</t>
  </si>
  <si>
    <t>ADJUDICADO</t>
  </si>
  <si>
    <t>T/P</t>
  </si>
  <si>
    <t>CM</t>
  </si>
  <si>
    <t>CRITERIO</t>
  </si>
  <si>
    <t>AVANCE PAC</t>
  </si>
  <si>
    <t>TOTALES</t>
  </si>
  <si>
    <t>TIPO Y N° DE PROCEDIMIENTO</t>
  </si>
  <si>
    <t>PROVEEDOR ADJUDICADO</t>
  </si>
  <si>
    <t>RUC</t>
  </si>
  <si>
    <t>CONTRATO</t>
  </si>
  <si>
    <t>DETALLE POR TIPO DE PROCEDIMIENTO DE SELECCIÓN - PAC 2019</t>
  </si>
  <si>
    <t>N°</t>
  </si>
  <si>
    <t>Tipo de proceso</t>
  </si>
  <si>
    <t>Cantidad de procedimientos</t>
  </si>
  <si>
    <t>% ejecución</t>
  </si>
  <si>
    <t>TOTAL</t>
  </si>
  <si>
    <t>USUARIO</t>
  </si>
  <si>
    <t>LP</t>
  </si>
  <si>
    <t>9</t>
  </si>
  <si>
    <t>6</t>
  </si>
  <si>
    <t>8</t>
  </si>
  <si>
    <t>10</t>
  </si>
  <si>
    <t>11</t>
  </si>
  <si>
    <t>12</t>
  </si>
  <si>
    <t>13</t>
  </si>
  <si>
    <t>UTI</t>
  </si>
  <si>
    <t>EL AVANCE DEL PAC AL MES DE:</t>
  </si>
  <si>
    <t>PLAZO</t>
  </si>
  <si>
    <t>FECHA</t>
  </si>
  <si>
    <t>2 - SERVICIOS</t>
  </si>
  <si>
    <t>1 - BIENES</t>
  </si>
  <si>
    <t>Licitación Pública</t>
  </si>
  <si>
    <t>URH</t>
  </si>
  <si>
    <t>Compras por Catalogo (Acuerdo Marco)</t>
  </si>
  <si>
    <t>OBJETO DE CONTRATACION</t>
  </si>
  <si>
    <t>BIENES</t>
  </si>
  <si>
    <t>SERVICIOS</t>
  </si>
  <si>
    <t>14</t>
  </si>
  <si>
    <t>15</t>
  </si>
  <si>
    <t>VALOR ESTIMADO VS ADJUDICADO</t>
  </si>
  <si>
    <t>AS</t>
  </si>
  <si>
    <t>SIE</t>
  </si>
  <si>
    <t>CP</t>
  </si>
  <si>
    <t>UTPU</t>
  </si>
  <si>
    <t>UTPI</t>
  </si>
  <si>
    <t>UTAY</t>
  </si>
  <si>
    <t>UTCA</t>
  </si>
  <si>
    <t>UTHO</t>
  </si>
  <si>
    <t>CABSG</t>
  </si>
  <si>
    <t>RUA 001-2024</t>
  </si>
  <si>
    <t>ADQUISICIÓN DE LLANTAS PARA CAMIONETAS LAS UNIDADES TERRITORIALES Y SEDE CENTRAL DEL PROGRAMA JUNTOS</t>
  </si>
  <si>
    <t>CONTRATACIÓN DE PÓLIZAS DE SEGURO OBLIGATORIO CONTRA ACCIDENTES DE TRÁNSITO - SOAT</t>
  </si>
  <si>
    <t>SERVICIO DE EMISIÓN DE PASAJES AÉREOS A NIVEL NACIONAL</t>
  </si>
  <si>
    <t>ADQUISICIÓN DE TINTAS Y TONER PARA LOS EQUIPOS DE IMPRESIÓN DEL PROGRAMA JUNTOS</t>
  </si>
  <si>
    <t>ADQUISICIÓN DE ÚTILES DE OFICINA PARA EL PROGRAMA JUNTOS</t>
  </si>
  <si>
    <t>ADQUISICIÓN DE SUMINISTRO DE GASOHOL REGULAR PARA LAS UNIDADES MOTORIZADAS ASIGNADAS A LAS PROVINCIAS DE HUÁNUCO, AMBO Y YAROWILCA DE LA UNIDAD TERRITORIAL HUÁNUCO DEL PROGRAMA NACIONAL DE APOYO DIRECTO A LOS MÁS POBRES JUNTOS</t>
  </si>
  <si>
    <t>ADQUISICIÓN DE SUMINISTRO GASOHOL REGULAR PARA LAS UNIDADES VEHICULARES ASIGNADAS A LA PROVINCIA DE CHOTA DE LA UNIDAD TERRITORIAL CAJAMARCA DEL PROGRAMA NACIONAL DE APOYO DIRECTO A LOS MÁS POBRES - JUNTOS</t>
  </si>
  <si>
    <t>SERVICIO DE CARGA A NIVEL NACIONAL PARA EL PROGRAMA JUNTOS</t>
  </si>
  <si>
    <t>SERVICIO DE INTERNET PARA EL PROGRAMA JUNTOS</t>
  </si>
  <si>
    <t>ADQUISICIÓN DE SUMINISTRO DE GASOHOL REGULAR PARA LAS UNIDADES VEHICULARES ASIGNADAS A LA UNIDAD TERRITORIAL DE HUANCAVELICA DEL PROGRAMA NACIONAL DE APOYO DIRECTO A LOS MÁS POBRES – JUNTOS</t>
  </si>
  <si>
    <t>ADQUISICIÓN DE SUMINISTRO DE GASOHOL REGULAR PARA LAS UNIDADES VEHICULARES ASIGNADAS A LA UNIDAD TERRITORIAL PIURA DEL PROGRAMA NACIONAL DE APOYO DIRECTO A LOS MÁS POBRES JUNTOS</t>
  </si>
  <si>
    <t>SERVICIO DE SOPORTE Y MANTENIMIENTO DE SERVIDORES Y STORAGE HPE O EQUIVALENTE Y SOFTWARE DE VIRTUALIZACION VMWARE O EQUIVALENTE DEL PROGRAMA JUNTOS</t>
  </si>
  <si>
    <t>SERVICIO DE SEGURO FOLA  PARA EL PROGRAMA NACIONAL DE APOYO DIRECTO A LOS MÁS POBRES - JUNTOS</t>
  </si>
  <si>
    <t>ADQUISICIÓN DE SUMINISTRO DE GASOHOL REGULAR PARA LAS UNIDADES VEHICULARES ASIGNADAS A LA UNIDAD TERRITORIAL AYACUCHO DEL PROGRAMA NACIONAL DE APOYO DIRECTO A LOS MÁS POBRES - JUNTOS</t>
  </si>
  <si>
    <t>SERVICIO DE MANTENIMIENTO PREVENTIVO PARA LAS MOTOCICLETAS ASIGNADAS A LA UNIDAD TERRITORIAL PUNO DEL PROGRAMA NACIONAL DE APOYO DIRECTO A LOS MAS POBRES JUNTOS</t>
  </si>
  <si>
    <t>UTHU</t>
  </si>
  <si>
    <t>Compras por catálogo (Acuerdo Marco)</t>
  </si>
  <si>
    <t>ESTADO SITUACIONAL DEL PLAN ANUAL DE CONTRATACION DEL PROGRAMA JUNTOS - 2024</t>
  </si>
  <si>
    <t>VALOR ESTIMADO CONVOCADO</t>
  </si>
  <si>
    <t>Sede Central</t>
  </si>
  <si>
    <t>16</t>
  </si>
  <si>
    <t>17</t>
  </si>
  <si>
    <t>18</t>
  </si>
  <si>
    <t>RUA 008-2024</t>
  </si>
  <si>
    <t>RUA 011-2024</t>
  </si>
  <si>
    <t>ADQUISICIÓN DE UNIDAD CENTRAL DE PROCESO – CPU PARA EL PROGRAMA NACIONAL DE APOYO DIRECTO A LOS MÁS POBRES - JUNTOS</t>
  </si>
  <si>
    <t>SERVICIO DE ARRENDAMIENTO DE INMUEBLE PARA LA SEDE DE LA UNIDAD TERRITORIAL AMAZONAS BAGUA DEL PROGRAMA NACIONAL DE APOYO DIRECTO A LOS MÁS POBRES – JUNTOS</t>
  </si>
  <si>
    <t>UTAB</t>
  </si>
  <si>
    <t>ADQUISICIÓN DE CHALECOS DE DRILL Y POLOS DE ALGODÓN MANGA LARGA CON LOGOTIPO PARA LOS SERVIDORES QUE REALIZAN LABORES DE CAMPO DEL PROGRAMA NACIONAL DE APOYO DIRECTO A LOS MÁS POBRES “JUNTOS”</t>
  </si>
  <si>
    <t>19</t>
  </si>
  <si>
    <t>RUA 016-2024</t>
  </si>
  <si>
    <t xml:space="preserve">ADQUISICIÓN DE LLANTAS PARA LAS UNIDADES VEHICULARES MENORES Y MAYORES ASIGNADAS A LAS UNIDADES TERRITORIALES DEL PROGRAMA NACIONAL DE APOYO DIRECTO A LOS MÁS POBRES - JUNTOS </t>
  </si>
  <si>
    <t>EXCLUIDO 
 RU N° 016-2024-MIDIS/PNADP-UA</t>
  </si>
  <si>
    <t>EJECUTADO</t>
  </si>
  <si>
    <t>AS- 002-2024-PNADP-1</t>
  </si>
  <si>
    <t>TRANSPORTE TURISMO Y SERVICIOS GENERALES I.C.J. E.I.R.L.</t>
  </si>
  <si>
    <t>SIE- 007-2023-PNADP-2</t>
  </si>
  <si>
    <t>JOLUCAVA IMPORT EXPORT EMPRESA INDIVIDUAL DE RESPONSABILIDAD LIMITADA</t>
  </si>
  <si>
    <t>CD-001-2024-PNADP-1</t>
  </si>
  <si>
    <t>ESPINAL QUIROZ DENNISSE JAQUELINE</t>
  </si>
  <si>
    <t>S/N</t>
  </si>
  <si>
    <t>REDCOM S.A.C.</t>
  </si>
  <si>
    <t>OC 0065-2024</t>
  </si>
  <si>
    <t>04/03/2024 - 18/04/2024</t>
  </si>
  <si>
    <t>CONTRATADO</t>
  </si>
  <si>
    <t>MARZO</t>
  </si>
  <si>
    <t>1,095 días calendario (36 meses)</t>
  </si>
  <si>
    <t>20</t>
  </si>
  <si>
    <t>21</t>
  </si>
  <si>
    <t>22</t>
  </si>
  <si>
    <t>23</t>
  </si>
  <si>
    <t>24</t>
  </si>
  <si>
    <t>ADQUISICIÓN DE SILLAS GIRATORIA DE METAL CON BRAZOS PARA LAS UNIDADES TERRITORIALES DEL PROGRAMA NACIONAL DE APOYO DIRECTO A LOS MÁS POBRES JUNTOS</t>
  </si>
  <si>
    <t>RUA 033-2024</t>
  </si>
  <si>
    <t>EXCLUIDO 
 RU N° 033-2024-MIDIS/PNADP-UA</t>
  </si>
  <si>
    <t>SERVICIO DE ARRENDAMIENTO DE INMUEBLE PARA LA SEDE DE LA UNIDAD TERRITORIAL TACNA DEL PROGRAMA NACIONAL DE APOYO DIRECTO A LOS MÁS POBRES - JUNTOS</t>
  </si>
  <si>
    <t>SERVICIO DE ARRENDAMIENTO DE INMUEBLE PARA LA SEDE DE LA UNIDAD TERRITORIAL TUMBES DEL PROGRAMA NACIONAL DE APOYO DIRECTO A LOS MÁS POBRES JUNTOS</t>
  </si>
  <si>
    <t>RUA 040-2024</t>
  </si>
  <si>
    <t>UTTAC</t>
  </si>
  <si>
    <t>UTTU</t>
  </si>
  <si>
    <t>ADQUISICIÓN DE LLANTAS PARA LAS MOTOCICLETAS ASIGNADAS A LAS UNIDADES TERRITORIALES PIURA, SAN MARTÍN, LORETO YURIMAGUAS, AYACUCHO, CAJAMARCA, HUÁNUCO, LAMBAYEQUE, HUANCAVELICA, JUNÍN, CUSCO, TACNA, PUNO, LORETO IQUITOS, AREQUIPA Y PASCO DEL PROGRAMA NACIONAL DE APOYO DIRECTO A LOS MÁS POBRES - JUNTOS</t>
  </si>
  <si>
    <t>RUA 044-2024</t>
  </si>
  <si>
    <r>
      <rPr>
        <b/>
        <sz val="12"/>
        <rFont val="Calibri"/>
        <family val="2"/>
        <scheme val="minor"/>
      </rPr>
      <t>EN EJECUCIÓN</t>
    </r>
    <r>
      <rPr>
        <sz val="12"/>
        <rFont val="Calibri"/>
        <family val="2"/>
        <scheme val="minor"/>
      </rPr>
      <t xml:space="preserve">
Contrato N° 28-2024 de fecha 10.04.2024</t>
    </r>
  </si>
  <si>
    <t>022-2024-MIDIS/PNADP-JUNTOS</t>
  </si>
  <si>
    <t>365 días calendario (12 meses)</t>
  </si>
  <si>
    <t>028-2024-MIDIS/PNADP-JUNTOS</t>
  </si>
  <si>
    <t>18/03/2024 al 17/04/2024</t>
  </si>
  <si>
    <t>Item 2: LLANTA SAN MARTÍN S.R.LTDA.
Item 3: GRUPO KTM IMPORTADORES S.A.C.
Item 4: LLANMAXXI DEL PERU S.A.C.
 Item 5:RADIADORES AUTOMOTRIZ LA REAL S.R.L.
Item 6: EMOTION GROUP PERU S.A.C.
Item 7: NBS SOLUTIONS S.A.C.</t>
  </si>
  <si>
    <t>Item 2: 20381499627
Item 3: 20602398685
Item 4: 20492565319
Item 5: 20101420249
Item 6: 20600778286
Item 7: 20604576033</t>
  </si>
  <si>
    <t>Item 2: OC 0073-2024
Item 3: OC 0072-2024
Item 4: OC 0071-2024
Item 5: OC 0074-2024
Item 6: OC 0070-2024
Item 7: OC 0069-2024</t>
  </si>
  <si>
    <t>12/04/2024 al 06/05/2024</t>
  </si>
  <si>
    <t>FERCOMM MERCHANT COMPANY S.A.C.</t>
  </si>
  <si>
    <t>OC 0087-2024</t>
  </si>
  <si>
    <t>Item N° 2: 027-2024-MIDIS/PNADP-JUNTOS
Item N° 1: 029-2024-MIDIS/PNADP-JUNTOS</t>
  </si>
  <si>
    <t>Item N° 2: 09/04/2024
Item N° 1: 11/04/2024</t>
  </si>
  <si>
    <t>30 días calendario</t>
  </si>
  <si>
    <r>
      <rPr>
        <b/>
        <sz val="12"/>
        <rFont val="Calibri"/>
        <family val="2"/>
        <scheme val="minor"/>
      </rPr>
      <t>EN EJECUCIÓN</t>
    </r>
    <r>
      <rPr>
        <sz val="12"/>
        <rFont val="Calibri"/>
        <family val="2"/>
        <scheme val="minor"/>
      </rPr>
      <t xml:space="preserve">
Bienes adquiridos de acuerdo a la necesidad de los usuarios</t>
    </r>
  </si>
  <si>
    <r>
      <rPr>
        <b/>
        <sz val="12"/>
        <rFont val="Calibri"/>
        <family val="2"/>
        <scheme val="minor"/>
      </rPr>
      <t xml:space="preserve">EN EJECUCIÓN
</t>
    </r>
    <r>
      <rPr>
        <sz val="12"/>
        <rFont val="Calibri"/>
        <family val="2"/>
        <scheme val="minor"/>
      </rPr>
      <t>Pasajes adquiridos de acuerdo a la necesidad de los usuarios</t>
    </r>
  </si>
  <si>
    <t>EN EJECUCIÓN</t>
  </si>
  <si>
    <t>25</t>
  </si>
  <si>
    <t>RUA 053-2024</t>
  </si>
  <si>
    <t>CD-003-2024-PNADP-1</t>
  </si>
  <si>
    <t>CD-002-2024-PNADP-1</t>
  </si>
  <si>
    <t>MARIA OLINDA OLAYA VALDEZ</t>
  </si>
  <si>
    <t>033-2024-MIDIS/PNADP-JUNTOS</t>
  </si>
  <si>
    <t>SUGEY EVELYN FLORES MAMANI</t>
  </si>
  <si>
    <t>SIE-001-2024-PNADP-1</t>
  </si>
  <si>
    <t>NBS SOLUTIONS S.A.C</t>
  </si>
  <si>
    <t>OC 0101-2024</t>
  </si>
  <si>
    <t>05/05/2024 al 04/06/2024</t>
  </si>
  <si>
    <t>26</t>
  </si>
  <si>
    <t>RUA 057-2024</t>
  </si>
  <si>
    <t>ADQUISICIÓN DE SUMINISTRO DE GASOHOL REGULAR PARA LAS UNIDADES VEHICULARES ASIGNADO A LAS PROVINCIAS DE HUÁNUCO, AMBO Y YAROWILCA DE LA UNIDAD TERRITORIAL HUÁNUCO DEL PROGRAMA JUNTOS</t>
  </si>
  <si>
    <t>CONVOCADO</t>
  </si>
  <si>
    <t>035-2024-MIDIS/PNADP-JUNTOS</t>
  </si>
  <si>
    <t>ADQUISICIÓN DE SISTEMAS DE PROCESAMIENTO Y ALMACENAMIENTO: COMPUTADORA PERSONAL PORTATIL; EN LA IOARR EL (LA) SISTEMA DE INFORMACIÓN DE TRANSFERENCIAS CONDICIONES (SITC) DEL PROGRAMA JUNTOS-FASE 1 DISTRITO DE MIRAFLORES, PROVINCIA LIMA, DEPARTAMENTO LIMA – CIU 2638936</t>
  </si>
  <si>
    <t>ADQUISICIÓN DE CONMUTADOR DE SERVICIO DE TRANSPORTE DE RED PARA EL PROGRAMA JUNTOS</t>
  </si>
  <si>
    <t>27</t>
  </si>
  <si>
    <t>SERVICIO DE ARRENDAMIENTO DE INMUEBLE PARA LA SEDE DE LA UNIDAD TERRITORIAL MOQUEGUA DEL PROGRAMA NACIONAL DE APOYO DIRECTO A LOS MÁS POBRES JUNTOS</t>
  </si>
  <si>
    <t>UTMOQ</t>
  </si>
  <si>
    <t>RUA 061-2024</t>
  </si>
  <si>
    <t>28</t>
  </si>
  <si>
    <t>ADQUISICIÓN DE SISTEMAS DE PROCESAMIENTO Y ALMACENAMIENTO: COMPUTADORA DE ESCRITORIO; EN EL SISTEMA DE INFORMACIÓN DE TRANSFERENCIAS CONDICIONADAS (SITC) DEL PROGRAMA JUNTOS – FASE 1 DISTRITO DE MIRAFLORES, PROVINCIA LIMA, DEPARTAMENTO LIMA CORRESPONDIENTE A LA IOARR CON CUI 2638936</t>
  </si>
  <si>
    <t>29</t>
  </si>
  <si>
    <t>30</t>
  </si>
  <si>
    <t>RUA 064-2024</t>
  </si>
  <si>
    <t>UTMD</t>
  </si>
  <si>
    <t>SERVICIO DE ARRENDAMIENTO DE INMUEBLE PARA LA SEDE DE LA UNIDAD TERRITORIAL MADRE DE DIOS DEL PROGRAMA NACIONAL DE APOYO DIRECTO A LOS MÁS POBRES JUNTOS</t>
  </si>
  <si>
    <t>ADQUISICIÓN DE SISTEMAS DE PROCESAMIENTO Y ALMACENAMIENTO: SOLUCIÓN DE ALMACENAMIENTO (DISCOS DURO TIPO NVME SSD Y ENCLOSURE HUAWEI O EQUIVALENTE) Y ACUMULADOR DE ENERGÍA; EN EL SISTEMA DE INFORMACIÓN DE TRANSFERENCIAS CONDICIONADAS (SITC) DEL PROGRAMA JUNTOS – FASE 1 DISTRITO MIRAFLORES, PROVINCIA LIMA, DEPARTAMENTO LIMA CORRESPONDIENTE A LA IOARR CON CUI 2638936</t>
  </si>
  <si>
    <t>AS- 003-2024-PNADP-1</t>
  </si>
  <si>
    <t>CD-004-2024-PNADP-1</t>
  </si>
  <si>
    <t>AS- 001-2024-PNADP-1</t>
  </si>
  <si>
    <t>SERVICENTRO AVILA E.I.R.L.</t>
  </si>
  <si>
    <t>GRIFO SAN JUAN DE CHOTA S.R.L</t>
  </si>
  <si>
    <r>
      <rPr>
        <b/>
        <sz val="12"/>
        <rFont val="Calibri"/>
        <family val="2"/>
        <scheme val="minor"/>
      </rPr>
      <t>EJECUTADO</t>
    </r>
    <r>
      <rPr>
        <sz val="12"/>
        <rFont val="Calibri"/>
        <family val="2"/>
        <scheme val="minor"/>
      </rPr>
      <t xml:space="preserve">
Contrato N° 027-2024 (Item 2) de fecha 09.04.2024 y Contrato N° 029-2024 (item 1) de fecha 11.04.2024</t>
    </r>
  </si>
  <si>
    <t>31</t>
  </si>
  <si>
    <t>ADQUISICIÓN DE SISTEMAS DE PROCESAMIENTO Y ALMACENAMIENTO: EQUIPOS DE REDES (SWITCHES DE RED) Y PUNTO DE ACCESO INALÁMBRICO (ACCESS POINT) PARA LAS UNIDADES TERRITORIALES; EN EL SISTEMA DE INFORMACIÓN DE TRANSFERENCIAS CONDICIONADAS (SITC) DEL PROGRAMA JUNTOS – FASE 1 DISTRITO MIRAFLORES, PROVINCIA LIMA, DEPARTAMENTO LIMA CORRESPONDIENTE A LA IOARR CON CUI 2638936</t>
  </si>
  <si>
    <t>RUA 066-2024</t>
  </si>
  <si>
    <t>COMPUCHIP S.R.LTDA.</t>
  </si>
  <si>
    <t>OC 0109-2024</t>
  </si>
  <si>
    <t>03/06/2024 AL 13/06/2024</t>
  </si>
  <si>
    <t>EN ACTOS PREPARATORIOS</t>
  </si>
  <si>
    <t>CONTINENTAL S.A.C
ABC SOLUCIONES TOTALES S.A.C.</t>
  </si>
  <si>
    <t>SKY AIRLINE PERU S.A.C.
LATAM AIRLINES PERU S.A.C.
STAR UP S.A.C.</t>
  </si>
  <si>
    <t>OC 00067 y 00100 - 2024</t>
  </si>
  <si>
    <t>07/03/2024
25/04/2024</t>
  </si>
  <si>
    <t xml:space="preserve">ROSA GIOVANNA FIERRO AQUINTO </t>
  </si>
  <si>
    <r>
      <t xml:space="preserve">RESUELTO
</t>
    </r>
    <r>
      <rPr>
        <sz val="12"/>
        <rFont val="Calibri"/>
        <family val="2"/>
        <scheme val="minor"/>
      </rPr>
      <t>Orden de Compra N°0065-2024</t>
    </r>
  </si>
  <si>
    <t>32</t>
  </si>
  <si>
    <t>RUA 073-2024</t>
  </si>
  <si>
    <t>LP-001-2024-PNADP-1</t>
  </si>
  <si>
    <t>OK COMPUTER E.I.R.L.</t>
  </si>
  <si>
    <t>OC 0111-2024</t>
  </si>
  <si>
    <t>03/06/2024 al 02/08/2024</t>
  </si>
  <si>
    <t>CLOUDATEL SOLUTIONS S.A.C.</t>
  </si>
  <si>
    <t>044-2024-MIDIS/PNADP-JUNTOS</t>
  </si>
  <si>
    <t>043-2024-MIDIS/PNADP-JUNTOS</t>
  </si>
  <si>
    <t>730 días calendario</t>
  </si>
  <si>
    <t>33</t>
  </si>
  <si>
    <t>RUA 075-2024</t>
  </si>
  <si>
    <t>CD-005-2024-PNADP-1</t>
  </si>
  <si>
    <t>LP-002-2024-PNADP-1</t>
  </si>
  <si>
    <t>LP-003-2024-PNADP-1</t>
  </si>
  <si>
    <t>LP-004-2024-PNADP-1</t>
  </si>
  <si>
    <t>045-2024-MIDIS/PNADP-JUNTOS</t>
  </si>
  <si>
    <t>053-2024-MIDIS/PNADP-JUNTOS</t>
  </si>
  <si>
    <t>10 días calendario</t>
  </si>
  <si>
    <t>TABOADA DE ANICAMA GRIMANESA</t>
  </si>
  <si>
    <t>046-2024-MIDIS/PNADP-JUNTOS</t>
  </si>
  <si>
    <t>AS-004-2024-PNADP-1 derivada LP-001-2024-PNADP-1</t>
  </si>
  <si>
    <t>-</t>
  </si>
  <si>
    <t>DESIERTO</t>
  </si>
  <si>
    <r>
      <t xml:space="preserve">DESIERTO
</t>
    </r>
    <r>
      <rPr>
        <sz val="12"/>
        <rFont val="Calibri"/>
        <family val="2"/>
        <scheme val="minor"/>
      </rPr>
      <t>Con fecha 05.07.2024 se declaró desierto</t>
    </r>
  </si>
  <si>
    <t>34</t>
  </si>
  <si>
    <t>RUA 101-2024</t>
  </si>
  <si>
    <t>NM TELECOM S.A.C.</t>
  </si>
  <si>
    <t>CLOUD IT PERU S.A.C.</t>
  </si>
  <si>
    <t>SERVICIO DE ARRENDAMIENTO DE INMUEBLE PARA LA SEDE DE LA UNIDAD TERRITORIALLA LIBERTAD DEL PROGRAMA NACIONAL DE APOYO DIRECTO A LOS MÁS POBRES JUNTOS</t>
  </si>
  <si>
    <t>enero-junio</t>
  </si>
  <si>
    <t>OC 00047, 00053,00054,00072,00073,00074,00256,00257,00274,00332,00333,00355,00356,00357,00358,00359,00410,00383,00384,000385,00396, 00426, 000427,00428, 00429, 00430, 00439, 00440, 00453, 00454, 00473,00495, 00496, 00647, 00648, 00692, 00693, 00694, 00699, 00700, y 00701-2024</t>
  </si>
  <si>
    <t>22/01/2024
23/01/2024
25/01/2024
08/02/2024
09/02/2024
21/02/2024
26/02/2024
11/03/2024
26/03/2024
18/03/2024
08/04/2024
16/04/2024
22/04/2024
29/04/2024
08/05/2024
29/05/2024
21/06/2024
25/06/2024</t>
  </si>
  <si>
    <t>PUBLICADO</t>
  </si>
  <si>
    <t>RESUELTO</t>
  </si>
  <si>
    <t>EJECUTADO (6 ITEMS)</t>
  </si>
  <si>
    <t>CD-006-2024-PNADP-1</t>
  </si>
  <si>
    <t>marzo, abril, junio</t>
  </si>
  <si>
    <t>JINNER JULIO ZORRILLA LEIVA</t>
  </si>
  <si>
    <t>GST INGENIEROS S.A.C.</t>
  </si>
  <si>
    <t>OC 139, 140, 141, 142 Y 143-2024</t>
  </si>
  <si>
    <t>20107903951
20600846524
20611043806
20611509694
20611252596</t>
  </si>
  <si>
    <t>TRADING SERVICE M&amp;A SRLTDA
DISTRIBUIDORA CMASH E.I.R.L.
JP INFORMATICA EIRL
SUMINISTROS ALLINCAPAC PERU E.I.R.L.
PLANET COMPANY S.A.C.</t>
  </si>
  <si>
    <r>
      <t xml:space="preserve">EN INDAGACIÓN DE MERCADO
</t>
    </r>
    <r>
      <rPr>
        <sz val="12"/>
        <rFont val="Calibri"/>
        <family val="2"/>
        <scheme val="minor"/>
      </rPr>
      <t>Con fecha 05.08.2024 URH remitió los términos de referencia.</t>
    </r>
  </si>
  <si>
    <r>
      <t xml:space="preserve">DESIERTO
</t>
    </r>
    <r>
      <rPr>
        <sz val="12"/>
        <rFont val="Calibri"/>
        <family val="2"/>
        <scheme val="minor"/>
      </rPr>
      <t>Con fecha 07.08.2024 se declaró desierto</t>
    </r>
  </si>
  <si>
    <t>AS-005-2024-PNADP-1 derivada LP-004-2024-PNADP-1</t>
  </si>
  <si>
    <t>065-2024-MIDIS/PNADP-JUNTOS</t>
  </si>
  <si>
    <t>36</t>
  </si>
  <si>
    <t>35</t>
  </si>
  <si>
    <t>SERVICIO DE MANTENIMIENTO CORRECTIVO DE LOS EQUIPOS MULTIFUNCIONALES DE LA SEDE CENTRAL Y UNIDADES TERRITORIALES DEL PROGRAMA “JUNTOS”</t>
  </si>
  <si>
    <t>SERVICIO DE TRANSMISIÓN DE VOZ Y DATOS PARA EL PROGRAMA NACIONAL DE APOYO DIRECTO A LOS MÁS POBRES “JUNTOS”</t>
  </si>
  <si>
    <t>RUA 115-2024</t>
  </si>
  <si>
    <t>SIE-002-2024-PNADP-1</t>
  </si>
  <si>
    <r>
      <rPr>
        <b/>
        <sz val="12"/>
        <rFont val="Calibri"/>
        <family val="2"/>
        <scheme val="minor"/>
      </rPr>
      <t>REGISTRO DE PARTICIPANTES Y PRESENTACIÓN DE OFERTAS:</t>
    </r>
    <r>
      <rPr>
        <sz val="12"/>
        <rFont val="Calibri"/>
        <family val="2"/>
        <scheme val="minor"/>
      </rPr>
      <t xml:space="preserve"> 16 al 20 de setiembre</t>
    </r>
  </si>
  <si>
    <r>
      <rPr>
        <b/>
        <sz val="12"/>
        <rFont val="Calibri"/>
        <family val="2"/>
        <scheme val="minor"/>
      </rPr>
      <t>FORMULACIÓN DE CONSULTAS Y OBSERVACIONES:</t>
    </r>
    <r>
      <rPr>
        <sz val="12"/>
        <rFont val="Calibri"/>
        <family val="2"/>
        <scheme val="minor"/>
      </rPr>
      <t xml:space="preserve"> 05 al 18 de setiembre</t>
    </r>
  </si>
  <si>
    <t>CP-001-2024-PNADP-1</t>
  </si>
  <si>
    <t>ALFIL CONSULTORIA &amp; COMUNICACIONES S.A.C.</t>
  </si>
  <si>
    <t>70 días calendario</t>
  </si>
  <si>
    <r>
      <t xml:space="preserve">PARA CONSENTIMIENTO BUENA PRO
</t>
    </r>
    <r>
      <rPr>
        <sz val="12"/>
        <rFont val="Calibri"/>
        <family val="2"/>
        <scheme val="minor"/>
      </rPr>
      <t>18/09/2024</t>
    </r>
  </si>
  <si>
    <r>
      <rPr>
        <b/>
        <sz val="12"/>
        <rFont val="Calibri"/>
        <family val="2"/>
        <scheme val="minor"/>
      </rPr>
      <t>EN EJECUCIÓN</t>
    </r>
    <r>
      <rPr>
        <sz val="12"/>
        <rFont val="Calibri"/>
        <family val="2"/>
        <scheme val="minor"/>
      </rPr>
      <t xml:space="preserve">
Contrato N° 44-2024  de fecha 05.06.2024</t>
    </r>
  </si>
  <si>
    <r>
      <t xml:space="preserve">PARA EXCLUSIÓN DEL PAC,
</t>
    </r>
    <r>
      <rPr>
        <sz val="12"/>
        <rFont val="Calibri"/>
        <family val="2"/>
        <scheme val="minor"/>
      </rPr>
      <t>a la espera del documento de exclusión por parte de la UT Piura</t>
    </r>
  </si>
  <si>
    <r>
      <t xml:space="preserve">PARA EXCLUSIÓN DEL PAC,
</t>
    </r>
    <r>
      <rPr>
        <sz val="12"/>
        <rFont val="Calibri"/>
        <family val="2"/>
        <scheme val="minor"/>
      </rPr>
      <t xml:space="preserve">Con Informe Nº 0031-2024-MIDIS/PNADP-UTAY, de fecha 16.09.2024, la UT Ayacucho solicitó la exclusión del PAC. </t>
    </r>
  </si>
  <si>
    <t xml:space="preserve">PARA EXCLUSIÓN </t>
  </si>
  <si>
    <t>PARA EXCLUSIÓN</t>
  </si>
  <si>
    <r>
      <rPr>
        <b/>
        <sz val="12"/>
        <rFont val="Calibri"/>
        <family val="2"/>
        <scheme val="minor"/>
      </rPr>
      <t>EN EJECUCIÓN</t>
    </r>
    <r>
      <rPr>
        <sz val="12"/>
        <rFont val="Calibri"/>
        <family val="2"/>
        <scheme val="minor"/>
      </rPr>
      <t xml:space="preserve">
Contrato N° 66-2024 de fecha 09.08.2024</t>
    </r>
  </si>
  <si>
    <t>55 días calendario</t>
  </si>
  <si>
    <t>066-2024-MIDIS/PNADP-JUNTOS</t>
  </si>
  <si>
    <t>ADQUISICIÓN DE SISTEMAS DE PROCESAMIENTO Y ALMACENAMIENTO: SERVIDOR DE BASE DE DATOS DE ALTA DISPONIBILIDAD; EN EL SISTEMA DE INFORMACIÓN DE TRANSFERENCIAS CONDICIONADAS (SITC) DEL PROGRAMA JUNTOS – FASE 1 DISTRITO MIRAFLORES, PROVINCIA LIMA, DEPARTAMENTO LIMA CORRESPONDIENTE A LA IOARR CON CUI 2638936</t>
  </si>
  <si>
    <t>ADQUISICIÓN DE SISTEMAS DE PROCESAMIENTO Y ALMACENAMIENTO: SERVIDORES BLADE HPE O EQUIVALENTE; EN EL SISTEMA DE INFORMACIÓN DE TRANSFERENCIAS CONDICIONADAS (SITC) DEL PROGRAMA JUNTOS – FASE 1 DISTRITO MIRAFLORES, PROVINCIA LIMA, DEPARTAMENTO LIMA CORRESPONDIENTE A LA IOARR CON CUI 2638936</t>
  </si>
  <si>
    <t>073-2024-MIDIS/PNADP-JUNTOS</t>
  </si>
  <si>
    <r>
      <rPr>
        <b/>
        <sz val="12"/>
        <rFont val="Calibri"/>
        <family val="2"/>
        <scheme val="minor"/>
      </rPr>
      <t>EN EJECUCIÓN</t>
    </r>
    <r>
      <rPr>
        <sz val="12"/>
        <rFont val="Calibri"/>
        <family val="2"/>
        <scheme val="minor"/>
      </rPr>
      <t xml:space="preserve">
Contrato N° 73-2024 de fecha 20.08.2024</t>
    </r>
  </si>
  <si>
    <r>
      <t xml:space="preserve">PARA APROBACIÓN DEL EXPEDIENTE DE CONTRATACIÓN
</t>
    </r>
    <r>
      <rPr>
        <sz val="12"/>
        <rFont val="Calibri"/>
        <family val="2"/>
        <scheme val="minor"/>
      </rPr>
      <t>Con fecha 13.09.2024 se solicitó a la UA. la aprobación de expediente.</t>
    </r>
  </si>
  <si>
    <t>075-2024-MIDIS/PNADP-JUNTOS</t>
  </si>
  <si>
    <t>40 días calendario después de aprobado el Plan de Trabajo</t>
  </si>
  <si>
    <t>10 días calendario después de aprobado el Plan de Trabajo</t>
  </si>
  <si>
    <r>
      <rPr>
        <b/>
        <sz val="12"/>
        <rFont val="Calibri"/>
        <family val="2"/>
        <scheme val="minor"/>
      </rPr>
      <t>EN EJECUCIÓN</t>
    </r>
    <r>
      <rPr>
        <sz val="12"/>
        <rFont val="Calibri"/>
        <family val="2"/>
        <scheme val="minor"/>
      </rPr>
      <t xml:space="preserve">
Contrato N° 75-2024 de fecha 02.09.2024</t>
    </r>
  </si>
  <si>
    <r>
      <t xml:space="preserve">EJECUTADO
</t>
    </r>
    <r>
      <rPr>
        <sz val="12"/>
        <rFont val="Calibri"/>
        <family val="2"/>
        <scheme val="minor"/>
      </rPr>
      <t>Orden de Compra N° 00111-2024</t>
    </r>
  </si>
  <si>
    <r>
      <rPr>
        <b/>
        <sz val="12"/>
        <rFont val="Calibri"/>
        <family val="2"/>
        <scheme val="minor"/>
      </rPr>
      <t>EN EJECUCIÓN</t>
    </r>
    <r>
      <rPr>
        <sz val="12"/>
        <rFont val="Calibri"/>
        <family val="2"/>
        <scheme val="minor"/>
      </rPr>
      <t xml:space="preserve">
Contrato N° 43-2024  de fecha 04.06.2024
(PERIODO DE GRACIA 30 DIAS)</t>
    </r>
  </si>
  <si>
    <r>
      <t xml:space="preserve">EJECUTADO
</t>
    </r>
    <r>
      <rPr>
        <sz val="12"/>
        <rFont val="Calibri"/>
        <family val="2"/>
        <scheme val="minor"/>
      </rPr>
      <t>Orden de Compra N°109-2024</t>
    </r>
  </si>
  <si>
    <r>
      <rPr>
        <b/>
        <sz val="12"/>
        <rFont val="Calibri"/>
        <family val="2"/>
        <scheme val="minor"/>
      </rPr>
      <t>EN EJECUCIÓN</t>
    </r>
    <r>
      <rPr>
        <sz val="12"/>
        <rFont val="Calibri"/>
        <family val="2"/>
        <scheme val="minor"/>
      </rPr>
      <t xml:space="preserve">
Contrato N° 46-2024  de fecha 12.06.2024
(PERIODO DE GRACIA 30 DIAS)</t>
    </r>
  </si>
  <si>
    <r>
      <rPr>
        <b/>
        <sz val="12"/>
        <rFont val="Calibri"/>
        <family val="2"/>
        <scheme val="minor"/>
      </rPr>
      <t>EN EJECUCIÓN</t>
    </r>
    <r>
      <rPr>
        <sz val="12"/>
        <rFont val="Calibri"/>
        <family val="2"/>
        <scheme val="minor"/>
      </rPr>
      <t xml:space="preserve">
Contrato N° 65-2024  de fecha 05.08.2024
(PERIODO DE GRACIA 30 DIAS)</t>
    </r>
  </si>
  <si>
    <r>
      <rPr>
        <b/>
        <sz val="12"/>
        <rFont val="Calibri"/>
        <family val="2"/>
        <scheme val="minor"/>
      </rPr>
      <t>PARA HABILITACIÓN PRESUPUESTAL</t>
    </r>
    <r>
      <rPr>
        <sz val="12"/>
        <rFont val="Calibri"/>
        <family val="2"/>
        <scheme val="minor"/>
      </rPr>
      <t xml:space="preserve">
Mediante correo electrónico de fecha 12.09.2024 se solicitó a la UT Puno para la habilitación presupuestal</t>
    </r>
  </si>
  <si>
    <r>
      <t xml:space="preserve">PARA SOLICITUD Y APROBACIÓN DE BASES
</t>
    </r>
    <r>
      <rPr>
        <sz val="12"/>
        <rFont val="Calibri"/>
        <family val="2"/>
        <scheme val="minor"/>
      </rPr>
      <t>Con fecha 16.09.2024, la CABSG remitió el expediente de contratación al Comité de Selección</t>
    </r>
  </si>
  <si>
    <r>
      <t xml:space="preserve">A LA ESPERA DEL REQUERIMIENTO
</t>
    </r>
    <r>
      <rPr>
        <sz val="12"/>
        <rFont val="Calibri"/>
        <family val="2"/>
        <scheme val="minor"/>
      </rPr>
      <t>Mediante Memorando Nº 832-2024-MIDIS/PNADP-CABSG de fecha 13.09.2024, se solicitó el requerimiento al responsable de Patrimonio.</t>
    </r>
  </si>
  <si>
    <r>
      <t xml:space="preserve">EN EJECUCIÓN
</t>
    </r>
    <r>
      <rPr>
        <sz val="12"/>
        <rFont val="Calibri"/>
        <family val="2"/>
        <scheme val="minor"/>
      </rPr>
      <t>Contrato N° 22-2024  de fecha 21.03.2024</t>
    </r>
  </si>
  <si>
    <t>A LA ESPERA DEL REQUERIMIENTO</t>
  </si>
  <si>
    <r>
      <t xml:space="preserve">EJECUTADO
</t>
    </r>
    <r>
      <rPr>
        <sz val="12"/>
        <rFont val="Calibri"/>
        <family val="2"/>
        <scheme val="minor"/>
      </rPr>
      <t>Orden de Compra N° 00101-2024</t>
    </r>
  </si>
  <si>
    <r>
      <rPr>
        <b/>
        <sz val="12"/>
        <rFont val="Calibri"/>
        <family val="2"/>
        <scheme val="minor"/>
      </rPr>
      <t>EN EJECUCIÓN</t>
    </r>
    <r>
      <rPr>
        <sz val="12"/>
        <rFont val="Calibri"/>
        <family val="2"/>
        <scheme val="minor"/>
      </rPr>
      <t xml:space="preserve">
Contrato N° 33-2024  de fecha 26.04.2024
(PERIODO DE GRACIA 30 DIAS)</t>
    </r>
  </si>
  <si>
    <r>
      <rPr>
        <b/>
        <sz val="12"/>
        <rFont val="Calibri"/>
        <family val="2"/>
        <scheme val="minor"/>
      </rPr>
      <t>EN EJECUCIÓN</t>
    </r>
    <r>
      <rPr>
        <sz val="12"/>
        <rFont val="Calibri"/>
        <family val="2"/>
        <scheme val="minor"/>
      </rPr>
      <t xml:space="preserve">
Contrato N° 35-2024  de fecha 06.05.2024
(PERIODO DE GRACIA 30 DIAS)</t>
    </r>
  </si>
  <si>
    <r>
      <t xml:space="preserve">EJECUTADO
</t>
    </r>
    <r>
      <rPr>
        <sz val="12"/>
        <rFont val="Calibri"/>
        <family val="2"/>
        <scheme val="minor"/>
      </rPr>
      <t>Orden de Compra N° 00087-2024</t>
    </r>
  </si>
  <si>
    <r>
      <t xml:space="preserve">EJECUTADO
</t>
    </r>
    <r>
      <rPr>
        <sz val="12"/>
        <rFont val="Calibri"/>
        <family val="2"/>
        <scheme val="minor"/>
      </rPr>
      <t>Ordenes de Compra N°  0073-2024 / 0072-2024 /
0071-2024 / 0074-2024 /  0070-2024 /  0069-2024</t>
    </r>
  </si>
  <si>
    <r>
      <rPr>
        <b/>
        <sz val="12"/>
        <rFont val="Calibri"/>
        <family val="2"/>
        <scheme val="minor"/>
      </rPr>
      <t>EN EJECUCIÓN</t>
    </r>
    <r>
      <rPr>
        <sz val="12"/>
        <rFont val="Calibri"/>
        <family val="2"/>
        <scheme val="minor"/>
      </rPr>
      <t xml:space="preserve">
Contrato N° 45-2024  de fecha 10.06.2024</t>
    </r>
  </si>
  <si>
    <r>
      <rPr>
        <b/>
        <sz val="12"/>
        <rFont val="Calibri"/>
        <family val="2"/>
        <scheme val="minor"/>
      </rPr>
      <t>EJECUTADO</t>
    </r>
    <r>
      <rPr>
        <sz val="12"/>
        <rFont val="Calibri"/>
        <family val="2"/>
        <scheme val="minor"/>
      </rPr>
      <t xml:space="preserve">
Contrato N° 53-2024  de fecha 28.06.2024</t>
    </r>
  </si>
  <si>
    <t>RESUMEN EJECUTIVO DEL PAC JUNTOS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</si>
</sst>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[$S/.-280A]\ #,##0.00"/>
    <numFmt numFmtId="166" formatCode="&quot;S/.&quot;\ #,##0.00"/>
    <numFmt numFmtId="167" formatCode="_ &quot;S/.&quot;* #,##0_ ;_ &quot;S/.&quot;* \-#,##0_ ;_ &quot;S/.&quot;* &quot;-&quot;_ ;_ @_ "/>
    <numFmt numFmtId="168" formatCode="_ &quot;S/.&quot;* #,##0.00_ ;_ &quot;S/.&quot;* \-#,##0.00_ ;_ &quot;S/.&quot;* &quot;-&quot;??_ ;_ @_ "/>
    <numFmt numFmtId="169" formatCode="&quot;S/&quot;#,##0.00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theme="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22B35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0" fontId="1" fillId="0" borderId="0"/>
    <xf numFmtId="9" fontId="15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3" fillId="7" borderId="0" xfId="0" applyFont="1" applyFill="1" applyAlignment="1">
      <alignment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0" fillId="2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66" fontId="12" fillId="7" borderId="1" xfId="0" applyNumberFormat="1" applyFont="1" applyFill="1" applyBorder="1" applyAlignment="1">
      <alignment horizontal="center" vertical="center" wrapText="1"/>
    </xf>
    <xf numFmtId="166" fontId="12" fillId="7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0" fontId="5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0" fillId="10" borderId="0" xfId="0" applyFont="1" applyFill="1" applyAlignment="1">
      <alignment horizontal="center" vertical="center"/>
    </xf>
    <xf numFmtId="0" fontId="20" fillId="10" borderId="0" xfId="0" applyFont="1" applyFill="1" applyAlignment="1">
      <alignment vertical="center"/>
    </xf>
    <xf numFmtId="0" fontId="20" fillId="10" borderId="7" xfId="0" applyFont="1" applyFill="1" applyBorder="1" applyAlignment="1">
      <alignment horizontal="center" vertical="center" wrapText="1"/>
    </xf>
    <xf numFmtId="9" fontId="20" fillId="10" borderId="7" xfId="0" applyNumberFormat="1" applyFont="1" applyFill="1" applyBorder="1" applyAlignment="1">
      <alignment horizontal="center" vertical="center"/>
    </xf>
    <xf numFmtId="9" fontId="20" fillId="10" borderId="7" xfId="0" applyNumberFormat="1" applyFont="1" applyFill="1" applyBorder="1" applyAlignment="1">
      <alignment horizontal="center" vertical="center" wrapText="1"/>
    </xf>
    <xf numFmtId="1" fontId="20" fillId="10" borderId="7" xfId="0" applyNumberFormat="1" applyFont="1" applyFill="1" applyBorder="1" applyAlignment="1">
      <alignment horizontal="center" vertical="center"/>
    </xf>
    <xf numFmtId="1" fontId="20" fillId="10" borderId="7" xfId="0" applyNumberFormat="1" applyFont="1" applyFill="1" applyBorder="1" applyAlignment="1">
      <alignment horizontal="center" vertical="center" wrapText="1"/>
    </xf>
    <xf numFmtId="10" fontId="21" fillId="10" borderId="7" xfId="0" applyNumberFormat="1" applyFont="1" applyFill="1" applyBorder="1" applyAlignment="1">
      <alignment horizontal="center" vertical="center"/>
    </xf>
    <xf numFmtId="9" fontId="21" fillId="6" borderId="7" xfId="0" applyNumberFormat="1" applyFont="1" applyFill="1" applyBorder="1" applyAlignment="1">
      <alignment horizontal="center" vertical="center"/>
    </xf>
    <xf numFmtId="10" fontId="21" fillId="6" borderId="7" xfId="0" applyNumberFormat="1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 wrapText="1"/>
    </xf>
    <xf numFmtId="1" fontId="22" fillId="6" borderId="7" xfId="0" applyNumberFormat="1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20" fillId="10" borderId="7" xfId="0" applyFont="1" applyFill="1" applyBorder="1" applyAlignment="1">
      <alignment horizontal="left" vertical="center" wrapText="1"/>
    </xf>
    <xf numFmtId="0" fontId="19" fillId="9" borderId="7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vertical="center" wrapText="1"/>
    </xf>
    <xf numFmtId="14" fontId="14" fillId="2" borderId="7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center" vertical="center" wrapText="1"/>
    </xf>
    <xf numFmtId="169" fontId="14" fillId="2" borderId="7" xfId="0" applyNumberFormat="1" applyFont="1" applyFill="1" applyBorder="1" applyAlignment="1">
      <alignment horizontal="center" vertical="center" wrapText="1"/>
    </xf>
    <xf numFmtId="4" fontId="14" fillId="2" borderId="7" xfId="0" applyNumberFormat="1" applyFont="1" applyFill="1" applyBorder="1" applyAlignment="1">
      <alignment horizontal="right" vertical="center" wrapText="1"/>
    </xf>
    <xf numFmtId="0" fontId="14" fillId="2" borderId="7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Alignment="1">
      <alignment vertical="center" wrapText="1"/>
    </xf>
    <xf numFmtId="0" fontId="25" fillId="8" borderId="7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169" fontId="26" fillId="2" borderId="7" xfId="0" applyNumberFormat="1" applyFont="1" applyFill="1" applyBorder="1" applyAlignment="1">
      <alignment horizontal="center" vertical="center" wrapText="1"/>
    </xf>
    <xf numFmtId="169" fontId="27" fillId="2" borderId="7" xfId="0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justify" vertical="center" wrapText="1"/>
    </xf>
    <xf numFmtId="0" fontId="24" fillId="0" borderId="0" xfId="0" applyFont="1" applyAlignment="1">
      <alignment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16" fontId="14" fillId="5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0" fontId="29" fillId="0" borderId="0" xfId="0" applyNumberFormat="1" applyFont="1" applyAlignment="1">
      <alignment horizontal="center" vertical="center"/>
    </xf>
    <xf numFmtId="16" fontId="14" fillId="5" borderId="7" xfId="0" applyNumberFormat="1" applyFont="1" applyFill="1" applyBorder="1" applyAlignment="1">
      <alignment horizontal="center" vertical="center" wrapText="1"/>
    </xf>
    <xf numFmtId="49" fontId="14" fillId="2" borderId="7" xfId="0" applyNumberFormat="1" applyFont="1" applyFill="1" applyBorder="1" applyAlignment="1">
      <alignment horizontal="center" vertical="center" wrapText="1"/>
    </xf>
    <xf numFmtId="169" fontId="28" fillId="2" borderId="7" xfId="0" applyNumberFormat="1" applyFont="1" applyFill="1" applyBorder="1" applyAlignment="1">
      <alignment horizontal="center" vertical="center" wrapText="1"/>
    </xf>
    <xf numFmtId="4" fontId="28" fillId="2" borderId="7" xfId="0" applyNumberFormat="1" applyFont="1" applyFill="1" applyBorder="1" applyAlignment="1">
      <alignment horizontal="right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2" borderId="7" xfId="0" applyNumberFormat="1" applyFont="1" applyFill="1" applyBorder="1" applyAlignment="1">
      <alignment horizontal="center" vertical="center" wrapText="1"/>
    </xf>
    <xf numFmtId="4" fontId="14" fillId="0" borderId="7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4" fontId="14" fillId="2" borderId="0" xfId="0" applyNumberFormat="1" applyFont="1" applyFill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169" fontId="3" fillId="0" borderId="0" xfId="0" applyNumberFormat="1" applyFont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left" vertical="center" wrapText="1"/>
    </xf>
    <xf numFmtId="14" fontId="14" fillId="0" borderId="7" xfId="0" applyNumberFormat="1" applyFont="1" applyBorder="1" applyAlignment="1">
      <alignment horizontal="center" vertical="center" wrapText="1"/>
    </xf>
    <xf numFmtId="169" fontId="14" fillId="0" borderId="7" xfId="0" applyNumberFormat="1" applyFont="1" applyBorder="1" applyAlignment="1">
      <alignment horizontal="center" vertical="center" wrapText="1"/>
    </xf>
    <xf numFmtId="49" fontId="14" fillId="2" borderId="0" xfId="0" applyNumberFormat="1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justify" vertical="center" wrapText="1"/>
    </xf>
    <xf numFmtId="169" fontId="14" fillId="2" borderId="0" xfId="0" applyNumberFormat="1" applyFont="1" applyFill="1" applyAlignment="1">
      <alignment horizontal="center" vertical="center" wrapText="1"/>
    </xf>
    <xf numFmtId="16" fontId="14" fillId="5" borderId="0" xfId="0" applyNumberFormat="1" applyFont="1" applyFill="1" applyAlignment="1">
      <alignment horizontal="center" vertical="center" wrapText="1"/>
    </xf>
    <xf numFmtId="4" fontId="14" fillId="2" borderId="0" xfId="0" applyNumberFormat="1" applyFont="1" applyFill="1" applyAlignment="1">
      <alignment horizontal="right" vertical="center" wrapText="1"/>
    </xf>
    <xf numFmtId="0" fontId="32" fillId="2" borderId="0" xfId="0" applyFont="1" applyFill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169" fontId="14" fillId="2" borderId="6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16" fontId="14" fillId="5" borderId="6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169" fontId="14" fillId="2" borderId="4" xfId="0" applyNumberFormat="1" applyFont="1" applyFill="1" applyBorder="1" applyAlignment="1">
      <alignment horizontal="center" vertical="center" wrapText="1"/>
    </xf>
    <xf numFmtId="169" fontId="14" fillId="2" borderId="6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16" fontId="14" fillId="5" borderId="4" xfId="0" applyNumberFormat="1" applyFont="1" applyFill="1" applyBorder="1" applyAlignment="1">
      <alignment horizontal="center" vertical="center" wrapText="1"/>
    </xf>
    <xf numFmtId="16" fontId="14" fillId="5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165" fontId="11" fillId="7" borderId="4" xfId="0" applyNumberFormat="1" applyFont="1" applyFill="1" applyBorder="1" applyAlignment="1">
      <alignment horizontal="center" vertical="center" wrapText="1"/>
    </xf>
    <xf numFmtId="165" fontId="11" fillId="7" borderId="6" xfId="0" applyNumberFormat="1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14" fontId="14" fillId="2" borderId="4" xfId="0" applyNumberFormat="1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left" vertical="center" wrapText="1"/>
    </xf>
    <xf numFmtId="0" fontId="20" fillId="10" borderId="5" xfId="0" applyFont="1" applyFill="1" applyBorder="1" applyAlignment="1">
      <alignment horizontal="left" vertical="center" wrapText="1"/>
    </xf>
    <xf numFmtId="0" fontId="20" fillId="10" borderId="3" xfId="0" applyFont="1" applyFill="1" applyBorder="1" applyAlignment="1">
      <alignment horizontal="left" vertical="center" wrapText="1"/>
    </xf>
    <xf numFmtId="0" fontId="21" fillId="6" borderId="9" xfId="0" applyFont="1" applyFill="1" applyBorder="1" applyAlignment="1">
      <alignment horizontal="center" vertical="center"/>
    </xf>
    <xf numFmtId="0" fontId="21" fillId="6" borderId="10" xfId="0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0" fontId="21" fillId="6" borderId="8" xfId="0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9" fillId="9" borderId="2" xfId="0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0" fontId="9" fillId="0" borderId="7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0" fontId="9" fillId="0" borderId="4" xfId="0" applyNumberFormat="1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</cellXfs>
  <cellStyles count="23">
    <cellStyle name="Millares 5" xfId="4" xr:uid="{00000000-0005-0000-0000-000000000000}"/>
    <cellStyle name="Millares 5 2" xfId="5" xr:uid="{00000000-0005-0000-0000-000001000000}"/>
    <cellStyle name="Moneda [0] 2" xfId="8" xr:uid="{00000000-0005-0000-0000-000002000000}"/>
    <cellStyle name="Moneda [0] 3" xfId="7" xr:uid="{00000000-0005-0000-0000-000003000000}"/>
    <cellStyle name="Moneda 2" xfId="6" xr:uid="{00000000-0005-0000-0000-000004000000}"/>
    <cellStyle name="Moneda 3" xfId="14" xr:uid="{00000000-0005-0000-0000-000005000000}"/>
    <cellStyle name="Moneda 4" xfId="15" xr:uid="{00000000-0005-0000-0000-000006000000}"/>
    <cellStyle name="Moneda 5" xfId="16" xr:uid="{00000000-0005-0000-0000-000007000000}"/>
    <cellStyle name="Moneda 6" xfId="18" xr:uid="{00000000-0005-0000-0000-000008000000}"/>
    <cellStyle name="Moneda 7" xfId="21" xr:uid="{00000000-0005-0000-0000-000009000000}"/>
    <cellStyle name="Moneda 8" xfId="22" xr:uid="{00000000-0005-0000-0000-00000A000000}"/>
    <cellStyle name="Moneda 9" xfId="20" xr:uid="{00000000-0005-0000-0000-00000B000000}"/>
    <cellStyle name="Normal" xfId="0" builtinId="0"/>
    <cellStyle name="Normal 2" xfId="3" xr:uid="{00000000-0005-0000-0000-00000D000000}"/>
    <cellStyle name="Normal 2 2" xfId="9" xr:uid="{00000000-0005-0000-0000-00000E000000}"/>
    <cellStyle name="Normal 2 2 2" xfId="1" xr:uid="{00000000-0005-0000-0000-00000F000000}"/>
    <cellStyle name="Normal 3" xfId="10" xr:uid="{00000000-0005-0000-0000-000010000000}"/>
    <cellStyle name="Normal 3 2" xfId="11" xr:uid="{00000000-0005-0000-0000-000011000000}"/>
    <cellStyle name="Normal 4" xfId="17" xr:uid="{00000000-0005-0000-0000-000012000000}"/>
    <cellStyle name="Normal 4 2" xfId="19" xr:uid="{00000000-0005-0000-0000-000013000000}"/>
    <cellStyle name="Porcentaje" xfId="2" builtinId="5"/>
    <cellStyle name="Porcentaje 2" xfId="12" xr:uid="{00000000-0005-0000-0000-000015000000}"/>
    <cellStyle name="Standard_Segment" xfId="13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PAC 2023</a:t>
            </a:r>
          </a:p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E2-4161-B616-0A633676E50F}"/>
                </c:ext>
              </c:extLst>
            </c:dLbl>
            <c:spPr>
              <a:solidFill>
                <a:schemeClr val="accent1"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#REF!$B$16:$B$17</c:f>
            </c:multiLvlStrRef>
          </c:cat>
          <c:val>
            <c:numRef>
              <c:f>#REF!$C$16:$C$17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DBE2-4161-B616-0A633676E50F}"/>
            </c:ext>
          </c:extLst>
        </c:ser>
        <c:ser>
          <c:idx val="1"/>
          <c:order val="1"/>
          <c:spPr>
            <a:pattFill prst="ltUpDiag">
              <a:fgClr>
                <a:schemeClr val="accent2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accent2"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Mar'!$B$16:$B$17</c:f>
              <c:strCache>
                <c:ptCount val="2"/>
                <c:pt idx="0">
                  <c:v>Ejecutados</c:v>
                </c:pt>
                <c:pt idx="1">
                  <c:v>Pendientes</c:v>
                </c:pt>
              </c:strCache>
            </c:strRef>
          </c:cat>
          <c:val>
            <c:numRef>
              <c:f>'Resumen Mar'!$E$16:$E$17</c:f>
              <c:numCache>
                <c:formatCode>0.00%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E2-4161-B616-0A633676E50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9"/>
        <c:overlap val="-20"/>
        <c:axId val="112786944"/>
        <c:axId val="127566400"/>
        <c:extLst/>
      </c:barChart>
      <c:catAx>
        <c:axId val="112786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7566400"/>
        <c:crosses val="autoZero"/>
        <c:auto val="1"/>
        <c:lblAlgn val="ctr"/>
        <c:lblOffset val="100"/>
        <c:noMultiLvlLbl val="0"/>
      </c:catAx>
      <c:valAx>
        <c:axId val="127566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278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423033</xdr:colOff>
      <xdr:row>11</xdr:row>
      <xdr:rowOff>138112</xdr:rowOff>
    </xdr:from>
    <xdr:to>
      <xdr:col>13</xdr:col>
      <xdr:colOff>0</xdr:colOff>
      <xdr:row>24</xdr:row>
      <xdr:rowOff>42862</xdr:rowOff>
    </xdr:to>
    <xdr:graphicFrame macro="">
      <xdr:nvGraphicFramePr>
        <xdr:cNvPr id="2" name="Gráfico 5">
          <a:extLst>
            <a:ext uri="{FF2B5EF4-FFF2-40B4-BE49-F238E27FC236}">
              <a16:creationId xmlns:a16="http://schemas.microsoft.com/office/drawing/2014/main" id="{8414ABD4-1CB7-4147-8192-C87C6B8E63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7"/>
  <sheetViews>
    <sheetView showGridLines="0" view="pageBreakPreview" topLeftCell="G39" zoomScale="61" zoomScaleNormal="85" zoomScaleSheetLayoutView="61" workbookViewId="0">
      <selection activeCell="J43" sqref="J43"/>
    </sheetView>
  </sheetViews>
  <sheetFormatPr baseColWidth="10" defaultColWidth="11.42578125" defaultRowHeight="12.75" x14ac:dyDescent="0.25"/>
  <cols>
    <col min="1" max="1" width="10" style="1" customWidth="1"/>
    <col min="2" max="2" width="14.5703125" style="1" customWidth="1"/>
    <col min="3" max="3" width="70.42578125" style="1" customWidth="1"/>
    <col min="4" max="5" width="23.7109375" style="1" customWidth="1"/>
    <col min="6" max="6" width="26.85546875" style="1" customWidth="1"/>
    <col min="7" max="7" width="20.85546875" style="4" customWidth="1"/>
    <col min="8" max="8" width="18.5703125" style="4" customWidth="1"/>
    <col min="9" max="9" width="8.85546875" style="4" customWidth="1"/>
    <col min="10" max="10" width="21.5703125" style="1" customWidth="1"/>
    <col min="11" max="11" width="22.85546875" style="1" customWidth="1"/>
    <col min="12" max="12" width="21.5703125" style="4" customWidth="1"/>
    <col min="13" max="13" width="17.85546875" style="1" hidden="1" customWidth="1"/>
    <col min="14" max="14" width="19.140625" style="1" customWidth="1"/>
    <col min="15" max="15" width="14.42578125" style="1" hidden="1" customWidth="1"/>
    <col min="16" max="19" width="18.5703125" style="1" customWidth="1"/>
    <col min="20" max="20" width="24.28515625" style="1" customWidth="1"/>
    <col min="21" max="21" width="18.5703125" style="1" customWidth="1"/>
    <col min="22" max="22" width="27" style="1" customWidth="1"/>
    <col min="23" max="24" width="18.5703125" style="1" customWidth="1"/>
    <col min="25" max="25" width="29.28515625" style="1" customWidth="1"/>
    <col min="26" max="26" width="14.42578125" style="1" hidden="1" customWidth="1"/>
    <col min="27" max="27" width="16.85546875" style="1" hidden="1" customWidth="1"/>
    <col min="28" max="28" width="14.42578125" style="1" hidden="1" customWidth="1"/>
    <col min="29" max="29" width="15.28515625" style="1" hidden="1" customWidth="1"/>
    <col min="30" max="30" width="14.42578125" style="1" hidden="1" customWidth="1"/>
    <col min="31" max="31" width="16.42578125" style="1" hidden="1" customWidth="1"/>
    <col min="32" max="32" width="13.5703125" style="1" hidden="1" customWidth="1"/>
    <col min="33" max="33" width="34.5703125" style="1" hidden="1" customWidth="1"/>
    <col min="34" max="34" width="41.42578125" style="1" hidden="1" customWidth="1"/>
    <col min="35" max="35" width="16.7109375" style="1" hidden="1" customWidth="1"/>
    <col min="36" max="36" width="32.85546875" style="1" hidden="1" customWidth="1"/>
    <col min="37" max="37" width="20.140625" style="1" hidden="1" customWidth="1"/>
    <col min="38" max="38" width="20.42578125" style="1" hidden="1" customWidth="1"/>
    <col min="39" max="39" width="33" style="4" hidden="1" customWidth="1"/>
    <col min="40" max="41" width="11.42578125" style="1" hidden="1" customWidth="1"/>
    <col min="42" max="42" width="22.28515625" style="1" hidden="1" customWidth="1"/>
    <col min="43" max="43" width="20.28515625" style="1" hidden="1" customWidth="1"/>
    <col min="44" max="44" width="20.140625" style="1" hidden="1" customWidth="1"/>
    <col min="45" max="16384" width="11.42578125" style="1"/>
  </cols>
  <sheetData>
    <row r="1" spans="1:44" ht="23.25" customHeight="1" x14ac:dyDescent="0.25">
      <c r="A1" s="120" t="s">
        <v>112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</row>
    <row r="2" spans="1:44" ht="23.25" x14ac:dyDescent="0.2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</row>
    <row r="3" spans="1:44" ht="51" customHeight="1" x14ac:dyDescent="0.25">
      <c r="A3" s="80"/>
      <c r="B3" s="80"/>
      <c r="C3" s="80"/>
      <c r="D3" s="80"/>
      <c r="E3" s="80"/>
      <c r="F3" s="85"/>
      <c r="G3" s="80"/>
      <c r="H3" s="80"/>
      <c r="I3" s="80"/>
      <c r="J3" s="80"/>
      <c r="K3" s="80"/>
      <c r="L3" s="99"/>
      <c r="M3" s="80"/>
      <c r="N3" s="99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</row>
    <row r="4" spans="1:44" ht="25.5" customHeight="1" x14ac:dyDescent="0.25">
      <c r="D4" s="10">
        <f>+SUBTOTAL(3,D7:D45)</f>
        <v>38</v>
      </c>
      <c r="E4" s="88"/>
      <c r="F4" s="20">
        <f>+F8+F9+F10+F11+F13+F14+F15+F16+F17+F18+F19+F20+F21+F22+F23+F24+F25+F26+F27+F28+F29+F30+F31+F32+F33+F34+F35+F37+F45</f>
        <v>7055082.3799999999</v>
      </c>
      <c r="K4" s="20">
        <f>+K9+K10+K11+K13+K14+K16+K22+K23+K24+K25+K26+K27+K28+K29+K30+K31+K32+K33+K34+K36+K37+K38+K39+K41+K42+K44</f>
        <v>10776923.199999999</v>
      </c>
      <c r="L4" s="20">
        <f>+L9+L10+L11+L13+L14+L22+L23+L24+L25+L26+L27+L28+L29+L30+L31+L32+L33+L34+L36+L37+L38+L39+L41+L42</f>
        <v>7349639.9199999999</v>
      </c>
      <c r="M4" s="21"/>
      <c r="N4" s="20">
        <f>+N9+N10+N11+N13+N14+N22+N23+N24+N25+N26+N27+N29+N30+N28+N31+N32+N33+N34+N36+N37+N38+N39+N41+N42</f>
        <v>1425243.2800000003</v>
      </c>
    </row>
    <row r="5" spans="1:44" s="9" customFormat="1" ht="28.5" customHeight="1" x14ac:dyDescent="0.25">
      <c r="A5" s="122" t="s">
        <v>21</v>
      </c>
      <c r="B5" s="122" t="s">
        <v>0</v>
      </c>
      <c r="C5" s="122" t="s">
        <v>1</v>
      </c>
      <c r="D5" s="122" t="s">
        <v>2</v>
      </c>
      <c r="E5" s="122" t="s">
        <v>51</v>
      </c>
      <c r="F5" s="124" t="s">
        <v>3</v>
      </c>
      <c r="G5" s="122" t="s">
        <v>16</v>
      </c>
      <c r="H5" s="11" t="s">
        <v>17</v>
      </c>
      <c r="I5" s="126" t="s">
        <v>18</v>
      </c>
      <c r="J5" s="127"/>
      <c r="K5" s="124" t="s">
        <v>113</v>
      </c>
      <c r="L5" s="124" t="s">
        <v>22</v>
      </c>
      <c r="M5" s="124" t="s">
        <v>48</v>
      </c>
      <c r="N5" s="124" t="s">
        <v>41</v>
      </c>
      <c r="O5" s="122" t="s">
        <v>10</v>
      </c>
      <c r="P5" s="122" t="s">
        <v>49</v>
      </c>
      <c r="Q5" s="122" t="s">
        <v>4</v>
      </c>
      <c r="R5" s="122" t="s">
        <v>30</v>
      </c>
      <c r="S5" s="122" t="s">
        <v>31</v>
      </c>
      <c r="T5" s="122" t="s">
        <v>52</v>
      </c>
      <c r="U5" s="122" t="s">
        <v>53</v>
      </c>
      <c r="V5" s="122" t="s">
        <v>54</v>
      </c>
      <c r="W5" s="122" t="s">
        <v>73</v>
      </c>
      <c r="X5" s="122" t="s">
        <v>72</v>
      </c>
      <c r="Y5" s="122" t="s">
        <v>4</v>
      </c>
      <c r="Z5" s="122" t="s">
        <v>27</v>
      </c>
      <c r="AA5" s="122" t="s">
        <v>28</v>
      </c>
      <c r="AB5" s="122" t="s">
        <v>29</v>
      </c>
      <c r="AC5" s="122" t="s">
        <v>30</v>
      </c>
      <c r="AD5" s="122" t="s">
        <v>31</v>
      </c>
      <c r="AE5" s="122" t="s">
        <v>32</v>
      </c>
      <c r="AF5" s="122" t="s">
        <v>33</v>
      </c>
      <c r="AG5" s="122" t="s">
        <v>51</v>
      </c>
      <c r="AH5" s="122" t="s">
        <v>52</v>
      </c>
      <c r="AI5" s="122" t="s">
        <v>53</v>
      </c>
      <c r="AJ5" s="122" t="s">
        <v>54</v>
      </c>
      <c r="AK5" s="122" t="s">
        <v>73</v>
      </c>
      <c r="AL5" s="122" t="s">
        <v>72</v>
      </c>
      <c r="AM5" s="122" t="s">
        <v>5</v>
      </c>
      <c r="AO5" s="128" t="s">
        <v>84</v>
      </c>
      <c r="AP5" s="128"/>
      <c r="AQ5" s="128"/>
      <c r="AR5" s="128"/>
    </row>
    <row r="6" spans="1:44" s="9" customFormat="1" ht="28.5" customHeight="1" x14ac:dyDescent="0.25">
      <c r="A6" s="123"/>
      <c r="B6" s="123"/>
      <c r="C6" s="123"/>
      <c r="D6" s="123"/>
      <c r="E6" s="123"/>
      <c r="F6" s="125"/>
      <c r="G6" s="123"/>
      <c r="H6" s="11" t="s">
        <v>61</v>
      </c>
      <c r="I6" s="11" t="s">
        <v>19</v>
      </c>
      <c r="J6" s="11" t="s">
        <v>20</v>
      </c>
      <c r="K6" s="125"/>
      <c r="L6" s="125"/>
      <c r="M6" s="125"/>
      <c r="N6" s="125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O6" s="129"/>
      <c r="AP6" s="129"/>
      <c r="AQ6" s="129"/>
      <c r="AR6" s="129"/>
    </row>
    <row r="7" spans="1:44" s="2" customFormat="1" ht="123" customHeight="1" x14ac:dyDescent="0.25">
      <c r="A7" s="43">
        <v>1</v>
      </c>
      <c r="B7" s="44" t="s">
        <v>75</v>
      </c>
      <c r="C7" s="47" t="s">
        <v>95</v>
      </c>
      <c r="D7" s="86" t="s">
        <v>111</v>
      </c>
      <c r="E7" s="51"/>
      <c r="F7" s="75">
        <v>-63000</v>
      </c>
      <c r="G7" s="63">
        <v>45324</v>
      </c>
      <c r="H7" s="48" t="s">
        <v>93</v>
      </c>
      <c r="I7" s="48">
        <v>1</v>
      </c>
      <c r="J7" s="49" t="s">
        <v>94</v>
      </c>
      <c r="K7" s="49"/>
      <c r="L7" s="49"/>
      <c r="M7" s="50"/>
      <c r="N7" s="49"/>
      <c r="O7" s="48"/>
      <c r="P7" s="48"/>
      <c r="Q7" s="51"/>
      <c r="R7" s="51"/>
      <c r="S7" s="51"/>
      <c r="T7" s="51"/>
      <c r="U7" s="51"/>
      <c r="V7" s="51"/>
      <c r="W7" s="51"/>
      <c r="X7" s="51"/>
      <c r="Y7" s="87" t="s">
        <v>127</v>
      </c>
      <c r="Z7" s="48"/>
      <c r="AA7" s="48"/>
      <c r="AB7" s="48"/>
      <c r="AC7" s="52"/>
      <c r="AD7" s="52"/>
      <c r="AE7" s="48"/>
      <c r="AF7" s="48"/>
      <c r="AG7" s="51"/>
      <c r="AH7" s="51"/>
      <c r="AI7" s="51"/>
      <c r="AJ7" s="51"/>
      <c r="AK7" s="51"/>
      <c r="AL7" s="51"/>
      <c r="AM7" s="48"/>
      <c r="AN7" s="53"/>
      <c r="AO7" s="54" t="s">
        <v>46</v>
      </c>
      <c r="AP7" s="54" t="s">
        <v>44</v>
      </c>
      <c r="AQ7" s="54" t="s">
        <v>45</v>
      </c>
      <c r="AR7" s="54" t="s">
        <v>41</v>
      </c>
    </row>
    <row r="8" spans="1:44" s="2" customFormat="1" ht="178.5" customHeight="1" x14ac:dyDescent="0.25">
      <c r="A8" s="12">
        <v>2</v>
      </c>
      <c r="B8" s="45" t="s">
        <v>74</v>
      </c>
      <c r="C8" s="47" t="s">
        <v>96</v>
      </c>
      <c r="D8" s="45" t="s">
        <v>24</v>
      </c>
      <c r="E8" s="51"/>
      <c r="F8" s="49">
        <v>208550</v>
      </c>
      <c r="G8" s="63">
        <v>45638</v>
      </c>
      <c r="H8" s="48" t="s">
        <v>93</v>
      </c>
      <c r="I8" s="48">
        <v>1</v>
      </c>
      <c r="J8" s="49" t="s">
        <v>94</v>
      </c>
      <c r="K8" s="49"/>
      <c r="L8" s="49"/>
      <c r="M8" s="50"/>
      <c r="N8" s="49"/>
      <c r="O8" s="48"/>
      <c r="P8" s="48"/>
      <c r="Q8" s="51"/>
      <c r="R8" s="51"/>
      <c r="S8" s="51"/>
      <c r="T8" s="51"/>
      <c r="U8" s="51"/>
      <c r="V8" s="51"/>
      <c r="W8" s="51"/>
      <c r="X8" s="51"/>
      <c r="Y8" s="81" t="s">
        <v>306</v>
      </c>
      <c r="Z8" s="48"/>
      <c r="AA8" s="48"/>
      <c r="AB8" s="48"/>
      <c r="AC8" s="48"/>
      <c r="AD8" s="48"/>
      <c r="AE8" s="48"/>
      <c r="AF8" s="48"/>
      <c r="AG8" s="51"/>
      <c r="AH8" s="51"/>
      <c r="AI8" s="51"/>
      <c r="AJ8" s="51"/>
      <c r="AK8" s="51"/>
      <c r="AL8" s="51"/>
      <c r="AM8" s="48"/>
      <c r="AN8" s="53"/>
      <c r="AO8" s="55" t="s">
        <v>43</v>
      </c>
      <c r="AP8" s="56">
        <f>SUMIF(D7:D21,D18,K7:K21)</f>
        <v>0</v>
      </c>
      <c r="AQ8" s="56">
        <f>SUMIF(D7:D21,D18,L7:L21)</f>
        <v>0</v>
      </c>
      <c r="AR8" s="56">
        <f>SUMIF(D7:D21,D18,N7:N21)</f>
        <v>0</v>
      </c>
    </row>
    <row r="9" spans="1:44" s="2" customFormat="1" ht="276.75" customHeight="1" x14ac:dyDescent="0.25">
      <c r="A9" s="12">
        <v>3</v>
      </c>
      <c r="B9" s="45" t="s">
        <v>74</v>
      </c>
      <c r="C9" s="47" t="s">
        <v>97</v>
      </c>
      <c r="D9" s="45" t="s">
        <v>111</v>
      </c>
      <c r="E9" s="51" t="s">
        <v>135</v>
      </c>
      <c r="F9" s="49">
        <v>529374</v>
      </c>
      <c r="G9" s="63">
        <v>45292</v>
      </c>
      <c r="H9" s="48" t="s">
        <v>114</v>
      </c>
      <c r="I9" s="48">
        <v>1</v>
      </c>
      <c r="J9" s="49" t="s">
        <v>94</v>
      </c>
      <c r="K9" s="49">
        <f>+F9</f>
        <v>529374</v>
      </c>
      <c r="L9" s="49">
        <f>41310.82+28946.7+23454.34+41073+8947.48+44050.59</f>
        <v>187782.93</v>
      </c>
      <c r="M9" s="49">
        <f>41310.82+6996.23+23454.34</f>
        <v>71761.39</v>
      </c>
      <c r="N9" s="49">
        <f>+K9-L9</f>
        <v>341591.07</v>
      </c>
      <c r="O9" s="48"/>
      <c r="P9" s="48" t="s">
        <v>173</v>
      </c>
      <c r="Q9" s="51" t="s">
        <v>139</v>
      </c>
      <c r="R9" s="51" t="s">
        <v>253</v>
      </c>
      <c r="S9" s="51" t="s">
        <v>253</v>
      </c>
      <c r="T9" s="51" t="s">
        <v>218</v>
      </c>
      <c r="U9" s="51"/>
      <c r="V9" s="51" t="s">
        <v>254</v>
      </c>
      <c r="W9" s="102" t="s">
        <v>255</v>
      </c>
      <c r="X9" s="51"/>
      <c r="Y9" s="51" t="s">
        <v>172</v>
      </c>
      <c r="Z9" s="48"/>
      <c r="AA9" s="48"/>
      <c r="AB9" s="48"/>
      <c r="AC9" s="48"/>
      <c r="AD9" s="48"/>
      <c r="AE9" s="48"/>
      <c r="AF9" s="48"/>
      <c r="AG9" s="51"/>
      <c r="AH9" s="51"/>
      <c r="AI9" s="51"/>
      <c r="AJ9" s="51"/>
      <c r="AK9" s="51"/>
      <c r="AL9" s="51"/>
      <c r="AM9" s="48"/>
      <c r="AN9" s="53"/>
      <c r="AO9" s="55" t="s">
        <v>47</v>
      </c>
      <c r="AP9" s="56">
        <f>SUMIF(D7:D21,D9,K7:K21)</f>
        <v>820033.62</v>
      </c>
      <c r="AQ9" s="56">
        <f>SUMIF(D7:D21,D9,L7:L21)</f>
        <v>362798.21</v>
      </c>
      <c r="AR9" s="56">
        <f>SUMIF(D7:D21,D9,N7:N21)</f>
        <v>457235.41</v>
      </c>
    </row>
    <row r="10" spans="1:44" s="2" customFormat="1" ht="185.25" customHeight="1" x14ac:dyDescent="0.25">
      <c r="A10" s="12">
        <v>4</v>
      </c>
      <c r="B10" s="45" t="s">
        <v>75</v>
      </c>
      <c r="C10" s="47" t="s">
        <v>98</v>
      </c>
      <c r="D10" s="45" t="s">
        <v>111</v>
      </c>
      <c r="E10" s="51" t="s">
        <v>135</v>
      </c>
      <c r="F10" s="49">
        <v>197320</v>
      </c>
      <c r="G10" s="63">
        <v>45354</v>
      </c>
      <c r="H10" s="48" t="s">
        <v>70</v>
      </c>
      <c r="I10" s="48">
        <v>1</v>
      </c>
      <c r="J10" s="49" t="s">
        <v>94</v>
      </c>
      <c r="K10" s="49">
        <v>80659.62</v>
      </c>
      <c r="L10" s="49">
        <f>4805.76+29018.09+35887.34+1788.8+8745.15</f>
        <v>80245.14</v>
      </c>
      <c r="M10" s="50"/>
      <c r="N10" s="49">
        <f>+K10-L10</f>
        <v>414.47999999999593</v>
      </c>
      <c r="O10" s="48"/>
      <c r="P10" s="48" t="s">
        <v>173</v>
      </c>
      <c r="Q10" s="51" t="s">
        <v>256</v>
      </c>
      <c r="R10" s="42">
        <v>45495</v>
      </c>
      <c r="S10" s="42">
        <v>45503</v>
      </c>
      <c r="T10" s="51" t="s">
        <v>265</v>
      </c>
      <c r="U10" s="51" t="s">
        <v>264</v>
      </c>
      <c r="V10" s="51" t="s">
        <v>263</v>
      </c>
      <c r="W10" s="42">
        <v>45505</v>
      </c>
      <c r="X10" s="51"/>
      <c r="Y10" s="51" t="s">
        <v>171</v>
      </c>
      <c r="Z10" s="48"/>
      <c r="AA10" s="48"/>
      <c r="AB10" s="48"/>
      <c r="AC10" s="48"/>
      <c r="AD10" s="48"/>
      <c r="AE10" s="48"/>
      <c r="AF10" s="48"/>
      <c r="AG10" s="51"/>
      <c r="AH10" s="51"/>
      <c r="AI10" s="51"/>
      <c r="AJ10" s="51"/>
      <c r="AK10" s="51"/>
      <c r="AL10" s="51"/>
      <c r="AM10" s="48"/>
      <c r="AN10" s="53"/>
      <c r="AO10" s="55" t="s">
        <v>62</v>
      </c>
      <c r="AP10" s="56">
        <f>SUMIF(D7:D21,#REF!,K7:K21)</f>
        <v>0</v>
      </c>
      <c r="AQ10" s="56">
        <f>SUMIF(D7:D21,#REF!,L7:L21)</f>
        <v>0</v>
      </c>
      <c r="AR10" s="56">
        <f>SUMIF(D7:D21,#REF!,N7:N21)</f>
        <v>0</v>
      </c>
    </row>
    <row r="11" spans="1:44" s="2" customFormat="1" ht="114.75" customHeight="1" x14ac:dyDescent="0.25">
      <c r="A11" s="12">
        <v>5</v>
      </c>
      <c r="B11" s="46" t="s">
        <v>75</v>
      </c>
      <c r="C11" s="47" t="s">
        <v>99</v>
      </c>
      <c r="D11" s="45" t="s">
        <v>111</v>
      </c>
      <c r="E11" s="65"/>
      <c r="F11" s="49">
        <v>210000</v>
      </c>
      <c r="G11" s="63">
        <v>45354</v>
      </c>
      <c r="H11" s="48" t="s">
        <v>93</v>
      </c>
      <c r="I11" s="48">
        <v>1</v>
      </c>
      <c r="J11" s="49" t="s">
        <v>94</v>
      </c>
      <c r="K11" s="49">
        <v>210000</v>
      </c>
      <c r="L11" s="49">
        <f>31860+40061+22849.14</f>
        <v>94770.14</v>
      </c>
      <c r="M11" s="50"/>
      <c r="N11" s="49">
        <f>+K11-L11</f>
        <v>115229.86</v>
      </c>
      <c r="O11" s="48"/>
      <c r="P11" s="48" t="s">
        <v>173</v>
      </c>
      <c r="Q11" s="51" t="s">
        <v>173</v>
      </c>
      <c r="R11" s="51" t="s">
        <v>260</v>
      </c>
      <c r="S11" s="51" t="s">
        <v>260</v>
      </c>
      <c r="T11" s="51" t="s">
        <v>217</v>
      </c>
      <c r="U11" s="65"/>
      <c r="V11" s="51" t="s">
        <v>219</v>
      </c>
      <c r="W11" s="51" t="s">
        <v>220</v>
      </c>
      <c r="X11" s="65"/>
      <c r="Y11" s="51" t="s">
        <v>171</v>
      </c>
      <c r="Z11" s="64"/>
      <c r="AA11" s="64"/>
      <c r="AB11" s="64"/>
      <c r="AC11" s="64"/>
      <c r="AD11" s="64"/>
      <c r="AE11" s="64"/>
      <c r="AF11" s="64"/>
      <c r="AG11" s="65"/>
      <c r="AH11" s="65"/>
      <c r="AI11" s="65"/>
      <c r="AJ11" s="65"/>
      <c r="AK11" s="65"/>
      <c r="AL11" s="65"/>
      <c r="AM11" s="64"/>
      <c r="AN11" s="53"/>
      <c r="AO11" s="55" t="s">
        <v>85</v>
      </c>
      <c r="AP11" s="56">
        <f>SUMIF(D7:D21,D11,K7:K21)</f>
        <v>820033.62</v>
      </c>
      <c r="AQ11" s="56">
        <f>SUMIF(D7:D21,D11,L7:L21)</f>
        <v>362798.21</v>
      </c>
      <c r="AR11" s="56">
        <f>SUMIF(D8:D48,#REF!,N8:N48)</f>
        <v>0</v>
      </c>
    </row>
    <row r="12" spans="1:44" s="2" customFormat="1" ht="145.5" customHeight="1" x14ac:dyDescent="0.25">
      <c r="A12" s="43" t="s">
        <v>64</v>
      </c>
      <c r="B12" s="46" t="s">
        <v>75</v>
      </c>
      <c r="C12" s="58" t="s">
        <v>100</v>
      </c>
      <c r="D12" s="86" t="s">
        <v>9</v>
      </c>
      <c r="E12" s="65"/>
      <c r="F12" s="75">
        <v>-145913.70000000001</v>
      </c>
      <c r="G12" s="63">
        <v>45354</v>
      </c>
      <c r="H12" s="48" t="s">
        <v>92</v>
      </c>
      <c r="I12" s="51">
        <v>1</v>
      </c>
      <c r="J12" s="49" t="s">
        <v>94</v>
      </c>
      <c r="K12" s="75"/>
      <c r="L12" s="49"/>
      <c r="M12" s="76"/>
      <c r="N12" s="75"/>
      <c r="O12" s="65"/>
      <c r="P12" s="64"/>
      <c r="Q12" s="65"/>
      <c r="R12" s="65"/>
      <c r="S12" s="65"/>
      <c r="T12" s="65"/>
      <c r="U12" s="65"/>
      <c r="V12" s="65"/>
      <c r="W12" s="65"/>
      <c r="X12" s="65"/>
      <c r="Y12" s="87" t="s">
        <v>149</v>
      </c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53"/>
      <c r="AO12" s="55" t="s">
        <v>86</v>
      </c>
      <c r="AP12" s="56">
        <f>SUMIF(D7:D21,D7,K7:K21)</f>
        <v>820033.62</v>
      </c>
      <c r="AQ12" s="56">
        <f>SUMIF(D8:D48,D7,L8:L48)</f>
        <v>1839742.2</v>
      </c>
      <c r="AR12" s="56">
        <f>SUMIF(D9:D49,#REF!,N9:N49)</f>
        <v>0</v>
      </c>
    </row>
    <row r="13" spans="1:44" s="2" customFormat="1" ht="169.5" customHeight="1" x14ac:dyDescent="0.25">
      <c r="A13" s="43" t="s">
        <v>26</v>
      </c>
      <c r="B13" s="46" t="s">
        <v>75</v>
      </c>
      <c r="C13" s="47" t="s">
        <v>101</v>
      </c>
      <c r="D13" s="45" t="s">
        <v>24</v>
      </c>
      <c r="E13" s="51" t="s">
        <v>131</v>
      </c>
      <c r="F13" s="49">
        <v>93600</v>
      </c>
      <c r="G13" s="63">
        <v>45354</v>
      </c>
      <c r="H13" s="48" t="s">
        <v>91</v>
      </c>
      <c r="I13" s="48">
        <v>1</v>
      </c>
      <c r="J13" s="49" t="s">
        <v>94</v>
      </c>
      <c r="K13" s="91">
        <v>88800</v>
      </c>
      <c r="L13" s="49">
        <v>90240</v>
      </c>
      <c r="M13" s="76"/>
      <c r="N13" s="49">
        <f>+K13-L13</f>
        <v>-1440</v>
      </c>
      <c r="O13" s="64"/>
      <c r="P13" s="48" t="s">
        <v>128</v>
      </c>
      <c r="Q13" s="51" t="s">
        <v>173</v>
      </c>
      <c r="R13" s="42">
        <v>45376</v>
      </c>
      <c r="S13" s="42">
        <v>45432</v>
      </c>
      <c r="T13" s="51" t="s">
        <v>208</v>
      </c>
      <c r="U13" s="51">
        <v>20600959698</v>
      </c>
      <c r="V13" s="100" t="s">
        <v>230</v>
      </c>
      <c r="W13" s="90">
        <v>45448</v>
      </c>
      <c r="X13" s="100" t="s">
        <v>232</v>
      </c>
      <c r="Y13" s="100" t="s">
        <v>282</v>
      </c>
      <c r="Z13" s="64"/>
      <c r="AA13" s="77"/>
      <c r="AB13" s="77"/>
      <c r="AC13" s="77"/>
      <c r="AD13" s="77"/>
      <c r="AE13" s="64"/>
      <c r="AF13" s="64"/>
      <c r="AG13" s="65"/>
      <c r="AH13" s="65"/>
      <c r="AI13" s="65"/>
      <c r="AJ13" s="65"/>
      <c r="AK13" s="65"/>
      <c r="AL13" s="65"/>
      <c r="AM13" s="64"/>
      <c r="AN13" s="53"/>
      <c r="AO13" s="55" t="s">
        <v>87</v>
      </c>
      <c r="AP13" s="56">
        <f>SUMIF(D7:D21,D15,K7:K21)</f>
        <v>329731.20000000001</v>
      </c>
      <c r="AQ13" s="56">
        <f>SUMIF(D10:D50,#REF!,L10:L50)</f>
        <v>0</v>
      </c>
      <c r="AR13" s="56">
        <f>SUMIF(D10:D50,#REF!,N10:N50)</f>
        <v>0</v>
      </c>
    </row>
    <row r="14" spans="1:44" s="53" customFormat="1" ht="139.5" customHeight="1" x14ac:dyDescent="0.25">
      <c r="A14" s="43" t="s">
        <v>65</v>
      </c>
      <c r="B14" s="44" t="s">
        <v>74</v>
      </c>
      <c r="C14" s="47" t="s">
        <v>102</v>
      </c>
      <c r="D14" s="45" t="s">
        <v>9</v>
      </c>
      <c r="E14" s="51" t="s">
        <v>129</v>
      </c>
      <c r="F14" s="49">
        <v>330840</v>
      </c>
      <c r="G14" s="63">
        <v>45417</v>
      </c>
      <c r="H14" s="48" t="s">
        <v>93</v>
      </c>
      <c r="I14" s="48">
        <v>1</v>
      </c>
      <c r="J14" s="49" t="s">
        <v>94</v>
      </c>
      <c r="K14" s="49">
        <v>329731.20000000001</v>
      </c>
      <c r="L14" s="49">
        <v>237216</v>
      </c>
      <c r="M14" s="76"/>
      <c r="N14" s="49">
        <f>+K14-L14</f>
        <v>92515.200000000012</v>
      </c>
      <c r="O14" s="64"/>
      <c r="P14" s="48" t="s">
        <v>128</v>
      </c>
      <c r="Q14" s="51" t="s">
        <v>173</v>
      </c>
      <c r="R14" s="42">
        <v>45342</v>
      </c>
      <c r="S14" s="42">
        <v>45358</v>
      </c>
      <c r="T14" s="51" t="s">
        <v>130</v>
      </c>
      <c r="U14" s="51">
        <v>20602794661</v>
      </c>
      <c r="V14" s="51" t="s">
        <v>160</v>
      </c>
      <c r="W14" s="42">
        <v>45392</v>
      </c>
      <c r="X14" s="51" t="s">
        <v>159</v>
      </c>
      <c r="Y14" s="48" t="s">
        <v>157</v>
      </c>
      <c r="Z14" s="64"/>
      <c r="AA14" s="64"/>
      <c r="AB14" s="64"/>
      <c r="AC14" s="64"/>
      <c r="AD14" s="64"/>
      <c r="AE14" s="64"/>
      <c r="AF14" s="64"/>
      <c r="AG14" s="65"/>
      <c r="AH14" s="65"/>
      <c r="AI14" s="65"/>
      <c r="AJ14" s="65"/>
      <c r="AK14" s="65"/>
      <c r="AL14" s="65"/>
      <c r="AM14" s="64"/>
      <c r="AO14" s="55" t="s">
        <v>50</v>
      </c>
      <c r="AP14" s="57">
        <f>SUM(AP8:AP13)</f>
        <v>2789832.06</v>
      </c>
      <c r="AQ14" s="57">
        <f>SUM(AQ8:AQ13)</f>
        <v>2565338.62</v>
      </c>
      <c r="AR14" s="57">
        <f>SUM(AR8:AR13)</f>
        <v>457235.41</v>
      </c>
    </row>
    <row r="15" spans="1:44" s="59" customFormat="1" ht="153.75" customHeight="1" x14ac:dyDescent="0.25">
      <c r="A15" s="43" t="s">
        <v>63</v>
      </c>
      <c r="B15" s="44" t="s">
        <v>74</v>
      </c>
      <c r="C15" s="47" t="s">
        <v>103</v>
      </c>
      <c r="D15" s="45" t="s">
        <v>9</v>
      </c>
      <c r="E15" s="51"/>
      <c r="F15" s="49">
        <v>122000</v>
      </c>
      <c r="G15" s="63">
        <v>45575</v>
      </c>
      <c r="H15" s="48" t="s">
        <v>70</v>
      </c>
      <c r="I15" s="48">
        <v>1</v>
      </c>
      <c r="J15" s="49" t="s">
        <v>94</v>
      </c>
      <c r="K15" s="49"/>
      <c r="L15" s="49"/>
      <c r="M15" s="50"/>
      <c r="N15" s="49"/>
      <c r="O15" s="48"/>
      <c r="P15" s="48" t="s">
        <v>216</v>
      </c>
      <c r="Q15" s="51" t="s">
        <v>216</v>
      </c>
      <c r="R15" s="51"/>
      <c r="S15" s="51"/>
      <c r="T15" s="51"/>
      <c r="U15" s="51"/>
      <c r="V15" s="51"/>
      <c r="W15" s="51"/>
      <c r="X15" s="51"/>
      <c r="Y15" s="81" t="s">
        <v>305</v>
      </c>
      <c r="Z15" s="48"/>
      <c r="AA15" s="48"/>
      <c r="AB15" s="48"/>
      <c r="AC15" s="48"/>
      <c r="AD15" s="48"/>
      <c r="AE15" s="48"/>
      <c r="AF15" s="48"/>
      <c r="AG15" s="51"/>
      <c r="AH15" s="51"/>
      <c r="AI15" s="51"/>
      <c r="AJ15" s="51"/>
      <c r="AK15" s="51"/>
      <c r="AL15" s="51"/>
      <c r="AM15" s="51"/>
    </row>
    <row r="16" spans="1:44" s="59" customFormat="1" ht="191.25" customHeight="1" x14ac:dyDescent="0.25">
      <c r="A16" s="43" t="s">
        <v>66</v>
      </c>
      <c r="B16" s="44" t="s">
        <v>75</v>
      </c>
      <c r="C16" s="47" t="s">
        <v>104</v>
      </c>
      <c r="D16" s="45" t="s">
        <v>24</v>
      </c>
      <c r="E16" s="51" t="s">
        <v>275</v>
      </c>
      <c r="F16" s="49">
        <v>111000</v>
      </c>
      <c r="G16" s="63">
        <v>45449</v>
      </c>
      <c r="H16" s="48" t="s">
        <v>110</v>
      </c>
      <c r="I16" s="48">
        <v>1</v>
      </c>
      <c r="J16" s="49" t="s">
        <v>94</v>
      </c>
      <c r="K16" s="49">
        <v>203040</v>
      </c>
      <c r="L16" s="49"/>
      <c r="M16" s="50"/>
      <c r="N16" s="49"/>
      <c r="O16" s="48"/>
      <c r="P16" s="48" t="s">
        <v>128</v>
      </c>
      <c r="Q16" s="51" t="s">
        <v>188</v>
      </c>
      <c r="R16" s="42">
        <v>45548</v>
      </c>
      <c r="S16" s="42">
        <v>45558</v>
      </c>
      <c r="T16" s="51"/>
      <c r="U16" s="51"/>
      <c r="V16" s="51"/>
      <c r="W16" s="51"/>
      <c r="X16" s="51"/>
      <c r="Y16" s="100" t="s">
        <v>276</v>
      </c>
      <c r="Z16" s="64"/>
      <c r="AA16" s="64"/>
      <c r="AB16" s="64"/>
      <c r="AC16" s="64"/>
      <c r="AD16" s="64"/>
      <c r="AE16" s="64"/>
      <c r="AF16" s="64"/>
      <c r="AG16" s="65"/>
      <c r="AH16" s="65"/>
      <c r="AI16" s="65"/>
      <c r="AJ16" s="65"/>
      <c r="AK16" s="65"/>
      <c r="AL16" s="65"/>
      <c r="AM16" s="65"/>
    </row>
    <row r="17" spans="1:39" s="53" customFormat="1" ht="114" customHeight="1" x14ac:dyDescent="0.25">
      <c r="A17" s="43" t="s">
        <v>67</v>
      </c>
      <c r="B17" s="44" t="s">
        <v>75</v>
      </c>
      <c r="C17" s="47" t="s">
        <v>105</v>
      </c>
      <c r="D17" s="45" t="s">
        <v>24</v>
      </c>
      <c r="E17" s="65"/>
      <c r="F17" s="49">
        <v>53000</v>
      </c>
      <c r="G17" s="63">
        <v>45544</v>
      </c>
      <c r="H17" s="48" t="s">
        <v>89</v>
      </c>
      <c r="I17" s="48">
        <v>1</v>
      </c>
      <c r="J17" s="49" t="s">
        <v>94</v>
      </c>
      <c r="K17" s="75"/>
      <c r="L17" s="49"/>
      <c r="M17" s="76"/>
      <c r="N17" s="75"/>
      <c r="O17" s="64"/>
      <c r="P17" s="65" t="s">
        <v>285</v>
      </c>
      <c r="Q17" s="65" t="s">
        <v>286</v>
      </c>
      <c r="R17" s="65"/>
      <c r="S17" s="65"/>
      <c r="T17" s="65"/>
      <c r="U17" s="65"/>
      <c r="V17" s="65"/>
      <c r="W17" s="65"/>
      <c r="X17" s="65"/>
      <c r="Y17" s="81" t="s">
        <v>283</v>
      </c>
      <c r="Z17" s="64"/>
      <c r="AA17" s="77"/>
      <c r="AB17" s="77"/>
      <c r="AC17" s="77"/>
      <c r="AD17" s="77"/>
      <c r="AE17" s="77"/>
      <c r="AF17" s="77"/>
      <c r="AG17" s="65"/>
      <c r="AH17" s="65"/>
      <c r="AI17" s="65"/>
      <c r="AJ17" s="65"/>
      <c r="AK17" s="65"/>
      <c r="AL17" s="65"/>
      <c r="AM17" s="65"/>
    </row>
    <row r="18" spans="1:39" s="53" customFormat="1" ht="109.5" customHeight="1" x14ac:dyDescent="0.25">
      <c r="A18" s="43" t="s">
        <v>68</v>
      </c>
      <c r="B18" s="44" t="s">
        <v>74</v>
      </c>
      <c r="C18" s="47" t="s">
        <v>106</v>
      </c>
      <c r="D18" s="45" t="s">
        <v>25</v>
      </c>
      <c r="E18" s="65"/>
      <c r="F18" s="49">
        <v>503000</v>
      </c>
      <c r="G18" s="63">
        <v>45607</v>
      </c>
      <c r="H18" s="48" t="s">
        <v>70</v>
      </c>
      <c r="I18" s="48">
        <v>1</v>
      </c>
      <c r="J18" s="49" t="s">
        <v>94</v>
      </c>
      <c r="K18" s="75"/>
      <c r="L18" s="49"/>
      <c r="M18" s="76"/>
      <c r="N18" s="75"/>
      <c r="O18" s="64"/>
      <c r="P18" s="64"/>
      <c r="Q18" s="65"/>
      <c r="R18" s="65"/>
      <c r="S18" s="65"/>
      <c r="T18" s="65"/>
      <c r="U18" s="65"/>
      <c r="V18" s="65"/>
      <c r="W18" s="65"/>
      <c r="X18" s="65"/>
      <c r="Y18" s="81" t="s">
        <v>308</v>
      </c>
      <c r="Z18" s="64"/>
      <c r="AA18" s="77"/>
      <c r="AB18" s="77"/>
      <c r="AC18" s="77"/>
      <c r="AD18" s="77"/>
      <c r="AE18" s="77"/>
      <c r="AF18" s="77"/>
      <c r="AG18" s="65"/>
      <c r="AH18" s="65"/>
      <c r="AI18" s="65"/>
      <c r="AJ18" s="65"/>
      <c r="AK18" s="78"/>
      <c r="AL18" s="65"/>
      <c r="AM18" s="65"/>
    </row>
    <row r="19" spans="1:39" s="53" customFormat="1" ht="150.75" customHeight="1" x14ac:dyDescent="0.25">
      <c r="A19" s="74" t="s">
        <v>69</v>
      </c>
      <c r="B19" s="46" t="s">
        <v>74</v>
      </c>
      <c r="C19" s="58" t="s">
        <v>107</v>
      </c>
      <c r="D19" s="46" t="s">
        <v>9</v>
      </c>
      <c r="E19" s="51"/>
      <c r="F19" s="49">
        <v>98000</v>
      </c>
      <c r="G19" s="73">
        <v>45512</v>
      </c>
      <c r="H19" s="51" t="s">
        <v>77</v>
      </c>
      <c r="I19" s="51">
        <v>1</v>
      </c>
      <c r="J19" s="49" t="s">
        <v>94</v>
      </c>
      <c r="K19" s="49"/>
      <c r="L19" s="49"/>
      <c r="M19" s="50"/>
      <c r="N19" s="49"/>
      <c r="O19" s="51"/>
      <c r="P19" s="51" t="s">
        <v>216</v>
      </c>
      <c r="Q19" s="51" t="s">
        <v>216</v>
      </c>
      <c r="R19" s="51"/>
      <c r="S19" s="51"/>
      <c r="T19" s="51"/>
      <c r="U19" s="51"/>
      <c r="V19" s="51"/>
      <c r="W19" s="51"/>
      <c r="X19" s="51"/>
      <c r="Y19" s="81" t="s">
        <v>266</v>
      </c>
      <c r="Z19" s="51"/>
      <c r="AA19" s="42"/>
      <c r="AB19" s="42"/>
      <c r="AC19" s="42"/>
      <c r="AD19" s="42"/>
      <c r="AE19" s="42"/>
      <c r="AF19" s="42"/>
      <c r="AG19" s="51"/>
      <c r="AH19" s="51"/>
      <c r="AI19" s="51"/>
      <c r="AJ19" s="51"/>
      <c r="AK19" s="42"/>
      <c r="AL19" s="51"/>
      <c r="AM19" s="51"/>
    </row>
    <row r="20" spans="1:39" s="53" customFormat="1" ht="132.75" customHeight="1" x14ac:dyDescent="0.25">
      <c r="A20" s="74" t="s">
        <v>82</v>
      </c>
      <c r="B20" s="46" t="s">
        <v>75</v>
      </c>
      <c r="C20" s="58" t="s">
        <v>108</v>
      </c>
      <c r="D20" s="46" t="s">
        <v>24</v>
      </c>
      <c r="E20" s="65"/>
      <c r="F20" s="49">
        <v>53400</v>
      </c>
      <c r="G20" s="73">
        <v>45575</v>
      </c>
      <c r="H20" s="51" t="s">
        <v>90</v>
      </c>
      <c r="I20" s="51">
        <v>1</v>
      </c>
      <c r="J20" s="49" t="s">
        <v>94</v>
      </c>
      <c r="K20" s="75"/>
      <c r="L20" s="49"/>
      <c r="M20" s="79"/>
      <c r="N20" s="75"/>
      <c r="O20" s="65"/>
      <c r="P20" s="65" t="s">
        <v>285</v>
      </c>
      <c r="Q20" s="65" t="s">
        <v>286</v>
      </c>
      <c r="R20" s="65"/>
      <c r="S20" s="65"/>
      <c r="T20" s="65"/>
      <c r="U20" s="65"/>
      <c r="V20" s="65"/>
      <c r="W20" s="65"/>
      <c r="X20" s="65"/>
      <c r="Y20" s="81" t="s">
        <v>284</v>
      </c>
      <c r="Z20" s="65"/>
      <c r="AA20" s="78"/>
      <c r="AB20" s="78"/>
      <c r="AC20" s="78"/>
      <c r="AD20" s="78"/>
      <c r="AE20" s="78"/>
      <c r="AF20" s="78"/>
      <c r="AG20" s="65"/>
      <c r="AH20" s="65"/>
      <c r="AI20" s="65"/>
      <c r="AJ20" s="65"/>
      <c r="AK20" s="78"/>
      <c r="AL20" s="65"/>
      <c r="AM20" s="65"/>
    </row>
    <row r="21" spans="1:39" s="53" customFormat="1" ht="162.75" customHeight="1" x14ac:dyDescent="0.25">
      <c r="A21" s="74" t="s">
        <v>83</v>
      </c>
      <c r="B21" s="46" t="s">
        <v>74</v>
      </c>
      <c r="C21" s="58" t="s">
        <v>109</v>
      </c>
      <c r="D21" s="46" t="s">
        <v>9</v>
      </c>
      <c r="E21" s="51"/>
      <c r="F21" s="49">
        <v>110000</v>
      </c>
      <c r="G21" s="73">
        <v>45354</v>
      </c>
      <c r="H21" s="51" t="s">
        <v>88</v>
      </c>
      <c r="I21" s="51">
        <v>1</v>
      </c>
      <c r="J21" s="49" t="s">
        <v>94</v>
      </c>
      <c r="K21" s="49"/>
      <c r="L21" s="49"/>
      <c r="M21" s="50"/>
      <c r="N21" s="49"/>
      <c r="O21" s="51"/>
      <c r="P21" s="51" t="s">
        <v>216</v>
      </c>
      <c r="Q21" s="51" t="s">
        <v>216</v>
      </c>
      <c r="R21" s="51"/>
      <c r="S21" s="51"/>
      <c r="T21" s="51"/>
      <c r="U21" s="51"/>
      <c r="V21" s="51"/>
      <c r="W21" s="51"/>
      <c r="X21" s="51"/>
      <c r="Y21" s="100" t="s">
        <v>304</v>
      </c>
      <c r="Z21" s="51"/>
      <c r="AA21" s="42"/>
      <c r="AB21" s="42"/>
      <c r="AC21" s="42"/>
      <c r="AD21" s="42"/>
      <c r="AE21" s="42"/>
      <c r="AF21" s="42"/>
      <c r="AG21" s="51"/>
      <c r="AH21" s="51"/>
      <c r="AI21" s="51"/>
      <c r="AJ21" s="51"/>
      <c r="AK21" s="42"/>
      <c r="AL21" s="51"/>
      <c r="AM21" s="51"/>
    </row>
    <row r="22" spans="1:39" s="53" customFormat="1" ht="130.5" customHeight="1" x14ac:dyDescent="0.25">
      <c r="A22" s="74" t="s">
        <v>115</v>
      </c>
      <c r="B22" s="44" t="s">
        <v>75</v>
      </c>
      <c r="C22" s="58" t="s">
        <v>123</v>
      </c>
      <c r="D22" s="46" t="s">
        <v>9</v>
      </c>
      <c r="E22" s="51" t="s">
        <v>206</v>
      </c>
      <c r="F22" s="49">
        <v>155520</v>
      </c>
      <c r="G22" s="73">
        <v>45324</v>
      </c>
      <c r="H22" s="51" t="s">
        <v>77</v>
      </c>
      <c r="I22" s="51">
        <v>2</v>
      </c>
      <c r="J22" s="49" t="s">
        <v>118</v>
      </c>
      <c r="K22" s="49">
        <v>155520</v>
      </c>
      <c r="L22" s="49">
        <v>161531.32</v>
      </c>
      <c r="M22" s="50"/>
      <c r="N22" s="49">
        <f t="shared" ref="N22:N28" si="0">+K22-L22</f>
        <v>-6011.320000000007</v>
      </c>
      <c r="O22" s="51"/>
      <c r="P22" s="51" t="s">
        <v>128</v>
      </c>
      <c r="Q22" s="51" t="s">
        <v>128</v>
      </c>
      <c r="R22" s="42">
        <v>45338</v>
      </c>
      <c r="S22" s="42">
        <v>45365</v>
      </c>
      <c r="T22" s="51" t="s">
        <v>132</v>
      </c>
      <c r="U22" s="51">
        <v>20448571891</v>
      </c>
      <c r="V22" s="51" t="s">
        <v>168</v>
      </c>
      <c r="W22" s="51" t="s">
        <v>169</v>
      </c>
      <c r="X22" s="51" t="s">
        <v>170</v>
      </c>
      <c r="Y22" s="51" t="s">
        <v>209</v>
      </c>
      <c r="Z22" s="82"/>
      <c r="AA22" s="83"/>
      <c r="AB22" s="83"/>
      <c r="AC22" s="83"/>
      <c r="AD22" s="83"/>
      <c r="AE22" s="83"/>
      <c r="AF22" s="83"/>
      <c r="AG22" s="82"/>
      <c r="AH22" s="82"/>
      <c r="AI22" s="82"/>
      <c r="AJ22" s="82"/>
      <c r="AK22" s="83"/>
      <c r="AL22" s="82"/>
      <c r="AM22" s="82"/>
    </row>
    <row r="23" spans="1:39" s="53" customFormat="1" ht="167.25" customHeight="1" x14ac:dyDescent="0.25">
      <c r="A23" s="74" t="s">
        <v>116</v>
      </c>
      <c r="B23" s="46" t="s">
        <v>74</v>
      </c>
      <c r="C23" s="58" t="s">
        <v>121</v>
      </c>
      <c r="D23" s="46" t="s">
        <v>34</v>
      </c>
      <c r="E23" s="51" t="s">
        <v>133</v>
      </c>
      <c r="F23" s="49">
        <v>165600</v>
      </c>
      <c r="G23" s="73">
        <v>45354</v>
      </c>
      <c r="H23" s="51" t="s">
        <v>122</v>
      </c>
      <c r="I23" s="51">
        <v>3</v>
      </c>
      <c r="J23" s="49" t="s">
        <v>119</v>
      </c>
      <c r="K23" s="49">
        <v>165600</v>
      </c>
      <c r="L23" s="49">
        <v>165600</v>
      </c>
      <c r="M23" s="50"/>
      <c r="N23" s="49">
        <f t="shared" si="0"/>
        <v>0</v>
      </c>
      <c r="O23" s="51"/>
      <c r="P23" s="51" t="s">
        <v>128</v>
      </c>
      <c r="Q23" s="51" t="s">
        <v>173</v>
      </c>
      <c r="R23" s="42">
        <v>45357</v>
      </c>
      <c r="S23" s="42">
        <v>45358</v>
      </c>
      <c r="T23" s="51" t="s">
        <v>134</v>
      </c>
      <c r="U23" s="51">
        <v>10457580601</v>
      </c>
      <c r="V23" s="51" t="s">
        <v>158</v>
      </c>
      <c r="W23" s="42">
        <v>45372</v>
      </c>
      <c r="X23" s="51" t="s">
        <v>141</v>
      </c>
      <c r="Y23" s="84" t="s">
        <v>307</v>
      </c>
      <c r="Z23" s="82"/>
      <c r="AA23" s="83"/>
      <c r="AB23" s="83"/>
      <c r="AC23" s="83"/>
      <c r="AD23" s="83"/>
      <c r="AE23" s="83"/>
      <c r="AF23" s="83"/>
      <c r="AG23" s="82"/>
      <c r="AH23" s="82"/>
      <c r="AI23" s="82"/>
      <c r="AJ23" s="82"/>
      <c r="AK23" s="83"/>
      <c r="AL23" s="82"/>
      <c r="AM23" s="82"/>
    </row>
    <row r="24" spans="1:39" s="53" customFormat="1" ht="60" customHeight="1" x14ac:dyDescent="0.25">
      <c r="A24" s="74" t="s">
        <v>117</v>
      </c>
      <c r="B24" s="46" t="s">
        <v>75</v>
      </c>
      <c r="C24" s="58" t="s">
        <v>120</v>
      </c>
      <c r="D24" s="45" t="s">
        <v>111</v>
      </c>
      <c r="E24" s="51" t="s">
        <v>135</v>
      </c>
      <c r="F24" s="49">
        <v>201800</v>
      </c>
      <c r="G24" s="73">
        <v>45324</v>
      </c>
      <c r="H24" s="51" t="s">
        <v>70</v>
      </c>
      <c r="I24" s="51">
        <v>3</v>
      </c>
      <c r="J24" s="49" t="s">
        <v>119</v>
      </c>
      <c r="K24" s="49">
        <v>201800</v>
      </c>
      <c r="L24" s="49">
        <v>170121.07</v>
      </c>
      <c r="M24" s="50"/>
      <c r="N24" s="49">
        <f t="shared" si="0"/>
        <v>31678.929999999993</v>
      </c>
      <c r="O24" s="51"/>
      <c r="P24" s="51" t="s">
        <v>128</v>
      </c>
      <c r="Q24" s="51" t="s">
        <v>257</v>
      </c>
      <c r="R24" s="42">
        <v>45343</v>
      </c>
      <c r="S24" s="42">
        <v>45349</v>
      </c>
      <c r="T24" s="51" t="s">
        <v>136</v>
      </c>
      <c r="U24" s="51">
        <v>20481682721</v>
      </c>
      <c r="V24" s="51" t="s">
        <v>137</v>
      </c>
      <c r="W24" s="42">
        <v>45349</v>
      </c>
      <c r="X24" s="51" t="s">
        <v>138</v>
      </c>
      <c r="Y24" s="101" t="s">
        <v>222</v>
      </c>
      <c r="Z24" s="82"/>
      <c r="AA24" s="83"/>
      <c r="AB24" s="83"/>
      <c r="AC24" s="83"/>
      <c r="AD24" s="83"/>
      <c r="AE24" s="83"/>
      <c r="AF24" s="83"/>
      <c r="AG24" s="82"/>
      <c r="AH24" s="82"/>
      <c r="AI24" s="82"/>
      <c r="AJ24" s="82"/>
      <c r="AK24" s="83"/>
      <c r="AL24" s="82"/>
      <c r="AM24" s="82"/>
    </row>
    <row r="25" spans="1:39" s="53" customFormat="1" ht="270" customHeight="1" x14ac:dyDescent="0.25">
      <c r="A25" s="74" t="s">
        <v>124</v>
      </c>
      <c r="B25" s="46" t="s">
        <v>75</v>
      </c>
      <c r="C25" s="58" t="s">
        <v>126</v>
      </c>
      <c r="D25" s="45" t="s">
        <v>111</v>
      </c>
      <c r="E25" s="51" t="s">
        <v>135</v>
      </c>
      <c r="F25" s="49">
        <v>113749.02</v>
      </c>
      <c r="G25" s="73">
        <v>45354</v>
      </c>
      <c r="H25" s="51" t="s">
        <v>93</v>
      </c>
      <c r="I25" s="51">
        <v>4</v>
      </c>
      <c r="J25" s="49" t="s">
        <v>125</v>
      </c>
      <c r="K25" s="49">
        <v>113749.02</v>
      </c>
      <c r="L25" s="49">
        <v>108972.9</v>
      </c>
      <c r="M25" s="50"/>
      <c r="N25" s="49">
        <f t="shared" si="0"/>
        <v>4776.1200000000099</v>
      </c>
      <c r="O25" s="51"/>
      <c r="P25" s="51" t="s">
        <v>128</v>
      </c>
      <c r="Q25" s="51" t="s">
        <v>258</v>
      </c>
      <c r="R25" s="42">
        <v>45362</v>
      </c>
      <c r="S25" s="90">
        <v>45364</v>
      </c>
      <c r="T25" s="89" t="s">
        <v>162</v>
      </c>
      <c r="U25" s="89" t="s">
        <v>163</v>
      </c>
      <c r="V25" s="89" t="s">
        <v>164</v>
      </c>
      <c r="W25" s="42">
        <v>45364</v>
      </c>
      <c r="X25" s="89" t="s">
        <v>161</v>
      </c>
      <c r="Y25" s="81" t="s">
        <v>313</v>
      </c>
      <c r="Z25" s="82"/>
      <c r="AA25" s="83"/>
      <c r="AB25" s="83"/>
      <c r="AC25" s="83"/>
      <c r="AD25" s="83"/>
      <c r="AE25" s="83"/>
      <c r="AF25" s="83"/>
      <c r="AG25" s="82"/>
      <c r="AH25" s="82"/>
      <c r="AI25" s="82"/>
      <c r="AJ25" s="82"/>
      <c r="AK25" s="83"/>
      <c r="AL25" s="82"/>
      <c r="AM25" s="82"/>
    </row>
    <row r="26" spans="1:39" s="53" customFormat="1" ht="131.25" customHeight="1" x14ac:dyDescent="0.25">
      <c r="A26" s="74" t="s">
        <v>142</v>
      </c>
      <c r="B26" s="46" t="s">
        <v>75</v>
      </c>
      <c r="C26" s="58" t="s">
        <v>147</v>
      </c>
      <c r="D26" s="45" t="s">
        <v>111</v>
      </c>
      <c r="E26" s="51" t="s">
        <v>135</v>
      </c>
      <c r="F26" s="49">
        <v>106543.89</v>
      </c>
      <c r="G26" s="73">
        <v>45386</v>
      </c>
      <c r="H26" s="51" t="s">
        <v>93</v>
      </c>
      <c r="I26" s="51">
        <v>5</v>
      </c>
      <c r="J26" s="49" t="s">
        <v>148</v>
      </c>
      <c r="K26" s="49">
        <v>106543.89</v>
      </c>
      <c r="L26" s="49">
        <v>78133.7</v>
      </c>
      <c r="M26" s="50"/>
      <c r="N26" s="49">
        <f t="shared" si="0"/>
        <v>28410.190000000002</v>
      </c>
      <c r="O26" s="51"/>
      <c r="P26" s="51" t="s">
        <v>128</v>
      </c>
      <c r="Q26" s="51" t="s">
        <v>128</v>
      </c>
      <c r="R26" s="42">
        <v>45378</v>
      </c>
      <c r="S26" s="42">
        <v>45386</v>
      </c>
      <c r="T26" s="51" t="s">
        <v>166</v>
      </c>
      <c r="U26" s="51">
        <v>20605566082</v>
      </c>
      <c r="V26" s="51" t="s">
        <v>167</v>
      </c>
      <c r="W26" s="42">
        <v>45386</v>
      </c>
      <c r="X26" s="51" t="s">
        <v>165</v>
      </c>
      <c r="Y26" s="81" t="s">
        <v>312</v>
      </c>
      <c r="Z26" s="82"/>
      <c r="AA26" s="83"/>
      <c r="AB26" s="83"/>
      <c r="AC26" s="83"/>
      <c r="AD26" s="83"/>
      <c r="AE26" s="83"/>
      <c r="AF26" s="83"/>
      <c r="AG26" s="82"/>
      <c r="AH26" s="82"/>
      <c r="AI26" s="82"/>
      <c r="AJ26" s="82"/>
      <c r="AK26" s="83"/>
      <c r="AL26" s="82"/>
      <c r="AM26" s="82"/>
    </row>
    <row r="27" spans="1:39" s="53" customFormat="1" ht="108" customHeight="1" x14ac:dyDescent="0.25">
      <c r="A27" s="74" t="s">
        <v>143</v>
      </c>
      <c r="B27" s="46" t="s">
        <v>74</v>
      </c>
      <c r="C27" s="58" t="s">
        <v>150</v>
      </c>
      <c r="D27" s="46" t="s">
        <v>34</v>
      </c>
      <c r="E27" s="51" t="s">
        <v>176</v>
      </c>
      <c r="F27" s="49">
        <v>108000</v>
      </c>
      <c r="G27" s="73">
        <v>45386</v>
      </c>
      <c r="H27" s="51" t="s">
        <v>153</v>
      </c>
      <c r="I27" s="51">
        <v>6</v>
      </c>
      <c r="J27" s="49" t="s">
        <v>152</v>
      </c>
      <c r="K27" s="49">
        <v>108000</v>
      </c>
      <c r="L27" s="49">
        <v>108000</v>
      </c>
      <c r="M27" s="50"/>
      <c r="N27" s="49">
        <f t="shared" si="0"/>
        <v>0</v>
      </c>
      <c r="O27" s="51"/>
      <c r="P27" s="51" t="s">
        <v>128</v>
      </c>
      <c r="Q27" s="51" t="s">
        <v>173</v>
      </c>
      <c r="R27" s="42">
        <v>45412</v>
      </c>
      <c r="S27" s="42">
        <v>45412</v>
      </c>
      <c r="T27" s="51" t="s">
        <v>180</v>
      </c>
      <c r="U27" s="51">
        <v>10005150171</v>
      </c>
      <c r="V27" s="51" t="s">
        <v>189</v>
      </c>
      <c r="W27" s="42">
        <v>45418</v>
      </c>
      <c r="X27" s="51" t="s">
        <v>141</v>
      </c>
      <c r="Y27" s="51" t="s">
        <v>311</v>
      </c>
      <c r="Z27" s="82"/>
      <c r="AA27" s="83"/>
      <c r="AB27" s="83"/>
      <c r="AC27" s="83"/>
      <c r="AD27" s="83"/>
      <c r="AE27" s="83"/>
      <c r="AF27" s="83"/>
      <c r="AG27" s="82"/>
      <c r="AH27" s="82"/>
      <c r="AI27" s="82"/>
      <c r="AJ27" s="82"/>
      <c r="AK27" s="83"/>
      <c r="AL27" s="82"/>
      <c r="AM27" s="82"/>
    </row>
    <row r="28" spans="1:39" s="53" customFormat="1" ht="119.25" customHeight="1" x14ac:dyDescent="0.25">
      <c r="A28" s="74" t="s">
        <v>144</v>
      </c>
      <c r="B28" s="46" t="s">
        <v>74</v>
      </c>
      <c r="C28" s="58" t="s">
        <v>151</v>
      </c>
      <c r="D28" s="46" t="s">
        <v>34</v>
      </c>
      <c r="E28" s="51" t="s">
        <v>177</v>
      </c>
      <c r="F28" s="49">
        <v>108000</v>
      </c>
      <c r="G28" s="73">
        <v>45386</v>
      </c>
      <c r="H28" s="51" t="s">
        <v>154</v>
      </c>
      <c r="I28" s="51">
        <v>6</v>
      </c>
      <c r="J28" s="49" t="s">
        <v>152</v>
      </c>
      <c r="K28" s="49">
        <v>108000</v>
      </c>
      <c r="L28" s="49">
        <v>108000</v>
      </c>
      <c r="M28" s="50"/>
      <c r="N28" s="49">
        <f t="shared" si="0"/>
        <v>0</v>
      </c>
      <c r="O28" s="51"/>
      <c r="P28" s="51" t="s">
        <v>128</v>
      </c>
      <c r="Q28" s="51" t="s">
        <v>173</v>
      </c>
      <c r="R28" s="42">
        <v>45406</v>
      </c>
      <c r="S28" s="42">
        <v>45406</v>
      </c>
      <c r="T28" s="51" t="s">
        <v>178</v>
      </c>
      <c r="U28" s="51">
        <v>10003686189</v>
      </c>
      <c r="V28" s="51" t="s">
        <v>179</v>
      </c>
      <c r="W28" s="42">
        <v>45408</v>
      </c>
      <c r="X28" s="51" t="s">
        <v>141</v>
      </c>
      <c r="Y28" s="51" t="s">
        <v>310</v>
      </c>
      <c r="Z28" s="82"/>
      <c r="AA28" s="83"/>
      <c r="AB28" s="83"/>
      <c r="AC28" s="83"/>
      <c r="AD28" s="83"/>
      <c r="AE28" s="83"/>
      <c r="AF28" s="83"/>
      <c r="AG28" s="82"/>
      <c r="AH28" s="82"/>
      <c r="AI28" s="82"/>
      <c r="AJ28" s="82"/>
      <c r="AK28" s="83"/>
      <c r="AL28" s="82"/>
      <c r="AM28" s="82"/>
    </row>
    <row r="29" spans="1:39" s="53" customFormat="1" ht="139.5" customHeight="1" x14ac:dyDescent="0.25">
      <c r="A29" s="74" t="s">
        <v>145</v>
      </c>
      <c r="B29" s="46" t="s">
        <v>75</v>
      </c>
      <c r="C29" s="58" t="s">
        <v>155</v>
      </c>
      <c r="D29" s="45" t="s">
        <v>111</v>
      </c>
      <c r="E29" s="51" t="s">
        <v>135</v>
      </c>
      <c r="F29" s="49">
        <v>115208.96000000001</v>
      </c>
      <c r="G29" s="73">
        <v>45386</v>
      </c>
      <c r="H29" s="51" t="s">
        <v>93</v>
      </c>
      <c r="I29" s="51">
        <v>7</v>
      </c>
      <c r="J29" s="49" t="s">
        <v>156</v>
      </c>
      <c r="K29" s="49">
        <v>115208.96000000001</v>
      </c>
      <c r="L29" s="49">
        <v>111310.44</v>
      </c>
      <c r="M29" s="50"/>
      <c r="N29" s="49">
        <f t="shared" ref="N29:N34" si="1">+K29-L29</f>
        <v>3898.5200000000041</v>
      </c>
      <c r="O29" s="51"/>
      <c r="P29" s="51" t="s">
        <v>128</v>
      </c>
      <c r="Q29" s="51" t="s">
        <v>128</v>
      </c>
      <c r="R29" s="42">
        <v>45405</v>
      </c>
      <c r="S29" s="42">
        <v>45380</v>
      </c>
      <c r="T29" s="51" t="s">
        <v>182</v>
      </c>
      <c r="U29" s="51">
        <v>20604576033</v>
      </c>
      <c r="V29" s="51" t="s">
        <v>183</v>
      </c>
      <c r="W29" s="42">
        <v>45412</v>
      </c>
      <c r="X29" s="51" t="s">
        <v>184</v>
      </c>
      <c r="Y29" s="81" t="s">
        <v>309</v>
      </c>
      <c r="Z29" s="82"/>
      <c r="AA29" s="83"/>
      <c r="AB29" s="83"/>
      <c r="AC29" s="83"/>
      <c r="AD29" s="83"/>
      <c r="AE29" s="83"/>
      <c r="AF29" s="83"/>
      <c r="AG29" s="82"/>
      <c r="AH29" s="82"/>
      <c r="AI29" s="82"/>
      <c r="AJ29" s="82"/>
      <c r="AK29" s="83"/>
      <c r="AL29" s="82"/>
      <c r="AM29" s="82"/>
    </row>
    <row r="30" spans="1:39" s="53" customFormat="1" ht="147" customHeight="1" x14ac:dyDescent="0.25">
      <c r="A30" s="74" t="s">
        <v>146</v>
      </c>
      <c r="B30" s="46" t="s">
        <v>75</v>
      </c>
      <c r="C30" s="58" t="s">
        <v>187</v>
      </c>
      <c r="D30" s="45" t="s">
        <v>24</v>
      </c>
      <c r="E30" s="51" t="s">
        <v>181</v>
      </c>
      <c r="F30" s="49">
        <v>105984</v>
      </c>
      <c r="G30" s="73">
        <v>45417</v>
      </c>
      <c r="H30" s="51" t="s">
        <v>92</v>
      </c>
      <c r="I30" s="51">
        <v>7</v>
      </c>
      <c r="J30" s="49" t="s">
        <v>156</v>
      </c>
      <c r="K30" s="49">
        <v>105984</v>
      </c>
      <c r="L30" s="49">
        <v>103380</v>
      </c>
      <c r="M30" s="50"/>
      <c r="N30" s="49">
        <f t="shared" si="1"/>
        <v>2604</v>
      </c>
      <c r="O30" s="51"/>
      <c r="P30" s="51" t="s">
        <v>128</v>
      </c>
      <c r="Q30" s="51" t="s">
        <v>173</v>
      </c>
      <c r="R30" s="42">
        <v>45420</v>
      </c>
      <c r="S30" s="42">
        <v>45435</v>
      </c>
      <c r="T30" s="51" t="s">
        <v>207</v>
      </c>
      <c r="U30" s="51">
        <v>20404553292</v>
      </c>
      <c r="V30" s="51" t="s">
        <v>239</v>
      </c>
      <c r="W30" s="42">
        <v>45453</v>
      </c>
      <c r="X30" s="100" t="s">
        <v>232</v>
      </c>
      <c r="Y30" s="100" t="s">
        <v>314</v>
      </c>
      <c r="Z30" s="82"/>
      <c r="AA30" s="83"/>
      <c r="AB30" s="83"/>
      <c r="AC30" s="83"/>
      <c r="AD30" s="83"/>
      <c r="AE30" s="83"/>
      <c r="AF30" s="83"/>
      <c r="AG30" s="82"/>
      <c r="AH30" s="82"/>
      <c r="AI30" s="82"/>
      <c r="AJ30" s="82"/>
      <c r="AK30" s="83"/>
      <c r="AL30" s="82"/>
      <c r="AM30" s="82"/>
    </row>
    <row r="31" spans="1:39" s="53" customFormat="1" ht="181.5" customHeight="1" x14ac:dyDescent="0.25">
      <c r="A31" s="74" t="s">
        <v>174</v>
      </c>
      <c r="B31" s="46" t="s">
        <v>75</v>
      </c>
      <c r="C31" s="58" t="s">
        <v>190</v>
      </c>
      <c r="D31" s="45" t="s">
        <v>111</v>
      </c>
      <c r="E31" s="51" t="s">
        <v>135</v>
      </c>
      <c r="F31" s="49">
        <v>1072634.3400000001</v>
      </c>
      <c r="G31" s="73">
        <v>45417</v>
      </c>
      <c r="H31" s="51" t="s">
        <v>70</v>
      </c>
      <c r="I31" s="51">
        <v>8</v>
      </c>
      <c r="J31" s="49" t="s">
        <v>175</v>
      </c>
      <c r="K31" s="49">
        <v>1072634.3400000001</v>
      </c>
      <c r="L31" s="49">
        <v>896957.24</v>
      </c>
      <c r="M31" s="50"/>
      <c r="N31" s="49">
        <f t="shared" si="1"/>
        <v>175677.10000000009</v>
      </c>
      <c r="O31" s="51"/>
      <c r="P31" s="51" t="s">
        <v>128</v>
      </c>
      <c r="Q31" s="51" t="s">
        <v>128</v>
      </c>
      <c r="R31" s="90">
        <v>45434</v>
      </c>
      <c r="S31" s="90">
        <v>45441</v>
      </c>
      <c r="T31" s="100" t="s">
        <v>226</v>
      </c>
      <c r="U31" s="100">
        <v>20519865476</v>
      </c>
      <c r="V31" s="51" t="s">
        <v>227</v>
      </c>
      <c r="W31" s="90">
        <v>45443</v>
      </c>
      <c r="X31" s="100" t="s">
        <v>228</v>
      </c>
      <c r="Y31" s="81" t="s">
        <v>299</v>
      </c>
      <c r="Z31" s="82"/>
      <c r="AA31" s="83"/>
      <c r="AB31" s="83"/>
      <c r="AC31" s="83"/>
      <c r="AD31" s="83"/>
      <c r="AE31" s="83"/>
      <c r="AF31" s="83"/>
      <c r="AG31" s="82"/>
      <c r="AH31" s="82"/>
      <c r="AI31" s="82"/>
      <c r="AJ31" s="82"/>
      <c r="AK31" s="83"/>
      <c r="AL31" s="82"/>
      <c r="AM31" s="82"/>
    </row>
    <row r="32" spans="1:39" s="53" customFormat="1" ht="204.75" customHeight="1" x14ac:dyDescent="0.25">
      <c r="A32" s="74" t="s">
        <v>185</v>
      </c>
      <c r="B32" s="46" t="s">
        <v>75</v>
      </c>
      <c r="C32" s="58" t="s">
        <v>191</v>
      </c>
      <c r="D32" s="45" t="s">
        <v>9</v>
      </c>
      <c r="E32" s="51" t="s">
        <v>204</v>
      </c>
      <c r="F32" s="49">
        <v>477004</v>
      </c>
      <c r="G32" s="73">
        <v>45417</v>
      </c>
      <c r="H32" s="51" t="s">
        <v>70</v>
      </c>
      <c r="I32" s="51">
        <v>9</v>
      </c>
      <c r="J32" s="49" t="s">
        <v>186</v>
      </c>
      <c r="K32" s="49">
        <v>477004</v>
      </c>
      <c r="L32" s="49">
        <v>475162.4</v>
      </c>
      <c r="M32" s="50"/>
      <c r="N32" s="49">
        <f t="shared" si="1"/>
        <v>1841.5999999999767</v>
      </c>
      <c r="O32" s="51"/>
      <c r="P32" s="51" t="s">
        <v>128</v>
      </c>
      <c r="Q32" s="51" t="s">
        <v>128</v>
      </c>
      <c r="R32" s="42">
        <v>45432</v>
      </c>
      <c r="S32" s="42">
        <v>45443</v>
      </c>
      <c r="T32" s="51" t="s">
        <v>229</v>
      </c>
      <c r="U32" s="51">
        <v>20601770114</v>
      </c>
      <c r="V32" s="51" t="s">
        <v>240</v>
      </c>
      <c r="W32" s="42">
        <v>45471</v>
      </c>
      <c r="X32" s="51" t="s">
        <v>241</v>
      </c>
      <c r="Y32" s="100" t="s">
        <v>315</v>
      </c>
      <c r="Z32" s="82"/>
      <c r="AA32" s="83"/>
      <c r="AB32" s="83"/>
      <c r="AC32" s="83"/>
      <c r="AD32" s="83"/>
      <c r="AE32" s="83"/>
      <c r="AF32" s="83"/>
      <c r="AG32" s="82"/>
      <c r="AH32" s="82"/>
      <c r="AI32" s="82"/>
      <c r="AJ32" s="82"/>
      <c r="AK32" s="83"/>
      <c r="AL32" s="82"/>
      <c r="AM32" s="82"/>
    </row>
    <row r="33" spans="1:39" s="53" customFormat="1" ht="198.75" customHeight="1" x14ac:dyDescent="0.25">
      <c r="A33" s="74" t="s">
        <v>192</v>
      </c>
      <c r="B33" s="46" t="s">
        <v>74</v>
      </c>
      <c r="C33" s="58" t="s">
        <v>193</v>
      </c>
      <c r="D33" s="46" t="s">
        <v>34</v>
      </c>
      <c r="E33" s="51" t="s">
        <v>205</v>
      </c>
      <c r="F33" s="49">
        <v>90000</v>
      </c>
      <c r="G33" s="73">
        <v>45449</v>
      </c>
      <c r="H33" s="51" t="s">
        <v>194</v>
      </c>
      <c r="I33" s="51">
        <v>10</v>
      </c>
      <c r="J33" s="49" t="s">
        <v>195</v>
      </c>
      <c r="K33" s="49">
        <v>90000</v>
      </c>
      <c r="L33" s="49">
        <v>90000</v>
      </c>
      <c r="M33" s="50"/>
      <c r="N33" s="49">
        <f t="shared" si="1"/>
        <v>0</v>
      </c>
      <c r="O33" s="51"/>
      <c r="P33" s="51" t="s">
        <v>128</v>
      </c>
      <c r="Q33" s="51" t="s">
        <v>173</v>
      </c>
      <c r="R33" s="42">
        <v>45441</v>
      </c>
      <c r="S33" s="42">
        <v>45442</v>
      </c>
      <c r="T33" s="51" t="s">
        <v>221</v>
      </c>
      <c r="U33" s="51">
        <v>10407386634</v>
      </c>
      <c r="V33" s="100" t="s">
        <v>231</v>
      </c>
      <c r="W33" s="90">
        <v>45447</v>
      </c>
      <c r="X33" s="100" t="s">
        <v>141</v>
      </c>
      <c r="Y33" s="100" t="s">
        <v>300</v>
      </c>
      <c r="Z33" s="82"/>
      <c r="AA33" s="83"/>
      <c r="AB33" s="83"/>
      <c r="AC33" s="83"/>
      <c r="AD33" s="83"/>
      <c r="AE33" s="83"/>
      <c r="AF33" s="83"/>
      <c r="AG33" s="82"/>
      <c r="AH33" s="82"/>
      <c r="AI33" s="82"/>
      <c r="AJ33" s="82"/>
      <c r="AK33" s="83"/>
      <c r="AL33" s="82"/>
      <c r="AM33" s="82"/>
    </row>
    <row r="34" spans="1:39" s="53" customFormat="1" ht="150.75" customHeight="1" x14ac:dyDescent="0.25">
      <c r="A34" s="74" t="s">
        <v>196</v>
      </c>
      <c r="B34" s="46" t="s">
        <v>75</v>
      </c>
      <c r="C34" s="58" t="s">
        <v>197</v>
      </c>
      <c r="D34" s="45" t="s">
        <v>111</v>
      </c>
      <c r="E34" s="51" t="s">
        <v>135</v>
      </c>
      <c r="F34" s="49">
        <v>190154.17</v>
      </c>
      <c r="G34" s="73">
        <v>45449</v>
      </c>
      <c r="H34" s="51" t="s">
        <v>70</v>
      </c>
      <c r="I34" s="51">
        <v>10</v>
      </c>
      <c r="J34" s="49" t="s">
        <v>195</v>
      </c>
      <c r="K34" s="49">
        <v>190154.17</v>
      </c>
      <c r="L34" s="49">
        <v>111448.64</v>
      </c>
      <c r="M34" s="50"/>
      <c r="N34" s="49">
        <f t="shared" si="1"/>
        <v>78705.530000000013</v>
      </c>
      <c r="O34" s="51"/>
      <c r="P34" s="51" t="s">
        <v>128</v>
      </c>
      <c r="Q34" s="51" t="s">
        <v>128</v>
      </c>
      <c r="R34" s="42">
        <v>45432</v>
      </c>
      <c r="S34" s="42">
        <v>45439</v>
      </c>
      <c r="T34" s="51" t="s">
        <v>213</v>
      </c>
      <c r="U34" s="51">
        <v>20116722641</v>
      </c>
      <c r="V34" s="51" t="s">
        <v>214</v>
      </c>
      <c r="W34" s="42">
        <v>45439</v>
      </c>
      <c r="X34" s="51" t="s">
        <v>215</v>
      </c>
      <c r="Y34" s="81" t="s">
        <v>301</v>
      </c>
      <c r="Z34" s="82"/>
      <c r="AA34" s="83"/>
      <c r="AB34" s="83"/>
      <c r="AC34" s="83"/>
      <c r="AD34" s="83"/>
      <c r="AE34" s="83"/>
      <c r="AF34" s="83"/>
      <c r="AG34" s="82"/>
      <c r="AH34" s="82"/>
      <c r="AI34" s="82"/>
      <c r="AJ34" s="82"/>
      <c r="AK34" s="83"/>
      <c r="AL34" s="82"/>
      <c r="AM34" s="82"/>
    </row>
    <row r="35" spans="1:39" s="53" customFormat="1" ht="96" customHeight="1" x14ac:dyDescent="0.25">
      <c r="A35" s="116" t="s">
        <v>198</v>
      </c>
      <c r="B35" s="114" t="s">
        <v>75</v>
      </c>
      <c r="C35" s="112" t="s">
        <v>203</v>
      </c>
      <c r="D35" s="45" t="s">
        <v>76</v>
      </c>
      <c r="E35" s="51" t="s">
        <v>225</v>
      </c>
      <c r="F35" s="49">
        <v>1352800</v>
      </c>
      <c r="G35" s="118">
        <v>45449</v>
      </c>
      <c r="H35" s="108" t="s">
        <v>70</v>
      </c>
      <c r="I35" s="108">
        <v>11</v>
      </c>
      <c r="J35" s="110" t="s">
        <v>200</v>
      </c>
      <c r="K35" s="49">
        <v>1352800</v>
      </c>
      <c r="L35" s="49" t="s">
        <v>245</v>
      </c>
      <c r="M35" s="50"/>
      <c r="N35" s="49" t="s">
        <v>245</v>
      </c>
      <c r="O35" s="51"/>
      <c r="P35" s="51" t="s">
        <v>128</v>
      </c>
      <c r="Q35" s="51" t="s">
        <v>246</v>
      </c>
      <c r="R35" s="42">
        <v>45446</v>
      </c>
      <c r="S35" s="42">
        <v>45482</v>
      </c>
      <c r="T35" s="108" t="s">
        <v>262</v>
      </c>
      <c r="U35" s="108">
        <v>20522333132</v>
      </c>
      <c r="V35" s="108" t="s">
        <v>295</v>
      </c>
      <c r="W35" s="130">
        <v>45537</v>
      </c>
      <c r="X35" s="108" t="s">
        <v>296</v>
      </c>
      <c r="Y35" s="81" t="s">
        <v>247</v>
      </c>
      <c r="Z35" s="82"/>
      <c r="AA35" s="83"/>
      <c r="AB35" s="83"/>
      <c r="AC35" s="83"/>
      <c r="AD35" s="83"/>
      <c r="AE35" s="83"/>
      <c r="AF35" s="83"/>
      <c r="AG35" s="82"/>
      <c r="AH35" s="82"/>
      <c r="AI35" s="82"/>
      <c r="AJ35" s="82"/>
      <c r="AK35" s="83"/>
      <c r="AL35" s="82"/>
      <c r="AM35" s="82"/>
    </row>
    <row r="36" spans="1:39" s="53" customFormat="1" ht="88.5" customHeight="1" x14ac:dyDescent="0.25">
      <c r="A36" s="117"/>
      <c r="B36" s="115"/>
      <c r="C36" s="113"/>
      <c r="D36" s="46" t="s">
        <v>9</v>
      </c>
      <c r="E36" s="51" t="s">
        <v>244</v>
      </c>
      <c r="F36" s="49">
        <v>1352800</v>
      </c>
      <c r="G36" s="119"/>
      <c r="H36" s="109"/>
      <c r="I36" s="109"/>
      <c r="J36" s="111"/>
      <c r="K36" s="49">
        <v>1352800</v>
      </c>
      <c r="L36" s="49">
        <v>1343720</v>
      </c>
      <c r="M36" s="50"/>
      <c r="N36" s="49">
        <f>+K36-L36</f>
        <v>9080</v>
      </c>
      <c r="O36" s="51"/>
      <c r="P36" s="51" t="s">
        <v>128</v>
      </c>
      <c r="Q36" s="51" t="s">
        <v>173</v>
      </c>
      <c r="R36" s="42">
        <v>45461</v>
      </c>
      <c r="S36" s="42">
        <v>45506</v>
      </c>
      <c r="T36" s="109"/>
      <c r="U36" s="109"/>
      <c r="V36" s="109"/>
      <c r="W36" s="109"/>
      <c r="X36" s="109"/>
      <c r="Y36" s="48" t="s">
        <v>298</v>
      </c>
      <c r="Z36" s="82"/>
      <c r="AA36" s="83"/>
      <c r="AB36" s="83"/>
      <c r="AC36" s="83"/>
      <c r="AD36" s="83"/>
      <c r="AE36" s="83"/>
      <c r="AF36" s="83"/>
      <c r="AG36" s="82"/>
      <c r="AH36" s="82"/>
      <c r="AI36" s="82"/>
      <c r="AJ36" s="82"/>
      <c r="AK36" s="83"/>
      <c r="AL36" s="82"/>
      <c r="AM36" s="82"/>
    </row>
    <row r="37" spans="1:39" s="53" customFormat="1" ht="142.5" customHeight="1" x14ac:dyDescent="0.25">
      <c r="A37" s="74" t="s">
        <v>199</v>
      </c>
      <c r="B37" s="46" t="s">
        <v>74</v>
      </c>
      <c r="C37" s="58" t="s">
        <v>202</v>
      </c>
      <c r="D37" s="46" t="s">
        <v>34</v>
      </c>
      <c r="E37" s="51" t="s">
        <v>235</v>
      </c>
      <c r="F37" s="49">
        <v>72000</v>
      </c>
      <c r="G37" s="73">
        <v>45449</v>
      </c>
      <c r="H37" s="51" t="s">
        <v>201</v>
      </c>
      <c r="I37" s="51">
        <v>11</v>
      </c>
      <c r="J37" s="49" t="s">
        <v>200</v>
      </c>
      <c r="K37" s="49">
        <v>72000</v>
      </c>
      <c r="L37" s="49">
        <v>72000</v>
      </c>
      <c r="M37" s="50"/>
      <c r="N37" s="49">
        <f>+K37-L37</f>
        <v>0</v>
      </c>
      <c r="O37" s="51"/>
      <c r="P37" s="51" t="s">
        <v>128</v>
      </c>
      <c r="Q37" s="51" t="s">
        <v>173</v>
      </c>
      <c r="R37" s="42">
        <v>45449</v>
      </c>
      <c r="S37" s="42">
        <v>45449</v>
      </c>
      <c r="T37" s="51" t="s">
        <v>242</v>
      </c>
      <c r="U37" s="51">
        <v>10048169371</v>
      </c>
      <c r="V37" s="51" t="s">
        <v>243</v>
      </c>
      <c r="W37" s="42">
        <v>45455</v>
      </c>
      <c r="X37" s="51" t="s">
        <v>141</v>
      </c>
      <c r="Y37" s="51" t="s">
        <v>302</v>
      </c>
      <c r="Z37" s="82"/>
      <c r="AA37" s="83"/>
      <c r="AB37" s="83"/>
      <c r="AC37" s="83"/>
      <c r="AD37" s="83"/>
      <c r="AE37" s="83"/>
      <c r="AF37" s="83"/>
      <c r="AG37" s="82"/>
      <c r="AH37" s="82"/>
      <c r="AI37" s="82"/>
      <c r="AJ37" s="82"/>
      <c r="AK37" s="83"/>
      <c r="AL37" s="82"/>
      <c r="AM37" s="82"/>
    </row>
    <row r="38" spans="1:39" s="53" customFormat="1" ht="165" customHeight="1" x14ac:dyDescent="0.25">
      <c r="A38" s="74" t="s">
        <v>210</v>
      </c>
      <c r="B38" s="46" t="s">
        <v>75</v>
      </c>
      <c r="C38" s="58" t="s">
        <v>211</v>
      </c>
      <c r="D38" s="45" t="s">
        <v>76</v>
      </c>
      <c r="E38" s="51" t="s">
        <v>236</v>
      </c>
      <c r="F38" s="49">
        <v>792360</v>
      </c>
      <c r="G38" s="73">
        <v>45449</v>
      </c>
      <c r="H38" s="51" t="s">
        <v>70</v>
      </c>
      <c r="I38" s="51">
        <v>12</v>
      </c>
      <c r="J38" s="49" t="s">
        <v>212</v>
      </c>
      <c r="K38" s="49">
        <v>792360</v>
      </c>
      <c r="L38" s="49">
        <v>781868</v>
      </c>
      <c r="M38" s="50"/>
      <c r="N38" s="49">
        <f>+K38-L38</f>
        <v>10492</v>
      </c>
      <c r="O38" s="51"/>
      <c r="P38" s="51" t="s">
        <v>128</v>
      </c>
      <c r="Q38" s="51" t="s">
        <v>173</v>
      </c>
      <c r="R38" s="42">
        <v>45449</v>
      </c>
      <c r="S38" s="42">
        <v>45485</v>
      </c>
      <c r="T38" s="51" t="s">
        <v>251</v>
      </c>
      <c r="U38" s="51">
        <v>20602691617</v>
      </c>
      <c r="V38" s="51" t="s">
        <v>289</v>
      </c>
      <c r="W38" s="42">
        <v>45513</v>
      </c>
      <c r="X38" s="51" t="s">
        <v>288</v>
      </c>
      <c r="Y38" s="48" t="s">
        <v>287</v>
      </c>
      <c r="Z38" s="82"/>
      <c r="AA38" s="83"/>
      <c r="AB38" s="83"/>
      <c r="AC38" s="83"/>
      <c r="AD38" s="83"/>
      <c r="AE38" s="83"/>
      <c r="AF38" s="83"/>
      <c r="AG38" s="82"/>
      <c r="AH38" s="82"/>
      <c r="AI38" s="82"/>
      <c r="AJ38" s="82"/>
      <c r="AK38" s="83"/>
      <c r="AL38" s="82"/>
      <c r="AM38" s="82"/>
    </row>
    <row r="39" spans="1:39" s="53" customFormat="1" ht="165" customHeight="1" x14ac:dyDescent="0.25">
      <c r="A39" s="74" t="s">
        <v>223</v>
      </c>
      <c r="B39" s="46" t="s">
        <v>75</v>
      </c>
      <c r="C39" s="58" t="s">
        <v>291</v>
      </c>
      <c r="D39" s="45" t="s">
        <v>76</v>
      </c>
      <c r="E39" s="51" t="s">
        <v>237</v>
      </c>
      <c r="F39" s="49">
        <v>773960</v>
      </c>
      <c r="G39" s="73">
        <v>45449</v>
      </c>
      <c r="H39" s="51" t="s">
        <v>70</v>
      </c>
      <c r="I39" s="51">
        <v>13</v>
      </c>
      <c r="J39" s="49" t="s">
        <v>224</v>
      </c>
      <c r="K39" s="49">
        <v>773960</v>
      </c>
      <c r="L39" s="49">
        <v>768180</v>
      </c>
      <c r="M39" s="50"/>
      <c r="N39" s="49">
        <f>+K39-L39</f>
        <v>5780</v>
      </c>
      <c r="O39" s="51"/>
      <c r="P39" s="51" t="s">
        <v>128</v>
      </c>
      <c r="Q39" s="51" t="s">
        <v>173</v>
      </c>
      <c r="R39" s="42">
        <v>45457</v>
      </c>
      <c r="S39" s="42">
        <v>45495</v>
      </c>
      <c r="T39" s="51" t="s">
        <v>250</v>
      </c>
      <c r="U39" s="51">
        <v>20551703712</v>
      </c>
      <c r="V39" s="51" t="s">
        <v>292</v>
      </c>
      <c r="W39" s="42">
        <v>45524</v>
      </c>
      <c r="X39" s="51" t="s">
        <v>297</v>
      </c>
      <c r="Y39" s="48" t="s">
        <v>293</v>
      </c>
      <c r="Z39" s="82"/>
      <c r="AA39" s="83"/>
      <c r="AB39" s="83"/>
      <c r="AC39" s="83"/>
      <c r="AD39" s="83"/>
      <c r="AE39" s="83"/>
      <c r="AF39" s="83"/>
      <c r="AG39" s="82"/>
      <c r="AH39" s="82"/>
      <c r="AI39" s="82"/>
      <c r="AJ39" s="82"/>
      <c r="AK39" s="83"/>
      <c r="AL39" s="82"/>
      <c r="AM39" s="82"/>
    </row>
    <row r="40" spans="1:39" s="53" customFormat="1" ht="99.75" customHeight="1" x14ac:dyDescent="0.25">
      <c r="A40" s="116" t="s">
        <v>233</v>
      </c>
      <c r="B40" s="114" t="s">
        <v>75</v>
      </c>
      <c r="C40" s="112" t="s">
        <v>290</v>
      </c>
      <c r="D40" s="45" t="s">
        <v>76</v>
      </c>
      <c r="E40" s="51" t="s">
        <v>238</v>
      </c>
      <c r="F40" s="49">
        <v>1175000</v>
      </c>
      <c r="G40" s="118">
        <v>45449</v>
      </c>
      <c r="H40" s="108" t="s">
        <v>70</v>
      </c>
      <c r="I40" s="108">
        <v>14</v>
      </c>
      <c r="J40" s="110" t="s">
        <v>234</v>
      </c>
      <c r="K40" s="49">
        <v>1175000</v>
      </c>
      <c r="L40" s="49" t="s">
        <v>245</v>
      </c>
      <c r="M40" s="50"/>
      <c r="N40" s="49" t="s">
        <v>245</v>
      </c>
      <c r="O40" s="51"/>
      <c r="P40" s="51" t="s">
        <v>128</v>
      </c>
      <c r="Q40" s="51" t="s">
        <v>246</v>
      </c>
      <c r="R40" s="42">
        <v>45469</v>
      </c>
      <c r="S40" s="42">
        <v>45511</v>
      </c>
      <c r="T40" s="51"/>
      <c r="U40" s="51"/>
      <c r="V40" s="51"/>
      <c r="W40" s="51"/>
      <c r="X40" s="51"/>
      <c r="Y40" s="81" t="s">
        <v>267</v>
      </c>
      <c r="Z40" s="82"/>
      <c r="AA40" s="83"/>
      <c r="AB40" s="83"/>
      <c r="AC40" s="83"/>
      <c r="AD40" s="83"/>
      <c r="AE40" s="83"/>
      <c r="AF40" s="83"/>
      <c r="AG40" s="82"/>
      <c r="AH40" s="82"/>
      <c r="AI40" s="82"/>
      <c r="AJ40" s="82"/>
      <c r="AK40" s="83"/>
      <c r="AL40" s="82"/>
      <c r="AM40" s="82"/>
    </row>
    <row r="41" spans="1:39" s="53" customFormat="1" ht="90.75" customHeight="1" x14ac:dyDescent="0.25">
      <c r="A41" s="117"/>
      <c r="B41" s="115"/>
      <c r="C41" s="113"/>
      <c r="D41" s="46" t="s">
        <v>9</v>
      </c>
      <c r="E41" s="51" t="s">
        <v>268</v>
      </c>
      <c r="F41" s="49">
        <v>1175000</v>
      </c>
      <c r="G41" s="119"/>
      <c r="H41" s="109"/>
      <c r="I41" s="109"/>
      <c r="J41" s="111"/>
      <c r="K41" s="49">
        <v>1175000</v>
      </c>
      <c r="L41" s="49">
        <v>645000</v>
      </c>
      <c r="M41" s="50"/>
      <c r="N41" s="49">
        <f>+K41-L41</f>
        <v>530000</v>
      </c>
      <c r="O41" s="51"/>
      <c r="P41" s="51" t="s">
        <v>128</v>
      </c>
      <c r="Q41" s="51" t="s">
        <v>188</v>
      </c>
      <c r="R41" s="42">
        <v>45524</v>
      </c>
      <c r="S41" s="42">
        <v>45545</v>
      </c>
      <c r="T41" s="51" t="s">
        <v>279</v>
      </c>
      <c r="U41" s="51">
        <v>20427797920</v>
      </c>
      <c r="V41" s="51"/>
      <c r="W41" s="51"/>
      <c r="X41" s="51" t="s">
        <v>280</v>
      </c>
      <c r="Y41" s="81" t="s">
        <v>281</v>
      </c>
      <c r="Z41" s="82"/>
      <c r="AA41" s="83"/>
      <c r="AB41" s="83"/>
      <c r="AC41" s="83"/>
      <c r="AD41" s="83"/>
      <c r="AE41" s="83"/>
      <c r="AF41" s="83"/>
      <c r="AG41" s="82"/>
      <c r="AH41" s="82"/>
      <c r="AI41" s="82"/>
      <c r="AJ41" s="82"/>
      <c r="AK41" s="83"/>
      <c r="AL41" s="82"/>
      <c r="AM41" s="82"/>
    </row>
    <row r="42" spans="1:39" s="53" customFormat="1" ht="90.75" customHeight="1" x14ac:dyDescent="0.25">
      <c r="A42" s="74" t="s">
        <v>248</v>
      </c>
      <c r="B42" s="46" t="s">
        <v>74</v>
      </c>
      <c r="C42" s="58" t="s">
        <v>252</v>
      </c>
      <c r="D42" s="45" t="s">
        <v>34</v>
      </c>
      <c r="E42" s="51" t="s">
        <v>259</v>
      </c>
      <c r="F42" s="49">
        <v>360000</v>
      </c>
      <c r="G42" s="73">
        <v>45480</v>
      </c>
      <c r="H42" s="51" t="s">
        <v>70</v>
      </c>
      <c r="I42" s="51">
        <v>15</v>
      </c>
      <c r="J42" s="49" t="s">
        <v>249</v>
      </c>
      <c r="K42" s="49">
        <v>360000</v>
      </c>
      <c r="L42" s="49">
        <v>360000</v>
      </c>
      <c r="M42" s="50"/>
      <c r="N42" s="49">
        <f>+K42-L42</f>
        <v>0</v>
      </c>
      <c r="O42" s="51"/>
      <c r="P42" s="51" t="s">
        <v>128</v>
      </c>
      <c r="Q42" s="51" t="s">
        <v>173</v>
      </c>
      <c r="R42" s="42">
        <v>45504</v>
      </c>
      <c r="S42" s="42">
        <v>45504</v>
      </c>
      <c r="T42" s="51" t="s">
        <v>261</v>
      </c>
      <c r="U42" s="51">
        <v>10322982386</v>
      </c>
      <c r="V42" s="51" t="s">
        <v>269</v>
      </c>
      <c r="W42" s="42">
        <v>45509</v>
      </c>
      <c r="X42" s="51" t="s">
        <v>141</v>
      </c>
      <c r="Y42" s="51" t="s">
        <v>303</v>
      </c>
      <c r="Z42" s="82"/>
      <c r="AA42" s="83"/>
      <c r="AB42" s="83"/>
      <c r="AC42" s="83"/>
      <c r="AD42" s="83"/>
      <c r="AE42" s="83"/>
      <c r="AF42" s="83"/>
      <c r="AG42" s="82"/>
      <c r="AH42" s="82"/>
      <c r="AI42" s="82"/>
      <c r="AJ42" s="82"/>
      <c r="AK42" s="83"/>
      <c r="AL42" s="82"/>
      <c r="AM42" s="82"/>
    </row>
    <row r="43" spans="1:39" s="53" customFormat="1" ht="131.25" customHeight="1" x14ac:dyDescent="0.25">
      <c r="A43" s="106" t="s">
        <v>271</v>
      </c>
      <c r="B43" s="46" t="s">
        <v>74</v>
      </c>
      <c r="C43" s="105" t="s">
        <v>272</v>
      </c>
      <c r="D43" s="46" t="s">
        <v>9</v>
      </c>
      <c r="E43" s="51"/>
      <c r="F43" s="49">
        <v>54715</v>
      </c>
      <c r="G43" s="107">
        <v>45544</v>
      </c>
      <c r="H43" s="51" t="s">
        <v>70</v>
      </c>
      <c r="I43" s="103">
        <v>16</v>
      </c>
      <c r="J43" s="104" t="s">
        <v>274</v>
      </c>
      <c r="K43" s="49"/>
      <c r="L43" s="49"/>
      <c r="M43" s="50"/>
      <c r="N43" s="49"/>
      <c r="O43" s="51"/>
      <c r="P43" s="51" t="s">
        <v>216</v>
      </c>
      <c r="Q43" s="51" t="s">
        <v>216</v>
      </c>
      <c r="R43" s="42"/>
      <c r="S43" s="42"/>
      <c r="T43" s="51"/>
      <c r="U43" s="51"/>
      <c r="V43" s="51"/>
      <c r="W43" s="51"/>
      <c r="X43" s="51"/>
      <c r="Y43" s="81" t="s">
        <v>294</v>
      </c>
      <c r="Z43" s="82"/>
      <c r="AA43" s="83"/>
      <c r="AB43" s="83"/>
      <c r="AC43" s="83"/>
      <c r="AD43" s="83"/>
      <c r="AE43" s="83"/>
      <c r="AF43" s="83"/>
      <c r="AG43" s="82"/>
      <c r="AH43" s="82"/>
      <c r="AI43" s="82"/>
      <c r="AJ43" s="82"/>
      <c r="AK43" s="83"/>
      <c r="AL43" s="82"/>
      <c r="AM43" s="82"/>
    </row>
    <row r="44" spans="1:39" s="53" customFormat="1" ht="90.75" customHeight="1" x14ac:dyDescent="0.25">
      <c r="A44" s="106" t="s">
        <v>270</v>
      </c>
      <c r="B44" s="46" t="s">
        <v>74</v>
      </c>
      <c r="C44" s="105" t="s">
        <v>273</v>
      </c>
      <c r="D44" s="46" t="s">
        <v>25</v>
      </c>
      <c r="E44" s="51" t="s">
        <v>278</v>
      </c>
      <c r="F44" s="49">
        <v>1799000</v>
      </c>
      <c r="G44" s="107">
        <v>45544</v>
      </c>
      <c r="H44" s="51" t="s">
        <v>70</v>
      </c>
      <c r="I44" s="103">
        <v>16</v>
      </c>
      <c r="J44" s="104" t="s">
        <v>274</v>
      </c>
      <c r="K44" s="49">
        <v>1799000</v>
      </c>
      <c r="L44" s="49"/>
      <c r="M44" s="50"/>
      <c r="N44" s="49"/>
      <c r="O44" s="51"/>
      <c r="P44" s="51" t="s">
        <v>128</v>
      </c>
      <c r="Q44" s="51" t="s">
        <v>188</v>
      </c>
      <c r="R44" s="42">
        <v>45539</v>
      </c>
      <c r="S44" s="42">
        <v>45575</v>
      </c>
      <c r="T44" s="51"/>
      <c r="U44" s="51"/>
      <c r="V44" s="51"/>
      <c r="W44" s="51"/>
      <c r="X44" s="51"/>
      <c r="Y44" s="100" t="s">
        <v>277</v>
      </c>
      <c r="Z44" s="82"/>
      <c r="AA44" s="83"/>
      <c r="AB44" s="83"/>
      <c r="AC44" s="83"/>
      <c r="AD44" s="83"/>
      <c r="AE44" s="83"/>
      <c r="AF44" s="83"/>
      <c r="AG44" s="82"/>
      <c r="AH44" s="82"/>
      <c r="AI44" s="82"/>
      <c r="AJ44" s="82"/>
      <c r="AK44" s="83"/>
      <c r="AL44" s="82"/>
      <c r="AM44" s="82"/>
    </row>
    <row r="45" spans="1:39" s="53" customFormat="1" ht="178.5" hidden="1" customHeight="1" x14ac:dyDescent="0.25">
      <c r="A45" s="74"/>
      <c r="B45" s="46"/>
      <c r="C45" s="58"/>
      <c r="D45" s="45"/>
      <c r="E45" s="51"/>
      <c r="F45" s="49"/>
      <c r="G45" s="73"/>
      <c r="H45" s="51"/>
      <c r="I45" s="51"/>
      <c r="J45" s="49"/>
      <c r="K45" s="49"/>
      <c r="L45" s="49"/>
      <c r="M45" s="50"/>
      <c r="N45" s="49"/>
      <c r="O45" s="51"/>
      <c r="P45" s="51"/>
      <c r="Q45" s="51"/>
      <c r="R45" s="42"/>
      <c r="S45" s="42"/>
      <c r="T45" s="51"/>
      <c r="U45" s="51"/>
      <c r="V45" s="51"/>
      <c r="W45" s="42"/>
      <c r="X45" s="51"/>
      <c r="Y45" s="51"/>
      <c r="Z45" s="82"/>
      <c r="AA45" s="83"/>
      <c r="AB45" s="83"/>
      <c r="AC45" s="83"/>
      <c r="AD45" s="83"/>
      <c r="AE45" s="83"/>
      <c r="AF45" s="83"/>
      <c r="AG45" s="82"/>
      <c r="AH45" s="82"/>
      <c r="AI45" s="82"/>
      <c r="AJ45" s="82"/>
      <c r="AK45" s="83"/>
      <c r="AL45" s="82"/>
      <c r="AM45" s="82"/>
    </row>
    <row r="46" spans="1:39" s="53" customFormat="1" ht="128.25" customHeight="1" x14ac:dyDescent="0.25">
      <c r="A46" s="92"/>
      <c r="B46" s="93"/>
      <c r="C46" s="94"/>
      <c r="D46" s="93"/>
      <c r="E46" s="82"/>
      <c r="F46" s="95"/>
      <c r="G46" s="96"/>
      <c r="H46" s="82"/>
      <c r="I46" s="82"/>
      <c r="J46" s="95"/>
      <c r="K46" s="95"/>
      <c r="L46" s="95"/>
      <c r="M46" s="97"/>
      <c r="N46" s="95"/>
      <c r="O46" s="82"/>
      <c r="P46" s="82"/>
      <c r="Q46" s="82"/>
      <c r="R46" s="83"/>
      <c r="S46" s="82"/>
      <c r="T46" s="82"/>
      <c r="U46" s="82"/>
      <c r="V46" s="82"/>
      <c r="W46" s="82"/>
      <c r="X46" s="82"/>
      <c r="Y46" s="98"/>
      <c r="Z46" s="82"/>
      <c r="AA46" s="83"/>
      <c r="AB46" s="83"/>
      <c r="AC46" s="83"/>
      <c r="AD46" s="83"/>
      <c r="AE46" s="83"/>
      <c r="AF46" s="83"/>
      <c r="AG46" s="82"/>
      <c r="AH46" s="82"/>
      <c r="AI46" s="82"/>
      <c r="AJ46" s="82"/>
      <c r="AK46" s="83"/>
      <c r="AL46" s="82"/>
      <c r="AM46" s="82"/>
    </row>
    <row r="47" spans="1:39" s="53" customFormat="1" ht="49.5" customHeight="1" x14ac:dyDescent="0.25"/>
  </sheetData>
  <autoFilter ref="A6:AM47" xr:uid="{00000000-0009-0000-0000-000000000000}"/>
  <mergeCells count="59">
    <mergeCell ref="T35:T36"/>
    <mergeCell ref="U35:U36"/>
    <mergeCell ref="V35:V36"/>
    <mergeCell ref="W35:W36"/>
    <mergeCell ref="X35:X36"/>
    <mergeCell ref="Q5:Q6"/>
    <mergeCell ref="R5:R6"/>
    <mergeCell ref="S5:S6"/>
    <mergeCell ref="E5:E6"/>
    <mergeCell ref="T5:T6"/>
    <mergeCell ref="U5:U6"/>
    <mergeCell ref="V5:V6"/>
    <mergeCell ref="W5:W6"/>
    <mergeCell ref="X5:X6"/>
    <mergeCell ref="AD5:AD6"/>
    <mergeCell ref="Y5:Y6"/>
    <mergeCell ref="Z5:Z6"/>
    <mergeCell ref="AA5:AA6"/>
    <mergeCell ref="AB5:AB6"/>
    <mergeCell ref="AC5:AC6"/>
    <mergeCell ref="AL5:AL6"/>
    <mergeCell ref="AM5:AM6"/>
    <mergeCell ref="AO5:AR6"/>
    <mergeCell ref="AF5:AF6"/>
    <mergeCell ref="AG5:AG6"/>
    <mergeCell ref="AH5:AH6"/>
    <mergeCell ref="AI5:AI6"/>
    <mergeCell ref="AJ5:AJ6"/>
    <mergeCell ref="AK5:AK6"/>
    <mergeCell ref="A1:AM1"/>
    <mergeCell ref="A2:AM2"/>
    <mergeCell ref="A5:A6"/>
    <mergeCell ref="B5:B6"/>
    <mergeCell ref="C5:C6"/>
    <mergeCell ref="D5:D6"/>
    <mergeCell ref="F5:F6"/>
    <mergeCell ref="G5:G6"/>
    <mergeCell ref="I5:J5"/>
    <mergeCell ref="K5:K6"/>
    <mergeCell ref="AE5:AE6"/>
    <mergeCell ref="L5:L6"/>
    <mergeCell ref="M5:M6"/>
    <mergeCell ref="N5:N6"/>
    <mergeCell ref="O5:O6"/>
    <mergeCell ref="P5:P6"/>
    <mergeCell ref="I35:I36"/>
    <mergeCell ref="J35:J36"/>
    <mergeCell ref="A35:A36"/>
    <mergeCell ref="B35:B36"/>
    <mergeCell ref="C35:C36"/>
    <mergeCell ref="G35:G36"/>
    <mergeCell ref="H35:H36"/>
    <mergeCell ref="I40:I41"/>
    <mergeCell ref="J40:J41"/>
    <mergeCell ref="C40:C41"/>
    <mergeCell ref="B40:B41"/>
    <mergeCell ref="A40:A41"/>
    <mergeCell ref="G40:G41"/>
    <mergeCell ref="H40:H41"/>
  </mergeCells>
  <pageMargins left="0.70866141732283472" right="0.51181102362204722" top="0.74803149606299213" bottom="0.15748031496062992" header="0.11811023622047245" footer="0"/>
  <pageSetup paperSize="8" scale="38" fitToHeight="0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313D-8EF5-42F9-8BDC-B44796645EFE}">
  <sheetPr>
    <pageSetUpPr fitToPage="1"/>
  </sheetPr>
  <dimension ref="A1:N44"/>
  <sheetViews>
    <sheetView showGridLines="0" tabSelected="1" topLeftCell="A4" zoomScale="115" zoomScaleNormal="115" workbookViewId="0">
      <selection activeCell="A6" sqref="A6"/>
    </sheetView>
  </sheetViews>
  <sheetFormatPr baseColWidth="10" defaultColWidth="11.42578125" defaultRowHeight="15" x14ac:dyDescent="0.25"/>
  <cols>
    <col min="1" max="1" width="47.28515625" style="3" customWidth="1"/>
    <col min="2" max="2" width="12.5703125" style="3" customWidth="1"/>
    <col min="3" max="3" width="9" style="3" bestFit="1" customWidth="1"/>
    <col min="4" max="4" width="9.28515625" style="3" bestFit="1" customWidth="1"/>
    <col min="5" max="5" width="11.140625" style="3" bestFit="1" customWidth="1"/>
    <col min="6" max="6" width="14.7109375" style="3" customWidth="1"/>
    <col min="7" max="7" width="11.5703125" style="3" customWidth="1"/>
    <col min="8" max="8" width="11.7109375" style="3" bestFit="1" customWidth="1"/>
    <col min="9" max="9" width="11.7109375" style="3" customWidth="1"/>
    <col min="10" max="10" width="13" style="3" bestFit="1" customWidth="1"/>
    <col min="11" max="11" width="11.42578125" style="3" bestFit="1" customWidth="1"/>
    <col min="12" max="12" width="11.42578125" style="3" customWidth="1"/>
    <col min="13" max="13" width="2.140625" style="3" customWidth="1"/>
    <col min="14" max="16384" width="11.42578125" style="3"/>
  </cols>
  <sheetData>
    <row r="1" spans="1:14" ht="45" customHeight="1" x14ac:dyDescent="0.25">
      <c r="A1" s="145" t="s">
        <v>316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4" x14ac:dyDescent="0.25">
      <c r="A2" s="7"/>
    </row>
    <row r="3" spans="1:14" ht="21.75" customHeight="1" x14ac:dyDescent="0.25">
      <c r="A3" s="146" t="s">
        <v>6</v>
      </c>
      <c r="B3" s="148" t="s">
        <v>15</v>
      </c>
      <c r="C3" s="149"/>
      <c r="D3" s="149"/>
      <c r="E3" s="149"/>
      <c r="F3" s="149"/>
      <c r="G3" s="149"/>
      <c r="H3" s="149"/>
      <c r="I3" s="149"/>
      <c r="J3" s="149"/>
      <c r="K3" s="149"/>
      <c r="L3" s="150"/>
    </row>
    <row r="4" spans="1:14" ht="30" x14ac:dyDescent="0.25">
      <c r="A4" s="147"/>
      <c r="B4" s="68" t="s">
        <v>11</v>
      </c>
      <c r="C4" s="68" t="s">
        <v>12</v>
      </c>
      <c r="D4" s="68" t="s">
        <v>13</v>
      </c>
      <c r="E4" s="69" t="s">
        <v>14</v>
      </c>
      <c r="F4" s="70"/>
      <c r="G4" s="71"/>
      <c r="H4" s="71"/>
      <c r="I4" s="151" t="s">
        <v>79</v>
      </c>
      <c r="J4" s="151"/>
      <c r="K4" s="151"/>
      <c r="L4" s="151"/>
    </row>
    <row r="5" spans="1:14" ht="21.75" customHeight="1" x14ac:dyDescent="0.25">
      <c r="A5" s="62" t="s">
        <v>7</v>
      </c>
      <c r="B5" s="60">
        <v>5</v>
      </c>
      <c r="C5" s="60">
        <v>0</v>
      </c>
      <c r="D5" s="60">
        <v>0</v>
      </c>
      <c r="E5" s="60">
        <f>+B5+C5-D5</f>
        <v>5</v>
      </c>
      <c r="F5" s="66"/>
      <c r="G5" s="66"/>
      <c r="H5" s="152"/>
      <c r="I5" s="153">
        <v>1</v>
      </c>
      <c r="J5" s="153" t="s">
        <v>80</v>
      </c>
      <c r="K5" s="153">
        <v>8</v>
      </c>
      <c r="L5" s="154">
        <f>+(K5/E11)*100%</f>
        <v>0.5</v>
      </c>
    </row>
    <row r="6" spans="1:14" ht="21.75" customHeight="1" x14ac:dyDescent="0.25">
      <c r="A6" s="62" t="s">
        <v>76</v>
      </c>
      <c r="B6" s="60">
        <v>0</v>
      </c>
      <c r="C6" s="60">
        <v>1</v>
      </c>
      <c r="D6" s="60">
        <v>0</v>
      </c>
      <c r="E6" s="60">
        <f>+B6+C6-D6</f>
        <v>1</v>
      </c>
      <c r="F6" s="66"/>
      <c r="G6" s="66"/>
      <c r="H6" s="152"/>
      <c r="I6" s="153"/>
      <c r="J6" s="153"/>
      <c r="K6" s="153"/>
      <c r="L6" s="153"/>
    </row>
    <row r="7" spans="1:14" ht="21.75" customHeight="1" x14ac:dyDescent="0.25">
      <c r="A7" s="62" t="s">
        <v>9</v>
      </c>
      <c r="B7" s="60">
        <v>3</v>
      </c>
      <c r="C7" s="60">
        <v>0</v>
      </c>
      <c r="D7" s="60">
        <v>2</v>
      </c>
      <c r="E7" s="60">
        <f>+B7+C7-D7</f>
        <v>1</v>
      </c>
      <c r="F7" s="66"/>
      <c r="G7" s="66"/>
      <c r="H7" s="152"/>
      <c r="I7" s="153"/>
      <c r="J7" s="153"/>
      <c r="K7" s="153"/>
      <c r="L7" s="153"/>
    </row>
    <row r="8" spans="1:14" ht="21.75" customHeight="1" x14ac:dyDescent="0.25">
      <c r="A8" s="62" t="s">
        <v>24</v>
      </c>
      <c r="B8" s="60">
        <v>5</v>
      </c>
      <c r="C8" s="60">
        <v>0</v>
      </c>
      <c r="D8" s="60">
        <v>0</v>
      </c>
      <c r="E8" s="60">
        <f>+B8+C8-D8</f>
        <v>5</v>
      </c>
      <c r="F8" s="66"/>
      <c r="G8" s="66"/>
      <c r="H8" s="66"/>
      <c r="I8" s="66"/>
      <c r="J8" s="66"/>
      <c r="K8" s="66"/>
      <c r="L8" s="66"/>
      <c r="N8" s="19"/>
    </row>
    <row r="9" spans="1:14" ht="29.25" customHeight="1" x14ac:dyDescent="0.25">
      <c r="A9" s="62" t="s">
        <v>78</v>
      </c>
      <c r="B9" s="60">
        <v>3</v>
      </c>
      <c r="C9" s="60">
        <v>1</v>
      </c>
      <c r="D9" s="60">
        <v>0</v>
      </c>
      <c r="E9" s="60">
        <f>+B9+C9-D9</f>
        <v>4</v>
      </c>
      <c r="F9" s="66"/>
      <c r="G9" s="66"/>
      <c r="H9" s="66"/>
      <c r="I9" s="155">
        <v>2</v>
      </c>
      <c r="J9" s="155" t="s">
        <v>81</v>
      </c>
      <c r="K9" s="155">
        <v>8</v>
      </c>
      <c r="L9" s="158">
        <f>+(K9/E11)*100%</f>
        <v>0.5</v>
      </c>
    </row>
    <row r="10" spans="1:14" ht="29.25" customHeight="1" x14ac:dyDescent="0.25">
      <c r="A10" s="62" t="s">
        <v>34</v>
      </c>
      <c r="B10" s="60">
        <v>0</v>
      </c>
      <c r="C10" s="60">
        <v>0</v>
      </c>
      <c r="D10" s="60">
        <v>0</v>
      </c>
      <c r="E10" s="60">
        <f>+B10+C10+D10</f>
        <v>0</v>
      </c>
      <c r="F10" s="66"/>
      <c r="G10" s="66"/>
      <c r="H10" s="66"/>
      <c r="I10" s="156"/>
      <c r="J10" s="156"/>
      <c r="K10" s="156"/>
      <c r="L10" s="156"/>
    </row>
    <row r="11" spans="1:14" ht="21.75" customHeight="1" x14ac:dyDescent="0.25">
      <c r="A11" s="61" t="s">
        <v>8</v>
      </c>
      <c r="B11" s="61">
        <f>SUM(B5:B10)</f>
        <v>16</v>
      </c>
      <c r="C11" s="61">
        <f>+SUM(C5:C10)</f>
        <v>2</v>
      </c>
      <c r="D11" s="61">
        <f>+SUM(D5:D10)</f>
        <v>2</v>
      </c>
      <c r="E11" s="61">
        <f>+SUM(E5:E10)</f>
        <v>16</v>
      </c>
      <c r="F11" s="67"/>
      <c r="G11" s="67"/>
      <c r="H11" s="67"/>
      <c r="I11" s="157"/>
      <c r="J11" s="157"/>
      <c r="K11" s="157"/>
      <c r="L11" s="157"/>
    </row>
    <row r="12" spans="1:14" s="6" customFormat="1" ht="12" x14ac:dyDescent="0.25">
      <c r="A12" s="5"/>
      <c r="L12" s="72">
        <f>+L5+L9</f>
        <v>1</v>
      </c>
    </row>
    <row r="13" spans="1:14" s="6" customFormat="1" ht="12" x14ac:dyDescent="0.25">
      <c r="A13" s="8"/>
    </row>
    <row r="14" spans="1:14" s="6" customFormat="1" x14ac:dyDescent="0.25">
      <c r="A14" s="5"/>
      <c r="B14" s="159" t="s">
        <v>36</v>
      </c>
      <c r="C14" s="159"/>
      <c r="D14" s="13" t="s">
        <v>37</v>
      </c>
      <c r="E14" s="13" t="s">
        <v>35</v>
      </c>
    </row>
    <row r="15" spans="1:14" s="6" customFormat="1" ht="18" customHeight="1" x14ac:dyDescent="0.25">
      <c r="A15" s="5"/>
      <c r="B15" s="140" t="s">
        <v>38</v>
      </c>
      <c r="C15" s="140"/>
      <c r="D15" s="14">
        <f>+E11</f>
        <v>16</v>
      </c>
      <c r="E15" s="15">
        <v>1</v>
      </c>
    </row>
    <row r="16" spans="1:14" x14ac:dyDescent="0.25">
      <c r="A16" s="5"/>
      <c r="B16" s="140" t="s">
        <v>39</v>
      </c>
      <c r="C16" s="140"/>
      <c r="D16" s="14">
        <v>8</v>
      </c>
      <c r="E16" s="15">
        <f>(D16*1)/E11</f>
        <v>0.5</v>
      </c>
    </row>
    <row r="17" spans="1:9" x14ac:dyDescent="0.25">
      <c r="B17" s="140" t="s">
        <v>40</v>
      </c>
      <c r="C17" s="140"/>
      <c r="D17" s="14">
        <f>D15-D16</f>
        <v>8</v>
      </c>
      <c r="E17" s="15">
        <f>(D17*1)/E11</f>
        <v>0.5</v>
      </c>
    </row>
    <row r="20" spans="1:9" x14ac:dyDescent="0.25">
      <c r="A20" s="17" t="s">
        <v>42</v>
      </c>
      <c r="B20" s="18"/>
      <c r="C20" s="18"/>
      <c r="D20" s="18"/>
      <c r="E20" s="18"/>
    </row>
    <row r="21" spans="1:9" s="16" customFormat="1" ht="30.75" customHeight="1" x14ac:dyDescent="0.25">
      <c r="A21" s="141"/>
      <c r="B21" s="141"/>
      <c r="C21" s="141"/>
      <c r="D21" s="141"/>
      <c r="E21" s="141"/>
    </row>
    <row r="22" spans="1:9" s="16" customFormat="1" ht="30.75" customHeight="1" x14ac:dyDescent="0.25">
      <c r="A22" s="22" t="s">
        <v>71</v>
      </c>
      <c r="B22" s="41" t="s">
        <v>140</v>
      </c>
      <c r="C22" s="23"/>
      <c r="D22" s="23">
        <f>E16</f>
        <v>0.5</v>
      </c>
      <c r="E22" s="22"/>
    </row>
    <row r="28" spans="1:9" ht="72" hidden="1" customHeight="1" x14ac:dyDescent="0.25">
      <c r="B28" s="142" t="s">
        <v>55</v>
      </c>
      <c r="C28" s="143"/>
      <c r="D28" s="143"/>
      <c r="E28" s="143"/>
      <c r="F28" s="143"/>
      <c r="G28" s="143"/>
      <c r="H28" s="143"/>
      <c r="I28" s="144"/>
    </row>
    <row r="29" spans="1:9" hidden="1" x14ac:dyDescent="0.25">
      <c r="B29" s="25"/>
      <c r="C29" s="25"/>
      <c r="D29" s="26"/>
      <c r="E29" s="26"/>
      <c r="F29" s="26"/>
      <c r="G29" s="24"/>
    </row>
    <row r="30" spans="1:9" ht="24" hidden="1" x14ac:dyDescent="0.25">
      <c r="B30" s="40" t="s">
        <v>56</v>
      </c>
      <c r="C30" s="40" t="s">
        <v>57</v>
      </c>
      <c r="D30" s="40"/>
      <c r="E30" s="40"/>
      <c r="F30" s="40" t="s">
        <v>58</v>
      </c>
      <c r="G30" s="40" t="s">
        <v>39</v>
      </c>
      <c r="H30" s="37" t="s">
        <v>40</v>
      </c>
      <c r="I30" s="37" t="s">
        <v>59</v>
      </c>
    </row>
    <row r="31" spans="1:9" hidden="1" x14ac:dyDescent="0.25">
      <c r="B31" s="40"/>
      <c r="C31" s="40"/>
      <c r="D31" s="40"/>
      <c r="E31" s="40"/>
      <c r="F31" s="40"/>
      <c r="G31" s="40"/>
      <c r="H31" s="38"/>
      <c r="I31" s="38"/>
    </row>
    <row r="32" spans="1:9" ht="36" hidden="1" x14ac:dyDescent="0.25">
      <c r="B32" s="27">
        <v>1</v>
      </c>
      <c r="C32" s="39" t="s">
        <v>23</v>
      </c>
      <c r="D32" s="39"/>
      <c r="E32" s="39"/>
      <c r="F32" s="27">
        <v>5</v>
      </c>
      <c r="G32" s="27">
        <v>5</v>
      </c>
      <c r="H32" s="30">
        <v>0</v>
      </c>
      <c r="I32" s="28"/>
    </row>
    <row r="33" spans="2:9" hidden="1" x14ac:dyDescent="0.25">
      <c r="B33" s="27">
        <v>2</v>
      </c>
      <c r="C33" s="131" t="s">
        <v>25</v>
      </c>
      <c r="D33" s="132"/>
      <c r="E33" s="133"/>
      <c r="F33" s="27">
        <v>2</v>
      </c>
      <c r="G33" s="27">
        <v>2</v>
      </c>
      <c r="H33" s="31">
        <v>1</v>
      </c>
      <c r="I33" s="29"/>
    </row>
    <row r="34" spans="2:9" ht="24" hidden="1" customHeight="1" x14ac:dyDescent="0.25">
      <c r="B34" s="27">
        <v>3</v>
      </c>
      <c r="C34" s="131" t="s">
        <v>24</v>
      </c>
      <c r="D34" s="132"/>
      <c r="E34" s="133"/>
      <c r="F34" s="27">
        <v>6</v>
      </c>
      <c r="G34" s="27">
        <v>6</v>
      </c>
      <c r="H34" s="30">
        <v>3</v>
      </c>
      <c r="I34" s="28"/>
    </row>
    <row r="35" spans="2:9" ht="18" hidden="1" customHeight="1" x14ac:dyDescent="0.25">
      <c r="B35" s="27">
        <v>4</v>
      </c>
      <c r="C35" s="131" t="s">
        <v>9</v>
      </c>
      <c r="D35" s="132"/>
      <c r="E35" s="133"/>
      <c r="F35" s="27">
        <v>13</v>
      </c>
      <c r="G35" s="27">
        <v>13</v>
      </c>
      <c r="H35" s="30">
        <v>5</v>
      </c>
      <c r="I35" s="28"/>
    </row>
    <row r="36" spans="2:9" ht="20.25" hidden="1" customHeight="1" x14ac:dyDescent="0.25">
      <c r="B36" s="27">
        <v>5</v>
      </c>
      <c r="C36" s="131" t="s">
        <v>34</v>
      </c>
      <c r="D36" s="132"/>
      <c r="E36" s="133"/>
      <c r="F36" s="27">
        <v>7</v>
      </c>
      <c r="G36" s="27">
        <v>7</v>
      </c>
      <c r="H36" s="30">
        <v>0</v>
      </c>
      <c r="I36" s="28"/>
    </row>
    <row r="37" spans="2:9" hidden="1" x14ac:dyDescent="0.25">
      <c r="B37" s="134" t="s">
        <v>60</v>
      </c>
      <c r="C37" s="135"/>
      <c r="D37" s="135"/>
      <c r="E37" s="136"/>
      <c r="F37" s="35">
        <v>33</v>
      </c>
      <c r="G37" s="35">
        <v>33</v>
      </c>
      <c r="H37" s="36">
        <v>9</v>
      </c>
      <c r="I37" s="28"/>
    </row>
    <row r="38" spans="2:9" ht="20.25" hidden="1" customHeight="1" x14ac:dyDescent="0.25">
      <c r="B38" s="137"/>
      <c r="C38" s="138"/>
      <c r="D38" s="138"/>
      <c r="E38" s="139"/>
      <c r="F38" s="33">
        <v>1</v>
      </c>
      <c r="G38" s="34">
        <f>(33*1)/33</f>
        <v>1</v>
      </c>
      <c r="H38" s="34">
        <f>(9*1)/33</f>
        <v>0.27272727272727271</v>
      </c>
      <c r="I38" s="32"/>
    </row>
    <row r="39" spans="2:9" ht="20.25" customHeight="1" x14ac:dyDescent="0.25"/>
    <row r="40" spans="2:9" ht="20.25" customHeight="1" x14ac:dyDescent="0.25"/>
    <row r="41" spans="2:9" ht="20.25" customHeight="1" x14ac:dyDescent="0.25"/>
    <row r="42" spans="2:9" ht="20.25" customHeight="1" x14ac:dyDescent="0.25"/>
    <row r="43" spans="2:9" ht="20.25" customHeight="1" x14ac:dyDescent="0.25"/>
    <row r="44" spans="2:9" ht="20.25" customHeight="1" x14ac:dyDescent="0.25"/>
  </sheetData>
  <mergeCells count="24">
    <mergeCell ref="B15:C15"/>
    <mergeCell ref="A1:M1"/>
    <mergeCell ref="A3:A4"/>
    <mergeCell ref="B3:L3"/>
    <mergeCell ref="I4:L4"/>
    <mergeCell ref="H5:H7"/>
    <mergeCell ref="I5:I7"/>
    <mergeCell ref="J5:J7"/>
    <mergeCell ref="K5:K7"/>
    <mergeCell ref="L5:L7"/>
    <mergeCell ref="I9:I11"/>
    <mergeCell ref="J9:J11"/>
    <mergeCell ref="K9:K11"/>
    <mergeCell ref="L9:L11"/>
    <mergeCell ref="B14:C14"/>
    <mergeCell ref="C35:E35"/>
    <mergeCell ref="C36:E36"/>
    <mergeCell ref="B37:E38"/>
    <mergeCell ref="B16:C16"/>
    <mergeCell ref="B17:C17"/>
    <mergeCell ref="A21:E21"/>
    <mergeCell ref="B28:I28"/>
    <mergeCell ref="C33:E33"/>
    <mergeCell ref="C34:E34"/>
  </mergeCells>
  <pageMargins left="0.7" right="0.7" top="0.75" bottom="0.75" header="0.3" footer="0.3"/>
  <pageSetup paperSize="9" scale="69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Seguimiento17.09.2024</vt:lpstr>
      <vt:lpstr>Resumen Mar</vt:lpstr>
      <vt:lpstr>Seguimiento17.09.2024!Área_de_impresión</vt:lpstr>
      <vt:lpstr>Seguimiento17.09.2024!Títulos_a_imprimir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Maira Cabrera Osorio</dc:creator>
  <cp:lastModifiedBy>Mauricio Ottiniano Flores</cp:lastModifiedBy>
  <cp:lastPrinted>2025-03-26T15:04:36Z</cp:lastPrinted>
  <dcterms:created xsi:type="dcterms:W3CDTF">2018-01-11T17:13:57Z</dcterms:created>
  <dcterms:modified xsi:type="dcterms:W3CDTF">2025-04-11T20:44:41Z</dcterms:modified>
</cp:coreProperties>
</file>