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rdi\Downloads\POI MARZO 2025\"/>
    </mc:Choice>
  </mc:AlternateContent>
  <xr:revisionPtr revIDLastSave="0" documentId="13_ncr:1_{50A19F1E-FA8C-4DC7-AE71-918F9925B1EB}" xr6:coauthVersionLast="47" xr6:coauthVersionMax="47" xr10:uidLastSave="{00000000-0000-0000-0000-000000000000}"/>
  <bookViews>
    <workbookView xWindow="-120" yWindow="-120" windowWidth="29040" windowHeight="15720" tabRatio="702" firstSheet="1" activeTab="1" xr2:uid="{00000000-000D-0000-FFFF-FFFF00000000}"/>
  </bookViews>
  <sheets>
    <sheet name="LÍQUIDOS DE GAS NATURAL" sheetId="15297" state="hidden" r:id="rId1"/>
    <sheet name="LÍQUIDOS DE GAS NATURAL 23-25" sheetId="15298" r:id="rId2"/>
  </sheets>
  <definedNames>
    <definedName name="_xlnm._FilterDatabase" localSheetId="0" hidden="1">'LÍQUIDOS DE GAS NATURAL'!$D$13:$HS$18</definedName>
    <definedName name="_xlnm._FilterDatabase" localSheetId="1" hidden="1">'LÍQUIDOS DE GAS NATURAL 23-25'!$D$13:$E$18</definedName>
    <definedName name="_xlnm.Print_Area" localSheetId="0">'LÍQUIDOS DE GAS NATURAL'!$D$4:$IU$77</definedName>
    <definedName name="_xlnm.Print_Area" localSheetId="1">'LÍQUIDOS DE GAS NATURAL 23-25'!$A$1:$CD$82</definedName>
  </definedNames>
  <calcPr calcId="191029"/>
</workbook>
</file>

<file path=xl/calcChain.xml><?xml version="1.0" encoding="utf-8"?>
<calcChain xmlns="http://schemas.openxmlformats.org/spreadsheetml/2006/main">
  <c r="CC20" i="15298" l="1"/>
  <c r="CC19" i="15298"/>
  <c r="CC17" i="15298"/>
  <c r="CC16" i="15298"/>
  <c r="CC15" i="15298"/>
  <c r="CC14" i="15298"/>
  <c r="CB21" i="15298"/>
  <c r="CB18" i="15298"/>
  <c r="CB23" i="15298" l="1"/>
  <c r="CA21" i="15298"/>
  <c r="CC21" i="15298" s="1"/>
  <c r="CA18" i="15298"/>
  <c r="CC18" i="15298" s="1"/>
  <c r="CA23" i="15298" l="1"/>
  <c r="CC23" i="15298"/>
  <c r="BZ18" i="15298"/>
  <c r="BZ23" i="15298" s="1"/>
  <c r="BZ21" i="15298"/>
  <c r="BY21" i="15298" l="1"/>
  <c r="BY18" i="15298"/>
  <c r="BX21" i="15298"/>
  <c r="BX18" i="15298"/>
  <c r="BY23" i="15298" l="1"/>
  <c r="BX23" i="15298"/>
  <c r="BW21" i="15298"/>
  <c r="BW18" i="15298"/>
  <c r="BW23" i="15298" s="1"/>
  <c r="BV21" i="15298" l="1"/>
  <c r="BV18" i="15298"/>
  <c r="BU21" i="15298"/>
  <c r="BU18" i="15298"/>
  <c r="BT21" i="15298"/>
  <c r="BT18" i="15298"/>
  <c r="BS18" i="15298"/>
  <c r="BS21" i="15298"/>
  <c r="BU23" i="15298" l="1"/>
  <c r="BV23" i="15298"/>
  <c r="BT23" i="15298"/>
  <c r="BS23" i="15298"/>
  <c r="BR21" i="15298"/>
  <c r="BR18" i="15298"/>
  <c r="BR23" i="15298" l="1"/>
  <c r="BQ21" i="15298"/>
  <c r="BQ18" i="15298"/>
  <c r="BQ23" i="15298" s="1"/>
  <c r="BP21" i="15298"/>
  <c r="BP18" i="15298"/>
  <c r="BP23" i="15298" s="1"/>
  <c r="BO18" i="15298" l="1"/>
  <c r="BO21" i="15298"/>
  <c r="BO23" i="15298" l="1"/>
  <c r="BN21" i="15298"/>
  <c r="BN18" i="15298"/>
  <c r="BN23" i="15298" s="1"/>
  <c r="BM18" i="15298" l="1"/>
  <c r="BM21" i="15298"/>
  <c r="BM23" i="15298" l="1"/>
  <c r="BL18" i="15298"/>
  <c r="BK21" i="15298"/>
  <c r="BJ21" i="15298"/>
  <c r="BI21" i="15298"/>
  <c r="BH21" i="15298"/>
  <c r="BG21" i="15298"/>
  <c r="BF21" i="15298"/>
  <c r="BE21" i="15298"/>
  <c r="BD21" i="15298"/>
  <c r="BC21" i="15298"/>
  <c r="BB21" i="15298"/>
  <c r="BA21" i="15298"/>
  <c r="AZ21" i="15298"/>
  <c r="AY21" i="15298"/>
  <c r="AX21" i="15298"/>
  <c r="AW21" i="15298"/>
  <c r="AV21" i="15298"/>
  <c r="BL21" i="15298"/>
  <c r="BL23" i="15298" l="1"/>
  <c r="BK18" i="15298"/>
  <c r="BK23" i="15298" s="1"/>
  <c r="BJ18" i="15298" l="1"/>
  <c r="BI18" i="15298"/>
  <c r="BJ23" i="15298" l="1"/>
  <c r="BI23" i="15298"/>
  <c r="BH18" i="15298"/>
  <c r="BH23" i="15298" l="1"/>
  <c r="BG18" i="15298"/>
  <c r="BF18" i="15298"/>
  <c r="BG23" i="15298" l="1"/>
  <c r="BF23" i="15298"/>
  <c r="BE18" i="15298"/>
  <c r="BE23" i="15298" l="1"/>
  <c r="BD18" i="15298"/>
  <c r="BC18" i="15298"/>
  <c r="BC23" i="15298" s="1"/>
  <c r="BD23" i="15298" l="1"/>
  <c r="BB18" i="15298"/>
  <c r="BA18" i="15298"/>
  <c r="BB23" i="15298" l="1"/>
  <c r="BA23" i="15298" l="1"/>
  <c r="AZ18" i="15298"/>
  <c r="AY18" i="15298"/>
  <c r="AX18" i="15298"/>
  <c r="AW18" i="15298"/>
  <c r="AZ23" i="15298" l="1"/>
  <c r="AY23" i="15298"/>
  <c r="AX23" i="15298"/>
  <c r="AW23" i="15298"/>
  <c r="AV18" i="15298"/>
  <c r="AU21" i="15298"/>
  <c r="AU18" i="15298"/>
  <c r="AT18" i="15298"/>
  <c r="AT21" i="15298"/>
  <c r="AT23" i="15298" l="1"/>
  <c r="AU23" i="15298"/>
  <c r="AV23" i="15298"/>
  <c r="AS21" i="15298"/>
  <c r="AS18" i="15298"/>
  <c r="AR21" i="15298"/>
  <c r="AR18" i="15298"/>
  <c r="AQ21" i="15298"/>
  <c r="AQ18" i="15298"/>
  <c r="AP21" i="15298"/>
  <c r="AP18" i="15298"/>
  <c r="AO21" i="15298"/>
  <c r="AO18" i="15298"/>
  <c r="AN21" i="15298"/>
  <c r="AN18" i="15298"/>
  <c r="AM21" i="15298"/>
  <c r="AM18" i="15298"/>
  <c r="AL18" i="15298"/>
  <c r="AL21" i="15298"/>
  <c r="AK21" i="15298"/>
  <c r="AK18" i="15298"/>
  <c r="AJ21" i="15298"/>
  <c r="AJ18" i="15298"/>
  <c r="AR23" i="15298" l="1"/>
  <c r="AS23" i="15298"/>
  <c r="AQ23" i="15298"/>
  <c r="AP23" i="15298"/>
  <c r="AO23" i="15298"/>
  <c r="AJ23" i="15298"/>
  <c r="AL23" i="15298"/>
  <c r="AN23" i="15298"/>
  <c r="AM23" i="15298"/>
  <c r="AK23" i="15298"/>
  <c r="AI18" i="15298"/>
  <c r="AI21" i="15298"/>
  <c r="AH21" i="15298"/>
  <c r="AH18" i="15298"/>
  <c r="AI23" i="15298" l="1"/>
  <c r="AH23" i="15298"/>
  <c r="AG21" i="15298" l="1"/>
  <c r="AG18" i="15298"/>
  <c r="AF21" i="15298"/>
  <c r="AF18" i="15298"/>
  <c r="AE21" i="15298"/>
  <c r="AE18" i="15298"/>
  <c r="AD21" i="15298"/>
  <c r="AD18" i="15298"/>
  <c r="AC18" i="15298"/>
  <c r="AC21" i="15298"/>
  <c r="AB21" i="15298"/>
  <c r="AA21" i="15298"/>
  <c r="Z21" i="15298"/>
  <c r="Y21" i="15298"/>
  <c r="X21" i="15298"/>
  <c r="W21" i="15298"/>
  <c r="V21" i="15298"/>
  <c r="U21" i="15298"/>
  <c r="T21" i="15298"/>
  <c r="S21" i="15298"/>
  <c r="R21" i="15298"/>
  <c r="Q21" i="15298"/>
  <c r="P21" i="15298"/>
  <c r="O21" i="15298"/>
  <c r="N21" i="15298"/>
  <c r="M21" i="15298"/>
  <c r="L21" i="15298"/>
  <c r="K21" i="15298"/>
  <c r="J21" i="15298"/>
  <c r="I21" i="15298"/>
  <c r="H21" i="15298"/>
  <c r="G21" i="15298"/>
  <c r="F21" i="15298"/>
  <c r="AB18" i="15298"/>
  <c r="AA18" i="15298"/>
  <c r="Z18" i="15298"/>
  <c r="Y18" i="15298"/>
  <c r="X18" i="15298"/>
  <c r="W18" i="15298"/>
  <c r="V18" i="15298"/>
  <c r="U18" i="15298"/>
  <c r="T18" i="15298"/>
  <c r="S18" i="15298"/>
  <c r="R18" i="15298"/>
  <c r="Q18" i="15298"/>
  <c r="O18" i="15298"/>
  <c r="I18" i="15298"/>
  <c r="H18" i="15298"/>
  <c r="G18" i="15298"/>
  <c r="F18" i="15298"/>
  <c r="P17" i="15298"/>
  <c r="N17" i="15298"/>
  <c r="M17" i="15298"/>
  <c r="L17" i="15298"/>
  <c r="K17" i="15298"/>
  <c r="J17" i="15298"/>
  <c r="P16" i="15298"/>
  <c r="N16" i="15298"/>
  <c r="M16" i="15298"/>
  <c r="L16" i="15298"/>
  <c r="K16" i="15298"/>
  <c r="J16" i="15298"/>
  <c r="P15" i="15298"/>
  <c r="N15" i="15298"/>
  <c r="M15" i="15298"/>
  <c r="L15" i="15298"/>
  <c r="K15" i="15298"/>
  <c r="J15" i="15298"/>
  <c r="IT20" i="15297"/>
  <c r="IT18" i="15297"/>
  <c r="IU15" i="15297"/>
  <c r="IU16" i="15297"/>
  <c r="IU17" i="15297"/>
  <c r="IU19" i="15297"/>
  <c r="IU14" i="15297"/>
  <c r="IS18" i="15297"/>
  <c r="IS20" i="15297"/>
  <c r="IR18" i="15297"/>
  <c r="IR20" i="15297"/>
  <c r="IQ18" i="15297"/>
  <c r="IQ20" i="15297"/>
  <c r="IP18" i="15297"/>
  <c r="IP20" i="15297"/>
  <c r="IO18" i="15297"/>
  <c r="IO20" i="15297"/>
  <c r="IN18" i="15297"/>
  <c r="IN20" i="15297"/>
  <c r="IM18" i="15297"/>
  <c r="IM20" i="15297"/>
  <c r="IL18" i="15297"/>
  <c r="IL20" i="15297"/>
  <c r="IK20" i="15297"/>
  <c r="IK18" i="15297"/>
  <c r="IK22" i="15297" s="1"/>
  <c r="IJ18" i="15297"/>
  <c r="IJ20" i="15297"/>
  <c r="II18" i="15297"/>
  <c r="II20" i="15297"/>
  <c r="IH17" i="15297"/>
  <c r="IH15" i="15297"/>
  <c r="IH16" i="15297"/>
  <c r="IH20" i="15297"/>
  <c r="IG20" i="15297"/>
  <c r="IG18" i="15297"/>
  <c r="IF17" i="15297"/>
  <c r="IF16" i="15297"/>
  <c r="IF15" i="15297"/>
  <c r="IF20" i="15297"/>
  <c r="IE17" i="15297"/>
  <c r="IE16" i="15297"/>
  <c r="IE15" i="15297"/>
  <c r="IE20" i="15297"/>
  <c r="ID17" i="15297"/>
  <c r="ID16" i="15297"/>
  <c r="ID15" i="15297"/>
  <c r="ID20" i="15297"/>
  <c r="IC17" i="15297"/>
  <c r="IC16" i="15297"/>
  <c r="IC15" i="15297"/>
  <c r="IC20" i="15297"/>
  <c r="IB17" i="15297"/>
  <c r="IB15" i="15297"/>
  <c r="IB16" i="15297"/>
  <c r="IB20" i="15297"/>
  <c r="IA20" i="15297"/>
  <c r="IA18" i="15297"/>
  <c r="IA22" i="15297" s="1"/>
  <c r="HZ20" i="15297"/>
  <c r="HZ18" i="15297"/>
  <c r="HY20" i="15297"/>
  <c r="HY18" i="15297"/>
  <c r="HX18" i="15297"/>
  <c r="HX20" i="15297"/>
  <c r="HW20" i="15297"/>
  <c r="HW18" i="15297"/>
  <c r="HV20" i="15297"/>
  <c r="HV18" i="15297"/>
  <c r="HU20" i="15297"/>
  <c r="HU18" i="15297"/>
  <c r="HT18" i="15297"/>
  <c r="HT22" i="15297" s="1"/>
  <c r="HT20" i="15297"/>
  <c r="HS20" i="15297"/>
  <c r="HS18" i="15297"/>
  <c r="HR18" i="15297"/>
  <c r="HR20" i="15297"/>
  <c r="HQ20" i="15297"/>
  <c r="HQ18" i="15297"/>
  <c r="HP20" i="15297"/>
  <c r="HP18" i="15297"/>
  <c r="HO20" i="15297"/>
  <c r="HO18" i="15297"/>
  <c r="HN20" i="15297"/>
  <c r="HN18" i="15297"/>
  <c r="HM20" i="15297"/>
  <c r="HM18" i="15297"/>
  <c r="HL20" i="15297"/>
  <c r="HL18" i="15297"/>
  <c r="HK20" i="15297"/>
  <c r="HK18" i="15297"/>
  <c r="HJ20" i="15297"/>
  <c r="HJ18" i="15297"/>
  <c r="GW18" i="15297"/>
  <c r="GW20" i="15297"/>
  <c r="HI20" i="15297"/>
  <c r="HI18" i="15297"/>
  <c r="HH20" i="15297"/>
  <c r="HG20" i="15297"/>
  <c r="HH18" i="15297"/>
  <c r="HG18" i="15297"/>
  <c r="HF20" i="15297"/>
  <c r="HF18" i="15297"/>
  <c r="HE20" i="15297"/>
  <c r="HE18" i="15297"/>
  <c r="GS20" i="15297"/>
  <c r="GT20" i="15297"/>
  <c r="GU20" i="15297"/>
  <c r="GV20" i="15297"/>
  <c r="GX20" i="15297"/>
  <c r="GY20" i="15297"/>
  <c r="GZ20" i="15297"/>
  <c r="HA20" i="15297"/>
  <c r="HB20" i="15297"/>
  <c r="HC20" i="15297"/>
  <c r="HD20" i="15297"/>
  <c r="GS18" i="15297"/>
  <c r="GT18" i="15297"/>
  <c r="GU18" i="15297"/>
  <c r="GV18" i="15297"/>
  <c r="GX18" i="15297"/>
  <c r="GY18" i="15297"/>
  <c r="GZ18" i="15297"/>
  <c r="HA18" i="15297"/>
  <c r="HB18" i="15297"/>
  <c r="HC18" i="15297"/>
  <c r="HD18" i="15297"/>
  <c r="GR20" i="15297"/>
  <c r="GR18" i="15297"/>
  <c r="HU22" i="15297" l="1"/>
  <c r="GZ22" i="15297"/>
  <c r="GU22" i="15297"/>
  <c r="IT22" i="15297"/>
  <c r="GY22" i="15297"/>
  <c r="IU20" i="15297"/>
  <c r="IP22" i="15297"/>
  <c r="HN22" i="15297"/>
  <c r="HR22" i="15297"/>
  <c r="HV22" i="15297"/>
  <c r="HZ22" i="15297"/>
  <c r="IG22" i="15297"/>
  <c r="HM22" i="15297"/>
  <c r="HQ22" i="15297"/>
  <c r="HY22" i="15297"/>
  <c r="IM22" i="15297"/>
  <c r="HS22" i="15297"/>
  <c r="ID18" i="15297"/>
  <c r="ID22" i="15297" s="1"/>
  <c r="HD22" i="15297"/>
  <c r="IJ22" i="15297"/>
  <c r="IF18" i="15297"/>
  <c r="IF22" i="15297" s="1"/>
  <c r="GR22" i="15297"/>
  <c r="GT22" i="15297"/>
  <c r="HH22" i="15297"/>
  <c r="HC22" i="15297"/>
  <c r="HB22" i="15297"/>
  <c r="GS22" i="15297"/>
  <c r="HJ22" i="15297"/>
  <c r="GV22" i="15297"/>
  <c r="HI22" i="15297"/>
  <c r="HL22" i="15297"/>
  <c r="IL22" i="15297"/>
  <c r="IN22" i="15297"/>
  <c r="HG22" i="15297"/>
  <c r="GW22" i="15297"/>
  <c r="HK22" i="15297"/>
  <c r="IB18" i="15297"/>
  <c r="IB22" i="15297" s="1"/>
  <c r="IH18" i="15297"/>
  <c r="IH22" i="15297" s="1"/>
  <c r="GX22" i="15297"/>
  <c r="HA22" i="15297"/>
  <c r="IE18" i="15297"/>
  <c r="IE22" i="15297" s="1"/>
  <c r="HE22" i="15297"/>
  <c r="HP22" i="15297"/>
  <c r="HX22" i="15297"/>
  <c r="IO22" i="15297"/>
  <c r="IQ22" i="15297"/>
  <c r="IS22" i="15297"/>
  <c r="IU22" i="15297" s="1"/>
  <c r="HF22" i="15297"/>
  <c r="HO22" i="15297"/>
  <c r="HW22" i="15297"/>
  <c r="IC18" i="15297"/>
  <c r="IC22" i="15297" s="1"/>
  <c r="II22" i="15297"/>
  <c r="IR22" i="15297"/>
  <c r="AD23" i="15298"/>
  <c r="X23" i="15298"/>
  <c r="P18" i="15298"/>
  <c r="P23" i="15298" s="1"/>
  <c r="Q23" i="15298"/>
  <c r="U23" i="15298"/>
  <c r="Y23" i="15298"/>
  <c r="Z23" i="15298"/>
  <c r="O23" i="15298"/>
  <c r="R23" i="15298"/>
  <c r="V23" i="15298"/>
  <c r="AF23" i="15298"/>
  <c r="AG23" i="15298"/>
  <c r="F23" i="15298"/>
  <c r="S23" i="15298"/>
  <c r="W23" i="15298"/>
  <c r="AA23" i="15298"/>
  <c r="T23" i="15298"/>
  <c r="G23" i="15298"/>
  <c r="I23" i="15298"/>
  <c r="AE23" i="15298"/>
  <c r="J18" i="15298"/>
  <c r="J23" i="15298" s="1"/>
  <c r="L18" i="15298"/>
  <c r="L23" i="15298" s="1"/>
  <c r="AB23" i="15298"/>
  <c r="N18" i="15298"/>
  <c r="N23" i="15298" s="1"/>
  <c r="K18" i="15298"/>
  <c r="K23" i="15298" s="1"/>
  <c r="AC23" i="15298"/>
  <c r="IU18" i="15297"/>
  <c r="M18" i="15298"/>
  <c r="M23" i="15298" s="1"/>
  <c r="H23" i="15298"/>
</calcChain>
</file>

<file path=xl/sharedStrings.xml><?xml version="1.0" encoding="utf-8"?>
<sst xmlns="http://schemas.openxmlformats.org/spreadsheetml/2006/main" count="372" uniqueCount="57">
  <si>
    <t>ENERO</t>
  </si>
  <si>
    <t>JULIO</t>
  </si>
  <si>
    <t>AGOSTO</t>
  </si>
  <si>
    <t>SETIEMBRE</t>
  </si>
  <si>
    <t>OCTUBRE</t>
  </si>
  <si>
    <t>NOVIEMBRE</t>
  </si>
  <si>
    <t>DICIEMBRE</t>
  </si>
  <si>
    <t>Z-2B</t>
  </si>
  <si>
    <t>FEBRERO</t>
  </si>
  <si>
    <t>AGUAYTIA</t>
  </si>
  <si>
    <t>31 C</t>
  </si>
  <si>
    <t>MARZO</t>
  </si>
  <si>
    <t>MAYO</t>
  </si>
  <si>
    <t>JUNIO</t>
  </si>
  <si>
    <t>ZONA</t>
  </si>
  <si>
    <t>UCAYALI</t>
  </si>
  <si>
    <t>CUZCO</t>
  </si>
  <si>
    <t>DEPART.</t>
  </si>
  <si>
    <t>LOTE</t>
  </si>
  <si>
    <t>SEPTIEMBRE</t>
  </si>
  <si>
    <t>ABRIL</t>
  </si>
  <si>
    <t>SELVA SUR</t>
  </si>
  <si>
    <t>COMPAÑÍA</t>
  </si>
  <si>
    <t>DICIEMBRRE</t>
  </si>
  <si>
    <t>SELVA CENTRAL</t>
  </si>
  <si>
    <t>PLUPETROL CORP.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</si>
  <si>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</si>
  <si>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</si>
  <si>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</si>
  <si>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</si>
  <si>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</si>
  <si>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</si>
  <si>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</si>
  <si>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</si>
  <si>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</si>
  <si>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</si>
  <si>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</si>
  <si>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</si>
  <si>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ZÓCALO</t>
  </si>
  <si>
    <t>SAVIA</t>
  </si>
  <si>
    <t>REPSOL</t>
  </si>
  <si>
    <t>TOTAL SELVA (BLS)</t>
  </si>
  <si>
    <t>TOTAL ZÓCALO (BLS)</t>
  </si>
  <si>
    <t>PIURA (1)</t>
  </si>
  <si>
    <t xml:space="preserve">PRODUCCIÓN DE LÍQUIDOS DE GAS NATURAL </t>
  </si>
  <si>
    <t>TOTAL PAIS DE LGN
(BPD)</t>
  </si>
  <si>
    <t>(BARRILES POR DÍA)</t>
  </si>
  <si>
    <t>AGOS</t>
  </si>
  <si>
    <t>SET</t>
  </si>
  <si>
    <t>DIFERENCIA NOV 20 -OCT 20</t>
  </si>
  <si>
    <t>NOVIEMBRE 2020</t>
  </si>
  <si>
    <t>PETROPERU</t>
  </si>
  <si>
    <t>Z-69</t>
  </si>
  <si>
    <t>PRODUCCIÓN FISCALIZADA DE LÍQUIDOS DE GAS NATURAL</t>
  </si>
  <si>
    <t>ABRI</t>
  </si>
  <si>
    <t>DIFERENCIA MAR25-FEB25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</si>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</sst>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S_/_._-;\-* #,##0.00\ _S_/_._-;_-* &quot;-&quot;??\ _S_/_._-;_-@_-"/>
    <numFmt numFmtId="165" formatCode="#,##0.0"/>
    <numFmt numFmtId="166" formatCode="#,##0.0000"/>
    <numFmt numFmtId="167" formatCode="#,##0.00000"/>
    <numFmt numFmtId="168" formatCode="_-* #,##0.000\ _S_/_._-;\-* #,##0.000\ _S_/_._-;_-* &quot;-&quot;??\ _S_/_._-;_-@_-"/>
    <numFmt numFmtId="169" formatCode="_-* #,##0.0\ _S_/_._-;\-* #,##0.0\ _S_/_._-;_-* &quot;-&quot;??\ _S_/_._-;_-@_-"/>
    <numFmt numFmtId="170" formatCode="_-* #,##0\ _S_/_._-;\-* #,##0\ _S_/_._-;_-* &quot;-&quot;??\ _S_/_._-;_-@_-"/>
    <numFmt numFmtId="171" formatCode="_-* #,##0.0000\ _S_/_._-;\-* #,##0.0000\ _S_/_._-;_-* &quot;-&quot;??\ _S_/_._-;_-@_-"/>
    <numFmt numFmtId="172" formatCode="_(* #,##0.000_);_(* \(#,##0.000\);_(* &quot;-&quot;?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3" fontId="2" fillId="11" borderId="0" xfId="0" applyNumberFormat="1" applyFont="1" applyFill="1"/>
    <xf numFmtId="17" fontId="2" fillId="11" borderId="0" xfId="0" applyNumberFormat="1" applyFont="1" applyFill="1" applyAlignment="1">
      <alignment horizontal="center"/>
    </xf>
    <xf numFmtId="0" fontId="3" fillId="0" borderId="0" xfId="0" applyFont="1"/>
    <xf numFmtId="0" fontId="2" fillId="0" borderId="0" xfId="0" applyFont="1"/>
    <xf numFmtId="2" fontId="2" fillId="11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11" borderId="0" xfId="0" applyNumberFormat="1" applyFont="1" applyFill="1" applyAlignment="1">
      <alignment horizontal="center"/>
    </xf>
    <xf numFmtId="4" fontId="3" fillId="11" borderId="0" xfId="0" applyNumberFormat="1" applyFont="1" applyFill="1" applyAlignment="1">
      <alignment horizontal="center" vertical="center"/>
    </xf>
    <xf numFmtId="0" fontId="4" fillId="11" borderId="0" xfId="0" applyFont="1" applyFill="1"/>
    <xf numFmtId="0" fontId="5" fillId="11" borderId="0" xfId="0" applyFont="1" applyFill="1"/>
    <xf numFmtId="0" fontId="3" fillId="11" borderId="0" xfId="0" applyFont="1" applyFill="1"/>
    <xf numFmtId="165" fontId="3" fillId="11" borderId="0" xfId="0" applyNumberFormat="1" applyFont="1" applyFill="1"/>
    <xf numFmtId="3" fontId="3" fillId="11" borderId="0" xfId="0" applyNumberFormat="1" applyFont="1" applyFill="1"/>
    <xf numFmtId="167" fontId="3" fillId="11" borderId="0" xfId="0" applyNumberFormat="1" applyFont="1" applyFill="1"/>
    <xf numFmtId="49" fontId="2" fillId="11" borderId="0" xfId="0" applyNumberFormat="1" applyFont="1" applyFill="1"/>
    <xf numFmtId="171" fontId="2" fillId="11" borderId="0" xfId="1" applyNumberFormat="1" applyFont="1" applyFill="1"/>
    <xf numFmtId="170" fontId="2" fillId="11" borderId="0" xfId="1" applyNumberFormat="1" applyFont="1" applyFill="1"/>
    <xf numFmtId="169" fontId="2" fillId="11" borderId="0" xfId="1" applyNumberFormat="1" applyFont="1" applyFill="1"/>
    <xf numFmtId="168" fontId="2" fillId="11" borderId="0" xfId="1" applyNumberFormat="1" applyFont="1" applyFill="1"/>
    <xf numFmtId="168" fontId="6" fillId="11" borderId="0" xfId="1" applyNumberFormat="1" applyFont="1" applyFill="1"/>
    <xf numFmtId="166" fontId="6" fillId="11" borderId="0" xfId="0" applyNumberFormat="1" applyFont="1" applyFill="1"/>
    <xf numFmtId="0" fontId="6" fillId="11" borderId="0" xfId="0" applyFont="1" applyFill="1"/>
    <xf numFmtId="3" fontId="6" fillId="11" borderId="0" xfId="0" applyNumberFormat="1" applyFont="1" applyFill="1"/>
    <xf numFmtId="4" fontId="2" fillId="11" borderId="0" xfId="0" applyNumberFormat="1" applyFont="1" applyFill="1"/>
    <xf numFmtId="4" fontId="6" fillId="11" borderId="0" xfId="0" applyNumberFormat="1" applyFont="1" applyFill="1"/>
    <xf numFmtId="172" fontId="2" fillId="11" borderId="0" xfId="0" applyNumberFormat="1" applyFont="1" applyFill="1"/>
    <xf numFmtId="0" fontId="2" fillId="11" borderId="0" xfId="0" applyFont="1" applyFill="1" applyAlignment="1">
      <alignment horizontal="right"/>
    </xf>
    <xf numFmtId="0" fontId="7" fillId="11" borderId="0" xfId="0" applyFont="1" applyFill="1"/>
    <xf numFmtId="17" fontId="2" fillId="11" borderId="0" xfId="0" applyNumberFormat="1" applyFont="1" applyFill="1"/>
    <xf numFmtId="17" fontId="8" fillId="11" borderId="0" xfId="0" applyNumberFormat="1" applyFont="1" applyFill="1"/>
    <xf numFmtId="14" fontId="2" fillId="11" borderId="0" xfId="0" applyNumberFormat="1" applyFont="1" applyFill="1"/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11" borderId="0" xfId="0" applyFont="1" applyFill="1" applyAlignment="1">
      <alignment horizontal="center"/>
    </xf>
    <xf numFmtId="17" fontId="6" fillId="11" borderId="0" xfId="0" applyNumberFormat="1" applyFont="1" applyFill="1" applyAlignment="1">
      <alignment horizontal="center"/>
    </xf>
    <xf numFmtId="2" fontId="6" fillId="11" borderId="0" xfId="0" applyNumberFormat="1" applyFont="1" applyFill="1" applyAlignment="1">
      <alignment horizontal="center"/>
    </xf>
    <xf numFmtId="17" fontId="9" fillId="11" borderId="0" xfId="0" quotePrefix="1" applyNumberFormat="1" applyFont="1" applyFill="1" applyAlignment="1">
      <alignment horizontal="center"/>
    </xf>
    <xf numFmtId="2" fontId="9" fillId="11" borderId="0" xfId="0" quotePrefix="1" applyNumberFormat="1" applyFont="1" applyFill="1" applyAlignment="1">
      <alignment horizontal="center"/>
    </xf>
    <xf numFmtId="3" fontId="9" fillId="11" borderId="0" xfId="0" quotePrefix="1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center" vertical="center"/>
    </xf>
    <xf numFmtId="1" fontId="6" fillId="11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 wrapText="1"/>
    </xf>
    <xf numFmtId="2" fontId="6" fillId="14" borderId="2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/>
    </xf>
    <xf numFmtId="2" fontId="6" fillId="16" borderId="1" xfId="0" applyNumberFormat="1" applyFont="1" applyFill="1" applyBorder="1" applyAlignment="1">
      <alignment horizontal="left" vertical="center"/>
    </xf>
    <xf numFmtId="2" fontId="6" fillId="16" borderId="1" xfId="0" applyNumberFormat="1" applyFont="1" applyFill="1" applyBorder="1" applyAlignment="1">
      <alignment horizontal="center" vertical="center"/>
    </xf>
    <xf numFmtId="3" fontId="6" fillId="16" borderId="1" xfId="0" applyNumberFormat="1" applyFont="1" applyFill="1" applyBorder="1" applyAlignment="1">
      <alignment horizontal="center" vertical="center"/>
    </xf>
    <xf numFmtId="3" fontId="3" fillId="11" borderId="0" xfId="0" applyNumberFormat="1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3" fontId="3" fillId="11" borderId="0" xfId="0" applyNumberFormat="1" applyFont="1" applyFill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3" fillId="15" borderId="3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" fontId="3" fillId="17" borderId="4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0" fillId="12" borderId="5" xfId="0" applyNumberFormat="1" applyFont="1" applyFill="1" applyBorder="1" applyAlignment="1">
      <alignment vertical="center" wrapText="1"/>
    </xf>
    <xf numFmtId="1" fontId="10" fillId="12" borderId="6" xfId="0" applyNumberFormat="1" applyFont="1" applyFill="1" applyBorder="1" applyAlignment="1">
      <alignment vertical="center" wrapText="1"/>
    </xf>
    <xf numFmtId="3" fontId="3" fillId="11" borderId="7" xfId="0" applyNumberFormat="1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3" fontId="11" fillId="12" borderId="1" xfId="0" applyNumberFormat="1" applyFont="1" applyFill="1" applyBorder="1" applyAlignment="1">
      <alignment horizontal="center" vertical="center" wrapText="1"/>
    </xf>
    <xf numFmtId="3" fontId="11" fillId="12" borderId="4" xfId="0" applyNumberFormat="1" applyFont="1" applyFill="1" applyBorder="1" applyAlignment="1">
      <alignment horizontal="center" vertical="center" wrapText="1"/>
    </xf>
    <xf numFmtId="3" fontId="12" fillId="12" borderId="1" xfId="0" applyNumberFormat="1" applyFont="1" applyFill="1" applyBorder="1" applyAlignment="1">
      <alignment horizontal="center" vertical="center" wrapText="1"/>
    </xf>
    <xf numFmtId="3" fontId="12" fillId="12" borderId="4" xfId="0" applyNumberFormat="1" applyFont="1" applyFill="1" applyBorder="1" applyAlignment="1">
      <alignment horizontal="center" vertical="center" wrapText="1"/>
    </xf>
    <xf numFmtId="3" fontId="12" fillId="12" borderId="2" xfId="0" applyNumberFormat="1" applyFont="1" applyFill="1" applyBorder="1" applyAlignment="1">
      <alignment horizontal="center" vertical="center" wrapText="1"/>
    </xf>
    <xf numFmtId="0" fontId="14" fillId="11" borderId="0" xfId="0" applyFont="1" applyFill="1"/>
    <xf numFmtId="17" fontId="14" fillId="11" borderId="0" xfId="0" applyNumberFormat="1" applyFont="1" applyFill="1" applyAlignment="1">
      <alignment horizontal="center"/>
    </xf>
    <xf numFmtId="3" fontId="2" fillId="11" borderId="0" xfId="0" applyNumberFormat="1" applyFont="1" applyFill="1" applyAlignment="1">
      <alignment horizontal="center" vertical="center"/>
    </xf>
    <xf numFmtId="3" fontId="12" fillId="12" borderId="9" xfId="0" applyNumberFormat="1" applyFont="1" applyFill="1" applyBorder="1" applyAlignment="1">
      <alignment horizontal="center" vertical="center" wrapText="1"/>
    </xf>
    <xf numFmtId="2" fontId="3" fillId="13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 wrapText="1"/>
    </xf>
    <xf numFmtId="2" fontId="6" fillId="11" borderId="1" xfId="0" applyNumberFormat="1" applyFont="1" applyFill="1" applyBorder="1" applyAlignment="1">
      <alignment horizontal="lef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0" fontId="13" fillId="11" borderId="0" xfId="0" applyFont="1" applyFill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10" borderId="1" xfId="0" applyNumberFormat="1" applyFont="1" applyFill="1" applyBorder="1" applyAlignment="1">
      <alignment horizontal="center" vertical="center"/>
    </xf>
    <xf numFmtId="1" fontId="10" fillId="12" borderId="6" xfId="0" applyNumberFormat="1" applyFont="1" applyFill="1" applyBorder="1" applyAlignment="1">
      <alignment horizontal="center" vertical="center" wrapText="1"/>
    </xf>
    <xf numFmtId="1" fontId="10" fillId="12" borderId="2" xfId="0" applyNumberFormat="1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 vertical="center"/>
    </xf>
    <xf numFmtId="1" fontId="12" fillId="12" borderId="5" xfId="0" applyNumberFormat="1" applyFont="1" applyFill="1" applyBorder="1" applyAlignment="1">
      <alignment horizontal="center" vertical="center" wrapText="1"/>
    </xf>
    <xf numFmtId="1" fontId="12" fillId="12" borderId="6" xfId="0" applyNumberFormat="1" applyFont="1" applyFill="1" applyBorder="1" applyAlignment="1">
      <alignment horizontal="center" vertical="center" wrapText="1"/>
    </xf>
    <xf numFmtId="1" fontId="12" fillId="12" borderId="2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/>
    </xf>
    <xf numFmtId="1" fontId="12" fillId="1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PRODUCCIÓN PROMEDIO FISCALIZADA DE LÍQUIDOS DE GAS NATURAL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(Barriles Por Día)</a:t>
            </a:r>
          </a:p>
        </c:rich>
      </c:tx>
      <c:layout>
        <c:manualLayout>
          <c:xMode val="edge"/>
          <c:yMode val="edge"/>
          <c:x val="0.20561927573738595"/>
          <c:y val="2.389230164322845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435685295134457E-2"/>
          <c:y val="0.15756862745098038"/>
          <c:w val="0.88232156999332434"/>
          <c:h val="0.7430485970534848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D-477B-8A29-4F34E2672CE1}"/>
                </c:ext>
              </c:extLst>
            </c:dLbl>
            <c:dLbl>
              <c:idx val="1"/>
              <c:layout>
                <c:manualLayout>
                  <c:x val="0"/>
                  <c:y val="-3.404944408250153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D-477B-8A29-4F34E2672CE1}"/>
                </c:ext>
              </c:extLst>
            </c:dLbl>
            <c:dLbl>
              <c:idx val="2"/>
              <c:layout>
                <c:manualLayout>
                  <c:x val="1.6435540264032424E-3"/>
                  <c:y val="-2.432103148750109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D-477B-8A29-4F34E2672CE1}"/>
                </c:ext>
              </c:extLst>
            </c:dLbl>
            <c:dLbl>
              <c:idx val="3"/>
              <c:layout>
                <c:manualLayout>
                  <c:x val="4.1088850660081066E-3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D-477B-8A29-4F34E2672CE1}"/>
                </c:ext>
              </c:extLst>
            </c:dLbl>
            <c:dLbl>
              <c:idx val="4"/>
              <c:layout>
                <c:manualLayout>
                  <c:x val="4.1088850660081066E-3"/>
                  <c:y val="-2.10782272891676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D-477B-8A29-4F34E2672CE1}"/>
                </c:ext>
              </c:extLst>
            </c:dLbl>
            <c:dLbl>
              <c:idx val="5"/>
              <c:layout>
                <c:manualLayout>
                  <c:x val="-8.2177701320162121E-4"/>
                  <c:y val="-1.134981469416717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D-477B-8A29-4F34E2672CE1}"/>
                </c:ext>
              </c:extLst>
            </c:dLbl>
            <c:dLbl>
              <c:idx val="6"/>
              <c:layout>
                <c:manualLayout>
                  <c:x val="4.9306620792096672E-3"/>
                  <c:y val="-1.297121679333394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D-477B-8A29-4F34E2672CE1}"/>
                </c:ext>
              </c:extLst>
            </c:dLbl>
            <c:dLbl>
              <c:idx val="7"/>
              <c:layout>
                <c:manualLayout>
                  <c:x val="1.6435540264032424E-3"/>
                  <c:y val="-3.2428041983334793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D-477B-8A29-4F34E2672CE1}"/>
                </c:ext>
              </c:extLst>
            </c:dLbl>
            <c:dLbl>
              <c:idx val="8"/>
              <c:layout>
                <c:manualLayout>
                  <c:x val="2.4653310396048635E-3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AD-477B-8A29-4F34E2672CE1}"/>
                </c:ext>
              </c:extLst>
            </c:dLbl>
            <c:dLbl>
              <c:idx val="9"/>
              <c:layout>
                <c:manualLayout>
                  <c:x val="1.6435540264032424E-3"/>
                  <c:y val="-2.594243358666780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AD-477B-8A29-4F34E2672CE1}"/>
                </c:ext>
              </c:extLst>
            </c:dLbl>
            <c:dLbl>
              <c:idx val="10"/>
              <c:layout>
                <c:manualLayout>
                  <c:x val="1.6435540264032424E-3"/>
                  <c:y val="-1.783542309083415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AD-477B-8A29-4F34E2672CE1}"/>
                </c:ext>
              </c:extLst>
            </c:dLbl>
            <c:dLbl>
              <c:idx val="11"/>
              <c:layout>
                <c:manualLayout>
                  <c:x val="0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AD-477B-8A29-4F34E2672CE1}"/>
                </c:ext>
              </c:extLst>
            </c:dLbl>
            <c:dLbl>
              <c:idx val="12"/>
              <c:layout>
                <c:manualLayout>
                  <c:x val="8.2177701320174177E-4"/>
                  <c:y val="-1.945682519000087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AD-477B-8A29-4F34E2672CE1}"/>
                </c:ext>
              </c:extLst>
            </c:dLbl>
            <c:dLbl>
              <c:idx val="13"/>
              <c:layout>
                <c:manualLayout>
                  <c:x val="5.7524390924112278E-3"/>
                  <c:y val="-1.621402099166739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AD-477B-8A29-4F34E2672C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'LÍQUIDOS DE GAS NATURAL'!$IG$1:$IT$1</c:f>
              <c:numCache>
                <c:formatCode>mmm\-yy</c:formatCode>
                <c:ptCount val="13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'LÍQUIDOS DE GAS NATURAL'!$IG$22:$IT$22</c:f>
              <c:numCache>
                <c:formatCode>#,##0</c:formatCode>
                <c:ptCount val="13"/>
                <c:pt idx="0">
                  <c:v>88971.400000000009</c:v>
                </c:pt>
                <c:pt idx="1">
                  <c:v>85731</c:v>
                </c:pt>
                <c:pt idx="2">
                  <c:v>86431</c:v>
                </c:pt>
                <c:pt idx="3">
                  <c:v>90329</c:v>
                </c:pt>
                <c:pt idx="4">
                  <c:v>72326</c:v>
                </c:pt>
                <c:pt idx="5">
                  <c:v>73807</c:v>
                </c:pt>
                <c:pt idx="6">
                  <c:v>78983</c:v>
                </c:pt>
                <c:pt idx="7">
                  <c:v>84136</c:v>
                </c:pt>
                <c:pt idx="8">
                  <c:v>88650</c:v>
                </c:pt>
                <c:pt idx="9">
                  <c:v>88607</c:v>
                </c:pt>
                <c:pt idx="10">
                  <c:v>90842</c:v>
                </c:pt>
                <c:pt idx="11">
                  <c:v>84152</c:v>
                </c:pt>
                <c:pt idx="12">
                  <c:v>90424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AD-477B-8A29-4F34E26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3385856"/>
        <c:axId val="73388032"/>
        <c:axId val="0"/>
      </c:bar3DChart>
      <c:dateAx>
        <c:axId val="73385856"/>
        <c:scaling>
          <c:orientation val="minMax"/>
          <c:max val="44136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MESES</a:t>
                </a:r>
              </a:p>
            </c:rich>
          </c:tx>
          <c:layout>
            <c:manualLayout>
              <c:xMode val="edge"/>
              <c:yMode val="edge"/>
              <c:x val="0.4953362516748343"/>
              <c:y val="0.95024587150341622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3388032"/>
        <c:crosses val="autoZero"/>
        <c:auto val="1"/>
        <c:lblOffset val="100"/>
        <c:baseTimeUnit val="months"/>
      </c:dateAx>
      <c:valAx>
        <c:axId val="73388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5.5555861461373271E-2"/>
              <c:y val="0.1283575630380832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338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PRODUCCIÓN PROMEDIO FISCALIZADA DE LÍQUIDOS DE GAS NATURAL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(Barriles Por Día)</a:t>
            </a:r>
          </a:p>
        </c:rich>
      </c:tx>
      <c:layout>
        <c:manualLayout>
          <c:xMode val="edge"/>
          <c:yMode val="edge"/>
          <c:x val="0.20561938102541039"/>
          <c:y val="2.389224139005416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435685295134457E-2"/>
          <c:y val="0.23837576271445265"/>
          <c:w val="0.88232156999332434"/>
          <c:h val="0.6622413897164530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FB-4538-922C-FFE3D14048CA}"/>
                </c:ext>
              </c:extLst>
            </c:dLbl>
            <c:dLbl>
              <c:idx val="1"/>
              <c:layout>
                <c:manualLayout>
                  <c:x val="0"/>
                  <c:y val="-3.404944408250153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FB-4538-922C-FFE3D14048CA}"/>
                </c:ext>
              </c:extLst>
            </c:dLbl>
            <c:dLbl>
              <c:idx val="2"/>
              <c:layout>
                <c:manualLayout>
                  <c:x val="1.6435540264032424E-3"/>
                  <c:y val="-2.432103148750109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FB-4538-922C-FFE3D14048CA}"/>
                </c:ext>
              </c:extLst>
            </c:dLbl>
            <c:dLbl>
              <c:idx val="3"/>
              <c:layout>
                <c:manualLayout>
                  <c:x val="4.1088850660081066E-3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FB-4538-922C-FFE3D14048CA}"/>
                </c:ext>
              </c:extLst>
            </c:dLbl>
            <c:dLbl>
              <c:idx val="4"/>
              <c:layout>
                <c:manualLayout>
                  <c:x val="4.1088850660081066E-3"/>
                  <c:y val="-2.10782272891676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FB-4538-922C-FFE3D14048CA}"/>
                </c:ext>
              </c:extLst>
            </c:dLbl>
            <c:dLbl>
              <c:idx val="5"/>
              <c:layout>
                <c:manualLayout>
                  <c:x val="-8.2177701320162121E-4"/>
                  <c:y val="-1.134981469416717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FB-4538-922C-FFE3D14048CA}"/>
                </c:ext>
              </c:extLst>
            </c:dLbl>
            <c:dLbl>
              <c:idx val="6"/>
              <c:layout>
                <c:manualLayout>
                  <c:x val="4.9306620792096672E-3"/>
                  <c:y val="-1.297121679333394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FB-4538-922C-FFE3D14048CA}"/>
                </c:ext>
              </c:extLst>
            </c:dLbl>
            <c:dLbl>
              <c:idx val="7"/>
              <c:layout>
                <c:manualLayout>
                  <c:x val="1.6435540264032424E-3"/>
                  <c:y val="-3.2428041983334793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FB-4538-922C-FFE3D14048CA}"/>
                </c:ext>
              </c:extLst>
            </c:dLbl>
            <c:dLbl>
              <c:idx val="8"/>
              <c:layout>
                <c:manualLayout>
                  <c:x val="2.4653310396048635E-3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FB-4538-922C-FFE3D14048CA}"/>
                </c:ext>
              </c:extLst>
            </c:dLbl>
            <c:dLbl>
              <c:idx val="9"/>
              <c:layout>
                <c:manualLayout>
                  <c:x val="1.6435540264032424E-3"/>
                  <c:y val="-2.594243358666780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FB-4538-922C-FFE3D14048CA}"/>
                </c:ext>
              </c:extLst>
            </c:dLbl>
            <c:dLbl>
              <c:idx val="10"/>
              <c:layout>
                <c:manualLayout>
                  <c:x val="1.6435540264032424E-3"/>
                  <c:y val="-1.783542309083415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FB-4538-922C-FFE3D14048CA}"/>
                </c:ext>
              </c:extLst>
            </c:dLbl>
            <c:dLbl>
              <c:idx val="11"/>
              <c:layout>
                <c:manualLayout>
                  <c:x val="0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FB-4538-922C-FFE3D14048CA}"/>
                </c:ext>
              </c:extLst>
            </c:dLbl>
            <c:dLbl>
              <c:idx val="12"/>
              <c:layout>
                <c:manualLayout>
                  <c:x val="8.2177701320174177E-4"/>
                  <c:y val="-1.945682519000087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FB-4538-922C-FFE3D14048CA}"/>
                </c:ext>
              </c:extLst>
            </c:dLbl>
            <c:dLbl>
              <c:idx val="13"/>
              <c:layout>
                <c:manualLayout>
                  <c:x val="5.7524390924112278E-3"/>
                  <c:y val="-1.621402099166739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FB-4538-922C-FFE3D14048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'LÍQUIDOS DE GAS NATURAL 23-25'!$BN$1:$CB$1</c:f>
              <c:numCache>
                <c:formatCode>mmm\-yy</c:formatCode>
                <c:ptCount val="1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</c:numCache>
            </c:numRef>
          </c:cat>
          <c:val>
            <c:numRef>
              <c:f>'LÍQUIDOS DE GAS NATURAL 23-25'!$BN$23:$CB$23</c:f>
              <c:numCache>
                <c:formatCode>#,##0</c:formatCode>
                <c:ptCount val="15"/>
                <c:pt idx="0">
                  <c:v>81643</c:v>
                </c:pt>
                <c:pt idx="1">
                  <c:v>80898.14</c:v>
                </c:pt>
                <c:pt idx="2">
                  <c:v>78580.91</c:v>
                </c:pt>
                <c:pt idx="3">
                  <c:v>77673.700000000012</c:v>
                </c:pt>
                <c:pt idx="4">
                  <c:v>81062.259999999995</c:v>
                </c:pt>
                <c:pt idx="5">
                  <c:v>80621.66</c:v>
                </c:pt>
                <c:pt idx="6">
                  <c:v>76589.677419354834</c:v>
                </c:pt>
                <c:pt idx="7">
                  <c:v>72777.548387096773</c:v>
                </c:pt>
                <c:pt idx="8">
                  <c:v>78758</c:v>
                </c:pt>
                <c:pt idx="9">
                  <c:v>73473.48</c:v>
                </c:pt>
                <c:pt idx="10">
                  <c:v>76405.789999999994</c:v>
                </c:pt>
                <c:pt idx="11">
                  <c:v>79514.09</c:v>
                </c:pt>
                <c:pt idx="12">
                  <c:v>66693.41</c:v>
                </c:pt>
                <c:pt idx="13">
                  <c:v>78290.28</c:v>
                </c:pt>
                <c:pt idx="14">
                  <c:v>78180.259000000005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FB-4538-922C-FFE3D140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140544"/>
        <c:axId val="78142464"/>
        <c:axId val="0"/>
      </c:bar3DChart>
      <c:dateAx>
        <c:axId val="78140544"/>
        <c:scaling>
          <c:orientation val="minMax"/>
          <c:max val="45717"/>
          <c:min val="45292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MESES</a:t>
                </a:r>
              </a:p>
            </c:rich>
          </c:tx>
          <c:layout>
            <c:manualLayout>
              <c:xMode val="edge"/>
              <c:yMode val="edge"/>
              <c:x val="0.49533619464118944"/>
              <c:y val="0.95024589162821893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8142464"/>
        <c:crosses val="autoZero"/>
        <c:auto val="1"/>
        <c:lblOffset val="100"/>
        <c:baseTimeUnit val="months"/>
        <c:majorUnit val="1"/>
        <c:majorTimeUnit val="months"/>
      </c:dateAx>
      <c:valAx>
        <c:axId val="78142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5.5555886725446313E-2"/>
              <c:y val="0.12835754861126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14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240</xdr:col>
      <xdr:colOff>200025</xdr:colOff>
      <xdr:row>25</xdr:row>
      <xdr:rowOff>19050</xdr:rowOff>
    </xdr:from>
    <xdr:to>
      <xdr:col>250</xdr:col>
      <xdr:colOff>1076325</xdr:colOff>
      <xdr:row>69</xdr:row>
      <xdr:rowOff>9525</xdr:rowOff>
    </xdr:to>
    <xdr:graphicFrame macro="">
      <xdr:nvGraphicFramePr>
        <xdr:cNvPr id="1175" name="1 Gráfico">
          <a:extLst>
            <a:ext uri="{FF2B5EF4-FFF2-40B4-BE49-F238E27FC236}">
              <a16:creationId xmlns:a16="http://schemas.microsoft.com/office/drawing/2014/main" id="{945CE885-D1B8-4C98-93A4-86161D0FA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312539</xdr:colOff>
      <xdr:row>25</xdr:row>
      <xdr:rowOff>14883</xdr:rowOff>
    </xdr:from>
    <xdr:to>
      <xdr:col>80</xdr:col>
      <xdr:colOff>719235</xdr:colOff>
      <xdr:row>58</xdr:row>
      <xdr:rowOff>68036</xdr:rowOff>
    </xdr:to>
    <xdr:graphicFrame macro="">
      <xdr:nvGraphicFramePr>
        <xdr:cNvPr id="152580" name="1 Gráfico">
          <a:extLst>
            <a:ext uri="{FF2B5EF4-FFF2-40B4-BE49-F238E27FC236}">
              <a16:creationId xmlns:a16="http://schemas.microsoft.com/office/drawing/2014/main" id="{F4F60A3A-A8BD-47F0-B64C-4FA2FC193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00B050"/>
  </sheetPr>
  <dimension ref="A1:IV81"/>
  <sheetViews>
    <sheetView view="pageBreakPreview" zoomScale="70" zoomScaleNormal="40" zoomScaleSheetLayoutView="70" workbookViewId="0">
      <pane xSplit="219" ySplit="13" topLeftCell="II14" activePane="bottomRight" state="frozen"/>
      <selection pane="topRight" activeCell="HL1" sqref="HL1"/>
      <selection pane="bottomLeft" activeCell="A14" sqref="A14"/>
      <selection pane="bottomRight" activeCell="IJ22" sqref="IJ22"/>
    </sheetView>
  </sheetViews>
  <sheetFormatPr baseColWidth="10" defaultColWidth="11.42578125" defaultRowHeight="12.75" x14ac:dyDescent="0.2"/>
  <cols>
    <col min="1" max="1" width="6.7109375" style="1" customWidth="1"/>
    <col min="2" max="3" width="13.42578125" style="1" hidden="1" customWidth="1"/>
    <col min="4" max="4" width="27.85546875" style="1" customWidth="1"/>
    <col min="5" max="5" width="14.28515625" style="2" customWidth="1"/>
    <col min="6" max="6" width="12" style="1" hidden="1" customWidth="1"/>
    <col min="7" max="7" width="16.28515625" style="1" hidden="1" customWidth="1"/>
    <col min="8" max="8" width="17.7109375" style="1" hidden="1" customWidth="1"/>
    <col min="9" max="9" width="12.140625" style="1" hidden="1" customWidth="1"/>
    <col min="10" max="10" width="8.140625" style="1" hidden="1" customWidth="1"/>
    <col min="11" max="11" width="12.5703125" style="1" hidden="1" customWidth="1"/>
    <col min="12" max="12" width="12.85546875" style="1" hidden="1" customWidth="1"/>
    <col min="13" max="13" width="12" style="1" hidden="1" customWidth="1"/>
    <col min="14" max="14" width="9.42578125" style="1" hidden="1" customWidth="1"/>
    <col min="15" max="15" width="9.5703125" style="1" hidden="1" customWidth="1"/>
    <col min="16" max="16" width="11.5703125" style="1" hidden="1" customWidth="1"/>
    <col min="17" max="18" width="11.140625" style="1" hidden="1" customWidth="1"/>
    <col min="19" max="19" width="13.5703125" style="1" hidden="1" customWidth="1"/>
    <col min="20" max="20" width="13.140625" style="1" hidden="1" customWidth="1"/>
    <col min="21" max="21" width="11.5703125" style="1" hidden="1" customWidth="1"/>
    <col min="22" max="23" width="12.140625" style="1" hidden="1" customWidth="1"/>
    <col min="24" max="24" width="10.42578125" style="1" hidden="1" customWidth="1"/>
    <col min="25" max="25" width="10.7109375" style="1" hidden="1" customWidth="1"/>
    <col min="26" max="30" width="10" style="1" hidden="1" customWidth="1"/>
    <col min="31" max="34" width="10.42578125" style="1" hidden="1" customWidth="1"/>
    <col min="35" max="35" width="9.7109375" style="1" hidden="1" customWidth="1"/>
    <col min="36" max="36" width="10.85546875" style="1" hidden="1" customWidth="1"/>
    <col min="37" max="38" width="10.42578125" style="1" hidden="1" customWidth="1"/>
    <col min="39" max="39" width="10.85546875" style="1" hidden="1" customWidth="1"/>
    <col min="40" max="41" width="10.42578125" style="1" hidden="1" customWidth="1"/>
    <col min="42" max="42" width="12.7109375" style="1" hidden="1" customWidth="1"/>
    <col min="43" max="43" width="10.42578125" style="1" hidden="1" customWidth="1"/>
    <col min="44" max="44" width="11.85546875" style="1" hidden="1" customWidth="1"/>
    <col min="45" max="45" width="13.7109375" style="1" hidden="1" customWidth="1"/>
    <col min="46" max="47" width="10.42578125" style="1" hidden="1" customWidth="1"/>
    <col min="48" max="49" width="10.28515625" style="1" hidden="1" customWidth="1"/>
    <col min="50" max="50" width="10.7109375" style="1" hidden="1" customWidth="1"/>
    <col min="51" max="51" width="11.7109375" style="1" hidden="1" customWidth="1"/>
    <col min="52" max="53" width="10.42578125" style="1" hidden="1" customWidth="1"/>
    <col min="54" max="54" width="13.7109375" style="1" hidden="1" customWidth="1"/>
    <col min="55" max="55" width="10.7109375" style="1" hidden="1" customWidth="1"/>
    <col min="56" max="56" width="12.42578125" style="1" hidden="1" customWidth="1"/>
    <col min="57" max="57" width="11.7109375" style="1" hidden="1" customWidth="1"/>
    <col min="58" max="59" width="10.7109375" style="1" hidden="1" customWidth="1"/>
    <col min="60" max="62" width="10.7109375" style="3" hidden="1" customWidth="1"/>
    <col min="63" max="63" width="11.7109375" style="3" hidden="1" customWidth="1"/>
    <col min="64" max="65" width="12.85546875" style="1" hidden="1" customWidth="1"/>
    <col min="66" max="66" width="13.42578125" style="1" hidden="1" customWidth="1"/>
    <col min="67" max="73" width="12" style="1" hidden="1" customWidth="1"/>
    <col min="74" max="77" width="12.42578125" style="1" hidden="1" customWidth="1"/>
    <col min="78" max="78" width="13.42578125" style="1" hidden="1" customWidth="1"/>
    <col min="79" max="87" width="12.42578125" style="1" hidden="1" customWidth="1"/>
    <col min="88" max="97" width="14.42578125" style="1" hidden="1" customWidth="1"/>
    <col min="98" max="98" width="16" style="1" hidden="1" customWidth="1"/>
    <col min="99" max="99" width="14.42578125" style="1" hidden="1" customWidth="1"/>
    <col min="100" max="100" width="16.42578125" style="1" hidden="1" customWidth="1"/>
    <col min="101" max="112" width="13.42578125" style="1" hidden="1" customWidth="1"/>
    <col min="113" max="113" width="14.28515625" style="1" hidden="1" customWidth="1"/>
    <col min="114" max="120" width="12.7109375" style="1" hidden="1" customWidth="1"/>
    <col min="121" max="142" width="13.28515625" style="1" hidden="1" customWidth="1"/>
    <col min="143" max="147" width="12.7109375" style="1" hidden="1" customWidth="1"/>
    <col min="148" max="148" width="2.7109375" style="1" hidden="1" customWidth="1"/>
    <col min="149" max="158" width="13.140625" style="1" hidden="1" customWidth="1"/>
    <col min="159" max="160" width="12.7109375" style="1" hidden="1" customWidth="1"/>
    <col min="161" max="188" width="13.42578125" style="1" hidden="1" customWidth="1"/>
    <col min="189" max="192" width="14.140625" style="1" hidden="1" customWidth="1"/>
    <col min="193" max="194" width="14.85546875" style="1" hidden="1" customWidth="1"/>
    <col min="195" max="219" width="15.7109375" style="1" hidden="1" customWidth="1"/>
    <col min="220" max="231" width="18.7109375" style="1" hidden="1" customWidth="1"/>
    <col min="232" max="240" width="19.85546875" style="1" hidden="1" customWidth="1"/>
    <col min="241" max="241" width="16.85546875" style="1" hidden="1" customWidth="1"/>
    <col min="242" max="242" width="15.85546875" style="1" customWidth="1"/>
    <col min="243" max="243" width="16.7109375" style="1" customWidth="1"/>
    <col min="244" max="244" width="18.5703125" style="1" customWidth="1"/>
    <col min="245" max="245" width="16" style="1" customWidth="1"/>
    <col min="246" max="246" width="15.5703125" style="1" customWidth="1"/>
    <col min="247" max="247" width="16.5703125" style="1" customWidth="1"/>
    <col min="248" max="249" width="15.140625" style="1" customWidth="1"/>
    <col min="250" max="250" width="13.42578125" style="1" customWidth="1"/>
    <col min="251" max="251" width="16.140625" style="1" customWidth="1"/>
    <col min="252" max="252" width="14.28515625" style="1" customWidth="1"/>
    <col min="253" max="254" width="14.42578125" style="1" customWidth="1"/>
    <col min="255" max="255" width="17.85546875" style="1" customWidth="1"/>
    <col min="256" max="16384" width="11.42578125" style="1"/>
  </cols>
  <sheetData>
    <row r="1" spans="1:256" x14ac:dyDescent="0.2">
      <c r="CC1" s="4">
        <v>38749</v>
      </c>
      <c r="CD1" s="4">
        <v>38777</v>
      </c>
      <c r="CE1" s="4">
        <v>38808</v>
      </c>
      <c r="CF1" s="4">
        <v>38838</v>
      </c>
      <c r="CG1" s="4">
        <v>38869</v>
      </c>
      <c r="CH1" s="4">
        <v>38899</v>
      </c>
      <c r="CI1" s="4">
        <v>38930</v>
      </c>
      <c r="CJ1" s="4">
        <v>38991</v>
      </c>
      <c r="CK1" s="4">
        <v>39022</v>
      </c>
      <c r="CL1" s="4">
        <v>39083</v>
      </c>
      <c r="CM1" s="4">
        <v>39114</v>
      </c>
      <c r="CN1" s="4">
        <v>39142</v>
      </c>
      <c r="CO1" s="4">
        <v>39173</v>
      </c>
      <c r="CP1" s="4">
        <v>39203</v>
      </c>
      <c r="CQ1" s="4">
        <v>39234</v>
      </c>
      <c r="CR1" s="4">
        <v>39264</v>
      </c>
      <c r="CS1" s="4">
        <v>39295</v>
      </c>
      <c r="CT1" s="4">
        <v>39326</v>
      </c>
      <c r="CU1" s="4">
        <v>39356</v>
      </c>
      <c r="CV1" s="4">
        <v>39387</v>
      </c>
      <c r="CW1" s="4">
        <v>39417</v>
      </c>
      <c r="CX1" s="4">
        <v>39448</v>
      </c>
      <c r="CY1" s="4">
        <v>39479</v>
      </c>
      <c r="CZ1" s="4">
        <v>39508</v>
      </c>
      <c r="DA1" s="4">
        <v>39539</v>
      </c>
      <c r="DB1" s="4">
        <v>39569</v>
      </c>
      <c r="DC1" s="4">
        <v>39600</v>
      </c>
      <c r="DD1" s="4">
        <v>39630</v>
      </c>
      <c r="DE1" s="4">
        <v>39661</v>
      </c>
      <c r="DF1" s="4">
        <v>39692</v>
      </c>
      <c r="DG1" s="4">
        <v>39722</v>
      </c>
      <c r="DH1" s="4">
        <v>39753</v>
      </c>
      <c r="DI1" s="4">
        <v>39783</v>
      </c>
      <c r="DJ1" s="4">
        <v>39814</v>
      </c>
      <c r="DK1" s="4">
        <v>39845</v>
      </c>
      <c r="DL1" s="4">
        <v>39873</v>
      </c>
      <c r="DM1" s="4">
        <v>39904</v>
      </c>
      <c r="DN1" s="4">
        <v>39934</v>
      </c>
      <c r="DO1" s="4">
        <v>39965</v>
      </c>
      <c r="DP1" s="4">
        <v>39995</v>
      </c>
      <c r="DQ1" s="4">
        <v>40026</v>
      </c>
      <c r="DR1" s="4">
        <v>40057</v>
      </c>
      <c r="DS1" s="4">
        <v>40087</v>
      </c>
      <c r="DT1" s="4">
        <v>40118</v>
      </c>
      <c r="DU1" s="4">
        <v>40148</v>
      </c>
      <c r="DV1" s="4">
        <v>40210</v>
      </c>
      <c r="DW1" s="4">
        <v>40238</v>
      </c>
      <c r="DX1" s="4">
        <v>40269</v>
      </c>
      <c r="DY1" s="4">
        <v>40299</v>
      </c>
      <c r="DZ1" s="4">
        <v>40299</v>
      </c>
      <c r="EA1" s="4">
        <v>40330</v>
      </c>
      <c r="EB1" s="4">
        <v>40360</v>
      </c>
      <c r="EC1" s="4">
        <v>40391</v>
      </c>
      <c r="ED1" s="4">
        <v>40422</v>
      </c>
      <c r="EE1" s="4">
        <v>40452</v>
      </c>
      <c r="EF1" s="4">
        <v>40483</v>
      </c>
      <c r="EG1" s="4">
        <v>40513</v>
      </c>
      <c r="EH1" s="4"/>
      <c r="EI1" s="4">
        <v>40575</v>
      </c>
      <c r="EJ1" s="4">
        <v>40603</v>
      </c>
      <c r="EK1" s="4">
        <v>40634</v>
      </c>
      <c r="EL1" s="4">
        <v>40664</v>
      </c>
      <c r="EM1" s="4">
        <v>40725</v>
      </c>
      <c r="EN1" s="4">
        <v>40787</v>
      </c>
      <c r="EO1" s="4">
        <v>40817</v>
      </c>
      <c r="EP1" s="4">
        <v>40848</v>
      </c>
      <c r="EQ1" s="4">
        <v>40878</v>
      </c>
      <c r="ER1" s="4">
        <v>40909</v>
      </c>
      <c r="ES1" s="4">
        <v>40940</v>
      </c>
      <c r="ET1" s="4">
        <v>40969</v>
      </c>
      <c r="EU1" s="4">
        <v>41000</v>
      </c>
      <c r="EV1" s="4">
        <v>41030</v>
      </c>
      <c r="EW1" s="4">
        <v>41061</v>
      </c>
      <c r="EX1" s="4">
        <v>41091</v>
      </c>
      <c r="EY1" s="4">
        <v>41122</v>
      </c>
      <c r="EZ1" s="4">
        <v>41153</v>
      </c>
      <c r="FA1" s="4">
        <v>41183</v>
      </c>
      <c r="FB1" s="4">
        <v>41214</v>
      </c>
      <c r="FC1" s="4">
        <v>41244</v>
      </c>
      <c r="FD1" s="4">
        <v>41275</v>
      </c>
      <c r="FE1" s="4">
        <v>41306</v>
      </c>
      <c r="FF1" s="4">
        <v>41334</v>
      </c>
      <c r="FG1" s="4">
        <v>41365</v>
      </c>
      <c r="FH1" s="4">
        <v>41395</v>
      </c>
      <c r="FI1" s="4">
        <v>41426</v>
      </c>
      <c r="FJ1" s="4">
        <v>41456</v>
      </c>
      <c r="FK1" s="4">
        <v>41487</v>
      </c>
      <c r="FL1" s="4">
        <v>41518</v>
      </c>
      <c r="FM1" s="4">
        <v>41548</v>
      </c>
      <c r="FN1" s="4">
        <v>41579</v>
      </c>
      <c r="FO1" s="4">
        <v>41609</v>
      </c>
      <c r="FP1" s="4">
        <v>41640</v>
      </c>
      <c r="FQ1" s="4">
        <v>41671</v>
      </c>
      <c r="FR1" s="4">
        <v>41699</v>
      </c>
      <c r="FS1" s="4">
        <v>41730</v>
      </c>
      <c r="FT1" s="4">
        <v>41760</v>
      </c>
      <c r="FU1" s="4">
        <v>41791</v>
      </c>
      <c r="FV1" s="4">
        <v>41821</v>
      </c>
      <c r="FW1" s="4">
        <v>41852</v>
      </c>
      <c r="FX1" s="4">
        <v>41883</v>
      </c>
      <c r="FY1" s="4">
        <v>41913</v>
      </c>
      <c r="FZ1" s="4">
        <v>41944</v>
      </c>
      <c r="GA1" s="4">
        <v>41974</v>
      </c>
      <c r="GB1" s="4">
        <v>42005</v>
      </c>
      <c r="GC1" s="4">
        <v>42036</v>
      </c>
      <c r="GD1" s="4">
        <v>42064</v>
      </c>
      <c r="GE1" s="4">
        <v>42095</v>
      </c>
      <c r="GF1" s="4">
        <v>42125</v>
      </c>
      <c r="GG1" s="4">
        <v>42156</v>
      </c>
      <c r="GH1" s="4">
        <v>42186</v>
      </c>
      <c r="GI1" s="4">
        <v>42217</v>
      </c>
      <c r="GJ1" s="4">
        <v>42248</v>
      </c>
      <c r="GK1" s="4">
        <v>42278</v>
      </c>
      <c r="GL1" s="4">
        <v>42309</v>
      </c>
      <c r="GM1" s="4">
        <v>42339</v>
      </c>
      <c r="GN1" s="4">
        <v>42370</v>
      </c>
      <c r="GO1" s="4">
        <v>42401</v>
      </c>
      <c r="GP1" s="4">
        <v>42430</v>
      </c>
      <c r="GQ1" s="4">
        <v>42461</v>
      </c>
      <c r="GR1" s="4">
        <v>42491</v>
      </c>
      <c r="GS1" s="4">
        <v>42522</v>
      </c>
      <c r="GT1" s="4">
        <v>42552</v>
      </c>
      <c r="GU1" s="4">
        <v>42583</v>
      </c>
      <c r="GV1" s="4">
        <v>42614</v>
      </c>
      <c r="GW1" s="4">
        <v>42644</v>
      </c>
      <c r="GX1" s="4">
        <v>42675</v>
      </c>
      <c r="GY1" s="4">
        <v>42705</v>
      </c>
      <c r="GZ1" s="4">
        <v>42736</v>
      </c>
      <c r="HA1" s="4">
        <v>42767</v>
      </c>
      <c r="HB1" s="4">
        <v>42795</v>
      </c>
      <c r="HC1" s="4">
        <v>42826</v>
      </c>
      <c r="HD1" s="4">
        <v>42856</v>
      </c>
      <c r="HE1" s="4">
        <v>42887</v>
      </c>
      <c r="HF1" s="4">
        <v>42917</v>
      </c>
      <c r="HG1" s="4">
        <v>42948</v>
      </c>
      <c r="HH1" s="4">
        <v>42979</v>
      </c>
      <c r="HI1" s="4">
        <v>43009</v>
      </c>
      <c r="HJ1" s="4">
        <v>43040</v>
      </c>
      <c r="HK1" s="4">
        <v>43070</v>
      </c>
      <c r="HL1" s="4">
        <v>43101</v>
      </c>
      <c r="HM1" s="4">
        <v>43132</v>
      </c>
      <c r="HN1" s="4">
        <v>43160</v>
      </c>
      <c r="HO1" s="4">
        <v>43191</v>
      </c>
      <c r="HP1" s="4">
        <v>43221</v>
      </c>
      <c r="HQ1" s="4">
        <v>43252</v>
      </c>
      <c r="HR1" s="4">
        <v>43282</v>
      </c>
      <c r="HS1" s="4">
        <v>43313</v>
      </c>
      <c r="HT1" s="4">
        <v>43344</v>
      </c>
      <c r="HU1" s="4">
        <v>43374</v>
      </c>
      <c r="HV1" s="4">
        <v>43405</v>
      </c>
      <c r="HW1" s="4">
        <v>43435</v>
      </c>
      <c r="HX1" s="4">
        <v>43466</v>
      </c>
      <c r="HY1" s="4">
        <v>43497</v>
      </c>
      <c r="HZ1" s="4">
        <v>43525</v>
      </c>
      <c r="IA1" s="4">
        <v>43556</v>
      </c>
      <c r="IB1" s="4">
        <v>43586</v>
      </c>
      <c r="IC1" s="4">
        <v>43617</v>
      </c>
      <c r="ID1" s="4">
        <v>43647</v>
      </c>
      <c r="IE1" s="4">
        <v>43678</v>
      </c>
      <c r="IF1" s="4">
        <v>43709</v>
      </c>
      <c r="IG1" s="4">
        <v>43739</v>
      </c>
      <c r="IH1" s="4">
        <v>43770</v>
      </c>
      <c r="II1" s="4">
        <v>43800</v>
      </c>
      <c r="IJ1" s="4">
        <v>43831</v>
      </c>
      <c r="IK1" s="4">
        <v>43862</v>
      </c>
      <c r="IL1" s="4">
        <v>43891</v>
      </c>
      <c r="IM1" s="4">
        <v>43922</v>
      </c>
      <c r="IN1" s="4">
        <v>43952</v>
      </c>
      <c r="IO1" s="4">
        <v>43983</v>
      </c>
      <c r="IP1" s="4">
        <v>44013</v>
      </c>
      <c r="IQ1" s="4">
        <v>44044</v>
      </c>
      <c r="IR1" s="4">
        <v>44075</v>
      </c>
      <c r="IS1" s="4">
        <v>44105</v>
      </c>
      <c r="IT1" s="4">
        <v>44136</v>
      </c>
    </row>
    <row r="4" spans="1:256" ht="31.5" customHeight="1" x14ac:dyDescent="0.35">
      <c r="B4" s="111" t="s">
        <v>44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</row>
    <row r="5" spans="1:256" ht="23.25" customHeight="1" x14ac:dyDescent="0.2">
      <c r="B5" s="110" t="s">
        <v>50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</row>
    <row r="6" spans="1:256" ht="21" x14ac:dyDescent="0.35">
      <c r="B6" s="123" t="s">
        <v>46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</row>
    <row r="7" spans="1:256" ht="15.75" hidden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</row>
    <row r="8" spans="1:256" ht="15.75" hidden="1" x14ac:dyDescent="0.2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1"/>
    </row>
    <row r="9" spans="1:256" ht="15.75" hidden="1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1"/>
    </row>
    <row r="10" spans="1:256" ht="15.75" hidden="1" x14ac:dyDescent="0.2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1"/>
    </row>
    <row r="11" spans="1:256" ht="21" customHeight="1" x14ac:dyDescent="0.3"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4"/>
      <c r="BA11" s="44"/>
      <c r="BB11" s="44"/>
      <c r="BC11" s="45"/>
      <c r="BD11" s="45"/>
      <c r="BE11" s="45"/>
      <c r="BF11" s="45"/>
      <c r="BG11" s="45"/>
      <c r="BH11" s="46"/>
      <c r="BI11" s="46"/>
      <c r="BJ11" s="46"/>
      <c r="BK11" s="46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3"/>
      <c r="GS11" s="43"/>
      <c r="GT11" s="43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</row>
    <row r="12" spans="1:256" s="6" customFormat="1" ht="27" customHeight="1" x14ac:dyDescent="0.25">
      <c r="A12" s="1"/>
      <c r="B12" s="5"/>
      <c r="C12" s="5"/>
      <c r="D12" s="112"/>
      <c r="E12" s="113"/>
      <c r="F12" s="103">
        <v>1999</v>
      </c>
      <c r="G12" s="103"/>
      <c r="H12" s="103"/>
      <c r="I12" s="103"/>
      <c r="J12" s="103"/>
      <c r="K12" s="103"/>
      <c r="L12" s="103"/>
      <c r="M12" s="103"/>
      <c r="N12" s="100">
        <v>2000</v>
      </c>
      <c r="O12" s="101"/>
      <c r="P12" s="101"/>
      <c r="Q12" s="101"/>
      <c r="R12" s="101"/>
      <c r="S12" s="101"/>
      <c r="T12" s="101"/>
      <c r="U12" s="102"/>
      <c r="V12" s="75">
        <v>2001</v>
      </c>
      <c r="W12" s="75"/>
      <c r="X12" s="75"/>
      <c r="Y12" s="75"/>
      <c r="Z12" s="75"/>
      <c r="AA12" s="75"/>
      <c r="AB12" s="75"/>
      <c r="AC12" s="96">
        <v>2001</v>
      </c>
      <c r="AD12" s="96"/>
      <c r="AE12" s="96"/>
      <c r="AF12" s="96"/>
      <c r="AG12" s="96"/>
      <c r="AH12" s="115">
        <v>2002</v>
      </c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95">
        <v>2003</v>
      </c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104">
        <v>2004</v>
      </c>
      <c r="BG12" s="104"/>
      <c r="BH12" s="104"/>
      <c r="BI12" s="104"/>
      <c r="BJ12" s="104"/>
      <c r="BK12" s="104"/>
      <c r="BL12" s="104"/>
      <c r="BM12" s="104"/>
      <c r="BN12" s="104"/>
      <c r="BO12" s="104"/>
      <c r="BP12" s="105">
        <v>2005</v>
      </c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14">
        <v>2006</v>
      </c>
      <c r="CC12" s="114"/>
      <c r="CD12" s="114"/>
      <c r="CE12" s="114"/>
      <c r="CF12" s="114"/>
      <c r="CG12" s="114"/>
      <c r="CH12" s="114"/>
      <c r="CI12" s="114"/>
      <c r="CJ12" s="114"/>
      <c r="CK12" s="114"/>
      <c r="CL12" s="106">
        <v>2007</v>
      </c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25">
        <v>2008</v>
      </c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08">
        <v>2009</v>
      </c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9">
        <v>2010</v>
      </c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76"/>
      <c r="EI12" s="76">
        <v>2011</v>
      </c>
      <c r="EJ12" s="76"/>
      <c r="EK12" s="76"/>
      <c r="EL12" s="76"/>
      <c r="EM12" s="76"/>
      <c r="EN12" s="76"/>
      <c r="EO12" s="109">
        <v>2011</v>
      </c>
      <c r="EP12" s="109"/>
      <c r="EQ12" s="109"/>
      <c r="ER12" s="118">
        <v>2012</v>
      </c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>
        <v>2013</v>
      </c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07">
        <v>2014</v>
      </c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>
        <v>2015</v>
      </c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77">
        <v>2016</v>
      </c>
      <c r="GO12" s="78"/>
      <c r="GP12" s="78"/>
      <c r="GQ12" s="78"/>
      <c r="GR12" s="78"/>
      <c r="GS12" s="78"/>
      <c r="GT12" s="78"/>
      <c r="GU12" s="78"/>
      <c r="GV12" s="78"/>
      <c r="GW12" s="78"/>
      <c r="GX12" s="116">
        <v>2016</v>
      </c>
      <c r="GY12" s="117"/>
      <c r="GZ12" s="124">
        <v>2017</v>
      </c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19">
        <v>2018</v>
      </c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1"/>
      <c r="HX12" s="122">
        <v>2019</v>
      </c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>
        <v>2020</v>
      </c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"/>
      <c r="IV12" s="1"/>
    </row>
    <row r="13" spans="1:256" s="6" customFormat="1" ht="55.5" customHeight="1" x14ac:dyDescent="0.2">
      <c r="A13" s="1"/>
      <c r="B13" s="47" t="s">
        <v>14</v>
      </c>
      <c r="C13" s="47" t="s">
        <v>17</v>
      </c>
      <c r="D13" s="80" t="s">
        <v>22</v>
      </c>
      <c r="E13" s="80" t="s">
        <v>18</v>
      </c>
      <c r="F13" s="81" t="s">
        <v>0</v>
      </c>
      <c r="G13" s="82" t="s">
        <v>8</v>
      </c>
      <c r="H13" s="82" t="s">
        <v>11</v>
      </c>
      <c r="I13" s="82" t="s">
        <v>20</v>
      </c>
      <c r="J13" s="82" t="s">
        <v>12</v>
      </c>
      <c r="K13" s="82" t="s">
        <v>13</v>
      </c>
      <c r="L13" s="82" t="s">
        <v>1</v>
      </c>
      <c r="M13" s="82" t="s">
        <v>6</v>
      </c>
      <c r="N13" s="82" t="s">
        <v>0</v>
      </c>
      <c r="O13" s="82" t="s">
        <v>12</v>
      </c>
      <c r="P13" s="82" t="s">
        <v>1</v>
      </c>
      <c r="Q13" s="82" t="s">
        <v>2</v>
      </c>
      <c r="R13" s="82" t="s">
        <v>19</v>
      </c>
      <c r="S13" s="82" t="s">
        <v>4</v>
      </c>
      <c r="T13" s="82" t="s">
        <v>5</v>
      </c>
      <c r="U13" s="82" t="s">
        <v>6</v>
      </c>
      <c r="V13" s="82" t="s">
        <v>0</v>
      </c>
      <c r="W13" s="82" t="s">
        <v>8</v>
      </c>
      <c r="X13" s="82" t="s">
        <v>11</v>
      </c>
      <c r="Y13" s="82" t="s">
        <v>20</v>
      </c>
      <c r="Z13" s="82" t="s">
        <v>12</v>
      </c>
      <c r="AA13" s="82" t="s">
        <v>13</v>
      </c>
      <c r="AB13" s="82" t="s">
        <v>1</v>
      </c>
      <c r="AC13" s="82" t="s">
        <v>2</v>
      </c>
      <c r="AD13" s="82" t="s">
        <v>3</v>
      </c>
      <c r="AE13" s="82" t="s">
        <v>4</v>
      </c>
      <c r="AF13" s="82" t="s">
        <v>5</v>
      </c>
      <c r="AG13" s="82" t="s">
        <v>6</v>
      </c>
      <c r="AH13" s="82" t="s">
        <v>0</v>
      </c>
      <c r="AI13" s="82" t="s">
        <v>8</v>
      </c>
      <c r="AJ13" s="82" t="s">
        <v>11</v>
      </c>
      <c r="AK13" s="82" t="s">
        <v>20</v>
      </c>
      <c r="AL13" s="82" t="s">
        <v>12</v>
      </c>
      <c r="AM13" s="82" t="s">
        <v>13</v>
      </c>
      <c r="AN13" s="82" t="s">
        <v>1</v>
      </c>
      <c r="AO13" s="82" t="s">
        <v>2</v>
      </c>
      <c r="AP13" s="82" t="s">
        <v>3</v>
      </c>
      <c r="AQ13" s="82" t="s">
        <v>4</v>
      </c>
      <c r="AR13" s="82" t="s">
        <v>5</v>
      </c>
      <c r="AS13" s="82" t="s">
        <v>23</v>
      </c>
      <c r="AT13" s="82" t="s">
        <v>0</v>
      </c>
      <c r="AU13" s="82" t="s">
        <v>8</v>
      </c>
      <c r="AV13" s="82" t="s">
        <v>11</v>
      </c>
      <c r="AW13" s="82" t="s">
        <v>20</v>
      </c>
      <c r="AX13" s="82" t="s">
        <v>12</v>
      </c>
      <c r="AY13" s="82" t="s">
        <v>13</v>
      </c>
      <c r="AZ13" s="82" t="s">
        <v>1</v>
      </c>
      <c r="BA13" s="82" t="s">
        <v>2</v>
      </c>
      <c r="BB13" s="82" t="s">
        <v>3</v>
      </c>
      <c r="BC13" s="82" t="s">
        <v>4</v>
      </c>
      <c r="BD13" s="82" t="s">
        <v>5</v>
      </c>
      <c r="BE13" s="82" t="s">
        <v>6</v>
      </c>
      <c r="BF13" s="82" t="s">
        <v>0</v>
      </c>
      <c r="BG13" s="82" t="s">
        <v>8</v>
      </c>
      <c r="BH13" s="83" t="s">
        <v>12</v>
      </c>
      <c r="BI13" s="83" t="s">
        <v>13</v>
      </c>
      <c r="BJ13" s="83" t="s">
        <v>1</v>
      </c>
      <c r="BK13" s="83" t="s">
        <v>2</v>
      </c>
      <c r="BL13" s="83" t="s">
        <v>3</v>
      </c>
      <c r="BM13" s="83" t="s">
        <v>4</v>
      </c>
      <c r="BN13" s="83" t="s">
        <v>5</v>
      </c>
      <c r="BO13" s="83" t="s">
        <v>6</v>
      </c>
      <c r="BP13" s="83" t="s">
        <v>0</v>
      </c>
      <c r="BQ13" s="83" t="s">
        <v>8</v>
      </c>
      <c r="BR13" s="83" t="s">
        <v>11</v>
      </c>
      <c r="BS13" s="83" t="s">
        <v>20</v>
      </c>
      <c r="BT13" s="83" t="s">
        <v>12</v>
      </c>
      <c r="BU13" s="83" t="s">
        <v>13</v>
      </c>
      <c r="BV13" s="83" t="s">
        <v>1</v>
      </c>
      <c r="BW13" s="83" t="s">
        <v>2</v>
      </c>
      <c r="BX13" s="83" t="s">
        <v>3</v>
      </c>
      <c r="BY13" s="83" t="s">
        <v>4</v>
      </c>
      <c r="BZ13" s="83" t="s">
        <v>5</v>
      </c>
      <c r="CA13" s="83" t="s">
        <v>6</v>
      </c>
      <c r="CB13" s="83" t="s">
        <v>0</v>
      </c>
      <c r="CC13" s="83" t="s">
        <v>8</v>
      </c>
      <c r="CD13" s="83" t="s">
        <v>11</v>
      </c>
      <c r="CE13" s="83" t="s">
        <v>20</v>
      </c>
      <c r="CF13" s="83" t="s">
        <v>12</v>
      </c>
      <c r="CG13" s="83" t="s">
        <v>13</v>
      </c>
      <c r="CH13" s="83" t="s">
        <v>1</v>
      </c>
      <c r="CI13" s="83" t="s">
        <v>2</v>
      </c>
      <c r="CJ13" s="83" t="s">
        <v>4</v>
      </c>
      <c r="CK13" s="83" t="s">
        <v>5</v>
      </c>
      <c r="CL13" s="83" t="s">
        <v>26</v>
      </c>
      <c r="CM13" s="83" t="s">
        <v>27</v>
      </c>
      <c r="CN13" s="83" t="s">
        <v>28</v>
      </c>
      <c r="CO13" s="83" t="s">
        <v>29</v>
      </c>
      <c r="CP13" s="83" t="s">
        <v>30</v>
      </c>
      <c r="CQ13" s="83" t="s">
        <v>31</v>
      </c>
      <c r="CR13" s="83" t="s">
        <v>32</v>
      </c>
      <c r="CS13" s="83" t="s">
        <v>33</v>
      </c>
      <c r="CT13" s="83" t="s">
        <v>34</v>
      </c>
      <c r="CU13" s="83" t="s">
        <v>35</v>
      </c>
      <c r="CV13" s="83" t="s">
        <v>36</v>
      </c>
      <c r="CW13" s="83" t="s">
        <v>37</v>
      </c>
      <c r="CX13" s="83" t="s">
        <v>26</v>
      </c>
      <c r="CY13" s="83" t="s">
        <v>27</v>
      </c>
      <c r="CZ13" s="83" t="s">
        <v>28</v>
      </c>
      <c r="DA13" s="83" t="s">
        <v>29</v>
      </c>
      <c r="DB13" s="83" t="s">
        <v>30</v>
      </c>
      <c r="DC13" s="83" t="s">
        <v>31</v>
      </c>
      <c r="DD13" s="83" t="s">
        <v>32</v>
      </c>
      <c r="DE13" s="83" t="s">
        <v>33</v>
      </c>
      <c r="DF13" s="83" t="s">
        <v>34</v>
      </c>
      <c r="DG13" s="83" t="s">
        <v>35</v>
      </c>
      <c r="DH13" s="83" t="s">
        <v>36</v>
      </c>
      <c r="DI13" s="83" t="s">
        <v>37</v>
      </c>
      <c r="DJ13" s="83" t="s">
        <v>26</v>
      </c>
      <c r="DK13" s="83" t="s">
        <v>27</v>
      </c>
      <c r="DL13" s="83" t="s">
        <v>28</v>
      </c>
      <c r="DM13" s="83" t="s">
        <v>29</v>
      </c>
      <c r="DN13" s="83" t="s">
        <v>30</v>
      </c>
      <c r="DO13" s="83" t="s">
        <v>31</v>
      </c>
      <c r="DP13" s="83" t="s">
        <v>32</v>
      </c>
      <c r="DQ13" s="83" t="s">
        <v>33</v>
      </c>
      <c r="DR13" s="83" t="s">
        <v>34</v>
      </c>
      <c r="DS13" s="83" t="s">
        <v>35</v>
      </c>
      <c r="DT13" s="83" t="s">
        <v>36</v>
      </c>
      <c r="DU13" s="83" t="s">
        <v>37</v>
      </c>
      <c r="DV13" s="83" t="s">
        <v>26</v>
      </c>
      <c r="DW13" s="83" t="s">
        <v>27</v>
      </c>
      <c r="DX13" s="83" t="s">
        <v>28</v>
      </c>
      <c r="DY13" s="83" t="s">
        <v>29</v>
      </c>
      <c r="DZ13" s="83" t="s">
        <v>30</v>
      </c>
      <c r="EA13" s="83" t="s">
        <v>31</v>
      </c>
      <c r="EB13" s="83" t="s">
        <v>32</v>
      </c>
      <c r="EC13" s="83" t="s">
        <v>33</v>
      </c>
      <c r="ED13" s="83" t="s">
        <v>34</v>
      </c>
      <c r="EE13" s="83" t="s">
        <v>35</v>
      </c>
      <c r="EF13" s="83" t="s">
        <v>36</v>
      </c>
      <c r="EG13" s="83" t="s">
        <v>37</v>
      </c>
      <c r="EH13" s="83" t="s">
        <v>26</v>
      </c>
      <c r="EI13" s="83" t="s">
        <v>27</v>
      </c>
      <c r="EJ13" s="83" t="s">
        <v>28</v>
      </c>
      <c r="EK13" s="83" t="s">
        <v>29</v>
      </c>
      <c r="EL13" s="83" t="s">
        <v>30</v>
      </c>
      <c r="EM13" s="83" t="s">
        <v>32</v>
      </c>
      <c r="EN13" s="83" t="s">
        <v>34</v>
      </c>
      <c r="EO13" s="83" t="s">
        <v>35</v>
      </c>
      <c r="EP13" s="83" t="s">
        <v>36</v>
      </c>
      <c r="EQ13" s="83" t="s">
        <v>37</v>
      </c>
      <c r="ER13" s="83" t="s">
        <v>26</v>
      </c>
      <c r="ES13" s="83" t="s">
        <v>27</v>
      </c>
      <c r="ET13" s="83" t="s">
        <v>28</v>
      </c>
      <c r="EU13" s="83" t="s">
        <v>29</v>
      </c>
      <c r="EV13" s="83" t="s">
        <v>30</v>
      </c>
      <c r="EW13" s="83" t="s">
        <v>31</v>
      </c>
      <c r="EX13" s="83" t="s">
        <v>32</v>
      </c>
      <c r="EY13" s="83" t="s">
        <v>33</v>
      </c>
      <c r="EZ13" s="83" t="s">
        <v>34</v>
      </c>
      <c r="FA13" s="83" t="s">
        <v>35</v>
      </c>
      <c r="FB13" s="83" t="s">
        <v>36</v>
      </c>
      <c r="FC13" s="83" t="s">
        <v>37</v>
      </c>
      <c r="FD13" s="83" t="s">
        <v>26</v>
      </c>
      <c r="FE13" s="83" t="s">
        <v>27</v>
      </c>
      <c r="FF13" s="83" t="s">
        <v>28</v>
      </c>
      <c r="FG13" s="83" t="s">
        <v>29</v>
      </c>
      <c r="FH13" s="83" t="s">
        <v>30</v>
      </c>
      <c r="FI13" s="83" t="s">
        <v>31</v>
      </c>
      <c r="FJ13" s="83" t="s">
        <v>32</v>
      </c>
      <c r="FK13" s="83" t="s">
        <v>33</v>
      </c>
      <c r="FL13" s="83" t="s">
        <v>34</v>
      </c>
      <c r="FM13" s="83" t="s">
        <v>35</v>
      </c>
      <c r="FN13" s="83" t="s">
        <v>36</v>
      </c>
      <c r="FO13" s="83" t="s">
        <v>37</v>
      </c>
      <c r="FP13" s="83" t="s">
        <v>26</v>
      </c>
      <c r="FQ13" s="83" t="s">
        <v>27</v>
      </c>
      <c r="FR13" s="83" t="s">
        <v>28</v>
      </c>
      <c r="FS13" s="83" t="s">
        <v>29</v>
      </c>
      <c r="FT13" s="83" t="s">
        <v>30</v>
      </c>
      <c r="FU13" s="83" t="s">
        <v>31</v>
      </c>
      <c r="FV13" s="83" t="s">
        <v>32</v>
      </c>
      <c r="FW13" s="83" t="s">
        <v>33</v>
      </c>
      <c r="FX13" s="83" t="s">
        <v>34</v>
      </c>
      <c r="FY13" s="83" t="s">
        <v>35</v>
      </c>
      <c r="FZ13" s="83" t="s">
        <v>36</v>
      </c>
      <c r="GA13" s="83" t="s">
        <v>37</v>
      </c>
      <c r="GB13" s="83" t="s">
        <v>26</v>
      </c>
      <c r="GC13" s="83" t="s">
        <v>27</v>
      </c>
      <c r="GD13" s="83" t="s">
        <v>28</v>
      </c>
      <c r="GE13" s="83" t="s">
        <v>29</v>
      </c>
      <c r="GF13" s="83" t="s">
        <v>30</v>
      </c>
      <c r="GG13" s="83" t="s">
        <v>31</v>
      </c>
      <c r="GH13" s="83" t="s">
        <v>32</v>
      </c>
      <c r="GI13" s="83" t="s">
        <v>33</v>
      </c>
      <c r="GJ13" s="83" t="s">
        <v>34</v>
      </c>
      <c r="GK13" s="83" t="s">
        <v>35</v>
      </c>
      <c r="GL13" s="83" t="s">
        <v>36</v>
      </c>
      <c r="GM13" s="83" t="s">
        <v>37</v>
      </c>
      <c r="GN13" s="83" t="s">
        <v>26</v>
      </c>
      <c r="GO13" s="83" t="s">
        <v>27</v>
      </c>
      <c r="GP13" s="83" t="s">
        <v>28</v>
      </c>
      <c r="GQ13" s="83" t="s">
        <v>29</v>
      </c>
      <c r="GR13" s="83" t="s">
        <v>30</v>
      </c>
      <c r="GS13" s="83" t="s">
        <v>31</v>
      </c>
      <c r="GT13" s="83" t="s">
        <v>32</v>
      </c>
      <c r="GU13" s="83" t="s">
        <v>33</v>
      </c>
      <c r="GV13" s="83" t="s">
        <v>34</v>
      </c>
      <c r="GW13" s="83" t="s">
        <v>35</v>
      </c>
      <c r="GX13" s="83" t="s">
        <v>36</v>
      </c>
      <c r="GY13" s="83" t="s">
        <v>37</v>
      </c>
      <c r="GZ13" s="84" t="s">
        <v>26</v>
      </c>
      <c r="HA13" s="84" t="s">
        <v>27</v>
      </c>
      <c r="HB13" s="84" t="s">
        <v>28</v>
      </c>
      <c r="HC13" s="84" t="s">
        <v>29</v>
      </c>
      <c r="HD13" s="84" t="s">
        <v>30</v>
      </c>
      <c r="HE13" s="84" t="s">
        <v>31</v>
      </c>
      <c r="HF13" s="84" t="s">
        <v>32</v>
      </c>
      <c r="HG13" s="84" t="s">
        <v>47</v>
      </c>
      <c r="HH13" s="84" t="s">
        <v>48</v>
      </c>
      <c r="HI13" s="84" t="s">
        <v>35</v>
      </c>
      <c r="HJ13" s="84" t="s">
        <v>36</v>
      </c>
      <c r="HK13" s="84" t="s">
        <v>37</v>
      </c>
      <c r="HL13" s="84" t="s">
        <v>26</v>
      </c>
      <c r="HM13" s="84" t="s">
        <v>27</v>
      </c>
      <c r="HN13" s="84" t="s">
        <v>28</v>
      </c>
      <c r="HO13" s="84" t="s">
        <v>29</v>
      </c>
      <c r="HP13" s="84" t="s">
        <v>30</v>
      </c>
      <c r="HQ13" s="84" t="s">
        <v>31</v>
      </c>
      <c r="HR13" s="84" t="s">
        <v>32</v>
      </c>
      <c r="HS13" s="83" t="s">
        <v>33</v>
      </c>
      <c r="HT13" s="85" t="s">
        <v>48</v>
      </c>
      <c r="HU13" s="85" t="s">
        <v>35</v>
      </c>
      <c r="HV13" s="85" t="s">
        <v>36</v>
      </c>
      <c r="HW13" s="85" t="s">
        <v>37</v>
      </c>
      <c r="HX13" s="85" t="s">
        <v>26</v>
      </c>
      <c r="HY13" s="85" t="s">
        <v>27</v>
      </c>
      <c r="HZ13" s="85" t="s">
        <v>28</v>
      </c>
      <c r="IA13" s="85" t="s">
        <v>29</v>
      </c>
      <c r="IB13" s="85" t="s">
        <v>30</v>
      </c>
      <c r="IC13" s="85" t="s">
        <v>31</v>
      </c>
      <c r="ID13" s="85" t="s">
        <v>32</v>
      </c>
      <c r="IE13" s="85" t="s">
        <v>33</v>
      </c>
      <c r="IF13" s="85" t="s">
        <v>48</v>
      </c>
      <c r="IG13" s="85" t="s">
        <v>35</v>
      </c>
      <c r="IH13" s="85" t="s">
        <v>36</v>
      </c>
      <c r="II13" s="85" t="s">
        <v>37</v>
      </c>
      <c r="IJ13" s="85" t="s">
        <v>26</v>
      </c>
      <c r="IK13" s="85" t="s">
        <v>27</v>
      </c>
      <c r="IL13" s="85" t="s">
        <v>28</v>
      </c>
      <c r="IM13" s="85" t="s">
        <v>29</v>
      </c>
      <c r="IN13" s="85" t="s">
        <v>30</v>
      </c>
      <c r="IO13" s="85" t="s">
        <v>31</v>
      </c>
      <c r="IP13" s="85" t="s">
        <v>32</v>
      </c>
      <c r="IQ13" s="85" t="s">
        <v>33</v>
      </c>
      <c r="IR13" s="85" t="s">
        <v>48</v>
      </c>
      <c r="IS13" s="85" t="s">
        <v>35</v>
      </c>
      <c r="IT13" s="85" t="s">
        <v>36</v>
      </c>
      <c r="IU13" s="85" t="s">
        <v>49</v>
      </c>
      <c r="IV13" s="1"/>
    </row>
    <row r="14" spans="1:256" s="8" customFormat="1" ht="25.15" customHeight="1" x14ac:dyDescent="0.2">
      <c r="A14" s="7"/>
      <c r="B14" s="49" t="s">
        <v>24</v>
      </c>
      <c r="C14" s="49" t="s">
        <v>15</v>
      </c>
      <c r="D14" s="74" t="s">
        <v>9</v>
      </c>
      <c r="E14" s="50" t="s">
        <v>10</v>
      </c>
      <c r="F14" s="37">
        <v>96703</v>
      </c>
      <c r="G14" s="38">
        <v>91285</v>
      </c>
      <c r="H14" s="38">
        <v>112380</v>
      </c>
      <c r="I14" s="38">
        <v>105265</v>
      </c>
      <c r="J14" s="38">
        <v>57580</v>
      </c>
      <c r="K14" s="38">
        <v>92875</v>
      </c>
      <c r="L14" s="38">
        <v>119641</v>
      </c>
      <c r="M14" s="38">
        <v>116690</v>
      </c>
      <c r="N14" s="38">
        <v>117914</v>
      </c>
      <c r="O14" s="38">
        <v>115238</v>
      </c>
      <c r="P14" s="38">
        <v>125099</v>
      </c>
      <c r="Q14" s="38">
        <v>127746</v>
      </c>
      <c r="R14" s="38">
        <v>116316</v>
      </c>
      <c r="S14" s="38">
        <v>122540</v>
      </c>
      <c r="T14" s="38">
        <v>121492</v>
      </c>
      <c r="U14" s="38">
        <v>122010</v>
      </c>
      <c r="V14" s="38">
        <v>116214</v>
      </c>
      <c r="W14" s="38">
        <v>106892</v>
      </c>
      <c r="X14" s="38">
        <v>120118</v>
      </c>
      <c r="Y14" s="38">
        <v>118387</v>
      </c>
      <c r="Z14" s="38">
        <v>123340</v>
      </c>
      <c r="AA14" s="38">
        <v>119522</v>
      </c>
      <c r="AB14" s="38">
        <v>130904</v>
      </c>
      <c r="AC14" s="38">
        <v>129389</v>
      </c>
      <c r="AD14" s="38">
        <v>122454</v>
      </c>
      <c r="AE14" s="38">
        <v>124961</v>
      </c>
      <c r="AF14" s="38">
        <v>115670</v>
      </c>
      <c r="AG14" s="38">
        <v>119283</v>
      </c>
      <c r="AH14" s="38">
        <v>125291</v>
      </c>
      <c r="AI14" s="38">
        <v>114590</v>
      </c>
      <c r="AJ14" s="38">
        <v>128513</v>
      </c>
      <c r="AK14" s="38">
        <v>80233</v>
      </c>
      <c r="AL14" s="38">
        <v>133391</v>
      </c>
      <c r="AM14" s="38">
        <v>132725</v>
      </c>
      <c r="AN14" s="38">
        <v>132855</v>
      </c>
      <c r="AO14" s="38">
        <v>136408</v>
      </c>
      <c r="AP14" s="38">
        <v>131365</v>
      </c>
      <c r="AQ14" s="38">
        <v>133582</v>
      </c>
      <c r="AR14" s="38">
        <v>119783</v>
      </c>
      <c r="AS14" s="38">
        <v>124692</v>
      </c>
      <c r="AT14" s="38">
        <v>121969</v>
      </c>
      <c r="AU14" s="38">
        <v>118095</v>
      </c>
      <c r="AV14" s="38">
        <v>131516</v>
      </c>
      <c r="AW14" s="38">
        <v>124124</v>
      </c>
      <c r="AX14" s="38">
        <v>132167</v>
      </c>
      <c r="AY14" s="38">
        <v>128630</v>
      </c>
      <c r="AZ14" s="38">
        <v>129152</v>
      </c>
      <c r="BA14" s="38">
        <v>85675</v>
      </c>
      <c r="BB14" s="38">
        <v>122678</v>
      </c>
      <c r="BC14" s="38">
        <v>128406</v>
      </c>
      <c r="BD14" s="38">
        <v>124047</v>
      </c>
      <c r="BE14" s="38">
        <v>123522</v>
      </c>
      <c r="BF14" s="38">
        <v>123469</v>
      </c>
      <c r="BG14" s="38">
        <v>112029</v>
      </c>
      <c r="BH14" s="38">
        <v>100080</v>
      </c>
      <c r="BI14" s="38">
        <v>122032</v>
      </c>
      <c r="BJ14" s="38">
        <v>125013</v>
      </c>
      <c r="BK14" s="38">
        <v>123552</v>
      </c>
      <c r="BL14" s="38">
        <v>118326</v>
      </c>
      <c r="BM14" s="38">
        <v>122730</v>
      </c>
      <c r="BN14" s="38" t="e">
        <v>#REF!</v>
      </c>
      <c r="BO14" s="38">
        <v>117255</v>
      </c>
      <c r="BP14" s="38">
        <v>119154</v>
      </c>
      <c r="BQ14" s="38">
        <v>109697</v>
      </c>
      <c r="BR14" s="38">
        <v>118544</v>
      </c>
      <c r="BS14" s="38">
        <v>112740</v>
      </c>
      <c r="BT14" s="38">
        <v>116713</v>
      </c>
      <c r="BU14" s="38">
        <v>105240</v>
      </c>
      <c r="BV14" s="38">
        <v>115124</v>
      </c>
      <c r="BW14" s="38">
        <v>112940</v>
      </c>
      <c r="BX14" s="38">
        <v>109919</v>
      </c>
      <c r="BY14" s="38">
        <v>111825</v>
      </c>
      <c r="BZ14" s="38">
        <v>107317</v>
      </c>
      <c r="CA14" s="38">
        <v>111292</v>
      </c>
      <c r="CB14" s="38">
        <v>109161</v>
      </c>
      <c r="CC14" s="38">
        <v>98466</v>
      </c>
      <c r="CD14" s="38">
        <v>107190</v>
      </c>
      <c r="CE14" s="38">
        <v>94599</v>
      </c>
      <c r="CF14" s="38">
        <v>105761</v>
      </c>
      <c r="CG14" s="38">
        <v>101455</v>
      </c>
      <c r="CH14" s="38">
        <v>103802</v>
      </c>
      <c r="CI14" s="38">
        <v>102659</v>
      </c>
      <c r="CJ14" s="38">
        <v>90902</v>
      </c>
      <c r="CK14" s="38">
        <v>101951</v>
      </c>
      <c r="CL14" s="38">
        <v>93684</v>
      </c>
      <c r="CM14" s="38">
        <v>81385</v>
      </c>
      <c r="CN14" s="38">
        <v>87656</v>
      </c>
      <c r="CO14" s="38">
        <v>94357</v>
      </c>
      <c r="CP14" s="38">
        <v>96755</v>
      </c>
      <c r="CQ14" s="38">
        <v>93718</v>
      </c>
      <c r="CR14" s="38">
        <v>94322</v>
      </c>
      <c r="CS14" s="38">
        <v>94214</v>
      </c>
      <c r="CT14" s="38">
        <v>90858</v>
      </c>
      <c r="CU14" s="38">
        <v>91063</v>
      </c>
      <c r="CV14" s="38">
        <v>87280</v>
      </c>
      <c r="CW14" s="38">
        <v>89161</v>
      </c>
      <c r="CX14" s="38">
        <v>86664</v>
      </c>
      <c r="CY14" s="38">
        <v>78952</v>
      </c>
      <c r="CZ14" s="38">
        <v>85300</v>
      </c>
      <c r="DA14" s="38">
        <v>82088</v>
      </c>
      <c r="DB14" s="38">
        <v>84623</v>
      </c>
      <c r="DC14" s="38">
        <v>75736</v>
      </c>
      <c r="DD14" s="38">
        <v>84964</v>
      </c>
      <c r="DE14" s="38">
        <v>84229</v>
      </c>
      <c r="DF14" s="38">
        <v>81009</v>
      </c>
      <c r="DG14" s="38">
        <v>82971</v>
      </c>
      <c r="DH14" s="38">
        <v>73326</v>
      </c>
      <c r="DI14" s="38">
        <v>76364</v>
      </c>
      <c r="DJ14" s="39">
        <v>84859</v>
      </c>
      <c r="DK14" s="39">
        <v>74541</v>
      </c>
      <c r="DL14" s="39">
        <v>82720</v>
      </c>
      <c r="DM14" s="39">
        <v>79438</v>
      </c>
      <c r="DN14" s="39">
        <v>82295</v>
      </c>
      <c r="DO14" s="39">
        <v>67641</v>
      </c>
      <c r="DP14" s="39">
        <v>86957</v>
      </c>
      <c r="DQ14" s="39">
        <v>86725</v>
      </c>
      <c r="DR14" s="39">
        <v>74638</v>
      </c>
      <c r="DS14" s="39">
        <v>86237</v>
      </c>
      <c r="DT14" s="39">
        <v>81868</v>
      </c>
      <c r="DU14" s="39">
        <v>85246</v>
      </c>
      <c r="DV14" s="39">
        <v>81876</v>
      </c>
      <c r="DW14" s="39">
        <v>78007</v>
      </c>
      <c r="DX14" s="39">
        <v>84166</v>
      </c>
      <c r="DY14" s="39">
        <v>77715</v>
      </c>
      <c r="DZ14" s="39">
        <v>78877</v>
      </c>
      <c r="EA14" s="39">
        <v>81783</v>
      </c>
      <c r="EB14" s="39">
        <v>67103</v>
      </c>
      <c r="EC14" s="39">
        <v>80415</v>
      </c>
      <c r="ED14" s="39">
        <v>63936</v>
      </c>
      <c r="EE14" s="39">
        <v>74978</v>
      </c>
      <c r="EF14" s="39">
        <v>73424</v>
      </c>
      <c r="EG14" s="39">
        <v>69571</v>
      </c>
      <c r="EH14" s="39">
        <v>81876</v>
      </c>
      <c r="EI14" s="39">
        <v>69301</v>
      </c>
      <c r="EJ14" s="39">
        <v>68534</v>
      </c>
      <c r="EK14" s="39">
        <v>72568</v>
      </c>
      <c r="EL14" s="39">
        <v>82664</v>
      </c>
      <c r="EM14" s="39">
        <v>72591</v>
      </c>
      <c r="EN14" s="39">
        <v>77901</v>
      </c>
      <c r="EO14" s="39">
        <v>80632</v>
      </c>
      <c r="EP14" s="39">
        <v>76589</v>
      </c>
      <c r="EQ14" s="39">
        <v>77346</v>
      </c>
      <c r="ER14" s="39">
        <v>78360</v>
      </c>
      <c r="ES14" s="39">
        <v>75725</v>
      </c>
      <c r="ET14" s="39">
        <v>82345</v>
      </c>
      <c r="EU14" s="39">
        <v>79047</v>
      </c>
      <c r="EV14" s="39">
        <v>82171</v>
      </c>
      <c r="EW14" s="39">
        <v>81787</v>
      </c>
      <c r="EX14" s="39">
        <v>86374</v>
      </c>
      <c r="EY14" s="39">
        <v>85215</v>
      </c>
      <c r="EZ14" s="39">
        <v>81623</v>
      </c>
      <c r="FA14" s="39">
        <v>84964</v>
      </c>
      <c r="FB14" s="39">
        <v>82060</v>
      </c>
      <c r="FC14" s="39">
        <v>79075</v>
      </c>
      <c r="FD14" s="39">
        <v>71544</v>
      </c>
      <c r="FE14" s="39">
        <v>74942</v>
      </c>
      <c r="FF14" s="39">
        <v>79216</v>
      </c>
      <c r="FG14" s="39">
        <v>67532</v>
      </c>
      <c r="FH14" s="39">
        <v>70832</v>
      </c>
      <c r="FI14" s="39">
        <v>75701</v>
      </c>
      <c r="FJ14" s="39">
        <v>63649</v>
      </c>
      <c r="FK14" s="39">
        <v>66408</v>
      </c>
      <c r="FL14" s="39">
        <v>66431</v>
      </c>
      <c r="FM14" s="39">
        <v>62988</v>
      </c>
      <c r="FN14" s="39">
        <v>66359</v>
      </c>
      <c r="FO14" s="39">
        <v>72325</v>
      </c>
      <c r="FP14" s="39">
        <v>67456</v>
      </c>
      <c r="FQ14" s="39">
        <v>60777</v>
      </c>
      <c r="FR14" s="39">
        <v>74828</v>
      </c>
      <c r="FS14" s="39">
        <v>67477</v>
      </c>
      <c r="FT14" s="39">
        <v>72581</v>
      </c>
      <c r="FU14" s="39">
        <v>69124</v>
      </c>
      <c r="FV14" s="39">
        <v>71470</v>
      </c>
      <c r="FW14" s="39">
        <v>68636</v>
      </c>
      <c r="FX14" s="39">
        <v>67393</v>
      </c>
      <c r="FY14" s="39">
        <v>59535</v>
      </c>
      <c r="FZ14" s="39">
        <v>58242</v>
      </c>
      <c r="GA14" s="39">
        <v>46881</v>
      </c>
      <c r="GB14" s="39">
        <v>61531</v>
      </c>
      <c r="GC14" s="39">
        <v>49923</v>
      </c>
      <c r="GD14" s="39">
        <v>62523</v>
      </c>
      <c r="GE14" s="39">
        <v>65503</v>
      </c>
      <c r="GF14" s="39">
        <v>68885</v>
      </c>
      <c r="GG14" s="39">
        <v>54581</v>
      </c>
      <c r="GH14" s="39">
        <v>62412</v>
      </c>
      <c r="GI14" s="39">
        <v>65666</v>
      </c>
      <c r="GJ14" s="39">
        <v>59208</v>
      </c>
      <c r="GK14" s="39">
        <v>59001</v>
      </c>
      <c r="GL14" s="39">
        <v>52681</v>
      </c>
      <c r="GM14" s="39">
        <v>58614</v>
      </c>
      <c r="GN14" s="39">
        <v>57845</v>
      </c>
      <c r="GO14" s="39">
        <v>43558</v>
      </c>
      <c r="GP14" s="39">
        <v>56441</v>
      </c>
      <c r="GQ14" s="39">
        <v>54579</v>
      </c>
      <c r="GR14" s="39">
        <v>1061</v>
      </c>
      <c r="GS14" s="39">
        <v>1055.5666666666666</v>
      </c>
      <c r="GT14" s="39">
        <v>729.06451612903231</v>
      </c>
      <c r="GU14" s="39">
        <v>1006.258064516129</v>
      </c>
      <c r="GV14" s="39">
        <v>1307.2</v>
      </c>
      <c r="GW14" s="39">
        <v>1498.7741935483871</v>
      </c>
      <c r="GX14" s="39">
        <v>996.8</v>
      </c>
      <c r="GY14" s="39">
        <v>818.38709677419354</v>
      </c>
      <c r="GZ14" s="39">
        <v>1265.2258064516129</v>
      </c>
      <c r="HA14" s="39">
        <v>1285.2142857142858</v>
      </c>
      <c r="HB14" s="39">
        <v>1207.4193548387098</v>
      </c>
      <c r="HC14" s="39">
        <v>1279.5</v>
      </c>
      <c r="HD14" s="39">
        <v>1098</v>
      </c>
      <c r="HE14" s="39">
        <v>1123</v>
      </c>
      <c r="HF14" s="39">
        <v>1233</v>
      </c>
      <c r="HG14" s="39">
        <v>1162</v>
      </c>
      <c r="HH14" s="39">
        <v>1109</v>
      </c>
      <c r="HI14" s="39">
        <v>852</v>
      </c>
      <c r="HJ14" s="39">
        <v>850</v>
      </c>
      <c r="HK14" s="39">
        <v>1027</v>
      </c>
      <c r="HL14" s="39">
        <v>1178</v>
      </c>
      <c r="HM14" s="39">
        <v>1293</v>
      </c>
      <c r="HN14" s="39">
        <v>1240</v>
      </c>
      <c r="HO14" s="39">
        <v>1230</v>
      </c>
      <c r="HP14" s="39">
        <v>1193</v>
      </c>
      <c r="HQ14" s="39">
        <v>1076</v>
      </c>
      <c r="HR14" s="39">
        <v>987</v>
      </c>
      <c r="HS14" s="39">
        <v>926</v>
      </c>
      <c r="HT14" s="39">
        <v>889</v>
      </c>
      <c r="HU14" s="39">
        <v>768</v>
      </c>
      <c r="HV14" s="39">
        <v>894</v>
      </c>
      <c r="HW14" s="39">
        <v>910</v>
      </c>
      <c r="HX14" s="39">
        <v>919</v>
      </c>
      <c r="HY14" s="39">
        <v>887</v>
      </c>
      <c r="HZ14" s="39">
        <v>849</v>
      </c>
      <c r="IA14" s="39">
        <v>780</v>
      </c>
      <c r="IB14" s="39">
        <v>817.61290322580646</v>
      </c>
      <c r="IC14" s="39">
        <v>657.13333333333333</v>
      </c>
      <c r="ID14" s="39">
        <v>787.35483870967744</v>
      </c>
      <c r="IE14" s="39">
        <v>778.67741935483866</v>
      </c>
      <c r="IF14" s="39">
        <v>707.63333333333333</v>
      </c>
      <c r="IG14" s="39">
        <v>639</v>
      </c>
      <c r="IH14" s="39">
        <v>637.16666666666663</v>
      </c>
      <c r="II14" s="39">
        <v>609</v>
      </c>
      <c r="IJ14" s="39">
        <v>566</v>
      </c>
      <c r="IK14" s="39">
        <v>564</v>
      </c>
      <c r="IL14" s="39">
        <v>530</v>
      </c>
      <c r="IM14" s="39">
        <v>557</v>
      </c>
      <c r="IN14" s="39">
        <v>564</v>
      </c>
      <c r="IO14" s="39">
        <v>540</v>
      </c>
      <c r="IP14" s="39">
        <v>302</v>
      </c>
      <c r="IQ14" s="39">
        <v>447</v>
      </c>
      <c r="IR14" s="39">
        <v>486</v>
      </c>
      <c r="IS14" s="39">
        <v>125</v>
      </c>
      <c r="IT14" s="39">
        <v>445</v>
      </c>
      <c r="IU14" s="39">
        <f>+IT14-IS14</f>
        <v>320</v>
      </c>
      <c r="IV14" s="7"/>
    </row>
    <row r="15" spans="1:256" s="8" customFormat="1" ht="25.15" customHeight="1" x14ac:dyDescent="0.2">
      <c r="A15" s="7"/>
      <c r="B15" s="92" t="s">
        <v>21</v>
      </c>
      <c r="C15" s="93" t="s">
        <v>16</v>
      </c>
      <c r="D15" s="94" t="s">
        <v>25</v>
      </c>
      <c r="E15" s="51">
        <v>88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>
        <v>123505</v>
      </c>
      <c r="BJ15" s="38">
        <v>134866</v>
      </c>
      <c r="BK15" s="38">
        <v>310057</v>
      </c>
      <c r="BL15" s="38">
        <v>671842</v>
      </c>
      <c r="BM15" s="38">
        <v>904779</v>
      </c>
      <c r="BN15" s="38" t="e">
        <v>#REF!</v>
      </c>
      <c r="BO15" s="38">
        <v>684480</v>
      </c>
      <c r="BP15" s="38">
        <v>939037</v>
      </c>
      <c r="BQ15" s="38">
        <v>967563</v>
      </c>
      <c r="BR15" s="38">
        <v>1018177</v>
      </c>
      <c r="BS15" s="38">
        <v>1073256</v>
      </c>
      <c r="BT15" s="38">
        <v>1024917</v>
      </c>
      <c r="BU15" s="38">
        <v>1101512</v>
      </c>
      <c r="BV15" s="38">
        <v>1147406</v>
      </c>
      <c r="BW15" s="38">
        <v>1062589</v>
      </c>
      <c r="BX15" s="38">
        <v>740641</v>
      </c>
      <c r="BY15" s="38">
        <v>1013908</v>
      </c>
      <c r="BZ15" s="38">
        <v>753087</v>
      </c>
      <c r="CA15" s="38">
        <v>889129</v>
      </c>
      <c r="CB15" s="38">
        <v>1097191</v>
      </c>
      <c r="CC15" s="38">
        <v>1000645</v>
      </c>
      <c r="CD15" s="38">
        <v>626149</v>
      </c>
      <c r="CE15" s="38">
        <v>1089731</v>
      </c>
      <c r="CF15" s="38">
        <v>1096922</v>
      </c>
      <c r="CG15" s="38">
        <v>1061499</v>
      </c>
      <c r="CH15" s="38">
        <v>1155337</v>
      </c>
      <c r="CI15" s="38">
        <v>1134623</v>
      </c>
      <c r="CJ15" s="38">
        <v>1141719</v>
      </c>
      <c r="CK15" s="38">
        <v>1081334</v>
      </c>
      <c r="CL15" s="38">
        <v>1150004</v>
      </c>
      <c r="CM15" s="38">
        <v>895107</v>
      </c>
      <c r="CN15" s="38">
        <v>850276</v>
      </c>
      <c r="CO15" s="38">
        <v>825592</v>
      </c>
      <c r="CP15" s="38">
        <v>1145862</v>
      </c>
      <c r="CQ15" s="38">
        <v>1096587</v>
      </c>
      <c r="CR15" s="38">
        <v>1133924</v>
      </c>
      <c r="CS15" s="38">
        <v>842794</v>
      </c>
      <c r="CT15" s="38">
        <v>1057686</v>
      </c>
      <c r="CU15" s="38">
        <v>1122961</v>
      </c>
      <c r="CV15" s="38">
        <v>1084950</v>
      </c>
      <c r="CW15" s="38">
        <v>1115578</v>
      </c>
      <c r="CX15" s="38">
        <v>851043</v>
      </c>
      <c r="CY15" s="38">
        <v>1006690</v>
      </c>
      <c r="CZ15" s="38">
        <v>770050</v>
      </c>
      <c r="DA15" s="38">
        <v>1075554</v>
      </c>
      <c r="DB15" s="38">
        <v>895032</v>
      </c>
      <c r="DC15" s="38">
        <v>1072200</v>
      </c>
      <c r="DD15" s="38">
        <v>1097799</v>
      </c>
      <c r="DE15" s="38">
        <v>998153</v>
      </c>
      <c r="DF15" s="38">
        <v>801395</v>
      </c>
      <c r="DG15" s="38">
        <v>884752</v>
      </c>
      <c r="DH15" s="38">
        <v>866627</v>
      </c>
      <c r="DI15" s="38">
        <v>940377</v>
      </c>
      <c r="DJ15" s="39">
        <v>956636</v>
      </c>
      <c r="DK15" s="39">
        <v>869138</v>
      </c>
      <c r="DL15" s="39">
        <v>1029443</v>
      </c>
      <c r="DM15" s="39">
        <v>869625</v>
      </c>
      <c r="DN15" s="39">
        <v>1062940</v>
      </c>
      <c r="DO15" s="39">
        <v>1042234</v>
      </c>
      <c r="DP15" s="39">
        <v>1235209</v>
      </c>
      <c r="DQ15" s="39">
        <v>1232778</v>
      </c>
      <c r="DR15" s="39">
        <v>1225546</v>
      </c>
      <c r="DS15" s="39">
        <v>1221610</v>
      </c>
      <c r="DT15" s="39">
        <v>1271486</v>
      </c>
      <c r="DU15" s="39">
        <v>1338558</v>
      </c>
      <c r="DV15" s="39">
        <v>1464343</v>
      </c>
      <c r="DW15" s="39">
        <v>1285788</v>
      </c>
      <c r="DX15" s="39">
        <v>1409614</v>
      </c>
      <c r="DY15" s="39">
        <v>1327547</v>
      </c>
      <c r="DZ15" s="39">
        <v>1446254</v>
      </c>
      <c r="EA15" s="39">
        <v>1550620</v>
      </c>
      <c r="EB15" s="39">
        <v>1535243</v>
      </c>
      <c r="EC15" s="39">
        <v>1548446</v>
      </c>
      <c r="ED15" s="39">
        <v>1468847</v>
      </c>
      <c r="EE15" s="39">
        <v>1503939</v>
      </c>
      <c r="EF15" s="39">
        <v>1391997</v>
      </c>
      <c r="EG15" s="39">
        <v>1476919</v>
      </c>
      <c r="EH15" s="39">
        <v>1464343</v>
      </c>
      <c r="EI15" s="39">
        <v>1334818</v>
      </c>
      <c r="EJ15" s="39">
        <v>1549502</v>
      </c>
      <c r="EK15" s="39">
        <v>1448129</v>
      </c>
      <c r="EL15" s="39">
        <v>1462725</v>
      </c>
      <c r="EM15" s="39">
        <v>1438560</v>
      </c>
      <c r="EN15" s="39">
        <v>1282923</v>
      </c>
      <c r="EO15" s="39">
        <v>1196603</v>
      </c>
      <c r="EP15" s="39">
        <v>1110109</v>
      </c>
      <c r="EQ15" s="39">
        <v>1131234</v>
      </c>
      <c r="ER15" s="39">
        <v>963832</v>
      </c>
      <c r="ES15" s="39">
        <v>1091453</v>
      </c>
      <c r="ET15" s="39">
        <v>1252517</v>
      </c>
      <c r="EU15" s="39">
        <v>1009228</v>
      </c>
      <c r="EV15" s="39">
        <v>1276937</v>
      </c>
      <c r="EW15" s="39">
        <v>1171748</v>
      </c>
      <c r="EX15" s="39">
        <v>1235958</v>
      </c>
      <c r="EY15" s="39">
        <v>1456125</v>
      </c>
      <c r="EZ15" s="39">
        <v>1633178</v>
      </c>
      <c r="FA15" s="39">
        <v>1938478</v>
      </c>
      <c r="FB15" s="39">
        <v>1855786</v>
      </c>
      <c r="FC15" s="39">
        <v>1885828</v>
      </c>
      <c r="FD15" s="39">
        <v>1900876</v>
      </c>
      <c r="FE15" s="39">
        <v>1888315</v>
      </c>
      <c r="FF15" s="39">
        <v>1938237</v>
      </c>
      <c r="FG15" s="39">
        <v>1885673</v>
      </c>
      <c r="FH15" s="39">
        <v>1987288</v>
      </c>
      <c r="FI15" s="39">
        <v>1954132</v>
      </c>
      <c r="FJ15" s="39">
        <v>2053407</v>
      </c>
      <c r="FK15" s="39">
        <v>2082905</v>
      </c>
      <c r="FL15" s="39">
        <v>1794112</v>
      </c>
      <c r="FM15" s="39">
        <v>1588429</v>
      </c>
      <c r="FN15" s="39">
        <v>1978200</v>
      </c>
      <c r="FO15" s="39">
        <v>1887190</v>
      </c>
      <c r="FP15" s="39">
        <v>1626039</v>
      </c>
      <c r="FQ15" s="39">
        <v>1733309</v>
      </c>
      <c r="FR15" s="39">
        <v>1935925</v>
      </c>
      <c r="FS15" s="39">
        <v>1764624</v>
      </c>
      <c r="FT15" s="39">
        <v>1770179</v>
      </c>
      <c r="FU15" s="39">
        <v>1811417</v>
      </c>
      <c r="FV15" s="39">
        <v>1841406</v>
      </c>
      <c r="FW15" s="39">
        <v>1709898</v>
      </c>
      <c r="FX15" s="39">
        <v>1766991</v>
      </c>
      <c r="FY15" s="39">
        <v>1799461</v>
      </c>
      <c r="FZ15" s="39">
        <v>1692601</v>
      </c>
      <c r="GA15" s="39">
        <v>1742252</v>
      </c>
      <c r="GB15" s="39">
        <v>1643453</v>
      </c>
      <c r="GC15" s="39">
        <v>1561981</v>
      </c>
      <c r="GD15" s="39">
        <v>1715601</v>
      </c>
      <c r="GE15" s="39">
        <v>1301646</v>
      </c>
      <c r="GF15" s="39">
        <v>1285147</v>
      </c>
      <c r="GG15" s="39">
        <v>1578045</v>
      </c>
      <c r="GH15" s="39">
        <v>1496533</v>
      </c>
      <c r="GI15" s="39">
        <v>1824745</v>
      </c>
      <c r="GJ15" s="39">
        <v>1603300</v>
      </c>
      <c r="GK15" s="39">
        <v>1609304</v>
      </c>
      <c r="GL15" s="39">
        <v>1529978</v>
      </c>
      <c r="GM15" s="39">
        <v>1692139</v>
      </c>
      <c r="GN15" s="39">
        <v>952597</v>
      </c>
      <c r="GO15" s="39">
        <v>1600683</v>
      </c>
      <c r="GP15" s="39">
        <v>1488376</v>
      </c>
      <c r="GQ15" s="39">
        <v>1628491</v>
      </c>
      <c r="GR15" s="39">
        <v>55623.258064516129</v>
      </c>
      <c r="GS15" s="39">
        <v>52875.166666666664</v>
      </c>
      <c r="GT15" s="39">
        <v>53051.451612903227</v>
      </c>
      <c r="GU15" s="39">
        <v>53724.774193548386</v>
      </c>
      <c r="GV15" s="39">
        <v>45180.133333333331</v>
      </c>
      <c r="GW15" s="39">
        <v>49353.129032258068</v>
      </c>
      <c r="GX15" s="39">
        <v>52816.866666666669</v>
      </c>
      <c r="GY15" s="39">
        <v>51973.645161290326</v>
      </c>
      <c r="GZ15" s="39">
        <v>49614</v>
      </c>
      <c r="HA15" s="39">
        <v>51610.571428571428</v>
      </c>
      <c r="HB15" s="39">
        <v>49384.967741935485</v>
      </c>
      <c r="HC15" s="39">
        <v>42088.5</v>
      </c>
      <c r="HD15" s="39">
        <v>48570</v>
      </c>
      <c r="HE15" s="39">
        <v>51486</v>
      </c>
      <c r="HF15" s="39">
        <v>54717</v>
      </c>
      <c r="HG15" s="39">
        <v>51598</v>
      </c>
      <c r="HH15" s="39">
        <v>39731</v>
      </c>
      <c r="HI15" s="39">
        <v>50334</v>
      </c>
      <c r="HJ15" s="39">
        <v>48255</v>
      </c>
      <c r="HK15" s="39">
        <v>49751</v>
      </c>
      <c r="HL15" s="39">
        <v>50827</v>
      </c>
      <c r="HM15" s="39">
        <v>28663</v>
      </c>
      <c r="HN15" s="39">
        <v>48695</v>
      </c>
      <c r="HO15" s="39">
        <v>48744</v>
      </c>
      <c r="HP15" s="39">
        <v>51173</v>
      </c>
      <c r="HQ15" s="39">
        <v>50452</v>
      </c>
      <c r="HR15" s="39">
        <v>42942</v>
      </c>
      <c r="HS15" s="39">
        <v>44203</v>
      </c>
      <c r="HT15" s="39">
        <v>49318</v>
      </c>
      <c r="HU15" s="39">
        <v>46161</v>
      </c>
      <c r="HV15" s="39">
        <v>48620</v>
      </c>
      <c r="HW15" s="39">
        <v>46937</v>
      </c>
      <c r="HX15" s="39">
        <v>49309</v>
      </c>
      <c r="HY15" s="39">
        <v>49470</v>
      </c>
      <c r="HZ15" s="39">
        <v>47567</v>
      </c>
      <c r="IA15" s="39">
        <v>38621</v>
      </c>
      <c r="IB15" s="39">
        <f>1365919/31</f>
        <v>44061.903225806454</v>
      </c>
      <c r="IC15" s="39">
        <f>1554175/30</f>
        <v>51805.833333333336</v>
      </c>
      <c r="ID15" s="39">
        <f>1570836/31</f>
        <v>50672.129032258068</v>
      </c>
      <c r="IE15" s="39">
        <f>1533811/31</f>
        <v>49477.774193548386</v>
      </c>
      <c r="IF15" s="39">
        <f>1475068/30</f>
        <v>49168.933333333334</v>
      </c>
      <c r="IG15" s="39">
        <v>45523</v>
      </c>
      <c r="IH15" s="39">
        <f>1422554/30</f>
        <v>47418.466666666667</v>
      </c>
      <c r="II15" s="39">
        <v>46555</v>
      </c>
      <c r="IJ15" s="39">
        <v>48721</v>
      </c>
      <c r="IK15" s="39">
        <v>51980</v>
      </c>
      <c r="IL15" s="39">
        <v>40833</v>
      </c>
      <c r="IM15" s="39">
        <v>35433</v>
      </c>
      <c r="IN15" s="39">
        <v>41780</v>
      </c>
      <c r="IO15" s="39">
        <v>50813</v>
      </c>
      <c r="IP15" s="39">
        <v>51332</v>
      </c>
      <c r="IQ15" s="39">
        <v>53011</v>
      </c>
      <c r="IR15" s="39">
        <v>54458</v>
      </c>
      <c r="IS15" s="39">
        <v>53551</v>
      </c>
      <c r="IT15" s="39">
        <v>53362</v>
      </c>
      <c r="IU15" s="39">
        <f t="shared" ref="IU15:IU22" si="0">+IT15-IS15</f>
        <v>-189</v>
      </c>
      <c r="IV15" s="7"/>
    </row>
    <row r="16" spans="1:256" s="8" customFormat="1" ht="25.15" customHeight="1" x14ac:dyDescent="0.2">
      <c r="A16" s="7"/>
      <c r="B16" s="92"/>
      <c r="C16" s="93"/>
      <c r="D16" s="94"/>
      <c r="E16" s="51">
        <v>56</v>
      </c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>
        <v>516776</v>
      </c>
      <c r="DG16" s="38">
        <v>1059220</v>
      </c>
      <c r="DH16" s="38">
        <v>1019053</v>
      </c>
      <c r="DI16" s="38">
        <v>1072348</v>
      </c>
      <c r="DJ16" s="39">
        <v>1086552</v>
      </c>
      <c r="DK16" s="39">
        <v>968018</v>
      </c>
      <c r="DL16" s="39">
        <v>1084999</v>
      </c>
      <c r="DM16" s="39">
        <v>929021</v>
      </c>
      <c r="DN16" s="39">
        <v>1128986</v>
      </c>
      <c r="DO16" s="39">
        <v>1091616</v>
      </c>
      <c r="DP16" s="39">
        <v>1063607</v>
      </c>
      <c r="DQ16" s="39">
        <v>1056233</v>
      </c>
      <c r="DR16" s="39">
        <v>998844</v>
      </c>
      <c r="DS16" s="39">
        <v>1060820</v>
      </c>
      <c r="DT16" s="39">
        <v>1023335</v>
      </c>
      <c r="DU16" s="39">
        <v>1076583</v>
      </c>
      <c r="DV16" s="39">
        <v>1047653</v>
      </c>
      <c r="DW16" s="39">
        <v>962804</v>
      </c>
      <c r="DX16" s="39">
        <v>1042409</v>
      </c>
      <c r="DY16" s="39">
        <v>1002770</v>
      </c>
      <c r="DZ16" s="39">
        <v>1033230</v>
      </c>
      <c r="EA16" s="39">
        <v>936922</v>
      </c>
      <c r="EB16" s="39">
        <v>1020405</v>
      </c>
      <c r="EC16" s="39">
        <v>1026096</v>
      </c>
      <c r="ED16" s="39">
        <v>995736</v>
      </c>
      <c r="EE16" s="39">
        <v>1045986</v>
      </c>
      <c r="EF16" s="39">
        <v>1057759</v>
      </c>
      <c r="EG16" s="39">
        <v>1036969</v>
      </c>
      <c r="EH16" s="39">
        <v>1047653</v>
      </c>
      <c r="EI16" s="39">
        <v>952119</v>
      </c>
      <c r="EJ16" s="39">
        <v>945268</v>
      </c>
      <c r="EK16" s="39">
        <v>983586</v>
      </c>
      <c r="EL16" s="39">
        <v>1064444</v>
      </c>
      <c r="EM16" s="39">
        <v>1054037</v>
      </c>
      <c r="EN16" s="39">
        <v>1077481</v>
      </c>
      <c r="EO16" s="39">
        <v>1154547</v>
      </c>
      <c r="EP16" s="39">
        <v>1146382</v>
      </c>
      <c r="EQ16" s="39">
        <v>1232587</v>
      </c>
      <c r="ER16" s="39">
        <v>1028495</v>
      </c>
      <c r="ES16" s="39">
        <v>1163140</v>
      </c>
      <c r="ET16" s="39">
        <v>1169477</v>
      </c>
      <c r="EU16" s="39">
        <v>1020744</v>
      </c>
      <c r="EV16" s="39">
        <v>1138645</v>
      </c>
      <c r="EW16" s="39">
        <v>1163345</v>
      </c>
      <c r="EX16" s="39">
        <v>1203906</v>
      </c>
      <c r="EY16" s="39">
        <v>1170899</v>
      </c>
      <c r="EZ16" s="39">
        <v>1144684</v>
      </c>
      <c r="FA16" s="39">
        <v>1121258</v>
      </c>
      <c r="FB16" s="39">
        <v>954656</v>
      </c>
      <c r="FC16" s="39">
        <v>1101488</v>
      </c>
      <c r="FD16" s="39">
        <v>1173508</v>
      </c>
      <c r="FE16" s="39">
        <v>1070133</v>
      </c>
      <c r="FF16" s="39">
        <v>1277480</v>
      </c>
      <c r="FG16" s="39">
        <v>1225422</v>
      </c>
      <c r="FH16" s="39">
        <v>1210405</v>
      </c>
      <c r="FI16" s="39">
        <v>1180450</v>
      </c>
      <c r="FJ16" s="39">
        <v>1023591</v>
      </c>
      <c r="FK16" s="39">
        <v>1181110</v>
      </c>
      <c r="FL16" s="39">
        <v>1140242</v>
      </c>
      <c r="FM16" s="39">
        <v>1173599</v>
      </c>
      <c r="FN16" s="39">
        <v>1108244</v>
      </c>
      <c r="FO16" s="39">
        <v>1167021</v>
      </c>
      <c r="FP16" s="39">
        <v>1133917</v>
      </c>
      <c r="FQ16" s="39">
        <v>1069667</v>
      </c>
      <c r="FR16" s="39">
        <v>1238318</v>
      </c>
      <c r="FS16" s="39">
        <v>1247820</v>
      </c>
      <c r="FT16" s="39">
        <v>1162245</v>
      </c>
      <c r="FU16" s="39">
        <v>865870</v>
      </c>
      <c r="FV16" s="39">
        <v>1064939</v>
      </c>
      <c r="FW16" s="39">
        <v>1068755</v>
      </c>
      <c r="FX16" s="39">
        <v>1032705</v>
      </c>
      <c r="FY16" s="39">
        <v>1274802</v>
      </c>
      <c r="FZ16" s="39">
        <v>1246146</v>
      </c>
      <c r="GA16" s="39">
        <v>1290862</v>
      </c>
      <c r="GB16" s="39">
        <v>1269465</v>
      </c>
      <c r="GC16" s="39">
        <v>1095052</v>
      </c>
      <c r="GD16" s="39">
        <v>1085503</v>
      </c>
      <c r="GE16" s="39">
        <v>997655</v>
      </c>
      <c r="GF16" s="39">
        <v>696970</v>
      </c>
      <c r="GG16" s="39">
        <v>1122229</v>
      </c>
      <c r="GH16" s="39">
        <v>955983</v>
      </c>
      <c r="GI16" s="39">
        <v>279506</v>
      </c>
      <c r="GJ16" s="39">
        <v>632638</v>
      </c>
      <c r="GK16" s="39">
        <v>1127906</v>
      </c>
      <c r="GL16" s="39">
        <v>1119032</v>
      </c>
      <c r="GM16" s="39">
        <v>1227694</v>
      </c>
      <c r="GN16" s="39">
        <v>680788</v>
      </c>
      <c r="GO16" s="39">
        <v>724946</v>
      </c>
      <c r="GP16" s="39">
        <v>1237923</v>
      </c>
      <c r="GQ16" s="39">
        <v>1105237</v>
      </c>
      <c r="GR16" s="39">
        <v>33996.483870967742</v>
      </c>
      <c r="GS16" s="39">
        <v>30062.7</v>
      </c>
      <c r="GT16" s="39">
        <v>34124.354838709674</v>
      </c>
      <c r="GU16" s="39">
        <v>34606.032258064515</v>
      </c>
      <c r="GV16" s="39">
        <v>36006.26666666667</v>
      </c>
      <c r="GW16" s="39">
        <v>34508.032258064515</v>
      </c>
      <c r="GX16" s="39">
        <v>36082.866666666669</v>
      </c>
      <c r="GY16" s="39">
        <v>36020</v>
      </c>
      <c r="GZ16" s="39">
        <v>32194.516129032258</v>
      </c>
      <c r="HA16" s="39">
        <v>31197.392857142859</v>
      </c>
      <c r="HB16" s="39">
        <v>29546.193548387098</v>
      </c>
      <c r="HC16" s="39">
        <v>31627.4</v>
      </c>
      <c r="HD16" s="39">
        <v>28749</v>
      </c>
      <c r="HE16" s="39">
        <v>29041</v>
      </c>
      <c r="HF16" s="39">
        <v>25172</v>
      </c>
      <c r="HG16" s="39">
        <v>30975</v>
      </c>
      <c r="HH16" s="39">
        <v>28648</v>
      </c>
      <c r="HI16" s="39">
        <v>28006</v>
      </c>
      <c r="HJ16" s="39">
        <v>29633</v>
      </c>
      <c r="HK16" s="39">
        <v>29952</v>
      </c>
      <c r="HL16" s="39">
        <v>24440</v>
      </c>
      <c r="HM16" s="39">
        <v>14194</v>
      </c>
      <c r="HN16" s="39">
        <v>26197</v>
      </c>
      <c r="HO16" s="39">
        <v>28942</v>
      </c>
      <c r="HP16" s="39">
        <v>26953</v>
      </c>
      <c r="HQ16" s="39">
        <v>28488</v>
      </c>
      <c r="HR16" s="39">
        <v>24177</v>
      </c>
      <c r="HS16" s="39">
        <v>12693</v>
      </c>
      <c r="HT16" s="39">
        <v>27594</v>
      </c>
      <c r="HU16" s="39">
        <v>23407</v>
      </c>
      <c r="HV16" s="39">
        <v>28879</v>
      </c>
      <c r="HW16" s="39">
        <v>28558</v>
      </c>
      <c r="HX16" s="39">
        <v>28124</v>
      </c>
      <c r="HY16" s="39">
        <v>29004</v>
      </c>
      <c r="HZ16" s="39">
        <v>26101</v>
      </c>
      <c r="IA16" s="39">
        <v>23768</v>
      </c>
      <c r="IB16" s="39">
        <f>770361/31</f>
        <v>24850.354838709678</v>
      </c>
      <c r="IC16" s="39">
        <f>782497/30</f>
        <v>26083.233333333334</v>
      </c>
      <c r="ID16" s="39">
        <f>771452/31</f>
        <v>24885.548387096773</v>
      </c>
      <c r="IE16" s="39">
        <f>682958/31</f>
        <v>22030.903225806451</v>
      </c>
      <c r="IF16" s="39">
        <f>767882/30</f>
        <v>25596.066666666666</v>
      </c>
      <c r="IG16" s="39">
        <v>22730</v>
      </c>
      <c r="IH16" s="39">
        <f>797677/30</f>
        <v>26589.233333333334</v>
      </c>
      <c r="II16" s="39">
        <v>24897</v>
      </c>
      <c r="IJ16" s="39">
        <v>23564</v>
      </c>
      <c r="IK16" s="39">
        <v>23254</v>
      </c>
      <c r="IL16" s="39">
        <v>18899</v>
      </c>
      <c r="IM16" s="39">
        <v>24125</v>
      </c>
      <c r="IN16" s="39">
        <v>24034</v>
      </c>
      <c r="IO16" s="39">
        <v>25723</v>
      </c>
      <c r="IP16" s="39">
        <v>22741</v>
      </c>
      <c r="IQ16" s="39">
        <v>22257</v>
      </c>
      <c r="IR16" s="39">
        <v>22410</v>
      </c>
      <c r="IS16" s="39">
        <v>18613</v>
      </c>
      <c r="IT16" s="39">
        <v>22394</v>
      </c>
      <c r="IU16" s="39">
        <f t="shared" si="0"/>
        <v>3781</v>
      </c>
      <c r="IV16" s="7"/>
    </row>
    <row r="17" spans="1:256" s="8" customFormat="1" ht="25.15" customHeight="1" x14ac:dyDescent="0.2">
      <c r="A17" s="7"/>
      <c r="B17" s="49"/>
      <c r="C17" s="52"/>
      <c r="D17" s="74" t="s">
        <v>40</v>
      </c>
      <c r="E17" s="51">
        <v>57</v>
      </c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>
        <v>37922</v>
      </c>
      <c r="FS17" s="39">
        <v>195137</v>
      </c>
      <c r="FT17" s="39">
        <v>181328</v>
      </c>
      <c r="FU17" s="39">
        <v>115654</v>
      </c>
      <c r="FV17" s="39">
        <v>254998</v>
      </c>
      <c r="FW17" s="39">
        <v>83328</v>
      </c>
      <c r="FX17" s="39">
        <v>134959</v>
      </c>
      <c r="FY17" s="39">
        <v>207071</v>
      </c>
      <c r="FZ17" s="39">
        <v>198842</v>
      </c>
      <c r="GA17" s="39">
        <v>200686</v>
      </c>
      <c r="GB17" s="39">
        <v>192942</v>
      </c>
      <c r="GC17" s="39">
        <v>155805</v>
      </c>
      <c r="GD17" s="39">
        <v>179613</v>
      </c>
      <c r="GE17" s="39">
        <v>125660</v>
      </c>
      <c r="GF17" s="39">
        <v>115463</v>
      </c>
      <c r="GG17" s="39">
        <v>175021</v>
      </c>
      <c r="GH17" s="39">
        <v>132820</v>
      </c>
      <c r="GI17" s="39">
        <v>73347</v>
      </c>
      <c r="GJ17" s="39">
        <v>77184</v>
      </c>
      <c r="GK17" s="39">
        <v>165079</v>
      </c>
      <c r="GL17" s="39">
        <v>178998</v>
      </c>
      <c r="GM17" s="39">
        <v>145487</v>
      </c>
      <c r="GN17" s="39">
        <v>122335</v>
      </c>
      <c r="GO17" s="39">
        <v>58109</v>
      </c>
      <c r="GP17" s="39">
        <v>190206</v>
      </c>
      <c r="GQ17" s="39">
        <v>228249</v>
      </c>
      <c r="GR17" s="39">
        <v>11789.129032258064</v>
      </c>
      <c r="GS17" s="39">
        <v>9357.3333333333339</v>
      </c>
      <c r="GT17" s="39">
        <v>11687.709677419354</v>
      </c>
      <c r="GU17" s="39">
        <v>11677.032258064517</v>
      </c>
      <c r="GV17" s="39">
        <v>10151.233333333334</v>
      </c>
      <c r="GW17" s="39">
        <v>10156.774193548386</v>
      </c>
      <c r="GX17" s="39">
        <v>10601.8</v>
      </c>
      <c r="GY17" s="39">
        <v>9918.8064516129034</v>
      </c>
      <c r="GZ17" s="39">
        <v>10721.677419354839</v>
      </c>
      <c r="HA17" s="39">
        <v>10550.5</v>
      </c>
      <c r="HB17" s="39">
        <v>10278.290322580646</v>
      </c>
      <c r="HC17" s="39">
        <v>9565.2999999999993</v>
      </c>
      <c r="HD17" s="39">
        <v>9605</v>
      </c>
      <c r="HE17" s="39">
        <v>10483</v>
      </c>
      <c r="HF17" s="39">
        <v>5569</v>
      </c>
      <c r="HG17" s="39">
        <v>11342</v>
      </c>
      <c r="HH17" s="39">
        <v>10145</v>
      </c>
      <c r="HI17" s="39">
        <v>10650</v>
      </c>
      <c r="HJ17" s="39">
        <v>11294</v>
      </c>
      <c r="HK17" s="39">
        <v>11512</v>
      </c>
      <c r="HL17" s="39">
        <v>12142</v>
      </c>
      <c r="HM17" s="39">
        <v>6243</v>
      </c>
      <c r="HN17" s="39">
        <v>13094</v>
      </c>
      <c r="HO17" s="39">
        <v>14524</v>
      </c>
      <c r="HP17" s="39">
        <v>14182</v>
      </c>
      <c r="HQ17" s="39">
        <v>14862</v>
      </c>
      <c r="HR17" s="39">
        <v>12455</v>
      </c>
      <c r="HS17" s="39">
        <v>5214</v>
      </c>
      <c r="HT17" s="39">
        <v>13462</v>
      </c>
      <c r="HU17" s="39">
        <v>11639</v>
      </c>
      <c r="HV17" s="39">
        <v>15064</v>
      </c>
      <c r="HW17" s="39">
        <v>14545</v>
      </c>
      <c r="HX17" s="39">
        <v>13991</v>
      </c>
      <c r="HY17" s="39">
        <v>15007</v>
      </c>
      <c r="HZ17" s="39">
        <v>13149</v>
      </c>
      <c r="IA17" s="39">
        <v>11813</v>
      </c>
      <c r="IB17" s="39">
        <f>288998/31</f>
        <v>9322.5161290322576</v>
      </c>
      <c r="IC17" s="39">
        <f>224863/30</f>
        <v>7495.4333333333334</v>
      </c>
      <c r="ID17" s="39">
        <f>338842/31</f>
        <v>10930.387096774193</v>
      </c>
      <c r="IE17" s="39">
        <f>403918/31</f>
        <v>13029.612903225807</v>
      </c>
      <c r="IF17" s="39">
        <f>412748/30</f>
        <v>13758.266666666666</v>
      </c>
      <c r="IG17" s="39">
        <v>12149</v>
      </c>
      <c r="IH17" s="39">
        <f>400865/30</f>
        <v>13362.166666666666</v>
      </c>
      <c r="II17" s="39">
        <v>12654</v>
      </c>
      <c r="IJ17" s="39">
        <v>12567</v>
      </c>
      <c r="IK17" s="39">
        <v>13466</v>
      </c>
      <c r="IL17" s="39">
        <v>11006</v>
      </c>
      <c r="IM17" s="39">
        <v>12576</v>
      </c>
      <c r="IN17" s="39">
        <v>11549</v>
      </c>
      <c r="IO17" s="39">
        <v>6162</v>
      </c>
      <c r="IP17" s="39">
        <v>13432</v>
      </c>
      <c r="IQ17" s="39">
        <v>12010</v>
      </c>
      <c r="IR17" s="39">
        <v>12553</v>
      </c>
      <c r="IS17" s="39">
        <v>10982</v>
      </c>
      <c r="IT17" s="39">
        <v>13339</v>
      </c>
      <c r="IU17" s="39">
        <f t="shared" si="0"/>
        <v>2357</v>
      </c>
      <c r="IV17" s="7"/>
    </row>
    <row r="18" spans="1:256" s="8" customFormat="1" ht="25.15" customHeight="1" x14ac:dyDescent="0.2">
      <c r="A18" s="7"/>
      <c r="B18" s="9"/>
      <c r="C18" s="49"/>
      <c r="D18" s="99" t="s">
        <v>41</v>
      </c>
      <c r="E18" s="99"/>
      <c r="F18" s="53">
        <v>96703</v>
      </c>
      <c r="G18" s="73">
        <v>91285</v>
      </c>
      <c r="H18" s="73">
        <v>112380</v>
      </c>
      <c r="I18" s="73">
        <v>105265</v>
      </c>
      <c r="J18" s="73">
        <v>57580</v>
      </c>
      <c r="K18" s="73">
        <v>92875</v>
      </c>
      <c r="L18" s="73">
        <v>119641</v>
      </c>
      <c r="M18" s="73">
        <v>116690</v>
      </c>
      <c r="N18" s="73">
        <v>117914</v>
      </c>
      <c r="O18" s="73">
        <v>115238</v>
      </c>
      <c r="P18" s="73">
        <v>125099</v>
      </c>
      <c r="Q18" s="73">
        <v>127746</v>
      </c>
      <c r="R18" s="73">
        <v>116316</v>
      </c>
      <c r="S18" s="73">
        <v>122540</v>
      </c>
      <c r="T18" s="73">
        <v>121492</v>
      </c>
      <c r="U18" s="73">
        <v>122010</v>
      </c>
      <c r="V18" s="73">
        <v>116214</v>
      </c>
      <c r="W18" s="73">
        <v>106892</v>
      </c>
      <c r="X18" s="73">
        <v>120118</v>
      </c>
      <c r="Y18" s="73">
        <v>118387</v>
      </c>
      <c r="Z18" s="73">
        <v>123340</v>
      </c>
      <c r="AA18" s="73">
        <v>119522</v>
      </c>
      <c r="AB18" s="73">
        <v>130904</v>
      </c>
      <c r="AC18" s="73">
        <v>129389</v>
      </c>
      <c r="AD18" s="73">
        <v>122454</v>
      </c>
      <c r="AE18" s="73">
        <v>124961</v>
      </c>
      <c r="AF18" s="73">
        <v>115670</v>
      </c>
      <c r="AG18" s="73">
        <v>119283</v>
      </c>
      <c r="AH18" s="73">
        <v>125291</v>
      </c>
      <c r="AI18" s="73">
        <v>114590</v>
      </c>
      <c r="AJ18" s="73">
        <v>128513</v>
      </c>
      <c r="AK18" s="73">
        <v>80233</v>
      </c>
      <c r="AL18" s="73">
        <v>133391</v>
      </c>
      <c r="AM18" s="73">
        <v>132725</v>
      </c>
      <c r="AN18" s="73">
        <v>132855</v>
      </c>
      <c r="AO18" s="73">
        <v>136408</v>
      </c>
      <c r="AP18" s="73">
        <v>131365</v>
      </c>
      <c r="AQ18" s="73">
        <v>133582</v>
      </c>
      <c r="AR18" s="73">
        <v>119783</v>
      </c>
      <c r="AS18" s="73">
        <v>124692</v>
      </c>
      <c r="AT18" s="73">
        <v>121969</v>
      </c>
      <c r="AU18" s="73">
        <v>118095</v>
      </c>
      <c r="AV18" s="73">
        <v>131516</v>
      </c>
      <c r="AW18" s="73">
        <v>124124</v>
      </c>
      <c r="AX18" s="73">
        <v>132167</v>
      </c>
      <c r="AY18" s="73">
        <v>128630</v>
      </c>
      <c r="AZ18" s="73">
        <v>129152</v>
      </c>
      <c r="BA18" s="73">
        <v>85675</v>
      </c>
      <c r="BB18" s="73">
        <v>122678</v>
      </c>
      <c r="BC18" s="73">
        <v>128406</v>
      </c>
      <c r="BD18" s="73">
        <v>124047</v>
      </c>
      <c r="BE18" s="73">
        <v>123522</v>
      </c>
      <c r="BF18" s="73">
        <v>123469</v>
      </c>
      <c r="BG18" s="73">
        <v>112029</v>
      </c>
      <c r="BH18" s="73">
        <v>100080</v>
      </c>
      <c r="BI18" s="73">
        <v>245537</v>
      </c>
      <c r="BJ18" s="73">
        <v>259879</v>
      </c>
      <c r="BK18" s="73">
        <v>433609</v>
      </c>
      <c r="BL18" s="73">
        <v>790168</v>
      </c>
      <c r="BM18" s="73">
        <v>1027509</v>
      </c>
      <c r="BN18" s="73" t="e">
        <v>#REF!</v>
      </c>
      <c r="BO18" s="73">
        <v>801735</v>
      </c>
      <c r="BP18" s="73">
        <v>1058191</v>
      </c>
      <c r="BQ18" s="73">
        <v>1077260</v>
      </c>
      <c r="BR18" s="73">
        <v>1136721</v>
      </c>
      <c r="BS18" s="73">
        <v>1185996</v>
      </c>
      <c r="BT18" s="73">
        <v>1141630</v>
      </c>
      <c r="BU18" s="73">
        <v>1206752</v>
      </c>
      <c r="BV18" s="73">
        <v>1262530</v>
      </c>
      <c r="BW18" s="73">
        <v>1175529</v>
      </c>
      <c r="BX18" s="73">
        <v>850560</v>
      </c>
      <c r="BY18" s="73">
        <v>1125733</v>
      </c>
      <c r="BZ18" s="73">
        <v>860404</v>
      </c>
      <c r="CA18" s="73">
        <v>1000421</v>
      </c>
      <c r="CB18" s="73">
        <v>1206352</v>
      </c>
      <c r="CC18" s="73">
        <v>1099111</v>
      </c>
      <c r="CD18" s="73">
        <v>733339</v>
      </c>
      <c r="CE18" s="73">
        <v>1184330</v>
      </c>
      <c r="CF18" s="73">
        <v>1202683</v>
      </c>
      <c r="CG18" s="73">
        <v>1162954</v>
      </c>
      <c r="CH18" s="73">
        <v>1259139</v>
      </c>
      <c r="CI18" s="73">
        <v>1237282</v>
      </c>
      <c r="CJ18" s="73">
        <v>1232621</v>
      </c>
      <c r="CK18" s="73">
        <v>1183285</v>
      </c>
      <c r="CL18" s="73">
        <v>1243688</v>
      </c>
      <c r="CM18" s="73">
        <v>976492</v>
      </c>
      <c r="CN18" s="73">
        <v>937932</v>
      </c>
      <c r="CO18" s="73">
        <v>919949</v>
      </c>
      <c r="CP18" s="73">
        <v>1242617</v>
      </c>
      <c r="CQ18" s="73">
        <v>1190305</v>
      </c>
      <c r="CR18" s="73">
        <v>1228246</v>
      </c>
      <c r="CS18" s="73">
        <v>937008</v>
      </c>
      <c r="CT18" s="73">
        <v>1148544</v>
      </c>
      <c r="CU18" s="73">
        <v>1214024</v>
      </c>
      <c r="CV18" s="73">
        <v>1172230</v>
      </c>
      <c r="CW18" s="73">
        <v>1204739</v>
      </c>
      <c r="CX18" s="73">
        <v>937707</v>
      </c>
      <c r="CY18" s="73">
        <v>1085642</v>
      </c>
      <c r="CZ18" s="73">
        <v>855350</v>
      </c>
      <c r="DA18" s="73">
        <v>1157642</v>
      </c>
      <c r="DB18" s="73">
        <v>979655</v>
      </c>
      <c r="DC18" s="73">
        <v>1147936</v>
      </c>
      <c r="DD18" s="73">
        <v>1182763</v>
      </c>
      <c r="DE18" s="73">
        <v>1082382</v>
      </c>
      <c r="DF18" s="73">
        <v>1399180</v>
      </c>
      <c r="DG18" s="73">
        <v>2026943</v>
      </c>
      <c r="DH18" s="73">
        <v>1959006</v>
      </c>
      <c r="DI18" s="73">
        <v>2089089</v>
      </c>
      <c r="DJ18" s="54">
        <v>2128047</v>
      </c>
      <c r="DK18" s="54">
        <v>1911697</v>
      </c>
      <c r="DL18" s="54">
        <v>2197162</v>
      </c>
      <c r="DM18" s="54">
        <v>1878084</v>
      </c>
      <c r="DN18" s="54">
        <v>2274221</v>
      </c>
      <c r="DO18" s="54">
        <v>2201491</v>
      </c>
      <c r="DP18" s="54">
        <v>2385773</v>
      </c>
      <c r="DQ18" s="54">
        <v>2375736</v>
      </c>
      <c r="DR18" s="54">
        <v>2299028</v>
      </c>
      <c r="DS18" s="54">
        <v>2368667</v>
      </c>
      <c r="DT18" s="54">
        <v>2376689</v>
      </c>
      <c r="DU18" s="54">
        <v>2500387</v>
      </c>
      <c r="DV18" s="54">
        <v>2593872</v>
      </c>
      <c r="DW18" s="54">
        <v>2326599</v>
      </c>
      <c r="DX18" s="54">
        <v>2536189</v>
      </c>
      <c r="DY18" s="54">
        <v>2408032</v>
      </c>
      <c r="DZ18" s="54">
        <v>2558361</v>
      </c>
      <c r="EA18" s="54">
        <v>2569325</v>
      </c>
      <c r="EB18" s="54">
        <v>2622751</v>
      </c>
      <c r="EC18" s="54">
        <v>2654957</v>
      </c>
      <c r="ED18" s="54">
        <v>2528519</v>
      </c>
      <c r="EE18" s="54">
        <v>2624903</v>
      </c>
      <c r="EF18" s="54">
        <v>2523180</v>
      </c>
      <c r="EG18" s="54">
        <v>2583459</v>
      </c>
      <c r="EH18" s="54">
        <v>2593872</v>
      </c>
      <c r="EI18" s="54">
        <v>2356238</v>
      </c>
      <c r="EJ18" s="54">
        <v>2563304</v>
      </c>
      <c r="EK18" s="54">
        <v>2504283</v>
      </c>
      <c r="EL18" s="54">
        <v>2609833</v>
      </c>
      <c r="EM18" s="54">
        <v>2565188</v>
      </c>
      <c r="EN18" s="54">
        <v>2438305</v>
      </c>
      <c r="EO18" s="54">
        <v>2431782</v>
      </c>
      <c r="EP18" s="54">
        <v>2333080</v>
      </c>
      <c r="EQ18" s="54">
        <v>2441167</v>
      </c>
      <c r="ER18" s="54">
        <v>2070687</v>
      </c>
      <c r="ES18" s="54">
        <v>2330318</v>
      </c>
      <c r="ET18" s="54">
        <v>2504339</v>
      </c>
      <c r="EU18" s="54">
        <v>2109019</v>
      </c>
      <c r="EV18" s="54">
        <v>2497753</v>
      </c>
      <c r="EW18" s="54">
        <v>2416880</v>
      </c>
      <c r="EX18" s="54">
        <v>2526238</v>
      </c>
      <c r="EY18" s="54">
        <v>2712239</v>
      </c>
      <c r="EZ18" s="54">
        <v>2859485</v>
      </c>
      <c r="FA18" s="54">
        <v>3144700</v>
      </c>
      <c r="FB18" s="54">
        <v>2892502</v>
      </c>
      <c r="FC18" s="54">
        <v>3066391</v>
      </c>
      <c r="FD18" s="54">
        <v>3145928</v>
      </c>
      <c r="FE18" s="54">
        <v>3033390</v>
      </c>
      <c r="FF18" s="54">
        <v>3294933</v>
      </c>
      <c r="FG18" s="54">
        <v>3178627</v>
      </c>
      <c r="FH18" s="54">
        <v>3268525</v>
      </c>
      <c r="FI18" s="54">
        <v>3210283</v>
      </c>
      <c r="FJ18" s="54">
        <v>3140647</v>
      </c>
      <c r="FK18" s="54">
        <v>3330423</v>
      </c>
      <c r="FL18" s="54">
        <v>3000785</v>
      </c>
      <c r="FM18" s="54">
        <v>2825016</v>
      </c>
      <c r="FN18" s="54">
        <v>3152803</v>
      </c>
      <c r="FO18" s="54">
        <v>3126536</v>
      </c>
      <c r="FP18" s="54">
        <v>2827412</v>
      </c>
      <c r="FQ18" s="54">
        <v>2863753</v>
      </c>
      <c r="FR18" s="54">
        <v>3286993</v>
      </c>
      <c r="FS18" s="54">
        <v>3275058</v>
      </c>
      <c r="FT18" s="54">
        <v>3186333</v>
      </c>
      <c r="FU18" s="54">
        <v>2862065</v>
      </c>
      <c r="FV18" s="54">
        <v>3232813</v>
      </c>
      <c r="FW18" s="54">
        <v>2930617</v>
      </c>
      <c r="FX18" s="54">
        <v>3002048</v>
      </c>
      <c r="FY18" s="54">
        <v>3340869</v>
      </c>
      <c r="FZ18" s="54">
        <v>3195831</v>
      </c>
      <c r="GA18" s="54">
        <v>3280681</v>
      </c>
      <c r="GB18" s="54">
        <v>3167391</v>
      </c>
      <c r="GC18" s="54">
        <v>2862761</v>
      </c>
      <c r="GD18" s="54">
        <v>3043240</v>
      </c>
      <c r="GE18" s="54">
        <v>2490464</v>
      </c>
      <c r="GF18" s="54">
        <v>2166465</v>
      </c>
      <c r="GG18" s="54">
        <v>2929876</v>
      </c>
      <c r="GH18" s="54">
        <v>2647748</v>
      </c>
      <c r="GI18" s="54">
        <v>2243264</v>
      </c>
      <c r="GJ18" s="54">
        <v>2372330</v>
      </c>
      <c r="GK18" s="54">
        <v>2961290</v>
      </c>
      <c r="GL18" s="54">
        <v>2880689</v>
      </c>
      <c r="GM18" s="54">
        <v>3123934</v>
      </c>
      <c r="GN18" s="54">
        <v>1813565</v>
      </c>
      <c r="GO18" s="54">
        <v>2427296</v>
      </c>
      <c r="GP18" s="54">
        <v>2972946</v>
      </c>
      <c r="GQ18" s="54">
        <v>3016556</v>
      </c>
      <c r="GR18" s="54">
        <f>SUM(GR14:GR17)</f>
        <v>102469.87096774194</v>
      </c>
      <c r="GS18" s="54">
        <f t="shared" ref="GS18:HD18" si="1">SUM(GS14:GS17)</f>
        <v>93350.766666666663</v>
      </c>
      <c r="GT18" s="54">
        <f t="shared" si="1"/>
        <v>99592.580645161288</v>
      </c>
      <c r="GU18" s="54">
        <f t="shared" si="1"/>
        <v>101014.09677419355</v>
      </c>
      <c r="GV18" s="54">
        <f t="shared" si="1"/>
        <v>92644.833333333343</v>
      </c>
      <c r="GW18" s="54">
        <f t="shared" si="1"/>
        <v>95516.709677419363</v>
      </c>
      <c r="GX18" s="54">
        <f t="shared" si="1"/>
        <v>100498.33333333334</v>
      </c>
      <c r="GY18" s="54">
        <f t="shared" si="1"/>
        <v>98730.838709677424</v>
      </c>
      <c r="GZ18" s="54">
        <f t="shared" si="1"/>
        <v>93795.419354838712</v>
      </c>
      <c r="HA18" s="54">
        <f t="shared" si="1"/>
        <v>94643.678571428565</v>
      </c>
      <c r="HB18" s="54">
        <f t="shared" si="1"/>
        <v>90416.870967741954</v>
      </c>
      <c r="HC18" s="54">
        <f t="shared" si="1"/>
        <v>84560.7</v>
      </c>
      <c r="HD18" s="54">
        <f t="shared" si="1"/>
        <v>88022</v>
      </c>
      <c r="HE18" s="54">
        <f t="shared" ref="HE18:HQ18" si="2">SUM(HE14:HE17)</f>
        <v>92133</v>
      </c>
      <c r="HF18" s="54">
        <f t="shared" si="2"/>
        <v>86691</v>
      </c>
      <c r="HG18" s="54">
        <f t="shared" si="2"/>
        <v>95077</v>
      </c>
      <c r="HH18" s="54">
        <f t="shared" si="2"/>
        <v>79633</v>
      </c>
      <c r="HI18" s="54">
        <f t="shared" si="2"/>
        <v>89842</v>
      </c>
      <c r="HJ18" s="54">
        <f t="shared" si="2"/>
        <v>90032</v>
      </c>
      <c r="HK18" s="54">
        <f t="shared" si="2"/>
        <v>92242</v>
      </c>
      <c r="HL18" s="54">
        <f t="shared" si="2"/>
        <v>88587</v>
      </c>
      <c r="HM18" s="54">
        <f t="shared" si="2"/>
        <v>50393</v>
      </c>
      <c r="HN18" s="54">
        <f t="shared" si="2"/>
        <v>89226</v>
      </c>
      <c r="HO18" s="54">
        <f t="shared" si="2"/>
        <v>93440</v>
      </c>
      <c r="HP18" s="54">
        <f t="shared" si="2"/>
        <v>93501</v>
      </c>
      <c r="HQ18" s="54">
        <f t="shared" si="2"/>
        <v>94878</v>
      </c>
      <c r="HR18" s="54">
        <f t="shared" ref="HR18:HW18" si="3">SUM(HR14:HR17)</f>
        <v>80561</v>
      </c>
      <c r="HS18" s="54">
        <f t="shared" si="3"/>
        <v>63036</v>
      </c>
      <c r="HT18" s="54">
        <f t="shared" si="3"/>
        <v>91263</v>
      </c>
      <c r="HU18" s="54">
        <f t="shared" si="3"/>
        <v>81975</v>
      </c>
      <c r="HV18" s="54">
        <f t="shared" si="3"/>
        <v>93457</v>
      </c>
      <c r="HW18" s="54">
        <f t="shared" si="3"/>
        <v>90950</v>
      </c>
      <c r="HX18" s="54">
        <f t="shared" ref="HX18:IF18" si="4">SUM(HX14:HX17)</f>
        <v>92343</v>
      </c>
      <c r="HY18" s="54">
        <f t="shared" si="4"/>
        <v>94368</v>
      </c>
      <c r="HZ18" s="54">
        <f t="shared" si="4"/>
        <v>87666</v>
      </c>
      <c r="IA18" s="54">
        <f t="shared" si="4"/>
        <v>74982</v>
      </c>
      <c r="IB18" s="54">
        <f t="shared" si="4"/>
        <v>79052.387096774197</v>
      </c>
      <c r="IC18" s="54">
        <f t="shared" si="4"/>
        <v>86041.633333333331</v>
      </c>
      <c r="ID18" s="54">
        <f t="shared" si="4"/>
        <v>87275.419354838712</v>
      </c>
      <c r="IE18" s="54">
        <f t="shared" si="4"/>
        <v>85316.967741935485</v>
      </c>
      <c r="IF18" s="54">
        <f t="shared" si="4"/>
        <v>89230.9</v>
      </c>
      <c r="IG18" s="54">
        <f t="shared" ref="IG18:IL18" si="5">SUM(IG14:IG17)</f>
        <v>81041</v>
      </c>
      <c r="IH18" s="54">
        <f t="shared" si="5"/>
        <v>88007.03333333334</v>
      </c>
      <c r="II18" s="54">
        <f t="shared" si="5"/>
        <v>84715</v>
      </c>
      <c r="IJ18" s="54">
        <f t="shared" si="5"/>
        <v>85418</v>
      </c>
      <c r="IK18" s="54">
        <f t="shared" si="5"/>
        <v>89264</v>
      </c>
      <c r="IL18" s="54">
        <f t="shared" si="5"/>
        <v>71268</v>
      </c>
      <c r="IM18" s="54">
        <f t="shared" ref="IM18:IR18" si="6">SUM(IM14:IM17)</f>
        <v>72691</v>
      </c>
      <c r="IN18" s="54">
        <f t="shared" si="6"/>
        <v>77927</v>
      </c>
      <c r="IO18" s="54">
        <f t="shared" si="6"/>
        <v>83238</v>
      </c>
      <c r="IP18" s="54">
        <f t="shared" si="6"/>
        <v>87807</v>
      </c>
      <c r="IQ18" s="54">
        <f t="shared" si="6"/>
        <v>87725</v>
      </c>
      <c r="IR18" s="54">
        <f t="shared" si="6"/>
        <v>89907</v>
      </c>
      <c r="IS18" s="54">
        <f>SUM(IS14:IS17)</f>
        <v>83271</v>
      </c>
      <c r="IT18" s="54">
        <f>SUM(IT14:IT17)</f>
        <v>89540</v>
      </c>
      <c r="IU18" s="54">
        <f t="shared" si="0"/>
        <v>6269</v>
      </c>
      <c r="IV18" s="7"/>
    </row>
    <row r="19" spans="1:256" s="11" customFormat="1" ht="23.45" customHeight="1" x14ac:dyDescent="0.2">
      <c r="A19" s="10"/>
      <c r="B19" s="55" t="s">
        <v>38</v>
      </c>
      <c r="C19" s="55" t="s">
        <v>43</v>
      </c>
      <c r="D19" s="56" t="s">
        <v>39</v>
      </c>
      <c r="E19" s="57" t="s">
        <v>7</v>
      </c>
      <c r="F19" s="40">
        <v>458152</v>
      </c>
      <c r="G19" s="39">
        <v>410792</v>
      </c>
      <c r="H19" s="39">
        <v>450267</v>
      </c>
      <c r="I19" s="39">
        <v>444220</v>
      </c>
      <c r="J19" s="39">
        <v>443594</v>
      </c>
      <c r="K19" s="39">
        <v>409807</v>
      </c>
      <c r="L19" s="39">
        <v>433346</v>
      </c>
      <c r="M19" s="39">
        <v>417186</v>
      </c>
      <c r="N19" s="39">
        <v>427441</v>
      </c>
      <c r="O19" s="39">
        <v>416191</v>
      </c>
      <c r="P19" s="39">
        <v>404884</v>
      </c>
      <c r="Q19" s="39">
        <v>425822</v>
      </c>
      <c r="R19" s="39">
        <v>401620</v>
      </c>
      <c r="S19" s="39">
        <v>409138</v>
      </c>
      <c r="T19" s="39">
        <v>389027</v>
      </c>
      <c r="U19" s="39">
        <v>402399</v>
      </c>
      <c r="V19" s="39">
        <v>398823</v>
      </c>
      <c r="W19" s="39">
        <v>360139</v>
      </c>
      <c r="X19" s="39">
        <v>397600</v>
      </c>
      <c r="Y19" s="39">
        <v>409639</v>
      </c>
      <c r="Z19" s="39">
        <v>437277</v>
      </c>
      <c r="AA19" s="39">
        <v>393456</v>
      </c>
      <c r="AB19" s="39">
        <v>399068</v>
      </c>
      <c r="AC19" s="39">
        <v>392664</v>
      </c>
      <c r="AD19" s="39">
        <v>383703</v>
      </c>
      <c r="AE19" s="39">
        <v>411565</v>
      </c>
      <c r="AF19" s="39">
        <v>396496</v>
      </c>
      <c r="AG19" s="39">
        <v>396864</v>
      </c>
      <c r="AH19" s="39">
        <v>393511</v>
      </c>
      <c r="AI19" s="39">
        <v>351423</v>
      </c>
      <c r="AJ19" s="39">
        <v>397142</v>
      </c>
      <c r="AK19" s="39">
        <v>377446</v>
      </c>
      <c r="AL19" s="39">
        <v>383675</v>
      </c>
      <c r="AM19" s="39">
        <v>369231</v>
      </c>
      <c r="AN19" s="39">
        <v>380882</v>
      </c>
      <c r="AO19" s="39">
        <v>376422</v>
      </c>
      <c r="AP19" s="39">
        <v>373890</v>
      </c>
      <c r="AQ19" s="39">
        <v>372787</v>
      </c>
      <c r="AR19" s="39">
        <v>375810</v>
      </c>
      <c r="AS19" s="39">
        <v>373990</v>
      </c>
      <c r="AT19" s="39">
        <v>371031</v>
      </c>
      <c r="AU19" s="39">
        <v>336207</v>
      </c>
      <c r="AV19" s="39">
        <v>377776</v>
      </c>
      <c r="AW19" s="39">
        <v>364564</v>
      </c>
      <c r="AX19" s="39">
        <v>358330</v>
      </c>
      <c r="AY19" s="39">
        <v>356433</v>
      </c>
      <c r="AZ19" s="39">
        <v>358815</v>
      </c>
      <c r="BA19" s="39">
        <v>353411</v>
      </c>
      <c r="BB19" s="39">
        <v>340934</v>
      </c>
      <c r="BC19" s="39">
        <v>341647</v>
      </c>
      <c r="BD19" s="39">
        <v>286122</v>
      </c>
      <c r="BE19" s="39">
        <v>392996</v>
      </c>
      <c r="BF19" s="39">
        <v>350497</v>
      </c>
      <c r="BG19" s="39">
        <v>321900</v>
      </c>
      <c r="BH19" s="39">
        <v>329333</v>
      </c>
      <c r="BI19" s="39">
        <v>318987</v>
      </c>
      <c r="BJ19" s="39">
        <v>327663</v>
      </c>
      <c r="BK19" s="39">
        <v>341161</v>
      </c>
      <c r="BL19" s="39">
        <v>312556</v>
      </c>
      <c r="BM19" s="39">
        <v>327106</v>
      </c>
      <c r="BN19" s="39" t="e">
        <v>#REF!</v>
      </c>
      <c r="BO19" s="39">
        <v>322935</v>
      </c>
      <c r="BP19" s="39">
        <v>319559</v>
      </c>
      <c r="BQ19" s="39">
        <v>280586</v>
      </c>
      <c r="BR19" s="39">
        <v>314797</v>
      </c>
      <c r="BS19" s="39">
        <v>308125</v>
      </c>
      <c r="BT19" s="39">
        <v>288541</v>
      </c>
      <c r="BU19" s="39">
        <v>340237</v>
      </c>
      <c r="BV19" s="39">
        <v>339267</v>
      </c>
      <c r="BW19" s="39">
        <v>345544</v>
      </c>
      <c r="BX19" s="39">
        <v>335553</v>
      </c>
      <c r="BY19" s="39">
        <v>362719</v>
      </c>
      <c r="BZ19" s="39">
        <v>339151</v>
      </c>
      <c r="CA19" s="39">
        <v>347564</v>
      </c>
      <c r="CB19" s="39">
        <v>349129</v>
      </c>
      <c r="CC19" s="39">
        <v>313221</v>
      </c>
      <c r="CD19" s="39">
        <v>360669</v>
      </c>
      <c r="CE19" s="39">
        <v>358109</v>
      </c>
      <c r="CF19" s="39">
        <v>362203</v>
      </c>
      <c r="CG19" s="39">
        <v>390945</v>
      </c>
      <c r="CH19" s="39">
        <v>435717</v>
      </c>
      <c r="CI19" s="39">
        <v>457216</v>
      </c>
      <c r="CJ19" s="39">
        <v>389675</v>
      </c>
      <c r="CK19" s="39">
        <v>365157</v>
      </c>
      <c r="CL19" s="39">
        <v>381071</v>
      </c>
      <c r="CM19" s="39">
        <v>367789</v>
      </c>
      <c r="CN19" s="39">
        <v>315341</v>
      </c>
      <c r="CO19" s="39">
        <v>381529</v>
      </c>
      <c r="CP19" s="39">
        <v>395259</v>
      </c>
      <c r="CQ19" s="39">
        <v>384802</v>
      </c>
      <c r="CR19" s="39">
        <v>346162</v>
      </c>
      <c r="CS19" s="39">
        <v>301436</v>
      </c>
      <c r="CT19" s="39">
        <v>375538</v>
      </c>
      <c r="CU19" s="39">
        <v>315431</v>
      </c>
      <c r="CV19" s="39">
        <v>362160</v>
      </c>
      <c r="CW19" s="39">
        <v>411577</v>
      </c>
      <c r="CX19" s="39">
        <v>366153</v>
      </c>
      <c r="CY19" s="39">
        <v>311917</v>
      </c>
      <c r="CZ19" s="39">
        <v>351580</v>
      </c>
      <c r="DA19" s="39">
        <v>339895</v>
      </c>
      <c r="DB19" s="39">
        <v>342218</v>
      </c>
      <c r="DC19" s="39">
        <v>310053</v>
      </c>
      <c r="DD19" s="39">
        <v>360743</v>
      </c>
      <c r="DE19" s="39">
        <v>358350</v>
      </c>
      <c r="DF19" s="39">
        <v>323441</v>
      </c>
      <c r="DG19" s="39">
        <v>320421</v>
      </c>
      <c r="DH19" s="39">
        <v>358030</v>
      </c>
      <c r="DI19" s="39">
        <v>277610</v>
      </c>
      <c r="DJ19" s="39">
        <v>0</v>
      </c>
      <c r="DK19" s="39">
        <v>0</v>
      </c>
      <c r="DL19" s="39">
        <v>0</v>
      </c>
      <c r="DM19" s="39">
        <v>0</v>
      </c>
      <c r="DN19" s="39">
        <v>0</v>
      </c>
      <c r="DO19" s="39">
        <v>0</v>
      </c>
      <c r="DP19" s="39">
        <v>0</v>
      </c>
      <c r="DQ19" s="39">
        <v>56492</v>
      </c>
      <c r="DR19" s="39">
        <v>29547</v>
      </c>
      <c r="DS19" s="39">
        <v>36125</v>
      </c>
      <c r="DT19" s="39">
        <v>37680</v>
      </c>
      <c r="DU19" s="39">
        <v>43340</v>
      </c>
      <c r="DV19" s="39">
        <v>37144</v>
      </c>
      <c r="DW19" s="39">
        <v>35766</v>
      </c>
      <c r="DX19" s="39">
        <v>37831</v>
      </c>
      <c r="DY19" s="39">
        <v>38480</v>
      </c>
      <c r="DZ19" s="39">
        <v>42267</v>
      </c>
      <c r="EA19" s="39">
        <v>36633</v>
      </c>
      <c r="EB19" s="39">
        <v>33268</v>
      </c>
      <c r="EC19" s="39">
        <v>34539</v>
      </c>
      <c r="ED19" s="39">
        <v>32846</v>
      </c>
      <c r="EE19" s="39">
        <v>35903</v>
      </c>
      <c r="EF19" s="39">
        <v>32926</v>
      </c>
      <c r="EG19" s="39">
        <v>37041</v>
      </c>
      <c r="EH19" s="39">
        <v>37144</v>
      </c>
      <c r="EI19" s="39">
        <v>34428</v>
      </c>
      <c r="EJ19" s="39">
        <v>36623</v>
      </c>
      <c r="EK19" s="39">
        <v>38730</v>
      </c>
      <c r="EL19" s="39">
        <v>37803</v>
      </c>
      <c r="EM19" s="39">
        <v>31304</v>
      </c>
      <c r="EN19" s="39">
        <v>31259</v>
      </c>
      <c r="EO19" s="39">
        <v>38381</v>
      </c>
      <c r="EP19" s="39">
        <v>41619</v>
      </c>
      <c r="EQ19" s="39">
        <v>44025</v>
      </c>
      <c r="ER19" s="39">
        <v>39570</v>
      </c>
      <c r="ES19" s="39">
        <v>40255</v>
      </c>
      <c r="ET19" s="39">
        <v>42932</v>
      </c>
      <c r="EU19" s="39">
        <v>41019</v>
      </c>
      <c r="EV19" s="39">
        <v>31089</v>
      </c>
      <c r="EW19" s="39">
        <v>38326</v>
      </c>
      <c r="EX19" s="39">
        <v>33669</v>
      </c>
      <c r="EY19" s="39">
        <v>39832</v>
      </c>
      <c r="EZ19" s="39">
        <v>38244</v>
      </c>
      <c r="FA19" s="39">
        <v>39483</v>
      </c>
      <c r="FB19" s="39">
        <v>38951</v>
      </c>
      <c r="FC19" s="39">
        <v>41804</v>
      </c>
      <c r="FD19" s="39">
        <v>41706</v>
      </c>
      <c r="FE19" s="39">
        <v>36846</v>
      </c>
      <c r="FF19" s="39">
        <v>43307</v>
      </c>
      <c r="FG19" s="39">
        <v>42080</v>
      </c>
      <c r="FH19" s="39">
        <v>39069</v>
      </c>
      <c r="FI19" s="39">
        <v>41663</v>
      </c>
      <c r="FJ19" s="39">
        <v>34159</v>
      </c>
      <c r="FK19" s="39">
        <v>37704</v>
      </c>
      <c r="FL19" s="39">
        <v>37451</v>
      </c>
      <c r="FM19" s="39">
        <v>41086</v>
      </c>
      <c r="FN19" s="39">
        <v>40362</v>
      </c>
      <c r="FO19" s="39">
        <v>43738</v>
      </c>
      <c r="FP19" s="39">
        <v>40146</v>
      </c>
      <c r="FQ19" s="39">
        <v>36010</v>
      </c>
      <c r="FR19" s="39">
        <v>41528</v>
      </c>
      <c r="FS19" s="39">
        <v>40081</v>
      </c>
      <c r="FT19" s="39">
        <v>43167</v>
      </c>
      <c r="FU19" s="39">
        <v>42139</v>
      </c>
      <c r="FV19" s="39">
        <v>38441</v>
      </c>
      <c r="FW19" s="39">
        <v>37755</v>
      </c>
      <c r="FX19" s="39">
        <v>38794</v>
      </c>
      <c r="FY19" s="39">
        <v>31275</v>
      </c>
      <c r="FZ19" s="39">
        <v>37024</v>
      </c>
      <c r="GA19" s="39">
        <v>40013</v>
      </c>
      <c r="GB19" s="39">
        <v>40560</v>
      </c>
      <c r="GC19" s="39">
        <v>37776</v>
      </c>
      <c r="GD19" s="39">
        <v>41068</v>
      </c>
      <c r="GE19" s="39">
        <v>39870</v>
      </c>
      <c r="GF19" s="39">
        <v>39386</v>
      </c>
      <c r="GG19" s="39">
        <v>38640</v>
      </c>
      <c r="GH19" s="39">
        <v>40868</v>
      </c>
      <c r="GI19" s="39">
        <v>36976</v>
      </c>
      <c r="GJ19" s="39">
        <v>39007</v>
      </c>
      <c r="GK19" s="39">
        <v>41451</v>
      </c>
      <c r="GL19" s="39">
        <v>37999</v>
      </c>
      <c r="GM19" s="39">
        <v>36911</v>
      </c>
      <c r="GN19" s="39">
        <v>37816</v>
      </c>
      <c r="GO19" s="39">
        <v>36681</v>
      </c>
      <c r="GP19" s="39">
        <v>36754</v>
      </c>
      <c r="GQ19" s="39">
        <v>37559</v>
      </c>
      <c r="GR19" s="39">
        <v>1059.3225806451612</v>
      </c>
      <c r="GS19" s="39">
        <v>1043</v>
      </c>
      <c r="GT19" s="39">
        <v>1120.7741935483871</v>
      </c>
      <c r="GU19" s="39">
        <v>1133.0967741935483</v>
      </c>
      <c r="GV19" s="39">
        <v>1188.2666666666667</v>
      </c>
      <c r="GW19" s="39">
        <v>1210.8387096774193</v>
      </c>
      <c r="GX19" s="39">
        <v>1229.9333333333334</v>
      </c>
      <c r="GY19" s="39">
        <v>1188.2903225806451</v>
      </c>
      <c r="GZ19" s="39">
        <v>1190.5806451612902</v>
      </c>
      <c r="HA19" s="39">
        <v>1158.4285714285713</v>
      </c>
      <c r="HB19" s="39">
        <v>1045.8387096774193</v>
      </c>
      <c r="HC19" s="39">
        <v>1144.9333333333334</v>
      </c>
      <c r="HD19" s="39">
        <v>1127</v>
      </c>
      <c r="HE19" s="39">
        <v>1051</v>
      </c>
      <c r="HF19" s="39">
        <v>867</v>
      </c>
      <c r="HG19" s="39">
        <v>973</v>
      </c>
      <c r="HH19" s="39">
        <v>905</v>
      </c>
      <c r="HI19" s="39">
        <v>1015</v>
      </c>
      <c r="HJ19" s="39">
        <v>964</v>
      </c>
      <c r="HK19" s="39">
        <v>889</v>
      </c>
      <c r="HL19" s="39">
        <v>1113</v>
      </c>
      <c r="HM19" s="39">
        <v>1040</v>
      </c>
      <c r="HN19" s="39">
        <v>1085</v>
      </c>
      <c r="HO19" s="39">
        <v>1097</v>
      </c>
      <c r="HP19" s="39">
        <v>1062</v>
      </c>
      <c r="HQ19" s="39">
        <v>1071</v>
      </c>
      <c r="HR19" s="39">
        <v>940</v>
      </c>
      <c r="HS19" s="39">
        <v>1000</v>
      </c>
      <c r="HT19" s="39">
        <v>907</v>
      </c>
      <c r="HU19" s="39">
        <v>1040</v>
      </c>
      <c r="HV19" s="39">
        <v>953</v>
      </c>
      <c r="HW19" s="39">
        <v>987</v>
      </c>
      <c r="HX19" s="39">
        <v>995</v>
      </c>
      <c r="HY19" s="39">
        <v>998</v>
      </c>
      <c r="HZ19" s="39">
        <v>1074</v>
      </c>
      <c r="IA19" s="39">
        <v>1122</v>
      </c>
      <c r="IB19" s="39">
        <v>580.64516129032256</v>
      </c>
      <c r="IC19" s="39">
        <v>942.36666666666667</v>
      </c>
      <c r="ID19" s="39">
        <v>874.45161290322585</v>
      </c>
      <c r="IE19" s="39">
        <v>935.48387096774195</v>
      </c>
      <c r="IF19" s="39">
        <v>1009.1</v>
      </c>
      <c r="IG19" s="39">
        <v>984</v>
      </c>
      <c r="IH19" s="39">
        <v>964.36666666666667</v>
      </c>
      <c r="II19" s="39">
        <v>1016</v>
      </c>
      <c r="IJ19" s="39">
        <v>1013</v>
      </c>
      <c r="IK19" s="39">
        <v>1064</v>
      </c>
      <c r="IL19" s="39">
        <v>1060</v>
      </c>
      <c r="IM19" s="39">
        <v>1116</v>
      </c>
      <c r="IN19" s="39">
        <v>1055</v>
      </c>
      <c r="IO19" s="39">
        <v>899</v>
      </c>
      <c r="IP19" s="39">
        <v>843</v>
      </c>
      <c r="IQ19" s="39">
        <v>882</v>
      </c>
      <c r="IR19" s="39">
        <v>935</v>
      </c>
      <c r="IS19" s="39">
        <v>881</v>
      </c>
      <c r="IT19" s="39">
        <v>884</v>
      </c>
      <c r="IU19" s="39">
        <f t="shared" si="0"/>
        <v>3</v>
      </c>
      <c r="IV19" s="10"/>
    </row>
    <row r="20" spans="1:256" s="8" customFormat="1" ht="25.15" customHeight="1" x14ac:dyDescent="0.2">
      <c r="A20" s="7"/>
      <c r="B20" s="64"/>
      <c r="C20" s="65"/>
      <c r="D20" s="58" t="s">
        <v>42</v>
      </c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>
        <v>37144</v>
      </c>
      <c r="DW20" s="60">
        <v>35766</v>
      </c>
      <c r="DX20" s="60">
        <v>37831</v>
      </c>
      <c r="DY20" s="60">
        <v>38480</v>
      </c>
      <c r="DZ20" s="60">
        <v>42267</v>
      </c>
      <c r="EA20" s="60">
        <v>36633</v>
      </c>
      <c r="EB20" s="60">
        <v>33268</v>
      </c>
      <c r="EC20" s="60">
        <v>34539</v>
      </c>
      <c r="ED20" s="60">
        <v>32846</v>
      </c>
      <c r="EE20" s="60">
        <v>35903</v>
      </c>
      <c r="EF20" s="60">
        <v>32926</v>
      </c>
      <c r="EG20" s="60">
        <v>37041</v>
      </c>
      <c r="EH20" s="60">
        <v>37144</v>
      </c>
      <c r="EI20" s="60">
        <v>34428</v>
      </c>
      <c r="EJ20" s="60">
        <v>36623</v>
      </c>
      <c r="EK20" s="60">
        <v>38730</v>
      </c>
      <c r="EL20" s="60">
        <v>37803</v>
      </c>
      <c r="EM20" s="60">
        <v>31304</v>
      </c>
      <c r="EN20" s="60">
        <v>31259</v>
      </c>
      <c r="EO20" s="60">
        <v>38381</v>
      </c>
      <c r="EP20" s="60">
        <v>41619</v>
      </c>
      <c r="EQ20" s="60">
        <v>44025</v>
      </c>
      <c r="ER20" s="60">
        <v>39570</v>
      </c>
      <c r="ES20" s="60">
        <v>40255</v>
      </c>
      <c r="ET20" s="60">
        <v>42932</v>
      </c>
      <c r="EU20" s="60">
        <v>41019</v>
      </c>
      <c r="EV20" s="60">
        <v>31089</v>
      </c>
      <c r="EW20" s="60">
        <v>38326</v>
      </c>
      <c r="EX20" s="60">
        <v>33669</v>
      </c>
      <c r="EY20" s="60">
        <v>39832</v>
      </c>
      <c r="EZ20" s="60">
        <v>38244</v>
      </c>
      <c r="FA20" s="60">
        <v>39483</v>
      </c>
      <c r="FB20" s="60">
        <v>38951</v>
      </c>
      <c r="FC20" s="60">
        <v>41804</v>
      </c>
      <c r="FD20" s="60">
        <v>41706</v>
      </c>
      <c r="FE20" s="60">
        <v>36846</v>
      </c>
      <c r="FF20" s="60">
        <v>43307</v>
      </c>
      <c r="FG20" s="60">
        <v>42080</v>
      </c>
      <c r="FH20" s="60">
        <v>39069</v>
      </c>
      <c r="FI20" s="60">
        <v>41663</v>
      </c>
      <c r="FJ20" s="60">
        <v>34159</v>
      </c>
      <c r="FK20" s="60">
        <v>37704</v>
      </c>
      <c r="FL20" s="60">
        <v>37451</v>
      </c>
      <c r="FM20" s="60">
        <v>41086</v>
      </c>
      <c r="FN20" s="60">
        <v>40362</v>
      </c>
      <c r="FO20" s="60">
        <v>43738</v>
      </c>
      <c r="FP20" s="60">
        <v>40146</v>
      </c>
      <c r="FQ20" s="60">
        <v>36010</v>
      </c>
      <c r="FR20" s="60">
        <v>41528</v>
      </c>
      <c r="FS20" s="60">
        <v>40081</v>
      </c>
      <c r="FT20" s="60">
        <v>43167</v>
      </c>
      <c r="FU20" s="60">
        <v>42139</v>
      </c>
      <c r="FV20" s="60">
        <v>38441</v>
      </c>
      <c r="FW20" s="60">
        <v>37755</v>
      </c>
      <c r="FX20" s="60">
        <v>38794</v>
      </c>
      <c r="FY20" s="60">
        <v>31275</v>
      </c>
      <c r="FZ20" s="60">
        <v>37024</v>
      </c>
      <c r="GA20" s="60">
        <v>40013</v>
      </c>
      <c r="GB20" s="60">
        <v>40560</v>
      </c>
      <c r="GC20" s="60">
        <v>37776</v>
      </c>
      <c r="GD20" s="60">
        <v>41068</v>
      </c>
      <c r="GE20" s="60">
        <v>39870</v>
      </c>
      <c r="GF20" s="60">
        <v>39386</v>
      </c>
      <c r="GG20" s="60">
        <v>38640</v>
      </c>
      <c r="GH20" s="60">
        <v>40868</v>
      </c>
      <c r="GI20" s="60">
        <v>36976</v>
      </c>
      <c r="GJ20" s="60">
        <v>39007</v>
      </c>
      <c r="GK20" s="60">
        <v>41451</v>
      </c>
      <c r="GL20" s="60">
        <v>37999</v>
      </c>
      <c r="GM20" s="60">
        <v>36911</v>
      </c>
      <c r="GN20" s="60">
        <v>37816</v>
      </c>
      <c r="GO20" s="60">
        <v>36681</v>
      </c>
      <c r="GP20" s="60">
        <v>36754</v>
      </c>
      <c r="GQ20" s="60">
        <v>37559</v>
      </c>
      <c r="GR20" s="60">
        <f>SUM(GR19)</f>
        <v>1059.3225806451612</v>
      </c>
      <c r="GS20" s="60">
        <f t="shared" ref="GS20:HF20" si="7">SUM(GS19)</f>
        <v>1043</v>
      </c>
      <c r="GT20" s="60">
        <f t="shared" si="7"/>
        <v>1120.7741935483871</v>
      </c>
      <c r="GU20" s="60">
        <f t="shared" si="7"/>
        <v>1133.0967741935483</v>
      </c>
      <c r="GV20" s="60">
        <f t="shared" si="7"/>
        <v>1188.2666666666667</v>
      </c>
      <c r="GW20" s="60">
        <f t="shared" si="7"/>
        <v>1210.8387096774193</v>
      </c>
      <c r="GX20" s="60">
        <f t="shared" si="7"/>
        <v>1229.9333333333334</v>
      </c>
      <c r="GY20" s="60">
        <f t="shared" si="7"/>
        <v>1188.2903225806451</v>
      </c>
      <c r="GZ20" s="60">
        <f t="shared" si="7"/>
        <v>1190.5806451612902</v>
      </c>
      <c r="HA20" s="60">
        <f t="shared" si="7"/>
        <v>1158.4285714285713</v>
      </c>
      <c r="HB20" s="60">
        <f t="shared" si="7"/>
        <v>1045.8387096774193</v>
      </c>
      <c r="HC20" s="60">
        <f t="shared" si="7"/>
        <v>1144.9333333333334</v>
      </c>
      <c r="HD20" s="60">
        <f t="shared" si="7"/>
        <v>1127</v>
      </c>
      <c r="HE20" s="60">
        <f t="shared" si="7"/>
        <v>1051</v>
      </c>
      <c r="HF20" s="60">
        <f t="shared" si="7"/>
        <v>867</v>
      </c>
      <c r="HG20" s="60">
        <f t="shared" ref="HG20:HQ20" si="8">SUM(HG19)</f>
        <v>973</v>
      </c>
      <c r="HH20" s="60">
        <f t="shared" si="8"/>
        <v>905</v>
      </c>
      <c r="HI20" s="60">
        <f t="shared" si="8"/>
        <v>1015</v>
      </c>
      <c r="HJ20" s="60">
        <f t="shared" si="8"/>
        <v>964</v>
      </c>
      <c r="HK20" s="60">
        <f t="shared" si="8"/>
        <v>889</v>
      </c>
      <c r="HL20" s="60">
        <f t="shared" si="8"/>
        <v>1113</v>
      </c>
      <c r="HM20" s="60">
        <f t="shared" si="8"/>
        <v>1040</v>
      </c>
      <c r="HN20" s="60">
        <f t="shared" si="8"/>
        <v>1085</v>
      </c>
      <c r="HO20" s="60">
        <f t="shared" si="8"/>
        <v>1097</v>
      </c>
      <c r="HP20" s="60">
        <f t="shared" si="8"/>
        <v>1062</v>
      </c>
      <c r="HQ20" s="60">
        <f t="shared" si="8"/>
        <v>1071</v>
      </c>
      <c r="HR20" s="60">
        <f t="shared" ref="HR20:HW20" si="9">SUM(HR19)</f>
        <v>940</v>
      </c>
      <c r="HS20" s="60">
        <f t="shared" si="9"/>
        <v>1000</v>
      </c>
      <c r="HT20" s="60">
        <f t="shared" si="9"/>
        <v>907</v>
      </c>
      <c r="HU20" s="60">
        <f t="shared" si="9"/>
        <v>1040</v>
      </c>
      <c r="HV20" s="60">
        <f t="shared" si="9"/>
        <v>953</v>
      </c>
      <c r="HW20" s="60">
        <f t="shared" si="9"/>
        <v>987</v>
      </c>
      <c r="HX20" s="60">
        <f t="shared" ref="HX20:IF20" si="10">SUM(HX19)</f>
        <v>995</v>
      </c>
      <c r="HY20" s="60">
        <f t="shared" si="10"/>
        <v>998</v>
      </c>
      <c r="HZ20" s="60">
        <f t="shared" si="10"/>
        <v>1074</v>
      </c>
      <c r="IA20" s="60">
        <f t="shared" si="10"/>
        <v>1122</v>
      </c>
      <c r="IB20" s="60">
        <f t="shared" si="10"/>
        <v>580.64516129032256</v>
      </c>
      <c r="IC20" s="60">
        <f t="shared" si="10"/>
        <v>942.36666666666667</v>
      </c>
      <c r="ID20" s="60">
        <f t="shared" si="10"/>
        <v>874.45161290322585</v>
      </c>
      <c r="IE20" s="60">
        <f t="shared" si="10"/>
        <v>935.48387096774195</v>
      </c>
      <c r="IF20" s="60">
        <f t="shared" si="10"/>
        <v>1009.1</v>
      </c>
      <c r="IG20" s="60">
        <f t="shared" ref="IG20:IL20" si="11">SUM(IG19)</f>
        <v>984</v>
      </c>
      <c r="IH20" s="60">
        <f t="shared" si="11"/>
        <v>964.36666666666667</v>
      </c>
      <c r="II20" s="60">
        <f t="shared" si="11"/>
        <v>1016</v>
      </c>
      <c r="IJ20" s="60">
        <f t="shared" si="11"/>
        <v>1013</v>
      </c>
      <c r="IK20" s="60">
        <f t="shared" si="11"/>
        <v>1064</v>
      </c>
      <c r="IL20" s="60">
        <f t="shared" si="11"/>
        <v>1060</v>
      </c>
      <c r="IM20" s="60">
        <f t="shared" ref="IM20:IR20" si="12">SUM(IM19)</f>
        <v>1116</v>
      </c>
      <c r="IN20" s="60">
        <f t="shared" si="12"/>
        <v>1055</v>
      </c>
      <c r="IO20" s="60">
        <f t="shared" si="12"/>
        <v>899</v>
      </c>
      <c r="IP20" s="60">
        <f t="shared" si="12"/>
        <v>843</v>
      </c>
      <c r="IQ20" s="60">
        <f t="shared" si="12"/>
        <v>882</v>
      </c>
      <c r="IR20" s="60">
        <f t="shared" si="12"/>
        <v>935</v>
      </c>
      <c r="IS20" s="60">
        <f>SUM(IS19)</f>
        <v>881</v>
      </c>
      <c r="IT20" s="60">
        <f>SUM(IT19)</f>
        <v>884</v>
      </c>
      <c r="IU20" s="60">
        <f t="shared" si="0"/>
        <v>3</v>
      </c>
      <c r="IV20" s="7"/>
    </row>
    <row r="21" spans="1:256" s="8" customFormat="1" ht="25.15" customHeight="1" x14ac:dyDescent="0.2">
      <c r="C21" s="68"/>
      <c r="D21" s="69"/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</row>
    <row r="22" spans="1:256" s="11" customFormat="1" ht="37.5" customHeight="1" x14ac:dyDescent="0.2">
      <c r="A22" s="10"/>
      <c r="B22" s="66"/>
      <c r="C22" s="67"/>
      <c r="D22" s="97" t="s">
        <v>45</v>
      </c>
      <c r="E22" s="98"/>
      <c r="F22" s="48"/>
      <c r="G22" s="48"/>
      <c r="H22" s="48"/>
      <c r="I22" s="48"/>
      <c r="J22" s="48"/>
      <c r="K22" s="48"/>
      <c r="L22" s="48"/>
      <c r="M22" s="48"/>
      <c r="N22" s="48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>
        <v>1722621</v>
      </c>
      <c r="DG22" s="72">
        <v>2347364</v>
      </c>
      <c r="DH22" s="72">
        <v>2317036</v>
      </c>
      <c r="DI22" s="72">
        <v>2366699</v>
      </c>
      <c r="DJ22" s="72">
        <v>2128047</v>
      </c>
      <c r="DK22" s="72">
        <v>1911697</v>
      </c>
      <c r="DL22" s="72">
        <v>2197162</v>
      </c>
      <c r="DM22" s="72">
        <v>1878084</v>
      </c>
      <c r="DN22" s="72">
        <v>2274221</v>
      </c>
      <c r="DO22" s="72">
        <v>2201491</v>
      </c>
      <c r="DP22" s="72">
        <v>2385773</v>
      </c>
      <c r="DQ22" s="72">
        <v>2432228</v>
      </c>
      <c r="DR22" s="72">
        <v>2328575</v>
      </c>
      <c r="DS22" s="72">
        <v>2404792</v>
      </c>
      <c r="DT22" s="72">
        <v>2414369</v>
      </c>
      <c r="DU22" s="72">
        <v>2543727</v>
      </c>
      <c r="DV22" s="72">
        <v>2631016</v>
      </c>
      <c r="DW22" s="72">
        <v>2362365</v>
      </c>
      <c r="DX22" s="72">
        <v>2574020</v>
      </c>
      <c r="DY22" s="72">
        <v>2446512</v>
      </c>
      <c r="DZ22" s="72">
        <v>2600628</v>
      </c>
      <c r="EA22" s="72">
        <v>2605958</v>
      </c>
      <c r="EB22" s="72">
        <v>2656019</v>
      </c>
      <c r="EC22" s="72">
        <v>2689496</v>
      </c>
      <c r="ED22" s="72">
        <v>2561365</v>
      </c>
      <c r="EE22" s="72">
        <v>2660806</v>
      </c>
      <c r="EF22" s="72">
        <v>2556106</v>
      </c>
      <c r="EG22" s="72">
        <v>2620500</v>
      </c>
      <c r="EH22" s="72">
        <v>2631016</v>
      </c>
      <c r="EI22" s="72">
        <v>2390666</v>
      </c>
      <c r="EJ22" s="72">
        <v>2599927</v>
      </c>
      <c r="EK22" s="72">
        <v>2543013</v>
      </c>
      <c r="EL22" s="72">
        <v>2647636</v>
      </c>
      <c r="EM22" s="72">
        <v>2596492</v>
      </c>
      <c r="EN22" s="72">
        <v>2469564</v>
      </c>
      <c r="EO22" s="72">
        <v>2470163</v>
      </c>
      <c r="EP22" s="72">
        <v>2374699</v>
      </c>
      <c r="EQ22" s="72">
        <v>2485192</v>
      </c>
      <c r="ER22" s="72">
        <v>2110257</v>
      </c>
      <c r="ES22" s="72">
        <v>2370573</v>
      </c>
      <c r="ET22" s="72">
        <v>2547271</v>
      </c>
      <c r="EU22" s="72">
        <v>2150038</v>
      </c>
      <c r="EV22" s="72">
        <v>2528842</v>
      </c>
      <c r="EW22" s="72">
        <v>2455206</v>
      </c>
      <c r="EX22" s="72">
        <v>2559907</v>
      </c>
      <c r="EY22" s="72">
        <v>2752071</v>
      </c>
      <c r="EZ22" s="72">
        <v>2897729</v>
      </c>
      <c r="FA22" s="72">
        <v>3184183</v>
      </c>
      <c r="FB22" s="72">
        <v>2931453</v>
      </c>
      <c r="FC22" s="72">
        <v>3108195</v>
      </c>
      <c r="FD22" s="72">
        <v>3187634</v>
      </c>
      <c r="FE22" s="72">
        <v>3070236</v>
      </c>
      <c r="FF22" s="72">
        <v>3338240</v>
      </c>
      <c r="FG22" s="72">
        <v>3220707</v>
      </c>
      <c r="FH22" s="72">
        <v>3307594</v>
      </c>
      <c r="FI22" s="72">
        <v>3251946</v>
      </c>
      <c r="FJ22" s="72">
        <v>3174806</v>
      </c>
      <c r="FK22" s="72">
        <v>3368127</v>
      </c>
      <c r="FL22" s="72">
        <v>3038236</v>
      </c>
      <c r="FM22" s="72">
        <v>2866102</v>
      </c>
      <c r="FN22" s="72">
        <v>3193165</v>
      </c>
      <c r="FO22" s="72">
        <v>3170274</v>
      </c>
      <c r="FP22" s="72">
        <v>2867558</v>
      </c>
      <c r="FQ22" s="72">
        <v>2899763</v>
      </c>
      <c r="FR22" s="72">
        <v>3328521</v>
      </c>
      <c r="FS22" s="72">
        <v>3315139</v>
      </c>
      <c r="FT22" s="72">
        <v>3229500</v>
      </c>
      <c r="FU22" s="72">
        <v>2904204</v>
      </c>
      <c r="FV22" s="72">
        <v>3271254</v>
      </c>
      <c r="FW22" s="72">
        <v>2968372</v>
      </c>
      <c r="FX22" s="72">
        <v>3040842</v>
      </c>
      <c r="FY22" s="72">
        <v>3372144</v>
      </c>
      <c r="FZ22" s="72">
        <v>3232855</v>
      </c>
      <c r="GA22" s="72">
        <v>3320694</v>
      </c>
      <c r="GB22" s="72">
        <v>3207951</v>
      </c>
      <c r="GC22" s="72">
        <v>2900537</v>
      </c>
      <c r="GD22" s="72">
        <v>3084308</v>
      </c>
      <c r="GE22" s="72">
        <v>2530334</v>
      </c>
      <c r="GF22" s="72">
        <v>2205851</v>
      </c>
      <c r="GG22" s="72">
        <v>2968516</v>
      </c>
      <c r="GH22" s="72">
        <v>2688616</v>
      </c>
      <c r="GI22" s="72">
        <v>2280240</v>
      </c>
      <c r="GJ22" s="72">
        <v>2411337</v>
      </c>
      <c r="GK22" s="72">
        <v>3002741</v>
      </c>
      <c r="GL22" s="72">
        <v>2918688</v>
      </c>
      <c r="GM22" s="72">
        <v>3160845</v>
      </c>
      <c r="GN22" s="72">
        <v>1851381</v>
      </c>
      <c r="GO22" s="72">
        <v>2463977</v>
      </c>
      <c r="GP22" s="72">
        <v>3009700</v>
      </c>
      <c r="GQ22" s="72">
        <v>3054115</v>
      </c>
      <c r="GR22" s="72">
        <f>SUM(GR18,GR20)</f>
        <v>103529.19354838711</v>
      </c>
      <c r="GS22" s="72">
        <f t="shared" ref="GS22:HC22" si="13">SUM(GS18,GS20)</f>
        <v>94393.766666666663</v>
      </c>
      <c r="GT22" s="72">
        <f t="shared" si="13"/>
        <v>100713.35483870968</v>
      </c>
      <c r="GU22" s="72">
        <f t="shared" si="13"/>
        <v>102147.19354838709</v>
      </c>
      <c r="GV22" s="72">
        <f t="shared" si="13"/>
        <v>93833.1</v>
      </c>
      <c r="GW22" s="72">
        <f t="shared" si="13"/>
        <v>96727.548387096787</v>
      </c>
      <c r="GX22" s="72">
        <f t="shared" si="13"/>
        <v>101728.26666666668</v>
      </c>
      <c r="GY22" s="72">
        <f t="shared" si="13"/>
        <v>99919.129032258075</v>
      </c>
      <c r="GZ22" s="72">
        <f t="shared" si="13"/>
        <v>94986</v>
      </c>
      <c r="HA22" s="72">
        <f t="shared" si="13"/>
        <v>95802.10714285713</v>
      </c>
      <c r="HB22" s="72">
        <f t="shared" si="13"/>
        <v>91462.709677419378</v>
      </c>
      <c r="HC22" s="72">
        <f t="shared" si="13"/>
        <v>85705.633333333331</v>
      </c>
      <c r="HD22" s="72">
        <f>SUM(HD18,HD20)</f>
        <v>89149</v>
      </c>
      <c r="HE22" s="72">
        <f>SUM(HE18,HE20)</f>
        <v>93184</v>
      </c>
      <c r="HF22" s="72">
        <f>SUM(HF18,HF20)</f>
        <v>87558</v>
      </c>
      <c r="HG22" s="72">
        <f>SUM(HG18,HG20)</f>
        <v>96050</v>
      </c>
      <c r="HH22" s="72">
        <f t="shared" ref="HH22:HQ22" si="14">SUM(HH18,HH20)</f>
        <v>80538</v>
      </c>
      <c r="HI22" s="72">
        <f t="shared" si="14"/>
        <v>90857</v>
      </c>
      <c r="HJ22" s="72">
        <f t="shared" si="14"/>
        <v>90996</v>
      </c>
      <c r="HK22" s="72">
        <f t="shared" si="14"/>
        <v>93131</v>
      </c>
      <c r="HL22" s="72">
        <f t="shared" si="14"/>
        <v>89700</v>
      </c>
      <c r="HM22" s="72">
        <f t="shared" si="14"/>
        <v>51433</v>
      </c>
      <c r="HN22" s="72">
        <f t="shared" si="14"/>
        <v>90311</v>
      </c>
      <c r="HO22" s="72">
        <f t="shared" si="14"/>
        <v>94537</v>
      </c>
      <c r="HP22" s="72">
        <f t="shared" si="14"/>
        <v>94563</v>
      </c>
      <c r="HQ22" s="72">
        <f t="shared" si="14"/>
        <v>95949</v>
      </c>
      <c r="HR22" s="72">
        <f t="shared" ref="HR22:HW22" si="15">SUM(HR18,HR20)</f>
        <v>81501</v>
      </c>
      <c r="HS22" s="72">
        <f t="shared" si="15"/>
        <v>64036</v>
      </c>
      <c r="HT22" s="72">
        <f t="shared" si="15"/>
        <v>92170</v>
      </c>
      <c r="HU22" s="72">
        <f t="shared" si="15"/>
        <v>83015</v>
      </c>
      <c r="HV22" s="72">
        <f t="shared" si="15"/>
        <v>94410</v>
      </c>
      <c r="HW22" s="72">
        <f t="shared" si="15"/>
        <v>91937</v>
      </c>
      <c r="HX22" s="72">
        <f t="shared" ref="HX22:IC22" si="16">SUM(HX18,HX20)</f>
        <v>93338</v>
      </c>
      <c r="HY22" s="72">
        <f t="shared" si="16"/>
        <v>95366</v>
      </c>
      <c r="HZ22" s="72">
        <f t="shared" si="16"/>
        <v>88740</v>
      </c>
      <c r="IA22" s="72">
        <f t="shared" si="16"/>
        <v>76104</v>
      </c>
      <c r="IB22" s="72">
        <f t="shared" si="16"/>
        <v>79633.032258064515</v>
      </c>
      <c r="IC22" s="72">
        <f t="shared" si="16"/>
        <v>86984</v>
      </c>
      <c r="ID22" s="72">
        <f t="shared" ref="ID22:II22" si="17">SUM(ID18,ID20)</f>
        <v>88149.870967741939</v>
      </c>
      <c r="IE22" s="72">
        <f t="shared" si="17"/>
        <v>86252.451612903227</v>
      </c>
      <c r="IF22" s="72">
        <f t="shared" si="17"/>
        <v>90240</v>
      </c>
      <c r="IG22" s="72">
        <f t="shared" si="17"/>
        <v>82025</v>
      </c>
      <c r="IH22" s="72">
        <f t="shared" si="17"/>
        <v>88971.400000000009</v>
      </c>
      <c r="II22" s="72">
        <f t="shared" si="17"/>
        <v>85731</v>
      </c>
      <c r="IJ22" s="72">
        <f>SUM(IJ18,IJ20)</f>
        <v>86431</v>
      </c>
      <c r="IK22" s="72">
        <f>SUM(IK18,IK20)+1</f>
        <v>90329</v>
      </c>
      <c r="IL22" s="72">
        <f>SUM(IL18,IL20)-2</f>
        <v>72326</v>
      </c>
      <c r="IM22" s="72">
        <f>SUM(IM18,IM20)</f>
        <v>73807</v>
      </c>
      <c r="IN22" s="72">
        <f>SUM(IN18,IN20)+1</f>
        <v>78983</v>
      </c>
      <c r="IO22" s="72">
        <f>SUM(IO18,IO20)-1</f>
        <v>84136</v>
      </c>
      <c r="IP22" s="72">
        <f>SUM(IP18,IP20)</f>
        <v>88650</v>
      </c>
      <c r="IQ22" s="72">
        <f>SUM(IQ18,IQ20)</f>
        <v>88607</v>
      </c>
      <c r="IR22" s="72">
        <f>SUM(IR18,IR20)</f>
        <v>90842</v>
      </c>
      <c r="IS22" s="72">
        <f>SUM(IS18,IS20)</f>
        <v>84152</v>
      </c>
      <c r="IT22" s="72">
        <f>SUM(IT18,IT20)</f>
        <v>90424</v>
      </c>
      <c r="IU22" s="72">
        <f t="shared" si="0"/>
        <v>6272</v>
      </c>
      <c r="IV22" s="10"/>
    </row>
    <row r="23" spans="1:256" s="10" customFormat="1" ht="21" customHeight="1" x14ac:dyDescent="0.25">
      <c r="A23" s="61"/>
      <c r="B23" s="61"/>
      <c r="C23" s="6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</row>
    <row r="24" spans="1:256" ht="15" x14ac:dyDescent="0.25">
      <c r="B24" s="14"/>
      <c r="D24" s="15"/>
      <c r="DQ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L24" s="3"/>
      <c r="HM24" s="3"/>
      <c r="HN24" s="3"/>
      <c r="HO24" s="3"/>
      <c r="HP24" s="3"/>
      <c r="HQ24" s="3"/>
      <c r="HX24" s="3"/>
      <c r="HZ24" s="3"/>
      <c r="IF24" s="3"/>
    </row>
    <row r="25" spans="1:256" ht="14.25" customHeight="1" x14ac:dyDescent="0.25">
      <c r="B25" s="62"/>
      <c r="C25" s="62"/>
      <c r="D25" s="62"/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</row>
    <row r="26" spans="1:256" ht="18.600000000000001" customHeight="1" x14ac:dyDescent="0.2">
      <c r="B26" s="62"/>
      <c r="C26" s="62"/>
      <c r="D26" s="62"/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13"/>
      <c r="HX26" s="3"/>
      <c r="HY26" s="3"/>
    </row>
    <row r="27" spans="1:256" ht="15" customHeight="1" x14ac:dyDescent="0.25">
      <c r="B27" s="16"/>
      <c r="C27" s="16"/>
      <c r="D27" s="16"/>
      <c r="E27" s="1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8"/>
      <c r="AW27" s="16"/>
      <c r="AX27" s="18"/>
      <c r="AY27" s="18"/>
      <c r="AZ27" s="18"/>
      <c r="BA27" s="18"/>
      <c r="BB27" s="18"/>
      <c r="BC27" s="16"/>
      <c r="BD27" s="16"/>
      <c r="BE27" s="16"/>
      <c r="BF27" s="16"/>
      <c r="BG27" s="16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6"/>
      <c r="HS27" s="3"/>
      <c r="HT27" s="3"/>
    </row>
    <row r="28" spans="1:256" ht="15.75" x14ac:dyDescent="0.25">
      <c r="B28" s="2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X28" s="3"/>
      <c r="AY28" s="3"/>
      <c r="AZ28" s="3"/>
      <c r="BA28" s="3"/>
      <c r="BB28" s="3"/>
      <c r="BP28" s="3"/>
      <c r="BT28" s="3"/>
      <c r="BU28" s="3"/>
      <c r="BV28" s="3"/>
      <c r="BW28" s="3"/>
      <c r="BX28" s="3"/>
      <c r="BY28" s="3"/>
      <c r="BZ28" s="3"/>
      <c r="CA28" s="3"/>
      <c r="CB28" s="21"/>
      <c r="CC28" s="21"/>
      <c r="CD28" s="21"/>
      <c r="CE28" s="22"/>
      <c r="CF28" s="23"/>
      <c r="CG28" s="21"/>
      <c r="CH28" s="24"/>
      <c r="CI28" s="24"/>
      <c r="CJ28" s="24"/>
      <c r="CK28" s="24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7"/>
      <c r="HS28" s="3"/>
      <c r="HT28" s="3"/>
    </row>
    <row r="29" spans="1:256" ht="15.75" x14ac:dyDescent="0.25">
      <c r="B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X29" s="3"/>
      <c r="AY29" s="3"/>
      <c r="AZ29" s="3"/>
      <c r="BA29" s="3"/>
      <c r="BB29" s="3"/>
      <c r="BP29" s="3"/>
      <c r="BT29" s="3"/>
      <c r="BU29" s="3"/>
      <c r="BV29" s="3"/>
      <c r="BW29" s="3"/>
      <c r="BX29" s="3"/>
      <c r="BY29" s="3"/>
      <c r="BZ29" s="3"/>
      <c r="CA29" s="3"/>
      <c r="CB29" s="21"/>
      <c r="CC29" s="21"/>
      <c r="CD29" s="21"/>
      <c r="CE29" s="22"/>
      <c r="CF29" s="23"/>
      <c r="CG29" s="21"/>
      <c r="CH29" s="24"/>
      <c r="CI29" s="24"/>
      <c r="CJ29" s="24"/>
      <c r="CK29" s="24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7"/>
      <c r="HS29" s="3"/>
      <c r="HT29" s="3"/>
    </row>
    <row r="30" spans="1:256" ht="18" customHeight="1" x14ac:dyDescent="0.25">
      <c r="AX30" s="3"/>
      <c r="AY30" s="3"/>
      <c r="AZ30" s="3"/>
      <c r="BA30" s="3"/>
      <c r="BB30" s="3"/>
      <c r="BT30" s="3"/>
      <c r="BU30" s="3"/>
      <c r="BV30" s="3"/>
      <c r="BW30" s="3"/>
      <c r="BX30" s="3"/>
      <c r="BY30" s="3"/>
      <c r="BZ30" s="3"/>
      <c r="CA30" s="3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</row>
    <row r="31" spans="1:256" x14ac:dyDescent="0.2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</row>
    <row r="32" spans="1:256" x14ac:dyDescent="0.2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7" spans="4:228" x14ac:dyDescent="0.2">
      <c r="HS37" s="32"/>
      <c r="HT37" s="32"/>
    </row>
    <row r="47" spans="4:228" x14ac:dyDescent="0.2">
      <c r="D47" s="33"/>
    </row>
    <row r="49" spans="5:142" x14ac:dyDescent="0.2">
      <c r="E49" s="4"/>
      <c r="F49" s="34">
        <v>36678</v>
      </c>
      <c r="G49" s="34">
        <v>36708</v>
      </c>
      <c r="H49" s="34">
        <v>36739</v>
      </c>
      <c r="I49" s="34">
        <v>36770</v>
      </c>
      <c r="J49" s="34">
        <v>36800</v>
      </c>
      <c r="K49" s="34">
        <v>36831</v>
      </c>
      <c r="L49" s="34">
        <v>36861</v>
      </c>
      <c r="M49" s="34">
        <v>36495</v>
      </c>
      <c r="N49" s="34">
        <v>36526</v>
      </c>
      <c r="O49" s="34">
        <v>36647</v>
      </c>
      <c r="P49" s="34">
        <v>36708</v>
      </c>
      <c r="Q49" s="34">
        <v>36739</v>
      </c>
      <c r="R49" s="34">
        <v>36770</v>
      </c>
      <c r="S49" s="34">
        <v>36800</v>
      </c>
      <c r="T49" s="34">
        <v>36831</v>
      </c>
      <c r="U49" s="34">
        <v>36861</v>
      </c>
      <c r="V49" s="34">
        <v>36892</v>
      </c>
      <c r="W49" s="34">
        <v>36923</v>
      </c>
      <c r="X49" s="34">
        <v>36951</v>
      </c>
      <c r="Y49" s="34">
        <v>36982</v>
      </c>
      <c r="Z49" s="34">
        <v>37012</v>
      </c>
      <c r="AA49" s="34">
        <v>37043</v>
      </c>
      <c r="AB49" s="34">
        <v>37073</v>
      </c>
      <c r="AC49" s="34">
        <v>37104</v>
      </c>
      <c r="AD49" s="35">
        <v>37135</v>
      </c>
      <c r="AE49" s="34">
        <v>37165</v>
      </c>
      <c r="AF49" s="34">
        <v>37196</v>
      </c>
      <c r="AG49" s="34">
        <v>37226</v>
      </c>
      <c r="AH49" s="34">
        <v>37257</v>
      </c>
      <c r="AI49" s="34">
        <v>37288</v>
      </c>
      <c r="AJ49" s="34">
        <v>37316</v>
      </c>
      <c r="AK49" s="34">
        <v>37347</v>
      </c>
      <c r="AL49" s="34">
        <v>37377</v>
      </c>
      <c r="AM49" s="34">
        <v>37408</v>
      </c>
      <c r="AN49" s="34">
        <v>37438</v>
      </c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</row>
    <row r="50" spans="5:142" x14ac:dyDescent="0.2">
      <c r="AD50" s="36"/>
    </row>
    <row r="57" spans="5:142" x14ac:dyDescent="0.2"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</row>
    <row r="80" ht="8.25" customHeight="1" x14ac:dyDescent="0.2"/>
    <row r="81" ht="14.25" customHeight="1" x14ac:dyDescent="0.2"/>
  </sheetData>
  <mergeCells count="31">
    <mergeCell ref="B5:IT5"/>
    <mergeCell ref="B4:IT4"/>
    <mergeCell ref="D12:E12"/>
    <mergeCell ref="CB12:CK12"/>
    <mergeCell ref="AH12:AS12"/>
    <mergeCell ref="DV12:EG12"/>
    <mergeCell ref="GX12:GY12"/>
    <mergeCell ref="FD12:FO12"/>
    <mergeCell ref="HL12:HW12"/>
    <mergeCell ref="HX12:II12"/>
    <mergeCell ref="B6:IT6"/>
    <mergeCell ref="ER12:FC12"/>
    <mergeCell ref="GZ12:HK12"/>
    <mergeCell ref="GB12:GM12"/>
    <mergeCell ref="IJ12:IT12"/>
    <mergeCell ref="CX12:DI12"/>
    <mergeCell ref="BP12:CA12"/>
    <mergeCell ref="CL12:CW12"/>
    <mergeCell ref="FP12:GA12"/>
    <mergeCell ref="DJ12:DU12"/>
    <mergeCell ref="EO12:EQ12"/>
    <mergeCell ref="D22:E22"/>
    <mergeCell ref="D18:E18"/>
    <mergeCell ref="N12:U12"/>
    <mergeCell ref="F12:M12"/>
    <mergeCell ref="BF12:BO12"/>
    <mergeCell ref="B15:B16"/>
    <mergeCell ref="C15:C16"/>
    <mergeCell ref="D15:D16"/>
    <mergeCell ref="AT12:BE12"/>
    <mergeCell ref="AC12:AG12"/>
  </mergeCells>
  <phoneticPr fontId="0" type="noConversion"/>
  <printOptions horizontalCentered="1" verticalCentered="1"/>
  <pageMargins left="0.59055118110236227" right="0.59055118110236227" top="7.874015748031496E-2" bottom="0.43307086614173229" header="0.31496062992125984" footer="0.31496062992125984"/>
  <pageSetup paperSize="9" scale="40" pageOrder="overThenDown" orientation="landscape" r:id="rId1"/>
  <headerFooter alignWithMargins="0">
    <oddFooter>&amp;L&amp;"Arial,Cursiva"Fuente: Perupetro S.A.</oddFooter>
  </headerFooter>
  <rowBreaks count="1" manualBreakCount="1">
    <brk id="1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D82"/>
  <sheetViews>
    <sheetView tabSelected="1" view="pageBreakPreview" zoomScale="75" zoomScaleNormal="40" zoomScaleSheetLayoutView="75" workbookViewId="0">
      <pane xSplit="5" ySplit="13" topLeftCell="BN14" activePane="bottomRight" state="frozen"/>
      <selection pane="topRight" activeCell="HL1" sqref="HL1"/>
      <selection pane="bottomLeft" activeCell="A14" sqref="A14"/>
      <selection pane="bottomRight" activeCell="CC23" sqref="CC23"/>
    </sheetView>
  </sheetViews>
  <sheetFormatPr baseColWidth="10" defaultColWidth="11.42578125" defaultRowHeight="12.75" x14ac:dyDescent="0.2"/>
  <cols>
    <col min="1" max="1" width="6.7109375" style="1" customWidth="1"/>
    <col min="2" max="3" width="13.42578125" style="1" hidden="1" customWidth="1"/>
    <col min="4" max="4" width="27.85546875" style="1" customWidth="1"/>
    <col min="5" max="5" width="14.28515625" style="2" customWidth="1"/>
    <col min="6" max="14" width="19.85546875" style="1" hidden="1" customWidth="1"/>
    <col min="15" max="15" width="16.85546875" style="1" hidden="1" customWidth="1"/>
    <col min="16" max="16" width="15.85546875" style="1" hidden="1" customWidth="1"/>
    <col min="17" max="17" width="16.7109375" style="1" hidden="1" customWidth="1"/>
    <col min="18" max="18" width="18.5703125" style="1" hidden="1" customWidth="1"/>
    <col min="19" max="19" width="16" style="1" hidden="1" customWidth="1"/>
    <col min="20" max="20" width="15.5703125" style="1" hidden="1" customWidth="1"/>
    <col min="21" max="21" width="16.5703125" style="1" hidden="1" customWidth="1"/>
    <col min="22" max="23" width="15.140625" style="1" hidden="1" customWidth="1"/>
    <col min="24" max="24" width="13.42578125" style="1" hidden="1" customWidth="1"/>
    <col min="25" max="25" width="16.140625" style="1" hidden="1" customWidth="1"/>
    <col min="26" max="26" width="14.28515625" style="1" hidden="1" customWidth="1"/>
    <col min="27" max="53" width="14.42578125" style="1" hidden="1" customWidth="1"/>
    <col min="54" max="65" width="13.5703125" style="1" hidden="1" customWidth="1"/>
    <col min="66" max="75" width="13.5703125" style="1" customWidth="1"/>
    <col min="76" max="80" width="14.42578125" style="1" customWidth="1"/>
    <col min="81" max="81" width="16.7109375" style="1" customWidth="1"/>
    <col min="82" max="82" width="11.42578125" style="1" hidden="1" customWidth="1"/>
    <col min="83" max="16384" width="11.42578125" style="1"/>
  </cols>
  <sheetData>
    <row r="1" spans="1:82" s="88" customFormat="1" x14ac:dyDescent="0.2">
      <c r="A1" s="1"/>
      <c r="B1" s="1"/>
      <c r="C1" s="1"/>
      <c r="D1" s="1"/>
      <c r="E1" s="2"/>
      <c r="F1" s="4">
        <v>43466</v>
      </c>
      <c r="G1" s="4">
        <v>43497</v>
      </c>
      <c r="H1" s="4">
        <v>43525</v>
      </c>
      <c r="I1" s="4">
        <v>43556</v>
      </c>
      <c r="J1" s="4">
        <v>43586</v>
      </c>
      <c r="K1" s="4">
        <v>43617</v>
      </c>
      <c r="L1" s="4">
        <v>43647</v>
      </c>
      <c r="M1" s="4">
        <v>43678</v>
      </c>
      <c r="N1" s="4">
        <v>43709</v>
      </c>
      <c r="O1" s="4">
        <v>43739</v>
      </c>
      <c r="P1" s="4">
        <v>43770</v>
      </c>
      <c r="Q1" s="4">
        <v>43800</v>
      </c>
      <c r="R1" s="4">
        <v>43831</v>
      </c>
      <c r="S1" s="4">
        <v>43862</v>
      </c>
      <c r="T1" s="4">
        <v>43891</v>
      </c>
      <c r="U1" s="4">
        <v>43922</v>
      </c>
      <c r="V1" s="4">
        <v>43952</v>
      </c>
      <c r="W1" s="4">
        <v>43983</v>
      </c>
      <c r="X1" s="4">
        <v>44013</v>
      </c>
      <c r="Y1" s="4">
        <v>44044</v>
      </c>
      <c r="Z1" s="4">
        <v>44075</v>
      </c>
      <c r="AA1" s="4">
        <v>44105</v>
      </c>
      <c r="AB1" s="4">
        <v>44136</v>
      </c>
      <c r="AC1" s="4">
        <v>44166</v>
      </c>
      <c r="AD1" s="4">
        <v>44197</v>
      </c>
      <c r="AE1" s="4">
        <v>44228</v>
      </c>
      <c r="AF1" s="4">
        <v>44256</v>
      </c>
      <c r="AG1" s="4">
        <v>44287</v>
      </c>
      <c r="AH1" s="4">
        <v>44317</v>
      </c>
      <c r="AI1" s="4">
        <v>44348</v>
      </c>
      <c r="AJ1" s="4">
        <v>44378</v>
      </c>
      <c r="AK1" s="4">
        <v>44409</v>
      </c>
      <c r="AL1" s="4">
        <v>44440</v>
      </c>
      <c r="AM1" s="4">
        <v>44470</v>
      </c>
      <c r="AN1" s="4">
        <v>44501</v>
      </c>
      <c r="AO1" s="4">
        <v>44531</v>
      </c>
      <c r="AP1" s="4">
        <v>44562</v>
      </c>
      <c r="AQ1" s="4">
        <v>44593</v>
      </c>
      <c r="AR1" s="4">
        <v>44621</v>
      </c>
      <c r="AS1" s="4">
        <v>44652</v>
      </c>
      <c r="AT1" s="4">
        <v>44682</v>
      </c>
      <c r="AU1" s="89">
        <v>44713</v>
      </c>
      <c r="AV1" s="89">
        <v>44743</v>
      </c>
      <c r="AW1" s="89">
        <v>44774</v>
      </c>
      <c r="AX1" s="89">
        <v>44805</v>
      </c>
      <c r="AY1" s="89">
        <v>44835</v>
      </c>
      <c r="AZ1" s="89">
        <v>44866</v>
      </c>
      <c r="BA1" s="89">
        <v>44896</v>
      </c>
      <c r="BB1" s="89">
        <v>44927</v>
      </c>
      <c r="BC1" s="89">
        <v>44958</v>
      </c>
      <c r="BD1" s="89">
        <v>44986</v>
      </c>
      <c r="BE1" s="89">
        <v>45017</v>
      </c>
      <c r="BF1" s="89">
        <v>45047</v>
      </c>
      <c r="BG1" s="89">
        <v>45078</v>
      </c>
      <c r="BH1" s="89">
        <v>45108</v>
      </c>
      <c r="BI1" s="89">
        <v>45139</v>
      </c>
      <c r="BJ1" s="89">
        <v>45170</v>
      </c>
      <c r="BK1" s="89">
        <v>45200</v>
      </c>
      <c r="BL1" s="89">
        <v>45231</v>
      </c>
      <c r="BM1" s="89">
        <v>45261</v>
      </c>
      <c r="BN1" s="89">
        <v>45292</v>
      </c>
      <c r="BO1" s="89">
        <v>45323</v>
      </c>
      <c r="BP1" s="89">
        <v>45352</v>
      </c>
      <c r="BQ1" s="89">
        <v>45383</v>
      </c>
      <c r="BR1" s="89">
        <v>45413</v>
      </c>
      <c r="BS1" s="89">
        <v>45444</v>
      </c>
      <c r="BT1" s="89">
        <v>45474</v>
      </c>
      <c r="BU1" s="89">
        <v>45505</v>
      </c>
      <c r="BV1" s="89">
        <v>45536</v>
      </c>
      <c r="BW1" s="89">
        <v>45566</v>
      </c>
      <c r="BX1" s="89">
        <v>45597</v>
      </c>
      <c r="BY1" s="89">
        <v>45627</v>
      </c>
      <c r="BZ1" s="89">
        <v>45658</v>
      </c>
      <c r="CA1" s="89">
        <v>45689</v>
      </c>
      <c r="CB1" s="89">
        <v>45717</v>
      </c>
      <c r="CC1" s="89"/>
    </row>
    <row r="4" spans="1:82" ht="31.5" customHeight="1" x14ac:dyDescent="0.35">
      <c r="B4" s="111" t="s">
        <v>53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</row>
    <row r="5" spans="1:82" ht="23.25" customHeight="1" x14ac:dyDescent="0.2">
      <c r="B5" s="110" t="s">
        <v>56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</row>
    <row r="6" spans="1:82" ht="21" x14ac:dyDescent="0.35">
      <c r="B6" s="123" t="s">
        <v>46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</row>
    <row r="7" spans="1:82" ht="15.75" hidden="1" x14ac:dyDescent="0.25">
      <c r="B7" s="41"/>
      <c r="C7" s="41"/>
      <c r="D7" s="41"/>
      <c r="E7" s="41"/>
    </row>
    <row r="8" spans="1:82" ht="15.75" hidden="1" x14ac:dyDescent="0.25">
      <c r="B8" s="41"/>
      <c r="C8" s="41"/>
      <c r="D8" s="41"/>
      <c r="E8" s="41"/>
    </row>
    <row r="9" spans="1:82" ht="15.75" hidden="1" x14ac:dyDescent="0.25">
      <c r="B9" s="41"/>
      <c r="C9" s="41"/>
      <c r="D9" s="41"/>
      <c r="E9" s="41"/>
    </row>
    <row r="10" spans="1:82" ht="15.75" hidden="1" x14ac:dyDescent="0.25">
      <c r="B10" s="41"/>
      <c r="C10" s="41"/>
      <c r="D10" s="41"/>
      <c r="E10" s="41"/>
    </row>
    <row r="11" spans="1:82" ht="21" customHeight="1" x14ac:dyDescent="0.25">
      <c r="D11" s="43"/>
      <c r="E11" s="43"/>
    </row>
    <row r="12" spans="1:82" s="6" customFormat="1" ht="27" customHeight="1" x14ac:dyDescent="0.25">
      <c r="A12" s="1"/>
      <c r="B12" s="5"/>
      <c r="C12" s="5"/>
      <c r="D12" s="112"/>
      <c r="E12" s="113"/>
      <c r="F12" s="122">
        <v>2019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>
        <v>2020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6"/>
      <c r="AD12" s="126">
        <v>2021</v>
      </c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8"/>
      <c r="AP12" s="126">
        <v>2022</v>
      </c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8"/>
      <c r="BB12" s="122">
        <v>2023</v>
      </c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6"/>
      <c r="BN12" s="126">
        <v>2024</v>
      </c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8"/>
      <c r="BZ12" s="122">
        <v>2025</v>
      </c>
      <c r="CA12" s="122"/>
      <c r="CB12" s="122"/>
      <c r="CC12" s="1"/>
      <c r="CD12" s="1"/>
    </row>
    <row r="13" spans="1:82" s="6" customFormat="1" ht="55.5" customHeight="1" x14ac:dyDescent="0.2">
      <c r="A13" s="1"/>
      <c r="B13" s="47" t="s">
        <v>14</v>
      </c>
      <c r="C13" s="47" t="s">
        <v>17</v>
      </c>
      <c r="D13" s="80" t="s">
        <v>22</v>
      </c>
      <c r="E13" s="80" t="s">
        <v>18</v>
      </c>
      <c r="F13" s="85" t="s">
        <v>26</v>
      </c>
      <c r="G13" s="85" t="s">
        <v>27</v>
      </c>
      <c r="H13" s="85" t="s">
        <v>28</v>
      </c>
      <c r="I13" s="85" t="s">
        <v>29</v>
      </c>
      <c r="J13" s="85" t="s">
        <v>30</v>
      </c>
      <c r="K13" s="85" t="s">
        <v>31</v>
      </c>
      <c r="L13" s="85" t="s">
        <v>32</v>
      </c>
      <c r="M13" s="85" t="s">
        <v>33</v>
      </c>
      <c r="N13" s="85" t="s">
        <v>48</v>
      </c>
      <c r="O13" s="85" t="s">
        <v>35</v>
      </c>
      <c r="P13" s="85" t="s">
        <v>36</v>
      </c>
      <c r="Q13" s="85" t="s">
        <v>37</v>
      </c>
      <c r="R13" s="85" t="s">
        <v>26</v>
      </c>
      <c r="S13" s="85" t="s">
        <v>27</v>
      </c>
      <c r="T13" s="85" t="s">
        <v>28</v>
      </c>
      <c r="U13" s="85" t="s">
        <v>29</v>
      </c>
      <c r="V13" s="85" t="s">
        <v>30</v>
      </c>
      <c r="W13" s="85" t="s">
        <v>31</v>
      </c>
      <c r="X13" s="85" t="s">
        <v>32</v>
      </c>
      <c r="Y13" s="85" t="s">
        <v>33</v>
      </c>
      <c r="Z13" s="85" t="s">
        <v>48</v>
      </c>
      <c r="AA13" s="85" t="s">
        <v>35</v>
      </c>
      <c r="AB13" s="85" t="s">
        <v>36</v>
      </c>
      <c r="AC13" s="85" t="s">
        <v>37</v>
      </c>
      <c r="AD13" s="86" t="s">
        <v>26</v>
      </c>
      <c r="AE13" s="86" t="s">
        <v>27</v>
      </c>
      <c r="AF13" s="86" t="s">
        <v>28</v>
      </c>
      <c r="AG13" s="86" t="s">
        <v>29</v>
      </c>
      <c r="AH13" s="86" t="s">
        <v>30</v>
      </c>
      <c r="AI13" s="86" t="s">
        <v>31</v>
      </c>
      <c r="AJ13" s="86" t="s">
        <v>32</v>
      </c>
      <c r="AK13" s="86" t="s">
        <v>33</v>
      </c>
      <c r="AL13" s="86" t="s">
        <v>48</v>
      </c>
      <c r="AM13" s="86" t="s">
        <v>35</v>
      </c>
      <c r="AN13" s="86" t="s">
        <v>36</v>
      </c>
      <c r="AO13" s="86" t="s">
        <v>37</v>
      </c>
      <c r="AP13" s="85" t="s">
        <v>26</v>
      </c>
      <c r="AQ13" s="87" t="s">
        <v>27</v>
      </c>
      <c r="AR13" s="87" t="s">
        <v>28</v>
      </c>
      <c r="AS13" s="87" t="s">
        <v>29</v>
      </c>
      <c r="AT13" s="87" t="s">
        <v>30</v>
      </c>
      <c r="AU13" s="87" t="s">
        <v>31</v>
      </c>
      <c r="AV13" s="87" t="s">
        <v>32</v>
      </c>
      <c r="AW13" s="87" t="s">
        <v>33</v>
      </c>
      <c r="AX13" s="87" t="s">
        <v>48</v>
      </c>
      <c r="AY13" s="87" t="s">
        <v>35</v>
      </c>
      <c r="AZ13" s="87" t="s">
        <v>36</v>
      </c>
      <c r="BA13" s="87" t="s">
        <v>37</v>
      </c>
      <c r="BB13" s="87" t="s">
        <v>26</v>
      </c>
      <c r="BC13" s="87" t="s">
        <v>27</v>
      </c>
      <c r="BD13" s="87" t="s">
        <v>28</v>
      </c>
      <c r="BE13" s="87" t="s">
        <v>29</v>
      </c>
      <c r="BF13" s="87" t="s">
        <v>30</v>
      </c>
      <c r="BG13" s="87" t="s">
        <v>31</v>
      </c>
      <c r="BH13" s="87" t="s">
        <v>32</v>
      </c>
      <c r="BI13" s="87" t="s">
        <v>33</v>
      </c>
      <c r="BJ13" s="87" t="s">
        <v>48</v>
      </c>
      <c r="BK13" s="87" t="s">
        <v>35</v>
      </c>
      <c r="BL13" s="87" t="s">
        <v>36</v>
      </c>
      <c r="BM13" s="87" t="s">
        <v>37</v>
      </c>
      <c r="BN13" s="91" t="s">
        <v>26</v>
      </c>
      <c r="BO13" s="91" t="s">
        <v>27</v>
      </c>
      <c r="BP13" s="91" t="s">
        <v>28</v>
      </c>
      <c r="BQ13" s="91" t="s">
        <v>54</v>
      </c>
      <c r="BR13" s="91" t="s">
        <v>30</v>
      </c>
      <c r="BS13" s="91" t="s">
        <v>31</v>
      </c>
      <c r="BT13" s="91" t="s">
        <v>32</v>
      </c>
      <c r="BU13" s="91" t="s">
        <v>33</v>
      </c>
      <c r="BV13" s="91" t="s">
        <v>48</v>
      </c>
      <c r="BW13" s="87" t="s">
        <v>35</v>
      </c>
      <c r="BX13" s="87" t="s">
        <v>36</v>
      </c>
      <c r="BY13" s="87" t="s">
        <v>37</v>
      </c>
      <c r="BZ13" s="87" t="s">
        <v>26</v>
      </c>
      <c r="CA13" s="87" t="s">
        <v>27</v>
      </c>
      <c r="CB13" s="91" t="s">
        <v>28</v>
      </c>
      <c r="CC13" s="87" t="s">
        <v>55</v>
      </c>
      <c r="CD13" s="1"/>
    </row>
    <row r="14" spans="1:82" s="8" customFormat="1" ht="26.25" customHeight="1" x14ac:dyDescent="0.2">
      <c r="A14" s="7"/>
      <c r="B14" s="49" t="s">
        <v>24</v>
      </c>
      <c r="C14" s="49" t="s">
        <v>15</v>
      </c>
      <c r="D14" s="74" t="s">
        <v>9</v>
      </c>
      <c r="E14" s="50" t="s">
        <v>10</v>
      </c>
      <c r="F14" s="39">
        <v>919</v>
      </c>
      <c r="G14" s="39">
        <v>887</v>
      </c>
      <c r="H14" s="39">
        <v>849</v>
      </c>
      <c r="I14" s="39">
        <v>780</v>
      </c>
      <c r="J14" s="39">
        <v>817.61290322580646</v>
      </c>
      <c r="K14" s="39">
        <v>657.13333333333333</v>
      </c>
      <c r="L14" s="39">
        <v>787.35483870967744</v>
      </c>
      <c r="M14" s="39">
        <v>778.67741935483866</v>
      </c>
      <c r="N14" s="39">
        <v>707.63333333333333</v>
      </c>
      <c r="O14" s="39">
        <v>639</v>
      </c>
      <c r="P14" s="39">
        <v>637.16666666666663</v>
      </c>
      <c r="Q14" s="39">
        <v>609</v>
      </c>
      <c r="R14" s="39">
        <v>566</v>
      </c>
      <c r="S14" s="39">
        <v>564</v>
      </c>
      <c r="T14" s="39">
        <v>530</v>
      </c>
      <c r="U14" s="39">
        <v>557</v>
      </c>
      <c r="V14" s="39">
        <v>564</v>
      </c>
      <c r="W14" s="39">
        <v>540</v>
      </c>
      <c r="X14" s="39">
        <v>302</v>
      </c>
      <c r="Y14" s="39">
        <v>447</v>
      </c>
      <c r="Z14" s="39">
        <v>486</v>
      </c>
      <c r="AA14" s="39">
        <v>125</v>
      </c>
      <c r="AB14" s="39">
        <v>445</v>
      </c>
      <c r="AC14" s="39">
        <v>398</v>
      </c>
      <c r="AD14" s="39">
        <v>461</v>
      </c>
      <c r="AE14" s="39">
        <v>451</v>
      </c>
      <c r="AF14" s="39">
        <v>437</v>
      </c>
      <c r="AG14" s="39">
        <v>400</v>
      </c>
      <c r="AH14" s="39">
        <v>197.83870967741936</v>
      </c>
      <c r="AI14" s="39">
        <v>205.66666666666666</v>
      </c>
      <c r="AJ14" s="39">
        <v>140.38709677419354</v>
      </c>
      <c r="AK14" s="39">
        <v>131.41935483870967</v>
      </c>
      <c r="AL14" s="39">
        <v>121</v>
      </c>
      <c r="AM14" s="39">
        <v>119</v>
      </c>
      <c r="AN14" s="39">
        <v>0</v>
      </c>
      <c r="AO14" s="39">
        <v>81</v>
      </c>
      <c r="AP14" s="39">
        <v>196.93548387096774</v>
      </c>
      <c r="AQ14" s="39">
        <v>290</v>
      </c>
      <c r="AR14" s="39">
        <v>245.48387096774192</v>
      </c>
      <c r="AS14" s="39">
        <v>238</v>
      </c>
      <c r="AT14" s="39">
        <v>250.2258064516129</v>
      </c>
      <c r="AU14" s="39">
        <v>238.13333333333333</v>
      </c>
      <c r="AV14" s="39">
        <v>279.54838709677421</v>
      </c>
      <c r="AW14" s="39">
        <v>264.06451612903226</v>
      </c>
      <c r="AX14" s="39">
        <v>244.83333333333334</v>
      </c>
      <c r="AY14" s="39">
        <v>95.483870967741936</v>
      </c>
      <c r="AZ14" s="39">
        <v>189.76666666666668</v>
      </c>
      <c r="BA14" s="39">
        <v>203.38709677419354</v>
      </c>
      <c r="BB14" s="39">
        <v>182.58064516129033</v>
      </c>
      <c r="BC14" s="39">
        <v>142.92857142857142</v>
      </c>
      <c r="BD14" s="39">
        <v>184.48387096774192</v>
      </c>
      <c r="BE14" s="39">
        <v>146.86666666666667</v>
      </c>
      <c r="BF14" s="39">
        <v>144.87096774193549</v>
      </c>
      <c r="BG14" s="39">
        <v>232.9</v>
      </c>
      <c r="BH14" s="39">
        <v>163.06451612903226</v>
      </c>
      <c r="BI14" s="39">
        <v>143.12903225806451</v>
      </c>
      <c r="BJ14" s="39">
        <v>171.2</v>
      </c>
      <c r="BK14" s="39">
        <v>133.83870967741936</v>
      </c>
      <c r="BL14" s="39">
        <v>142.66666666666666</v>
      </c>
      <c r="BM14" s="39">
        <v>142.74189999999999</v>
      </c>
      <c r="BN14" s="39">
        <v>87</v>
      </c>
      <c r="BO14" s="39">
        <v>70.62</v>
      </c>
      <c r="BP14" s="39">
        <v>143.38999999999999</v>
      </c>
      <c r="BQ14" s="39">
        <v>107.3</v>
      </c>
      <c r="BR14" s="39">
        <v>59.81</v>
      </c>
      <c r="BS14" s="39">
        <v>101.83</v>
      </c>
      <c r="BT14" s="39">
        <v>114.74193548387096</v>
      </c>
      <c r="BU14" s="39">
        <v>106.3225806451613</v>
      </c>
      <c r="BV14" s="39">
        <v>92.8</v>
      </c>
      <c r="BW14" s="39">
        <v>36.130000000000003</v>
      </c>
      <c r="BX14" s="39">
        <v>40.03</v>
      </c>
      <c r="BY14" s="39">
        <v>7.1</v>
      </c>
      <c r="BZ14" s="39">
        <v>1.1599999999999999</v>
      </c>
      <c r="CA14" s="39">
        <v>156.32</v>
      </c>
      <c r="CB14" s="39">
        <v>0</v>
      </c>
      <c r="CC14" s="39">
        <f t="shared" ref="CC14:CC21" si="0">CB14-CA14</f>
        <v>-156.32</v>
      </c>
      <c r="CD14" s="1"/>
    </row>
    <row r="15" spans="1:82" s="8" customFormat="1" ht="26.25" customHeight="1" x14ac:dyDescent="0.2">
      <c r="A15" s="7"/>
      <c r="B15" s="92" t="s">
        <v>21</v>
      </c>
      <c r="C15" s="93" t="s">
        <v>16</v>
      </c>
      <c r="D15" s="94" t="s">
        <v>25</v>
      </c>
      <c r="E15" s="51">
        <v>88</v>
      </c>
      <c r="F15" s="39">
        <v>49309</v>
      </c>
      <c r="G15" s="39">
        <v>49470</v>
      </c>
      <c r="H15" s="39">
        <v>47567</v>
      </c>
      <c r="I15" s="39">
        <v>38621</v>
      </c>
      <c r="J15" s="39">
        <f>1365919/31</f>
        <v>44061.903225806454</v>
      </c>
      <c r="K15" s="39">
        <f>1554175/30</f>
        <v>51805.833333333336</v>
      </c>
      <c r="L15" s="39">
        <f>1570836/31</f>
        <v>50672.129032258068</v>
      </c>
      <c r="M15" s="39">
        <f>1533811/31</f>
        <v>49477.774193548386</v>
      </c>
      <c r="N15" s="39">
        <f>1475068/30</f>
        <v>49168.933333333334</v>
      </c>
      <c r="O15" s="39">
        <v>45523</v>
      </c>
      <c r="P15" s="39">
        <f>1422554/30</f>
        <v>47418.466666666667</v>
      </c>
      <c r="Q15" s="39">
        <v>46555</v>
      </c>
      <c r="R15" s="39">
        <v>48721</v>
      </c>
      <c r="S15" s="39">
        <v>51980</v>
      </c>
      <c r="T15" s="39">
        <v>40833</v>
      </c>
      <c r="U15" s="39">
        <v>35433</v>
      </c>
      <c r="V15" s="39">
        <v>41780</v>
      </c>
      <c r="W15" s="39">
        <v>50813</v>
      </c>
      <c r="X15" s="39">
        <v>51332</v>
      </c>
      <c r="Y15" s="39">
        <v>53011</v>
      </c>
      <c r="Z15" s="39">
        <v>54458</v>
      </c>
      <c r="AA15" s="39">
        <v>53551</v>
      </c>
      <c r="AB15" s="39">
        <v>53362</v>
      </c>
      <c r="AC15" s="39">
        <v>49606</v>
      </c>
      <c r="AD15" s="39">
        <v>48696</v>
      </c>
      <c r="AE15" s="39">
        <v>49677</v>
      </c>
      <c r="AF15" s="39">
        <v>36956</v>
      </c>
      <c r="AG15" s="39">
        <v>42235</v>
      </c>
      <c r="AH15" s="39">
        <v>49816.903225806454</v>
      </c>
      <c r="AI15" s="39">
        <v>52284.433333333334</v>
      </c>
      <c r="AJ15" s="39">
        <v>49724.709677419356</v>
      </c>
      <c r="AK15" s="39">
        <v>54785.258064516129</v>
      </c>
      <c r="AL15" s="39">
        <v>55315</v>
      </c>
      <c r="AM15" s="39">
        <v>52245</v>
      </c>
      <c r="AN15" s="39">
        <v>51317</v>
      </c>
      <c r="AO15" s="39">
        <v>51873</v>
      </c>
      <c r="AP15" s="39">
        <v>51752.774193548386</v>
      </c>
      <c r="AQ15" s="39">
        <v>51828</v>
      </c>
      <c r="AR15" s="39">
        <v>53168.967741935485</v>
      </c>
      <c r="AS15" s="39">
        <v>51569</v>
      </c>
      <c r="AT15" s="39">
        <v>53449.032258064515</v>
      </c>
      <c r="AU15" s="39">
        <v>52796.433333333334</v>
      </c>
      <c r="AV15" s="39">
        <v>45403.741935483871</v>
      </c>
      <c r="AW15" s="39">
        <v>41836.516129032258</v>
      </c>
      <c r="AX15" s="39">
        <v>40873.533333333333</v>
      </c>
      <c r="AY15" s="39">
        <v>47802.870967741932</v>
      </c>
      <c r="AZ15" s="39">
        <v>49603.133333333331</v>
      </c>
      <c r="BA15" s="39">
        <v>54763.032258064515</v>
      </c>
      <c r="BB15" s="39">
        <v>52999.419354838712</v>
      </c>
      <c r="BC15" s="39">
        <v>51570.642857142855</v>
      </c>
      <c r="BD15" s="39">
        <v>51483.612903225803</v>
      </c>
      <c r="BE15" s="39">
        <v>49787.76666666667</v>
      </c>
      <c r="BF15" s="39">
        <v>52643.903225806454</v>
      </c>
      <c r="BG15" s="39">
        <v>52577.333333333336</v>
      </c>
      <c r="BH15" s="39">
        <v>39135.677419354841</v>
      </c>
      <c r="BI15" s="39">
        <v>45103.645161290326</v>
      </c>
      <c r="BJ15" s="39">
        <v>52346.400000000001</v>
      </c>
      <c r="BK15" s="39">
        <v>51608.967741935485</v>
      </c>
      <c r="BL15" s="39">
        <v>48542.3</v>
      </c>
      <c r="BM15" s="39">
        <v>46091.1613</v>
      </c>
      <c r="BN15" s="39">
        <v>51267</v>
      </c>
      <c r="BO15" s="39">
        <v>51185</v>
      </c>
      <c r="BP15" s="39">
        <v>47856.68</v>
      </c>
      <c r="BQ15" s="39">
        <v>47465.4</v>
      </c>
      <c r="BR15" s="39">
        <v>52378.32</v>
      </c>
      <c r="BS15" s="39">
        <v>51453.93</v>
      </c>
      <c r="BT15" s="39">
        <v>51457.93548387097</v>
      </c>
      <c r="BU15" s="39">
        <v>48658.741935483871</v>
      </c>
      <c r="BV15" s="39">
        <v>49140.2</v>
      </c>
      <c r="BW15" s="39">
        <v>50598.42</v>
      </c>
      <c r="BX15" s="39">
        <v>47596.67</v>
      </c>
      <c r="BY15" s="39">
        <v>50802.06</v>
      </c>
      <c r="BZ15" s="39">
        <v>44314.77</v>
      </c>
      <c r="CA15" s="39">
        <v>50752.39</v>
      </c>
      <c r="CB15" s="39">
        <v>50516.968000000001</v>
      </c>
      <c r="CC15" s="39">
        <f t="shared" si="0"/>
        <v>-235.42199999999866</v>
      </c>
      <c r="CD15" s="1"/>
    </row>
    <row r="16" spans="1:82" s="8" customFormat="1" ht="26.25" customHeight="1" x14ac:dyDescent="0.2">
      <c r="A16" s="7"/>
      <c r="B16" s="92"/>
      <c r="C16" s="93"/>
      <c r="D16" s="94"/>
      <c r="E16" s="51">
        <v>56</v>
      </c>
      <c r="F16" s="39">
        <v>28124</v>
      </c>
      <c r="G16" s="39">
        <v>29004</v>
      </c>
      <c r="H16" s="39">
        <v>26101</v>
      </c>
      <c r="I16" s="39">
        <v>23768</v>
      </c>
      <c r="J16" s="39">
        <f>770361/31</f>
        <v>24850.354838709678</v>
      </c>
      <c r="K16" s="39">
        <f>782497/30</f>
        <v>26083.233333333334</v>
      </c>
      <c r="L16" s="39">
        <f>771452/31</f>
        <v>24885.548387096773</v>
      </c>
      <c r="M16" s="39">
        <f>682958/31</f>
        <v>22030.903225806451</v>
      </c>
      <c r="N16" s="39">
        <f>767882/30</f>
        <v>25596.066666666666</v>
      </c>
      <c r="O16" s="39">
        <v>22730</v>
      </c>
      <c r="P16" s="39">
        <f>797677/30</f>
        <v>26589.233333333334</v>
      </c>
      <c r="Q16" s="39">
        <v>24897</v>
      </c>
      <c r="R16" s="39">
        <v>23564</v>
      </c>
      <c r="S16" s="39">
        <v>23254</v>
      </c>
      <c r="T16" s="39">
        <v>18899</v>
      </c>
      <c r="U16" s="39">
        <v>24125</v>
      </c>
      <c r="V16" s="39">
        <v>24034</v>
      </c>
      <c r="W16" s="39">
        <v>25723</v>
      </c>
      <c r="X16" s="39">
        <v>22741</v>
      </c>
      <c r="Y16" s="39">
        <v>22257</v>
      </c>
      <c r="Z16" s="39">
        <v>22410</v>
      </c>
      <c r="AA16" s="39">
        <v>18613</v>
      </c>
      <c r="AB16" s="39">
        <v>22394</v>
      </c>
      <c r="AC16" s="39">
        <v>26680</v>
      </c>
      <c r="AD16" s="39">
        <v>25033</v>
      </c>
      <c r="AE16" s="39">
        <v>23011</v>
      </c>
      <c r="AF16" s="39">
        <v>19013</v>
      </c>
      <c r="AG16" s="39">
        <v>16988</v>
      </c>
      <c r="AH16" s="39">
        <v>27737.419354838708</v>
      </c>
      <c r="AI16" s="39">
        <v>23324.400000000001</v>
      </c>
      <c r="AJ16" s="39">
        <v>28123.064516129034</v>
      </c>
      <c r="AK16" s="39">
        <v>28206.483870967742</v>
      </c>
      <c r="AL16" s="39">
        <v>23786</v>
      </c>
      <c r="AM16" s="39">
        <v>20250</v>
      </c>
      <c r="AN16" s="39">
        <v>19452</v>
      </c>
      <c r="AO16" s="39">
        <v>18215</v>
      </c>
      <c r="AP16" s="39">
        <v>18888.032258064515</v>
      </c>
      <c r="AQ16" s="39">
        <v>18396</v>
      </c>
      <c r="AR16" s="39">
        <v>17351.451612903227</v>
      </c>
      <c r="AS16" s="39">
        <v>18320</v>
      </c>
      <c r="AT16" s="39">
        <v>13453.709677419354</v>
      </c>
      <c r="AU16" s="39">
        <v>19714.900000000001</v>
      </c>
      <c r="AV16" s="39">
        <v>18561.967741935485</v>
      </c>
      <c r="AW16" s="39">
        <v>5162</v>
      </c>
      <c r="AX16" s="39">
        <v>13823.1</v>
      </c>
      <c r="AY16" s="39">
        <v>15168.967741935483</v>
      </c>
      <c r="AZ16" s="39">
        <v>15004.7</v>
      </c>
      <c r="BA16" s="39">
        <v>15020.225806451614</v>
      </c>
      <c r="BB16" s="39">
        <v>14596.935483870968</v>
      </c>
      <c r="BC16" s="39">
        <v>15270.035714285714</v>
      </c>
      <c r="BD16" s="39">
        <v>15880.290322580646</v>
      </c>
      <c r="BE16" s="39">
        <v>15520.733333333334</v>
      </c>
      <c r="BF16" s="39">
        <v>15193.806451612903</v>
      </c>
      <c r="BG16" s="39">
        <v>14869.733333333334</v>
      </c>
      <c r="BH16" s="39">
        <v>9880.8064516129034</v>
      </c>
      <c r="BI16" s="39">
        <v>12049.903225806451</v>
      </c>
      <c r="BJ16" s="39">
        <v>14226.533333333333</v>
      </c>
      <c r="BK16" s="39">
        <v>13847.935483870968</v>
      </c>
      <c r="BL16" s="39">
        <v>12457.933333333332</v>
      </c>
      <c r="BM16" s="39">
        <v>12609.967699999999</v>
      </c>
      <c r="BN16" s="39">
        <v>13712</v>
      </c>
      <c r="BO16" s="39">
        <v>13911.59</v>
      </c>
      <c r="BP16" s="39">
        <v>13513.35</v>
      </c>
      <c r="BQ16" s="39">
        <v>13269.6</v>
      </c>
      <c r="BR16" s="39">
        <v>12868.55</v>
      </c>
      <c r="BS16" s="39">
        <v>12651.3</v>
      </c>
      <c r="BT16" s="39">
        <v>11267</v>
      </c>
      <c r="BU16" s="39">
        <v>11534.064516129032</v>
      </c>
      <c r="BV16" s="39">
        <v>12209.633333333333</v>
      </c>
      <c r="BW16" s="39">
        <v>10858.29</v>
      </c>
      <c r="BX16" s="39">
        <v>11866.93</v>
      </c>
      <c r="BY16" s="39">
        <v>12035.61</v>
      </c>
      <c r="BZ16" s="39">
        <v>9322.8700000000008</v>
      </c>
      <c r="CA16" s="39">
        <v>10425.11</v>
      </c>
      <c r="CB16" s="39">
        <v>10664.065000000001</v>
      </c>
      <c r="CC16" s="39">
        <f t="shared" si="0"/>
        <v>238.95499999999993</v>
      </c>
      <c r="CD16" s="1"/>
    </row>
    <row r="17" spans="1:82" s="8" customFormat="1" ht="26.25" customHeight="1" x14ac:dyDescent="0.2">
      <c r="A17" s="7"/>
      <c r="B17" s="49"/>
      <c r="C17" s="52"/>
      <c r="D17" s="74" t="s">
        <v>40</v>
      </c>
      <c r="E17" s="51">
        <v>57</v>
      </c>
      <c r="F17" s="39">
        <v>13991</v>
      </c>
      <c r="G17" s="39">
        <v>15007</v>
      </c>
      <c r="H17" s="39">
        <v>13149</v>
      </c>
      <c r="I17" s="39">
        <v>11813</v>
      </c>
      <c r="J17" s="39">
        <f>288998/31</f>
        <v>9322.5161290322576</v>
      </c>
      <c r="K17" s="39">
        <f>224863/30</f>
        <v>7495.4333333333334</v>
      </c>
      <c r="L17" s="39">
        <f>338842/31</f>
        <v>10930.387096774193</v>
      </c>
      <c r="M17" s="39">
        <f>403918/31</f>
        <v>13029.612903225807</v>
      </c>
      <c r="N17" s="39">
        <f>412748/30</f>
        <v>13758.266666666666</v>
      </c>
      <c r="O17" s="39">
        <v>12149</v>
      </c>
      <c r="P17" s="39">
        <f>400865/30</f>
        <v>13362.166666666666</v>
      </c>
      <c r="Q17" s="39">
        <v>12654</v>
      </c>
      <c r="R17" s="39">
        <v>12567</v>
      </c>
      <c r="S17" s="39">
        <v>13466</v>
      </c>
      <c r="T17" s="39">
        <v>11006</v>
      </c>
      <c r="U17" s="39">
        <v>12576</v>
      </c>
      <c r="V17" s="39">
        <v>11549</v>
      </c>
      <c r="W17" s="39">
        <v>6162</v>
      </c>
      <c r="X17" s="39">
        <v>13432</v>
      </c>
      <c r="Y17" s="39">
        <v>12010</v>
      </c>
      <c r="Z17" s="39">
        <v>12553</v>
      </c>
      <c r="AA17" s="39">
        <v>10982</v>
      </c>
      <c r="AB17" s="39">
        <v>13339</v>
      </c>
      <c r="AC17" s="39">
        <v>13403</v>
      </c>
      <c r="AD17" s="39">
        <v>10163</v>
      </c>
      <c r="AE17" s="39">
        <v>11441</v>
      </c>
      <c r="AF17" s="39">
        <v>9765</v>
      </c>
      <c r="AG17" s="39">
        <v>7922</v>
      </c>
      <c r="AH17" s="39">
        <v>1827.483870967742</v>
      </c>
      <c r="AI17" s="39">
        <v>6083.2</v>
      </c>
      <c r="AJ17" s="39">
        <v>1028.7741935483871</v>
      </c>
      <c r="AK17" s="39">
        <v>380.54838709677421</v>
      </c>
      <c r="AL17" s="39">
        <v>7043</v>
      </c>
      <c r="AM17" s="39">
        <v>11927</v>
      </c>
      <c r="AN17" s="39">
        <v>12888</v>
      </c>
      <c r="AO17" s="39">
        <v>13261</v>
      </c>
      <c r="AP17" s="39">
        <v>14086.58064516129</v>
      </c>
      <c r="AQ17" s="39">
        <v>13689</v>
      </c>
      <c r="AR17" s="39">
        <v>12876.774193548386</v>
      </c>
      <c r="AS17" s="39">
        <v>12892</v>
      </c>
      <c r="AT17" s="39">
        <v>15382.935483870968</v>
      </c>
      <c r="AU17" s="39">
        <v>10097.700000000001</v>
      </c>
      <c r="AV17" s="39">
        <v>2311.7096774193546</v>
      </c>
      <c r="AW17" s="39">
        <v>4341.2258064516127</v>
      </c>
      <c r="AX17" s="39">
        <v>7002.8666666666668</v>
      </c>
      <c r="AY17" s="39">
        <v>11789.741935483871</v>
      </c>
      <c r="AZ17" s="39">
        <v>13033.733333333334</v>
      </c>
      <c r="BA17" s="39">
        <v>9458.7096774193542</v>
      </c>
      <c r="BB17" s="39">
        <v>14581.290322580646</v>
      </c>
      <c r="BC17" s="39">
        <v>12229.857142857143</v>
      </c>
      <c r="BD17" s="39">
        <v>13412.870967741936</v>
      </c>
      <c r="BE17" s="39">
        <v>13221.333333333334</v>
      </c>
      <c r="BF17" s="39">
        <v>11366.161290322581</v>
      </c>
      <c r="BG17" s="39">
        <v>13425.7</v>
      </c>
      <c r="BH17" s="39">
        <v>8201.5161290322576</v>
      </c>
      <c r="BI17" s="39">
        <v>6701.0645161290322</v>
      </c>
      <c r="BJ17" s="39">
        <v>14989.966666666667</v>
      </c>
      <c r="BK17" s="39">
        <v>12478.225806451614</v>
      </c>
      <c r="BL17" s="39">
        <v>11920.8</v>
      </c>
      <c r="BM17" s="39">
        <v>16520.483899999999</v>
      </c>
      <c r="BN17" s="39">
        <v>15974</v>
      </c>
      <c r="BO17" s="39">
        <v>15138.9</v>
      </c>
      <c r="BP17" s="39">
        <v>16464.68</v>
      </c>
      <c r="BQ17" s="39">
        <v>16259.6</v>
      </c>
      <c r="BR17" s="39">
        <v>15399.58</v>
      </c>
      <c r="BS17" s="39">
        <v>15748.47</v>
      </c>
      <c r="BT17" s="39">
        <v>13081.290322580646</v>
      </c>
      <c r="BU17" s="39">
        <v>11835.096774193549</v>
      </c>
      <c r="BV17" s="39">
        <v>16693</v>
      </c>
      <c r="BW17" s="39">
        <v>11362.74</v>
      </c>
      <c r="BX17" s="39">
        <v>16276.73</v>
      </c>
      <c r="BY17" s="39">
        <v>16020.55</v>
      </c>
      <c r="BZ17" s="39">
        <v>12366.42</v>
      </c>
      <c r="CA17" s="39">
        <v>16232.89</v>
      </c>
      <c r="CB17" s="39">
        <v>16294.742</v>
      </c>
      <c r="CC17" s="39">
        <f t="shared" si="0"/>
        <v>61.852000000000771</v>
      </c>
      <c r="CD17" s="1"/>
    </row>
    <row r="18" spans="1:82" s="8" customFormat="1" ht="26.25" customHeight="1" x14ac:dyDescent="0.2">
      <c r="A18" s="7"/>
      <c r="B18" s="9"/>
      <c r="C18" s="49"/>
      <c r="D18" s="99" t="s">
        <v>41</v>
      </c>
      <c r="E18" s="99"/>
      <c r="F18" s="54">
        <f t="shared" ref="F18:Z18" si="1">SUM(F14:F17)</f>
        <v>92343</v>
      </c>
      <c r="G18" s="54">
        <f t="shared" si="1"/>
        <v>94368</v>
      </c>
      <c r="H18" s="54">
        <f t="shared" si="1"/>
        <v>87666</v>
      </c>
      <c r="I18" s="54">
        <f t="shared" si="1"/>
        <v>74982</v>
      </c>
      <c r="J18" s="54">
        <f t="shared" si="1"/>
        <v>79052.387096774197</v>
      </c>
      <c r="K18" s="54">
        <f t="shared" si="1"/>
        <v>86041.633333333331</v>
      </c>
      <c r="L18" s="54">
        <f t="shared" si="1"/>
        <v>87275.419354838712</v>
      </c>
      <c r="M18" s="54">
        <f t="shared" si="1"/>
        <v>85316.967741935485</v>
      </c>
      <c r="N18" s="54">
        <f t="shared" si="1"/>
        <v>89230.9</v>
      </c>
      <c r="O18" s="54">
        <f t="shared" si="1"/>
        <v>81041</v>
      </c>
      <c r="P18" s="54">
        <f t="shared" si="1"/>
        <v>88007.03333333334</v>
      </c>
      <c r="Q18" s="54">
        <f t="shared" si="1"/>
        <v>84715</v>
      </c>
      <c r="R18" s="54">
        <f t="shared" si="1"/>
        <v>85418</v>
      </c>
      <c r="S18" s="54">
        <f t="shared" si="1"/>
        <v>89264</v>
      </c>
      <c r="T18" s="54">
        <f t="shared" si="1"/>
        <v>71268</v>
      </c>
      <c r="U18" s="54">
        <f t="shared" si="1"/>
        <v>72691</v>
      </c>
      <c r="V18" s="54">
        <f t="shared" si="1"/>
        <v>77927</v>
      </c>
      <c r="W18" s="54">
        <f t="shared" si="1"/>
        <v>83238</v>
      </c>
      <c r="X18" s="54">
        <f t="shared" si="1"/>
        <v>87807</v>
      </c>
      <c r="Y18" s="54">
        <f t="shared" si="1"/>
        <v>87725</v>
      </c>
      <c r="Z18" s="54">
        <f t="shared" si="1"/>
        <v>89907</v>
      </c>
      <c r="AA18" s="54">
        <f t="shared" ref="AA18:AK18" si="2">SUM(AA14:AA17)</f>
        <v>83271</v>
      </c>
      <c r="AB18" s="54">
        <f t="shared" si="2"/>
        <v>89540</v>
      </c>
      <c r="AC18" s="54">
        <f t="shared" si="2"/>
        <v>90087</v>
      </c>
      <c r="AD18" s="54">
        <f t="shared" si="2"/>
        <v>84353</v>
      </c>
      <c r="AE18" s="54">
        <f t="shared" si="2"/>
        <v>84580</v>
      </c>
      <c r="AF18" s="54">
        <f t="shared" si="2"/>
        <v>66171</v>
      </c>
      <c r="AG18" s="54">
        <f t="shared" si="2"/>
        <v>67545</v>
      </c>
      <c r="AH18" s="54">
        <f t="shared" si="2"/>
        <v>79579.645161290318</v>
      </c>
      <c r="AI18" s="54">
        <f t="shared" si="2"/>
        <v>81897.7</v>
      </c>
      <c r="AJ18" s="54">
        <f t="shared" si="2"/>
        <v>79016.935483870984</v>
      </c>
      <c r="AK18" s="54">
        <f t="shared" si="2"/>
        <v>83503.709677419349</v>
      </c>
      <c r="AL18" s="54">
        <f t="shared" ref="AL18:AZ18" si="3">SUM(AL14:AL17)</f>
        <v>86265</v>
      </c>
      <c r="AM18" s="54">
        <f t="shared" si="3"/>
        <v>84541</v>
      </c>
      <c r="AN18" s="54">
        <f t="shared" si="3"/>
        <v>83657</v>
      </c>
      <c r="AO18" s="54">
        <f t="shared" si="3"/>
        <v>83430</v>
      </c>
      <c r="AP18" s="54">
        <f t="shared" si="3"/>
        <v>84924.322580645166</v>
      </c>
      <c r="AQ18" s="54">
        <f t="shared" si="3"/>
        <v>84203</v>
      </c>
      <c r="AR18" s="54">
        <f t="shared" si="3"/>
        <v>83642.677419354848</v>
      </c>
      <c r="AS18" s="54">
        <f t="shared" si="3"/>
        <v>83019</v>
      </c>
      <c r="AT18" s="54">
        <f t="shared" si="3"/>
        <v>82535.903225806454</v>
      </c>
      <c r="AU18" s="54">
        <f t="shared" si="3"/>
        <v>82847.166666666672</v>
      </c>
      <c r="AV18" s="54">
        <f t="shared" si="3"/>
        <v>66556.967741935485</v>
      </c>
      <c r="AW18" s="54">
        <f t="shared" si="3"/>
        <v>51603.806451612902</v>
      </c>
      <c r="AX18" s="54">
        <f t="shared" si="3"/>
        <v>61944.333333333336</v>
      </c>
      <c r="AY18" s="54">
        <f t="shared" si="3"/>
        <v>74857.06451612903</v>
      </c>
      <c r="AZ18" s="54">
        <f t="shared" si="3"/>
        <v>77831.333333333343</v>
      </c>
      <c r="BA18" s="54">
        <f t="shared" ref="BA18:BR18" si="4">SUM(BA14:BA17)</f>
        <v>79445.354838709682</v>
      </c>
      <c r="BB18" s="54">
        <f t="shared" si="4"/>
        <v>82360.225806451621</v>
      </c>
      <c r="BC18" s="54">
        <f t="shared" si="4"/>
        <v>79213.46428571429</v>
      </c>
      <c r="BD18" s="54">
        <f t="shared" si="4"/>
        <v>80961.258064516136</v>
      </c>
      <c r="BE18" s="54">
        <f t="shared" si="4"/>
        <v>78676.7</v>
      </c>
      <c r="BF18" s="54">
        <f t="shared" si="4"/>
        <v>79348.741935483864</v>
      </c>
      <c r="BG18" s="54">
        <f t="shared" si="4"/>
        <v>81105.666666666672</v>
      </c>
      <c r="BH18" s="54">
        <f t="shared" si="4"/>
        <v>57381.06451612903</v>
      </c>
      <c r="BI18" s="54">
        <f t="shared" si="4"/>
        <v>63997.741935483878</v>
      </c>
      <c r="BJ18" s="54">
        <f t="shared" si="4"/>
        <v>81734.100000000006</v>
      </c>
      <c r="BK18" s="54">
        <f t="shared" si="4"/>
        <v>78068.967741935485</v>
      </c>
      <c r="BL18" s="54">
        <f t="shared" si="4"/>
        <v>73063.7</v>
      </c>
      <c r="BM18" s="54">
        <f t="shared" si="4"/>
        <v>75364.354800000001</v>
      </c>
      <c r="BN18" s="54">
        <f t="shared" si="4"/>
        <v>81040</v>
      </c>
      <c r="BO18" s="54">
        <f t="shared" si="4"/>
        <v>80306.11</v>
      </c>
      <c r="BP18" s="54">
        <f t="shared" si="4"/>
        <v>77978.100000000006</v>
      </c>
      <c r="BQ18" s="54">
        <f t="shared" si="4"/>
        <v>77101.900000000009</v>
      </c>
      <c r="BR18" s="54">
        <f t="shared" si="4"/>
        <v>80706.259999999995</v>
      </c>
      <c r="BS18" s="54">
        <f t="shared" ref="BS18:CB18" si="5">SUM(BS14:BS17)</f>
        <v>79955.53</v>
      </c>
      <c r="BT18" s="54">
        <f t="shared" si="5"/>
        <v>75920.967741935485</v>
      </c>
      <c r="BU18" s="54">
        <f t="shared" si="5"/>
        <v>72134.225806451606</v>
      </c>
      <c r="BV18" s="54">
        <f t="shared" si="5"/>
        <v>78135.633333333331</v>
      </c>
      <c r="BW18" s="54">
        <f t="shared" si="5"/>
        <v>72855.58</v>
      </c>
      <c r="BX18" s="54">
        <f t="shared" si="5"/>
        <v>75780.36</v>
      </c>
      <c r="BY18" s="54">
        <f t="shared" si="5"/>
        <v>78865.319999999992</v>
      </c>
      <c r="BZ18" s="54">
        <f t="shared" si="5"/>
        <v>66005.22</v>
      </c>
      <c r="CA18" s="54">
        <f t="shared" si="5"/>
        <v>77566.709999999992</v>
      </c>
      <c r="CB18" s="54">
        <f t="shared" si="5"/>
        <v>77475.775000000009</v>
      </c>
      <c r="CC18" s="54">
        <f t="shared" si="0"/>
        <v>-90.93499999998312</v>
      </c>
      <c r="CD18" s="1"/>
    </row>
    <row r="19" spans="1:82" s="11" customFormat="1" ht="26.25" customHeight="1" x14ac:dyDescent="0.2">
      <c r="A19" s="10"/>
      <c r="B19" s="55" t="s">
        <v>38</v>
      </c>
      <c r="C19" s="55" t="s">
        <v>43</v>
      </c>
      <c r="D19" s="56" t="s">
        <v>39</v>
      </c>
      <c r="E19" s="57" t="s">
        <v>7</v>
      </c>
      <c r="F19" s="39">
        <v>995</v>
      </c>
      <c r="G19" s="39">
        <v>998</v>
      </c>
      <c r="H19" s="39">
        <v>1074</v>
      </c>
      <c r="I19" s="39">
        <v>1122</v>
      </c>
      <c r="J19" s="39">
        <v>580.64516129032256</v>
      </c>
      <c r="K19" s="39">
        <v>942.36666666666667</v>
      </c>
      <c r="L19" s="39">
        <v>874.45161290322585</v>
      </c>
      <c r="M19" s="39">
        <v>935.48387096774195</v>
      </c>
      <c r="N19" s="39">
        <v>1009.1</v>
      </c>
      <c r="O19" s="39">
        <v>984</v>
      </c>
      <c r="P19" s="39">
        <v>964.36666666666667</v>
      </c>
      <c r="Q19" s="39">
        <v>1016</v>
      </c>
      <c r="R19" s="39">
        <v>1013</v>
      </c>
      <c r="S19" s="39">
        <v>1064</v>
      </c>
      <c r="T19" s="39">
        <v>1060</v>
      </c>
      <c r="U19" s="39">
        <v>1116</v>
      </c>
      <c r="V19" s="39">
        <v>1055</v>
      </c>
      <c r="W19" s="39">
        <v>899</v>
      </c>
      <c r="X19" s="39">
        <v>843</v>
      </c>
      <c r="Y19" s="39">
        <v>882</v>
      </c>
      <c r="Z19" s="39">
        <v>935</v>
      </c>
      <c r="AA19" s="39">
        <v>881</v>
      </c>
      <c r="AB19" s="39">
        <v>884</v>
      </c>
      <c r="AC19" s="39">
        <v>892</v>
      </c>
      <c r="AD19" s="39">
        <v>785</v>
      </c>
      <c r="AE19" s="39">
        <v>849</v>
      </c>
      <c r="AF19" s="39">
        <v>916</v>
      </c>
      <c r="AG19" s="39">
        <v>918</v>
      </c>
      <c r="AH19" s="39">
        <v>814</v>
      </c>
      <c r="AI19" s="39">
        <v>802.13333333333333</v>
      </c>
      <c r="AJ19" s="39">
        <v>644.35483870967744</v>
      </c>
      <c r="AK19" s="39">
        <v>667.83870967741939</v>
      </c>
      <c r="AL19" s="39">
        <v>729</v>
      </c>
      <c r="AM19" s="39">
        <v>719</v>
      </c>
      <c r="AN19" s="39">
        <v>697</v>
      </c>
      <c r="AO19" s="39">
        <v>676</v>
      </c>
      <c r="AP19" s="39">
        <v>790.0322580645161</v>
      </c>
      <c r="AQ19" s="39">
        <v>860</v>
      </c>
      <c r="AR19" s="39">
        <v>880.87096774193549</v>
      </c>
      <c r="AS19" s="39">
        <v>630</v>
      </c>
      <c r="AT19" s="39">
        <v>571.48387096774195</v>
      </c>
      <c r="AU19" s="39">
        <v>583.70000000000005</v>
      </c>
      <c r="AV19" s="39">
        <v>590.83870967741939</v>
      </c>
      <c r="AW19" s="39">
        <v>531.74193548387098</v>
      </c>
      <c r="AX19" s="39">
        <v>513.86666666666667</v>
      </c>
      <c r="AY19" s="39">
        <v>526.09677419354841</v>
      </c>
      <c r="AZ19" s="39">
        <v>439.3</v>
      </c>
      <c r="BA19" s="39">
        <v>515.90322580645159</v>
      </c>
      <c r="BB19" s="39">
        <v>496.12903225806451</v>
      </c>
      <c r="BC19" s="39">
        <v>503.07142857142856</v>
      </c>
      <c r="BD19" s="39">
        <v>527.51612903225805</v>
      </c>
      <c r="BE19" s="39">
        <v>508.03333333333336</v>
      </c>
      <c r="BF19" s="39">
        <v>531.45161290322585</v>
      </c>
      <c r="BG19" s="39">
        <v>523.66666666666663</v>
      </c>
      <c r="BH19" s="39">
        <v>505.67741935483872</v>
      </c>
      <c r="BI19" s="39">
        <v>513.90322580645159</v>
      </c>
      <c r="BJ19" s="39">
        <v>504.1</v>
      </c>
      <c r="BK19" s="39">
        <v>524.54838709677415</v>
      </c>
      <c r="BL19" s="39">
        <v>284.53333333333336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0</v>
      </c>
      <c r="CC19" s="39">
        <f t="shared" si="0"/>
        <v>0</v>
      </c>
      <c r="CD19" s="1"/>
    </row>
    <row r="20" spans="1:82" s="11" customFormat="1" ht="26.25" customHeight="1" x14ac:dyDescent="0.2">
      <c r="A20" s="10"/>
      <c r="B20" s="55"/>
      <c r="C20" s="55"/>
      <c r="D20" s="56" t="s">
        <v>51</v>
      </c>
      <c r="E20" s="57" t="s">
        <v>52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306.93333333333334</v>
      </c>
      <c r="BM20" s="39">
        <v>619.90319999999997</v>
      </c>
      <c r="BN20" s="39">
        <v>603</v>
      </c>
      <c r="BO20" s="39">
        <v>592.03</v>
      </c>
      <c r="BP20" s="39">
        <v>602.80999999999995</v>
      </c>
      <c r="BQ20" s="39">
        <v>571.79999999999995</v>
      </c>
      <c r="BR20" s="39">
        <v>356</v>
      </c>
      <c r="BS20" s="39">
        <v>666.13</v>
      </c>
      <c r="BT20" s="39">
        <v>668.70967741935488</v>
      </c>
      <c r="BU20" s="39">
        <v>643.32258064516134</v>
      </c>
      <c r="BV20" s="39">
        <v>622.36666666666667</v>
      </c>
      <c r="BW20" s="39">
        <v>617.9</v>
      </c>
      <c r="BX20" s="39">
        <v>625.42999999999995</v>
      </c>
      <c r="BY20" s="39">
        <v>648.77</v>
      </c>
      <c r="BZ20" s="39">
        <v>688.19</v>
      </c>
      <c r="CA20" s="39">
        <v>723.57</v>
      </c>
      <c r="CB20" s="39">
        <v>704.48400000000004</v>
      </c>
      <c r="CC20" s="39">
        <f t="shared" si="0"/>
        <v>-19.086000000000013</v>
      </c>
      <c r="CD20" s="1"/>
    </row>
    <row r="21" spans="1:82" s="8" customFormat="1" ht="26.25" customHeight="1" x14ac:dyDescent="0.2">
      <c r="A21" s="7"/>
      <c r="B21" s="64"/>
      <c r="C21" s="65"/>
      <c r="D21" s="58" t="s">
        <v>42</v>
      </c>
      <c r="E21" s="58"/>
      <c r="F21" s="60">
        <f t="shared" ref="F21:Z21" si="6">SUM(F19)</f>
        <v>995</v>
      </c>
      <c r="G21" s="60">
        <f t="shared" si="6"/>
        <v>998</v>
      </c>
      <c r="H21" s="60">
        <f t="shared" si="6"/>
        <v>1074</v>
      </c>
      <c r="I21" s="60">
        <f t="shared" si="6"/>
        <v>1122</v>
      </c>
      <c r="J21" s="60">
        <f t="shared" si="6"/>
        <v>580.64516129032256</v>
      </c>
      <c r="K21" s="60">
        <f t="shared" si="6"/>
        <v>942.36666666666667</v>
      </c>
      <c r="L21" s="60">
        <f t="shared" si="6"/>
        <v>874.45161290322585</v>
      </c>
      <c r="M21" s="60">
        <f t="shared" si="6"/>
        <v>935.48387096774195</v>
      </c>
      <c r="N21" s="60">
        <f t="shared" si="6"/>
        <v>1009.1</v>
      </c>
      <c r="O21" s="60">
        <f t="shared" si="6"/>
        <v>984</v>
      </c>
      <c r="P21" s="60">
        <f t="shared" si="6"/>
        <v>964.36666666666667</v>
      </c>
      <c r="Q21" s="60">
        <f t="shared" si="6"/>
        <v>1016</v>
      </c>
      <c r="R21" s="60">
        <f t="shared" si="6"/>
        <v>1013</v>
      </c>
      <c r="S21" s="60">
        <f t="shared" si="6"/>
        <v>1064</v>
      </c>
      <c r="T21" s="60">
        <f t="shared" si="6"/>
        <v>1060</v>
      </c>
      <c r="U21" s="60">
        <f t="shared" si="6"/>
        <v>1116</v>
      </c>
      <c r="V21" s="60">
        <f t="shared" si="6"/>
        <v>1055</v>
      </c>
      <c r="W21" s="60">
        <f t="shared" si="6"/>
        <v>899</v>
      </c>
      <c r="X21" s="60">
        <f t="shared" si="6"/>
        <v>843</v>
      </c>
      <c r="Y21" s="60">
        <f t="shared" si="6"/>
        <v>882</v>
      </c>
      <c r="Z21" s="60">
        <f t="shared" si="6"/>
        <v>935</v>
      </c>
      <c r="AA21" s="60">
        <f t="shared" ref="AA21:AJ21" si="7">SUM(AA19)</f>
        <v>881</v>
      </c>
      <c r="AB21" s="60">
        <f t="shared" si="7"/>
        <v>884</v>
      </c>
      <c r="AC21" s="60">
        <f t="shared" si="7"/>
        <v>892</v>
      </c>
      <c r="AD21" s="60">
        <f t="shared" si="7"/>
        <v>785</v>
      </c>
      <c r="AE21" s="60">
        <f t="shared" si="7"/>
        <v>849</v>
      </c>
      <c r="AF21" s="60">
        <f t="shared" si="7"/>
        <v>916</v>
      </c>
      <c r="AG21" s="60">
        <f t="shared" si="7"/>
        <v>918</v>
      </c>
      <c r="AH21" s="60">
        <f t="shared" si="7"/>
        <v>814</v>
      </c>
      <c r="AI21" s="60">
        <f t="shared" si="7"/>
        <v>802.13333333333333</v>
      </c>
      <c r="AJ21" s="60">
        <f t="shared" si="7"/>
        <v>644.35483870967744</v>
      </c>
      <c r="AK21" s="60">
        <f t="shared" ref="AK21:AL21" si="8">SUM(AK19)</f>
        <v>667.83870967741939</v>
      </c>
      <c r="AL21" s="60">
        <f t="shared" si="8"/>
        <v>729</v>
      </c>
      <c r="AM21" s="60">
        <f t="shared" ref="AM21:AP21" si="9">SUM(AM19)</f>
        <v>719</v>
      </c>
      <c r="AN21" s="60">
        <f t="shared" si="9"/>
        <v>697</v>
      </c>
      <c r="AO21" s="60">
        <f t="shared" si="9"/>
        <v>676</v>
      </c>
      <c r="AP21" s="60">
        <f t="shared" si="9"/>
        <v>790.0322580645161</v>
      </c>
      <c r="AQ21" s="60">
        <f t="shared" ref="AQ21:AR21" si="10">SUM(AQ19)</f>
        <v>860</v>
      </c>
      <c r="AR21" s="60">
        <f t="shared" si="10"/>
        <v>880.87096774193549</v>
      </c>
      <c r="AS21" s="60">
        <f t="shared" ref="AS21:AU21" si="11">SUM(AS19)</f>
        <v>630</v>
      </c>
      <c r="AT21" s="60">
        <f t="shared" si="11"/>
        <v>571.48387096774195</v>
      </c>
      <c r="AU21" s="60">
        <f t="shared" si="11"/>
        <v>583.70000000000005</v>
      </c>
      <c r="AV21" s="60">
        <f t="shared" ref="AV21:BK21" si="12">SUM(AV19:AV20)</f>
        <v>590.83870967741939</v>
      </c>
      <c r="AW21" s="60">
        <f t="shared" si="12"/>
        <v>531.74193548387098</v>
      </c>
      <c r="AX21" s="60">
        <f t="shared" si="12"/>
        <v>513.86666666666667</v>
      </c>
      <c r="AY21" s="60">
        <f t="shared" si="12"/>
        <v>526.09677419354841</v>
      </c>
      <c r="AZ21" s="60">
        <f t="shared" si="12"/>
        <v>439.3</v>
      </c>
      <c r="BA21" s="60">
        <f t="shared" si="12"/>
        <v>515.90322580645159</v>
      </c>
      <c r="BB21" s="60">
        <f t="shared" si="12"/>
        <v>496.12903225806451</v>
      </c>
      <c r="BC21" s="60">
        <f t="shared" si="12"/>
        <v>503.07142857142856</v>
      </c>
      <c r="BD21" s="60">
        <f t="shared" si="12"/>
        <v>527.51612903225805</v>
      </c>
      <c r="BE21" s="60">
        <f t="shared" si="12"/>
        <v>508.03333333333336</v>
      </c>
      <c r="BF21" s="60">
        <f t="shared" si="12"/>
        <v>531.45161290322585</v>
      </c>
      <c r="BG21" s="60">
        <f t="shared" si="12"/>
        <v>523.66666666666663</v>
      </c>
      <c r="BH21" s="60">
        <f t="shared" si="12"/>
        <v>505.67741935483872</v>
      </c>
      <c r="BI21" s="60">
        <f t="shared" si="12"/>
        <v>513.90322580645159</v>
      </c>
      <c r="BJ21" s="60">
        <f t="shared" si="12"/>
        <v>504.1</v>
      </c>
      <c r="BK21" s="60">
        <f t="shared" si="12"/>
        <v>524.54838709677415</v>
      </c>
      <c r="BL21" s="60">
        <f t="shared" ref="BL21:CB21" si="13">SUM(BL19:BL20)</f>
        <v>591.4666666666667</v>
      </c>
      <c r="BM21" s="60">
        <f t="shared" si="13"/>
        <v>619.90319999999997</v>
      </c>
      <c r="BN21" s="60">
        <f t="shared" si="13"/>
        <v>603</v>
      </c>
      <c r="BO21" s="60">
        <f t="shared" si="13"/>
        <v>592.03</v>
      </c>
      <c r="BP21" s="60">
        <f t="shared" si="13"/>
        <v>602.80999999999995</v>
      </c>
      <c r="BQ21" s="60">
        <f t="shared" si="13"/>
        <v>571.79999999999995</v>
      </c>
      <c r="BR21" s="60">
        <f t="shared" si="13"/>
        <v>356</v>
      </c>
      <c r="BS21" s="60">
        <f t="shared" si="13"/>
        <v>666.13</v>
      </c>
      <c r="BT21" s="60">
        <f t="shared" si="13"/>
        <v>668.70967741935488</v>
      </c>
      <c r="BU21" s="60">
        <f t="shared" si="13"/>
        <v>643.32258064516134</v>
      </c>
      <c r="BV21" s="60">
        <f t="shared" si="13"/>
        <v>622.36666666666667</v>
      </c>
      <c r="BW21" s="60">
        <f t="shared" si="13"/>
        <v>617.9</v>
      </c>
      <c r="BX21" s="60">
        <f t="shared" si="13"/>
        <v>625.42999999999995</v>
      </c>
      <c r="BY21" s="60">
        <f t="shared" si="13"/>
        <v>648.77</v>
      </c>
      <c r="BZ21" s="60">
        <f t="shared" si="13"/>
        <v>688.19</v>
      </c>
      <c r="CA21" s="60">
        <f t="shared" si="13"/>
        <v>723.57</v>
      </c>
      <c r="CB21" s="60">
        <f t="shared" si="13"/>
        <v>704.48400000000004</v>
      </c>
      <c r="CC21" s="60">
        <f t="shared" si="0"/>
        <v>-19.086000000000013</v>
      </c>
      <c r="CD21" s="1"/>
    </row>
    <row r="22" spans="1:82" s="8" customFormat="1" ht="25.15" customHeight="1" x14ac:dyDescent="0.2">
      <c r="C22" s="68"/>
      <c r="D22" s="69"/>
      <c r="E22" s="69"/>
      <c r="F22" s="71"/>
      <c r="G22" s="71"/>
      <c r="H22" s="71"/>
      <c r="I22" s="71"/>
      <c r="J22" s="71"/>
      <c r="K22" s="71"/>
      <c r="L22" s="71"/>
    </row>
    <row r="23" spans="1:82" s="11" customFormat="1" ht="37.5" customHeight="1" x14ac:dyDescent="0.2">
      <c r="A23" s="10"/>
      <c r="B23" s="66"/>
      <c r="C23" s="67"/>
      <c r="D23" s="97" t="s">
        <v>45</v>
      </c>
      <c r="E23" s="98"/>
      <c r="F23" s="72">
        <f t="shared" ref="F23:Q23" si="14">SUM(F18,F21)</f>
        <v>93338</v>
      </c>
      <c r="G23" s="72">
        <f t="shared" si="14"/>
        <v>95366</v>
      </c>
      <c r="H23" s="72">
        <f t="shared" si="14"/>
        <v>88740</v>
      </c>
      <c r="I23" s="72">
        <f t="shared" si="14"/>
        <v>76104</v>
      </c>
      <c r="J23" s="72">
        <f t="shared" si="14"/>
        <v>79633.032258064515</v>
      </c>
      <c r="K23" s="72">
        <f t="shared" si="14"/>
        <v>86984</v>
      </c>
      <c r="L23" s="72">
        <f t="shared" si="14"/>
        <v>88149.870967741939</v>
      </c>
      <c r="M23" s="72">
        <f t="shared" si="14"/>
        <v>86252.451612903227</v>
      </c>
      <c r="N23" s="72">
        <f t="shared" si="14"/>
        <v>90240</v>
      </c>
      <c r="O23" s="72">
        <f t="shared" si="14"/>
        <v>82025</v>
      </c>
      <c r="P23" s="72">
        <f t="shared" si="14"/>
        <v>88971.400000000009</v>
      </c>
      <c r="Q23" s="72">
        <f t="shared" si="14"/>
        <v>85731</v>
      </c>
      <c r="R23" s="72">
        <f>SUM(R18,R21)</f>
        <v>86431</v>
      </c>
      <c r="S23" s="72">
        <f>SUM(S18,S21)+1</f>
        <v>90329</v>
      </c>
      <c r="T23" s="72">
        <f>SUM(T18,T21)-2</f>
        <v>72326</v>
      </c>
      <c r="U23" s="72">
        <f>SUM(U18,U21)</f>
        <v>73807</v>
      </c>
      <c r="V23" s="72">
        <f>SUM(V18,V21)+1</f>
        <v>78983</v>
      </c>
      <c r="W23" s="72">
        <f>SUM(W18,W21)-1</f>
        <v>84136</v>
      </c>
      <c r="X23" s="72">
        <f t="shared" ref="X23:AC23" si="15">SUM(X18,X21)</f>
        <v>88650</v>
      </c>
      <c r="Y23" s="72">
        <f t="shared" si="15"/>
        <v>88607</v>
      </c>
      <c r="Z23" s="72">
        <f t="shared" si="15"/>
        <v>90842</v>
      </c>
      <c r="AA23" s="72">
        <f t="shared" si="15"/>
        <v>84152</v>
      </c>
      <c r="AB23" s="72">
        <f t="shared" si="15"/>
        <v>90424</v>
      </c>
      <c r="AC23" s="72">
        <f t="shared" si="15"/>
        <v>90979</v>
      </c>
      <c r="AD23" s="72">
        <f>SUM(AD18,AD21)</f>
        <v>85138</v>
      </c>
      <c r="AE23" s="72">
        <f>SUM(AE18,AE21)+1</f>
        <v>85430</v>
      </c>
      <c r="AF23" s="72">
        <f t="shared" ref="AF23:AJ23" si="16">+AF18+AF21</f>
        <v>67087</v>
      </c>
      <c r="AG23" s="72">
        <f t="shared" si="16"/>
        <v>68463</v>
      </c>
      <c r="AH23" s="72">
        <f t="shared" si="16"/>
        <v>80393.645161290318</v>
      </c>
      <c r="AI23" s="72">
        <f t="shared" si="16"/>
        <v>82699.833333333328</v>
      </c>
      <c r="AJ23" s="72">
        <f t="shared" si="16"/>
        <v>79661.290322580666</v>
      </c>
      <c r="AK23" s="72">
        <f t="shared" ref="AK23" si="17">+AK18+AK21</f>
        <v>84171.548387096773</v>
      </c>
      <c r="AL23" s="72">
        <f t="shared" ref="AL23:AP23" si="18">+AL18+AL21</f>
        <v>86994</v>
      </c>
      <c r="AM23" s="72">
        <f t="shared" si="18"/>
        <v>85260</v>
      </c>
      <c r="AN23" s="72">
        <f t="shared" si="18"/>
        <v>84354</v>
      </c>
      <c r="AO23" s="72">
        <f t="shared" si="18"/>
        <v>84106</v>
      </c>
      <c r="AP23" s="72">
        <f t="shared" si="18"/>
        <v>85714.354838709682</v>
      </c>
      <c r="AQ23" s="72">
        <f t="shared" ref="AQ23:AR23" si="19">+AQ18+AQ21</f>
        <v>85063</v>
      </c>
      <c r="AR23" s="72">
        <f t="shared" si="19"/>
        <v>84523.548387096787</v>
      </c>
      <c r="AS23" s="72">
        <f t="shared" ref="AS23" si="20">+AS18+AS21</f>
        <v>83649</v>
      </c>
      <c r="AT23" s="72">
        <f t="shared" ref="AT23:AX23" si="21">+AT18+AT21</f>
        <v>83107.387096774197</v>
      </c>
      <c r="AU23" s="72">
        <f t="shared" si="21"/>
        <v>83430.866666666669</v>
      </c>
      <c r="AV23" s="72">
        <f t="shared" si="21"/>
        <v>67147.806451612909</v>
      </c>
      <c r="AW23" s="72">
        <f t="shared" si="21"/>
        <v>52135.548387096773</v>
      </c>
      <c r="AX23" s="72">
        <f t="shared" si="21"/>
        <v>62458.200000000004</v>
      </c>
      <c r="AY23" s="72">
        <f t="shared" ref="AY23:BA23" si="22">+AY18+AY21</f>
        <v>75383.161290322576</v>
      </c>
      <c r="AZ23" s="72">
        <f t="shared" si="22"/>
        <v>78270.633333333346</v>
      </c>
      <c r="BA23" s="72">
        <f t="shared" si="22"/>
        <v>79961.258064516136</v>
      </c>
      <c r="BB23" s="72">
        <f t="shared" ref="BB23:BC23" si="23">+BB18+BB21</f>
        <v>82856.354838709682</v>
      </c>
      <c r="BC23" s="72">
        <f t="shared" si="23"/>
        <v>79716.535714285725</v>
      </c>
      <c r="BD23" s="72">
        <f t="shared" ref="BD23" si="24">+BD18+BD21</f>
        <v>81488.774193548394</v>
      </c>
      <c r="BE23" s="72">
        <f t="shared" ref="BE23:BF23" si="25">+BE18+BE21</f>
        <v>79184.733333333337</v>
      </c>
      <c r="BF23" s="72">
        <f t="shared" si="25"/>
        <v>79880.193548387091</v>
      </c>
      <c r="BG23" s="72">
        <f t="shared" ref="BG23:BH23" si="26">+BG18+BG21</f>
        <v>81629.333333333343</v>
      </c>
      <c r="BH23" s="72">
        <f t="shared" si="26"/>
        <v>57886.741935483871</v>
      </c>
      <c r="BI23" s="72">
        <f t="shared" ref="BI23:BS23" si="27">+BI18+BI21</f>
        <v>64511.645161290333</v>
      </c>
      <c r="BJ23" s="72">
        <f t="shared" si="27"/>
        <v>82238.200000000012</v>
      </c>
      <c r="BK23" s="72">
        <f t="shared" si="27"/>
        <v>78593.516129032258</v>
      </c>
      <c r="BL23" s="72">
        <f t="shared" si="27"/>
        <v>73655.166666666657</v>
      </c>
      <c r="BM23" s="72">
        <f t="shared" si="27"/>
        <v>75984.258000000002</v>
      </c>
      <c r="BN23" s="72">
        <f t="shared" si="27"/>
        <v>81643</v>
      </c>
      <c r="BO23" s="72">
        <f t="shared" si="27"/>
        <v>80898.14</v>
      </c>
      <c r="BP23" s="72">
        <f t="shared" si="27"/>
        <v>78580.91</v>
      </c>
      <c r="BQ23" s="72">
        <f t="shared" si="27"/>
        <v>77673.700000000012</v>
      </c>
      <c r="BR23" s="72">
        <f t="shared" si="27"/>
        <v>81062.259999999995</v>
      </c>
      <c r="BS23" s="72">
        <f t="shared" si="27"/>
        <v>80621.66</v>
      </c>
      <c r="BT23" s="72">
        <f t="shared" ref="BT23:CB23" si="28">+BT18+BT21</f>
        <v>76589.677419354834</v>
      </c>
      <c r="BU23" s="72">
        <f t="shared" si="28"/>
        <v>72777.548387096773</v>
      </c>
      <c r="BV23" s="72">
        <f t="shared" si="28"/>
        <v>78758</v>
      </c>
      <c r="BW23" s="72">
        <f t="shared" si="28"/>
        <v>73473.48</v>
      </c>
      <c r="BX23" s="72">
        <f t="shared" si="28"/>
        <v>76405.789999999994</v>
      </c>
      <c r="BY23" s="72">
        <f t="shared" si="28"/>
        <v>79514.09</v>
      </c>
      <c r="BZ23" s="72">
        <f t="shared" si="28"/>
        <v>66693.41</v>
      </c>
      <c r="CA23" s="72">
        <f t="shared" si="28"/>
        <v>78290.28</v>
      </c>
      <c r="CB23" s="72">
        <f t="shared" si="28"/>
        <v>78180.259000000005</v>
      </c>
      <c r="CC23" s="72">
        <f>CB23-CA23</f>
        <v>-110.02099999999336</v>
      </c>
      <c r="CD23" s="10"/>
    </row>
    <row r="24" spans="1:82" s="10" customFormat="1" ht="21" customHeight="1" x14ac:dyDescent="0.2">
      <c r="A24" s="61"/>
      <c r="B24" s="61"/>
      <c r="C24" s="61"/>
      <c r="D24" s="79"/>
      <c r="E24" s="79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</row>
    <row r="25" spans="1:82" ht="15" x14ac:dyDescent="0.25">
      <c r="B25" s="14"/>
      <c r="D25" s="15"/>
      <c r="F25" s="3"/>
      <c r="H25" s="3"/>
      <c r="N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</row>
    <row r="26" spans="1:82" ht="14.25" customHeight="1" x14ac:dyDescent="0.2">
      <c r="B26" s="62"/>
      <c r="C26" s="62"/>
      <c r="D26" s="62"/>
      <c r="E26" s="62"/>
    </row>
    <row r="27" spans="1:82" ht="18.600000000000001" customHeight="1" x14ac:dyDescent="0.2">
      <c r="B27" s="62"/>
      <c r="C27" s="62"/>
      <c r="D27" s="62"/>
      <c r="E27" s="62"/>
      <c r="F27" s="3"/>
      <c r="G27" s="3"/>
    </row>
    <row r="28" spans="1:82" ht="15" customHeight="1" x14ac:dyDescent="0.25">
      <c r="B28" s="16"/>
      <c r="C28" s="16"/>
      <c r="D28" s="16"/>
      <c r="E28" s="12"/>
    </row>
    <row r="29" spans="1:82" x14ac:dyDescent="0.2">
      <c r="B29" s="20"/>
    </row>
    <row r="30" spans="1:82" x14ac:dyDescent="0.2">
      <c r="B30" s="20"/>
    </row>
    <row r="31" spans="1:82" ht="18" customHeight="1" x14ac:dyDescent="0.2"/>
    <row r="48" spans="4:4" x14ac:dyDescent="0.2">
      <c r="D48" s="33"/>
    </row>
    <row r="50" spans="5:5" x14ac:dyDescent="0.2">
      <c r="E50" s="4"/>
    </row>
    <row r="81" ht="8.25" customHeight="1" x14ac:dyDescent="0.2"/>
    <row r="82" ht="14.25" customHeight="1" x14ac:dyDescent="0.2"/>
  </sheetData>
  <mergeCells count="16">
    <mergeCell ref="BZ12:CB12"/>
    <mergeCell ref="B5:CC5"/>
    <mergeCell ref="B4:CC4"/>
    <mergeCell ref="D23:E23"/>
    <mergeCell ref="F12:Q12"/>
    <mergeCell ref="B15:B16"/>
    <mergeCell ref="C15:C16"/>
    <mergeCell ref="D15:D16"/>
    <mergeCell ref="B6:CC6"/>
    <mergeCell ref="D12:E12"/>
    <mergeCell ref="R12:AC12"/>
    <mergeCell ref="D18:E18"/>
    <mergeCell ref="AD12:AO12"/>
    <mergeCell ref="AP12:BA12"/>
    <mergeCell ref="BB12:BM12"/>
    <mergeCell ref="BN12:BY12"/>
  </mergeCells>
  <phoneticPr fontId="15" type="noConversion"/>
  <printOptions horizontalCentered="1" verticalCentered="1"/>
  <pageMargins left="0.59055118110236227" right="0.59055118110236227" top="7.874015748031496E-2" bottom="0.43307086614173229" header="0.31496062992125984" footer="0.31496062992125984"/>
  <pageSetup paperSize="9" scale="32" pageOrder="overThenDown" orientation="landscape" r:id="rId1"/>
  <headerFooter alignWithMargins="0">
    <oddFooter>&amp;L&amp;"Arial,Cursiva"Fuente: Perupetro S.A.</oddFooter>
  </headerFooter>
  <rowBreaks count="1" manualBreakCount="1">
    <brk id="183" max="16383" man="1"/>
  </rowBreaks>
  <colBreaks count="1" manualBreakCount="1">
    <brk id="81" max="81" man="1"/>
  </colBreaks>
  <ignoredErrors>
    <ignoredError sqref="BV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LÍQUIDOS DE GAS NATURAL</vt:lpstr>
      <vt:lpstr>LÍQUIDOS DE GAS NATURAL 23-25</vt:lpstr>
      <vt:lpstr>'LÍQUIDOS DE GAS NATURAL'!Área_de_impresión</vt:lpstr>
      <vt:lpstr>'LÍQUIDOS DE GAS NATURAL 23-25'!Área_de_impresión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Yordi</cp:lastModifiedBy>
  <cp:lastPrinted>2024-03-15T16:39:33Z</cp:lastPrinted>
  <dcterms:created xsi:type="dcterms:W3CDTF">1997-07-01T22:48:52Z</dcterms:created>
  <dcterms:modified xsi:type="dcterms:W3CDTF">2025-04-10T16:05:18Z</dcterms:modified>
</cp:coreProperties>
</file>