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202.HIS 2025\1.Niños\3.Mar\6.Reportes_02\"/>
    </mc:Choice>
  </mc:AlternateContent>
  <xr:revisionPtr revIDLastSave="0" documentId="13_ncr:1_{5DB7E3F9-140B-4C12-8FC5-4D1A0182C88D}" xr6:coauthVersionLast="47" xr6:coauthVersionMax="47" xr10:uidLastSave="{00000000-0000-0000-0000-000000000000}"/>
  <bookViews>
    <workbookView xWindow="1830" yWindow="9675" windowWidth="13860" windowHeight="6375" tabRatio="767" firstSheet="13" activeTab="15" xr2:uid="{00000000-000D-0000-FFFF-FFFF00000000}"/>
  </bookViews>
  <sheets>
    <sheet name="INICIO" sheetId="29" r:id="rId1"/>
    <sheet name="EN 0-35m x DEP" sheetId="1" r:id="rId2"/>
    <sheet name="EN 0-35m x DIRESA" sheetId="21" r:id="rId3"/>
    <sheet name="EN 0-35m x DISTRITO" sheetId="22" r:id="rId4"/>
    <sheet name="EN 0-35m x DISTR ZONA" sheetId="30" r:id="rId5"/>
    <sheet name="EN 0-59m x DEP" sheetId="23" r:id="rId6"/>
    <sheet name="EN 0-59m x DIRESA" sheetId="24" r:id="rId7"/>
    <sheet name="EN 0-59m x DISTRITO" sheetId="25" r:id="rId8"/>
    <sheet name="EN 0-59m x DISTR ZONA" sheetId="31" r:id="rId9"/>
    <sheet name="Anemia 6-35m x DEP" sheetId="6" r:id="rId10"/>
    <sheet name="Anemia 6-35m x DIRESA" sheetId="18" r:id="rId11"/>
    <sheet name="Anemia 6-35m x DISTRITO" sheetId="8" r:id="rId12"/>
    <sheet name="Anemia 6-35m x DISTR ZONA" sheetId="32" r:id="rId13"/>
    <sheet name="Anemia 6-59m x DEP" sheetId="26" r:id="rId14"/>
    <sheet name="Anemia 6-59m x DIRESA" sheetId="27" r:id="rId15"/>
    <sheet name="Anemia 6-59m x DISTRITO" sheetId="28" r:id="rId16"/>
    <sheet name="Anemia 6-59m x DISTR ZONA" sheetId="33" r:id="rId17"/>
  </sheets>
  <definedNames>
    <definedName name="_xlnm._FilterDatabase" localSheetId="12" hidden="1">'Anemia 6-35m x DISTR ZONA'!$F$7:$O$100</definedName>
    <definedName name="_xlnm._FilterDatabase" localSheetId="11" hidden="1">'Anemia 6-35m x DISTRITO'!$E$7:$N$95</definedName>
    <definedName name="_xlnm._FilterDatabase" localSheetId="16" hidden="1">'Anemia 6-59m x DISTR ZONA'!$F$7:$O$100</definedName>
    <definedName name="_xlnm._FilterDatabase" localSheetId="15" hidden="1">'Anemia 6-59m x DISTRITO'!$E$7:$N$95</definedName>
    <definedName name="_xlnm._FilterDatabase" localSheetId="4" hidden="1">'EN 0-35m x DISTR ZONA'!$G$8:$Y$103</definedName>
    <definedName name="_xlnm._FilterDatabase" localSheetId="3" hidden="1">'EN 0-35m x DISTRITO'!$F$8:$X$98</definedName>
    <definedName name="_xlnm._FilterDatabase" localSheetId="8" hidden="1">'EN 0-59m x DISTR ZONA'!$G$8:$Y$103</definedName>
    <definedName name="_xlnm._FilterDatabase" localSheetId="7" hidden="1">'EN 0-59m x DISTRITO'!$F$8:$X$98</definedName>
    <definedName name="distrito035">'EN 0-35m x DISTRITO'!$E$8:$X$91</definedName>
    <definedName name="distrito059">'EN 0-59m x DISTRITO'!$E$8:$X$91</definedName>
    <definedName name="distrito635">'Anemia 6-35m x DISTRITO'!$E$7:$N$90</definedName>
    <definedName name="distrito659">'Anemia 6-59m x DISTRITO'!$E$7:$N$90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4" i="33" l="1"/>
  <c r="N94" i="33"/>
  <c r="M94" i="33"/>
  <c r="L94" i="33"/>
  <c r="K94" i="33"/>
  <c r="J94" i="33"/>
  <c r="I94" i="33"/>
  <c r="H94" i="33"/>
  <c r="G94" i="33"/>
  <c r="O93" i="33"/>
  <c r="N93" i="33"/>
  <c r="M93" i="33"/>
  <c r="L93" i="33"/>
  <c r="K93" i="33"/>
  <c r="J93" i="33"/>
  <c r="I93" i="33"/>
  <c r="H93" i="33"/>
  <c r="G93" i="33"/>
  <c r="O91" i="33"/>
  <c r="N91" i="33"/>
  <c r="M91" i="33"/>
  <c r="L91" i="33"/>
  <c r="K91" i="33"/>
  <c r="J91" i="33"/>
  <c r="I91" i="33"/>
  <c r="H91" i="33"/>
  <c r="G91" i="33"/>
  <c r="O90" i="33"/>
  <c r="N90" i="33"/>
  <c r="M90" i="33"/>
  <c r="L90" i="33"/>
  <c r="K90" i="33"/>
  <c r="J90" i="33"/>
  <c r="I90" i="33"/>
  <c r="H90" i="33"/>
  <c r="G90" i="33"/>
  <c r="O89" i="33"/>
  <c r="N89" i="33"/>
  <c r="M89" i="33"/>
  <c r="L89" i="33"/>
  <c r="K89" i="33"/>
  <c r="J89" i="33"/>
  <c r="I89" i="33"/>
  <c r="H89" i="33"/>
  <c r="G89" i="33"/>
  <c r="O88" i="33"/>
  <c r="N88" i="33"/>
  <c r="M88" i="33"/>
  <c r="L88" i="33"/>
  <c r="K88" i="33"/>
  <c r="J88" i="33"/>
  <c r="I88" i="33"/>
  <c r="H88" i="33"/>
  <c r="G88" i="33"/>
  <c r="O87" i="33"/>
  <c r="N87" i="33"/>
  <c r="M87" i="33"/>
  <c r="L87" i="33"/>
  <c r="K87" i="33"/>
  <c r="J87" i="33"/>
  <c r="I87" i="33"/>
  <c r="H87" i="33"/>
  <c r="G87" i="33"/>
  <c r="O86" i="33"/>
  <c r="N86" i="33"/>
  <c r="M86" i="33"/>
  <c r="L86" i="33"/>
  <c r="K86" i="33"/>
  <c r="J86" i="33"/>
  <c r="I86" i="33"/>
  <c r="H86" i="33"/>
  <c r="G86" i="33"/>
  <c r="O85" i="33"/>
  <c r="N85" i="33"/>
  <c r="M85" i="33"/>
  <c r="L85" i="33"/>
  <c r="K85" i="33"/>
  <c r="J85" i="33"/>
  <c r="I85" i="33"/>
  <c r="H85" i="33"/>
  <c r="G85" i="33"/>
  <c r="O84" i="33"/>
  <c r="N84" i="33"/>
  <c r="M84" i="33"/>
  <c r="L84" i="33"/>
  <c r="K84" i="33"/>
  <c r="J84" i="33"/>
  <c r="I84" i="33"/>
  <c r="H84" i="33"/>
  <c r="G84" i="33"/>
  <c r="O83" i="33"/>
  <c r="N83" i="33"/>
  <c r="M83" i="33"/>
  <c r="L83" i="33"/>
  <c r="K83" i="33"/>
  <c r="J83" i="33"/>
  <c r="I83" i="33"/>
  <c r="H83" i="33"/>
  <c r="G83" i="33"/>
  <c r="O82" i="33"/>
  <c r="N82" i="33"/>
  <c r="M82" i="33"/>
  <c r="L82" i="33"/>
  <c r="K82" i="33"/>
  <c r="J82" i="33"/>
  <c r="I82" i="33"/>
  <c r="H82" i="33"/>
  <c r="G82" i="33"/>
  <c r="O81" i="33"/>
  <c r="N81" i="33"/>
  <c r="M81" i="33"/>
  <c r="L81" i="33"/>
  <c r="K81" i="33"/>
  <c r="J81" i="33"/>
  <c r="I81" i="33"/>
  <c r="H81" i="33"/>
  <c r="G81" i="33"/>
  <c r="O80" i="33"/>
  <c r="N80" i="33"/>
  <c r="M80" i="33"/>
  <c r="L80" i="33"/>
  <c r="K80" i="33"/>
  <c r="J80" i="33"/>
  <c r="I80" i="33"/>
  <c r="H80" i="33"/>
  <c r="G80" i="33"/>
  <c r="O79" i="33"/>
  <c r="N79" i="33"/>
  <c r="M79" i="33"/>
  <c r="L79" i="33"/>
  <c r="K79" i="33"/>
  <c r="J79" i="33"/>
  <c r="I79" i="33"/>
  <c r="H79" i="33"/>
  <c r="G79" i="33"/>
  <c r="O78" i="33"/>
  <c r="N78" i="33"/>
  <c r="M78" i="33"/>
  <c r="L78" i="33"/>
  <c r="K78" i="33"/>
  <c r="J78" i="33"/>
  <c r="I78" i="33"/>
  <c r="H78" i="33"/>
  <c r="G78" i="33"/>
  <c r="O77" i="33"/>
  <c r="N77" i="33"/>
  <c r="M77" i="33"/>
  <c r="L77" i="33"/>
  <c r="K77" i="33"/>
  <c r="J77" i="33"/>
  <c r="I77" i="33"/>
  <c r="H77" i="33"/>
  <c r="G77" i="33"/>
  <c r="O75" i="33"/>
  <c r="N75" i="33"/>
  <c r="M75" i="33"/>
  <c r="L75" i="33"/>
  <c r="K75" i="33"/>
  <c r="J75" i="33"/>
  <c r="I75" i="33"/>
  <c r="H75" i="33"/>
  <c r="G75" i="33"/>
  <c r="O74" i="33"/>
  <c r="N74" i="33"/>
  <c r="M74" i="33"/>
  <c r="L74" i="33"/>
  <c r="K74" i="33"/>
  <c r="J74" i="33"/>
  <c r="I74" i="33"/>
  <c r="H74" i="33"/>
  <c r="G74" i="33"/>
  <c r="O73" i="33"/>
  <c r="N73" i="33"/>
  <c r="M73" i="33"/>
  <c r="L73" i="33"/>
  <c r="K73" i="33"/>
  <c r="J73" i="33"/>
  <c r="I73" i="33"/>
  <c r="H73" i="33"/>
  <c r="G73" i="33"/>
  <c r="O72" i="33"/>
  <c r="N72" i="33"/>
  <c r="M72" i="33"/>
  <c r="L72" i="33"/>
  <c r="K72" i="33"/>
  <c r="J72" i="33"/>
  <c r="I72" i="33"/>
  <c r="H72" i="33"/>
  <c r="G72" i="33"/>
  <c r="O71" i="33"/>
  <c r="N71" i="33"/>
  <c r="M71" i="33"/>
  <c r="L71" i="33"/>
  <c r="K71" i="33"/>
  <c r="J71" i="33"/>
  <c r="I71" i="33"/>
  <c r="H71" i="33"/>
  <c r="G71" i="33"/>
  <c r="O70" i="33"/>
  <c r="N70" i="33"/>
  <c r="M70" i="33"/>
  <c r="L70" i="33"/>
  <c r="K70" i="33"/>
  <c r="J70" i="33"/>
  <c r="I70" i="33"/>
  <c r="H70" i="33"/>
  <c r="G70" i="33"/>
  <c r="O69" i="33"/>
  <c r="N69" i="33"/>
  <c r="M69" i="33"/>
  <c r="L69" i="33"/>
  <c r="K69" i="33"/>
  <c r="J69" i="33"/>
  <c r="I69" i="33"/>
  <c r="H69" i="33"/>
  <c r="G69" i="33"/>
  <c r="O68" i="33"/>
  <c r="N68" i="33"/>
  <c r="M68" i="33"/>
  <c r="L68" i="33"/>
  <c r="K68" i="33"/>
  <c r="J68" i="33"/>
  <c r="I68" i="33"/>
  <c r="H68" i="33"/>
  <c r="G68" i="33"/>
  <c r="O67" i="33"/>
  <c r="N67" i="33"/>
  <c r="M67" i="33"/>
  <c r="L67" i="33"/>
  <c r="K67" i="33"/>
  <c r="J67" i="33"/>
  <c r="I67" i="33"/>
  <c r="H67" i="33"/>
  <c r="G67" i="33"/>
  <c r="O66" i="33"/>
  <c r="N66" i="33"/>
  <c r="M66" i="33"/>
  <c r="L66" i="33"/>
  <c r="K66" i="33"/>
  <c r="J66" i="33"/>
  <c r="I66" i="33"/>
  <c r="H66" i="33"/>
  <c r="G66" i="33"/>
  <c r="O65" i="33"/>
  <c r="N65" i="33"/>
  <c r="M65" i="33"/>
  <c r="L65" i="33"/>
  <c r="K65" i="33"/>
  <c r="J65" i="33"/>
  <c r="I65" i="33"/>
  <c r="H65" i="33"/>
  <c r="G65" i="33"/>
  <c r="O64" i="33"/>
  <c r="N64" i="33"/>
  <c r="M64" i="33"/>
  <c r="L64" i="33"/>
  <c r="K64" i="33"/>
  <c r="J64" i="33"/>
  <c r="I64" i="33"/>
  <c r="H64" i="33"/>
  <c r="G64" i="33"/>
  <c r="O63" i="33"/>
  <c r="N63" i="33"/>
  <c r="M63" i="33"/>
  <c r="L63" i="33"/>
  <c r="K63" i="33"/>
  <c r="J63" i="33"/>
  <c r="I63" i="33"/>
  <c r="H63" i="33"/>
  <c r="G63" i="33"/>
  <c r="O62" i="33"/>
  <c r="N62" i="33"/>
  <c r="M62" i="33"/>
  <c r="L62" i="33"/>
  <c r="K62" i="33"/>
  <c r="J62" i="33"/>
  <c r="I62" i="33"/>
  <c r="H62" i="33"/>
  <c r="G62" i="33"/>
  <c r="O61" i="33"/>
  <c r="N61" i="33"/>
  <c r="M61" i="33"/>
  <c r="L61" i="33"/>
  <c r="K61" i="33"/>
  <c r="J61" i="33"/>
  <c r="I61" i="33"/>
  <c r="H61" i="33"/>
  <c r="G61" i="33"/>
  <c r="O60" i="33"/>
  <c r="N60" i="33"/>
  <c r="M60" i="33"/>
  <c r="L60" i="33"/>
  <c r="K60" i="33"/>
  <c r="J60" i="33"/>
  <c r="I60" i="33"/>
  <c r="H60" i="33"/>
  <c r="G60" i="33"/>
  <c r="O59" i="33"/>
  <c r="N59" i="33"/>
  <c r="M59" i="33"/>
  <c r="L59" i="33"/>
  <c r="K59" i="33"/>
  <c r="J59" i="33"/>
  <c r="I59" i="33"/>
  <c r="H59" i="33"/>
  <c r="G59" i="33"/>
  <c r="O58" i="33"/>
  <c r="N58" i="33"/>
  <c r="M58" i="33"/>
  <c r="L58" i="33"/>
  <c r="K58" i="33"/>
  <c r="J58" i="33"/>
  <c r="I58" i="33"/>
  <c r="H58" i="33"/>
  <c r="G58" i="33"/>
  <c r="O57" i="33"/>
  <c r="N57" i="33"/>
  <c r="M57" i="33"/>
  <c r="L57" i="33"/>
  <c r="K57" i="33"/>
  <c r="J57" i="33"/>
  <c r="I57" i="33"/>
  <c r="H57" i="33"/>
  <c r="G57" i="33"/>
  <c r="O56" i="33"/>
  <c r="N56" i="33"/>
  <c r="M56" i="33"/>
  <c r="L56" i="33"/>
  <c r="K56" i="33"/>
  <c r="J56" i="33"/>
  <c r="I56" i="33"/>
  <c r="H56" i="33"/>
  <c r="G56" i="33"/>
  <c r="O55" i="33"/>
  <c r="N55" i="33"/>
  <c r="M55" i="33"/>
  <c r="L55" i="33"/>
  <c r="K55" i="33"/>
  <c r="J55" i="33"/>
  <c r="I55" i="33"/>
  <c r="H55" i="33"/>
  <c r="G55" i="33"/>
  <c r="O53" i="33"/>
  <c r="N53" i="33"/>
  <c r="M53" i="33"/>
  <c r="L53" i="33"/>
  <c r="K53" i="33"/>
  <c r="J53" i="33"/>
  <c r="I53" i="33"/>
  <c r="H53" i="33"/>
  <c r="G53" i="33"/>
  <c r="O52" i="33"/>
  <c r="N52" i="33"/>
  <c r="M52" i="33"/>
  <c r="L52" i="33"/>
  <c r="K52" i="33"/>
  <c r="J52" i="33"/>
  <c r="I52" i="33"/>
  <c r="H52" i="33"/>
  <c r="G52" i="33"/>
  <c r="O51" i="33"/>
  <c r="N51" i="33"/>
  <c r="M51" i="33"/>
  <c r="L51" i="33"/>
  <c r="K51" i="33"/>
  <c r="J51" i="33"/>
  <c r="I51" i="33"/>
  <c r="H51" i="33"/>
  <c r="G51" i="33"/>
  <c r="O50" i="33"/>
  <c r="N50" i="33"/>
  <c r="M50" i="33"/>
  <c r="L50" i="33"/>
  <c r="K50" i="33"/>
  <c r="J50" i="33"/>
  <c r="I50" i="33"/>
  <c r="H50" i="33"/>
  <c r="G50" i="33"/>
  <c r="O49" i="33"/>
  <c r="N49" i="33"/>
  <c r="M49" i="33"/>
  <c r="L49" i="33"/>
  <c r="K49" i="33"/>
  <c r="J49" i="33"/>
  <c r="I49" i="33"/>
  <c r="H49" i="33"/>
  <c r="G49" i="33"/>
  <c r="O47" i="33"/>
  <c r="N47" i="33"/>
  <c r="M47" i="33"/>
  <c r="L47" i="33"/>
  <c r="K47" i="33"/>
  <c r="J47" i="33"/>
  <c r="I47" i="33"/>
  <c r="H47" i="33"/>
  <c r="G47" i="33"/>
  <c r="O46" i="33"/>
  <c r="N46" i="33"/>
  <c r="M46" i="33"/>
  <c r="L46" i="33"/>
  <c r="K46" i="33"/>
  <c r="J46" i="33"/>
  <c r="I46" i="33"/>
  <c r="H46" i="33"/>
  <c r="G46" i="33"/>
  <c r="O45" i="33"/>
  <c r="N45" i="33"/>
  <c r="M45" i="33"/>
  <c r="L45" i="33"/>
  <c r="K45" i="33"/>
  <c r="J45" i="33"/>
  <c r="I45" i="33"/>
  <c r="H45" i="33"/>
  <c r="G45" i="33"/>
  <c r="O44" i="33"/>
  <c r="N44" i="33"/>
  <c r="M44" i="33"/>
  <c r="L44" i="33"/>
  <c r="K44" i="33"/>
  <c r="J44" i="33"/>
  <c r="I44" i="33"/>
  <c r="H44" i="33"/>
  <c r="G44" i="33"/>
  <c r="O43" i="33"/>
  <c r="N43" i="33"/>
  <c r="M43" i="33"/>
  <c r="L43" i="33"/>
  <c r="K43" i="33"/>
  <c r="J43" i="33"/>
  <c r="I43" i="33"/>
  <c r="H43" i="33"/>
  <c r="G43" i="33"/>
  <c r="O42" i="33"/>
  <c r="N42" i="33"/>
  <c r="M42" i="33"/>
  <c r="L42" i="33"/>
  <c r="K42" i="33"/>
  <c r="J42" i="33"/>
  <c r="I42" i="33"/>
  <c r="H42" i="33"/>
  <c r="G42" i="33"/>
  <c r="O41" i="33"/>
  <c r="N41" i="33"/>
  <c r="M41" i="33"/>
  <c r="L41" i="33"/>
  <c r="K41" i="33"/>
  <c r="J41" i="33"/>
  <c r="I41" i="33"/>
  <c r="H41" i="33"/>
  <c r="G41" i="33"/>
  <c r="O40" i="33"/>
  <c r="N40" i="33"/>
  <c r="M40" i="33"/>
  <c r="L40" i="33"/>
  <c r="K40" i="33"/>
  <c r="J40" i="33"/>
  <c r="I40" i="33"/>
  <c r="H40" i="33"/>
  <c r="G40" i="33"/>
  <c r="O39" i="33"/>
  <c r="N39" i="33"/>
  <c r="M39" i="33"/>
  <c r="L39" i="33"/>
  <c r="K39" i="33"/>
  <c r="J39" i="33"/>
  <c r="I39" i="33"/>
  <c r="H39" i="33"/>
  <c r="G39" i="33"/>
  <c r="O38" i="33"/>
  <c r="N38" i="33"/>
  <c r="M38" i="33"/>
  <c r="L38" i="33"/>
  <c r="K38" i="33"/>
  <c r="J38" i="33"/>
  <c r="I38" i="33"/>
  <c r="H38" i="33"/>
  <c r="G38" i="33"/>
  <c r="O37" i="33"/>
  <c r="N37" i="33"/>
  <c r="M37" i="33"/>
  <c r="L37" i="33"/>
  <c r="K37" i="33"/>
  <c r="J37" i="33"/>
  <c r="I37" i="33"/>
  <c r="H37" i="33"/>
  <c r="G37" i="33"/>
  <c r="O36" i="33"/>
  <c r="N36" i="33"/>
  <c r="M36" i="33"/>
  <c r="L36" i="33"/>
  <c r="K36" i="33"/>
  <c r="J36" i="33"/>
  <c r="I36" i="33"/>
  <c r="H36" i="33"/>
  <c r="G36" i="33"/>
  <c r="O35" i="33"/>
  <c r="N35" i="33"/>
  <c r="M35" i="33"/>
  <c r="L35" i="33"/>
  <c r="K35" i="33"/>
  <c r="J35" i="33"/>
  <c r="I35" i="33"/>
  <c r="H35" i="33"/>
  <c r="G35" i="33"/>
  <c r="O34" i="33"/>
  <c r="N34" i="33"/>
  <c r="M34" i="33"/>
  <c r="L34" i="33"/>
  <c r="K34" i="33"/>
  <c r="J34" i="33"/>
  <c r="I34" i="33"/>
  <c r="H34" i="33"/>
  <c r="G34" i="33"/>
  <c r="O33" i="33"/>
  <c r="N33" i="33"/>
  <c r="M33" i="33"/>
  <c r="L33" i="33"/>
  <c r="K33" i="33"/>
  <c r="J33" i="33"/>
  <c r="I33" i="33"/>
  <c r="H33" i="33"/>
  <c r="G33" i="33"/>
  <c r="O32" i="33"/>
  <c r="N32" i="33"/>
  <c r="M32" i="33"/>
  <c r="L32" i="33"/>
  <c r="K32" i="33"/>
  <c r="J32" i="33"/>
  <c r="I32" i="33"/>
  <c r="H32" i="33"/>
  <c r="G32" i="33"/>
  <c r="O31" i="33"/>
  <c r="N31" i="33"/>
  <c r="M31" i="33"/>
  <c r="L31" i="33"/>
  <c r="K31" i="33"/>
  <c r="J31" i="33"/>
  <c r="I31" i="33"/>
  <c r="H31" i="33"/>
  <c r="G31" i="33"/>
  <c r="O30" i="33"/>
  <c r="N30" i="33"/>
  <c r="M30" i="33"/>
  <c r="L30" i="33"/>
  <c r="K30" i="33"/>
  <c r="J30" i="33"/>
  <c r="I30" i="33"/>
  <c r="H30" i="33"/>
  <c r="G30" i="33"/>
  <c r="O29" i="33"/>
  <c r="N29" i="33"/>
  <c r="M29" i="33"/>
  <c r="L29" i="33"/>
  <c r="K29" i="33"/>
  <c r="J29" i="33"/>
  <c r="I29" i="33"/>
  <c r="H29" i="33"/>
  <c r="G29" i="33"/>
  <c r="O28" i="33"/>
  <c r="N28" i="33"/>
  <c r="M28" i="33"/>
  <c r="L28" i="33"/>
  <c r="K28" i="33"/>
  <c r="J28" i="33"/>
  <c r="I28" i="33"/>
  <c r="H28" i="33"/>
  <c r="G28" i="33"/>
  <c r="O27" i="33"/>
  <c r="N27" i="33"/>
  <c r="M27" i="33"/>
  <c r="L27" i="33"/>
  <c r="K27" i="33"/>
  <c r="J27" i="33"/>
  <c r="I27" i="33"/>
  <c r="H27" i="33"/>
  <c r="G27" i="33"/>
  <c r="O26" i="33"/>
  <c r="N26" i="33"/>
  <c r="M26" i="33"/>
  <c r="L26" i="33"/>
  <c r="K26" i="33"/>
  <c r="J26" i="33"/>
  <c r="I26" i="33"/>
  <c r="H26" i="33"/>
  <c r="G26" i="33"/>
  <c r="O25" i="33"/>
  <c r="N25" i="33"/>
  <c r="M25" i="33"/>
  <c r="L25" i="33"/>
  <c r="K25" i="33"/>
  <c r="J25" i="33"/>
  <c r="I25" i="33"/>
  <c r="H25" i="33"/>
  <c r="G25" i="33"/>
  <c r="O24" i="33"/>
  <c r="N24" i="33"/>
  <c r="M24" i="33"/>
  <c r="L24" i="33"/>
  <c r="K24" i="33"/>
  <c r="J24" i="33"/>
  <c r="I24" i="33"/>
  <c r="H24" i="33"/>
  <c r="G24" i="33"/>
  <c r="O23" i="33"/>
  <c r="N23" i="33"/>
  <c r="M23" i="33"/>
  <c r="L23" i="33"/>
  <c r="K23" i="33"/>
  <c r="J23" i="33"/>
  <c r="I23" i="33"/>
  <c r="H23" i="33"/>
  <c r="G23" i="33"/>
  <c r="O22" i="33"/>
  <c r="N22" i="33"/>
  <c r="M22" i="33"/>
  <c r="L22" i="33"/>
  <c r="K22" i="33"/>
  <c r="J22" i="33"/>
  <c r="I22" i="33"/>
  <c r="H22" i="33"/>
  <c r="G22" i="33"/>
  <c r="O21" i="33"/>
  <c r="N21" i="33"/>
  <c r="M21" i="33"/>
  <c r="L21" i="33"/>
  <c r="K21" i="33"/>
  <c r="J21" i="33"/>
  <c r="I21" i="33"/>
  <c r="H21" i="33"/>
  <c r="G21" i="33"/>
  <c r="O20" i="33"/>
  <c r="N20" i="33"/>
  <c r="M20" i="33"/>
  <c r="L20" i="33"/>
  <c r="K20" i="33"/>
  <c r="J20" i="33"/>
  <c r="I20" i="33"/>
  <c r="H20" i="33"/>
  <c r="G20" i="33"/>
  <c r="O19" i="33"/>
  <c r="N19" i="33"/>
  <c r="M19" i="33"/>
  <c r="L19" i="33"/>
  <c r="K19" i="33"/>
  <c r="J19" i="33"/>
  <c r="I19" i="33"/>
  <c r="H19" i="33"/>
  <c r="G19" i="33"/>
  <c r="O18" i="33"/>
  <c r="N18" i="33"/>
  <c r="M18" i="33"/>
  <c r="L18" i="33"/>
  <c r="K18" i="33"/>
  <c r="J18" i="33"/>
  <c r="I18" i="33"/>
  <c r="H18" i="33"/>
  <c r="G18" i="33"/>
  <c r="O17" i="33"/>
  <c r="N17" i="33"/>
  <c r="M17" i="33"/>
  <c r="L17" i="33"/>
  <c r="K17" i="33"/>
  <c r="J17" i="33"/>
  <c r="I17" i="33"/>
  <c r="H17" i="33"/>
  <c r="G17" i="33"/>
  <c r="O16" i="33"/>
  <c r="N16" i="33"/>
  <c r="M16" i="33"/>
  <c r="L16" i="33"/>
  <c r="K16" i="33"/>
  <c r="J16" i="33"/>
  <c r="I16" i="33"/>
  <c r="H16" i="33"/>
  <c r="G16" i="33"/>
  <c r="O15" i="33"/>
  <c r="N15" i="33"/>
  <c r="M15" i="33"/>
  <c r="L15" i="33"/>
  <c r="K15" i="33"/>
  <c r="J15" i="33"/>
  <c r="I15" i="33"/>
  <c r="H15" i="33"/>
  <c r="G15" i="33"/>
  <c r="O14" i="33"/>
  <c r="N14" i="33"/>
  <c r="M14" i="33"/>
  <c r="L14" i="33"/>
  <c r="K14" i="33"/>
  <c r="J14" i="33"/>
  <c r="I14" i="33"/>
  <c r="H14" i="33"/>
  <c r="G14" i="33"/>
  <c r="O13" i="33"/>
  <c r="N13" i="33"/>
  <c r="M13" i="33"/>
  <c r="L13" i="33"/>
  <c r="K13" i="33"/>
  <c r="J13" i="33"/>
  <c r="I13" i="33"/>
  <c r="H13" i="33"/>
  <c r="G13" i="33"/>
  <c r="O12" i="33"/>
  <c r="N12" i="33"/>
  <c r="M12" i="33"/>
  <c r="L12" i="33"/>
  <c r="K12" i="33"/>
  <c r="J12" i="33"/>
  <c r="I12" i="33"/>
  <c r="H12" i="33"/>
  <c r="G12" i="33"/>
  <c r="O11" i="33"/>
  <c r="N11" i="33"/>
  <c r="M11" i="33"/>
  <c r="L11" i="33"/>
  <c r="K11" i="33"/>
  <c r="J11" i="33"/>
  <c r="I11" i="33"/>
  <c r="H11" i="33"/>
  <c r="G11" i="33"/>
  <c r="O10" i="33"/>
  <c r="N10" i="33"/>
  <c r="M10" i="33"/>
  <c r="L10" i="33"/>
  <c r="K10" i="33"/>
  <c r="J10" i="33"/>
  <c r="I10" i="33"/>
  <c r="H10" i="33"/>
  <c r="G10" i="33"/>
  <c r="O9" i="33"/>
  <c r="N9" i="33"/>
  <c r="M9" i="33"/>
  <c r="L9" i="33"/>
  <c r="K9" i="33"/>
  <c r="J9" i="33"/>
  <c r="I9" i="33"/>
  <c r="H9" i="33"/>
  <c r="G9" i="33"/>
  <c r="O8" i="33"/>
  <c r="N8" i="33"/>
  <c r="M8" i="33"/>
  <c r="L8" i="33"/>
  <c r="K8" i="33"/>
  <c r="J8" i="33"/>
  <c r="I8" i="33"/>
  <c r="H8" i="33"/>
  <c r="G8" i="33"/>
  <c r="O7" i="33"/>
  <c r="N7" i="33"/>
  <c r="M7" i="33"/>
  <c r="L7" i="33"/>
  <c r="K7" i="33"/>
  <c r="J7" i="33"/>
  <c r="I7" i="33"/>
  <c r="H7" i="33"/>
  <c r="G7" i="33"/>
  <c r="D95" i="33"/>
  <c r="L95" i="33"/>
  <c r="J95" i="33"/>
  <c r="H95" i="33"/>
  <c r="D92" i="33"/>
  <c r="D76" i="33"/>
  <c r="D54" i="33"/>
  <c r="D48" i="33"/>
  <c r="G7" i="32"/>
  <c r="O94" i="32"/>
  <c r="N94" i="32"/>
  <c r="M94" i="32"/>
  <c r="L94" i="32"/>
  <c r="K94" i="32"/>
  <c r="J94" i="32"/>
  <c r="I94" i="32"/>
  <c r="H94" i="32"/>
  <c r="G94" i="32"/>
  <c r="O93" i="32"/>
  <c r="N93" i="32"/>
  <c r="M93" i="32"/>
  <c r="L93" i="32"/>
  <c r="L95" i="32" s="1"/>
  <c r="K93" i="32"/>
  <c r="J93" i="32"/>
  <c r="J95" i="32" s="1"/>
  <c r="I93" i="32"/>
  <c r="H93" i="32"/>
  <c r="G93" i="32"/>
  <c r="O91" i="32"/>
  <c r="N91" i="32"/>
  <c r="M91" i="32"/>
  <c r="L91" i="32"/>
  <c r="K91" i="32"/>
  <c r="J91" i="32"/>
  <c r="I91" i="32"/>
  <c r="H91" i="32"/>
  <c r="G91" i="32"/>
  <c r="O90" i="32"/>
  <c r="N90" i="32"/>
  <c r="M90" i="32"/>
  <c r="L90" i="32"/>
  <c r="K90" i="32"/>
  <c r="J90" i="32"/>
  <c r="I90" i="32"/>
  <c r="H90" i="32"/>
  <c r="G90" i="32"/>
  <c r="O89" i="32"/>
  <c r="N89" i="32"/>
  <c r="M89" i="32"/>
  <c r="L89" i="32"/>
  <c r="K89" i="32"/>
  <c r="J89" i="32"/>
  <c r="I89" i="32"/>
  <c r="H89" i="32"/>
  <c r="G89" i="32"/>
  <c r="O88" i="32"/>
  <c r="N88" i="32"/>
  <c r="M88" i="32"/>
  <c r="L88" i="32"/>
  <c r="K88" i="32"/>
  <c r="J88" i="32"/>
  <c r="I88" i="32"/>
  <c r="H88" i="32"/>
  <c r="G88" i="32"/>
  <c r="O87" i="32"/>
  <c r="N87" i="32"/>
  <c r="M87" i="32"/>
  <c r="L87" i="32"/>
  <c r="K87" i="32"/>
  <c r="J87" i="32"/>
  <c r="I87" i="32"/>
  <c r="H87" i="32"/>
  <c r="G87" i="32"/>
  <c r="O86" i="32"/>
  <c r="N86" i="32"/>
  <c r="M86" i="32"/>
  <c r="L86" i="32"/>
  <c r="K86" i="32"/>
  <c r="J86" i="32"/>
  <c r="I86" i="32"/>
  <c r="H86" i="32"/>
  <c r="G86" i="32"/>
  <c r="O85" i="32"/>
  <c r="N85" i="32"/>
  <c r="M85" i="32"/>
  <c r="L85" i="32"/>
  <c r="K85" i="32"/>
  <c r="J85" i="32"/>
  <c r="I85" i="32"/>
  <c r="H85" i="32"/>
  <c r="G85" i="32"/>
  <c r="O84" i="32"/>
  <c r="N84" i="32"/>
  <c r="M84" i="32"/>
  <c r="L84" i="32"/>
  <c r="K84" i="32"/>
  <c r="J84" i="32"/>
  <c r="I84" i="32"/>
  <c r="H84" i="32"/>
  <c r="G84" i="32"/>
  <c r="O83" i="32"/>
  <c r="N83" i="32"/>
  <c r="M83" i="32"/>
  <c r="L83" i="32"/>
  <c r="K83" i="32"/>
  <c r="J83" i="32"/>
  <c r="I83" i="32"/>
  <c r="H83" i="32"/>
  <c r="G83" i="32"/>
  <c r="O82" i="32"/>
  <c r="N82" i="32"/>
  <c r="M82" i="32"/>
  <c r="L82" i="32"/>
  <c r="K82" i="32"/>
  <c r="J82" i="32"/>
  <c r="I82" i="32"/>
  <c r="H82" i="32"/>
  <c r="G82" i="32"/>
  <c r="O81" i="32"/>
  <c r="N81" i="32"/>
  <c r="M81" i="32"/>
  <c r="L81" i="32"/>
  <c r="K81" i="32"/>
  <c r="J81" i="32"/>
  <c r="I81" i="32"/>
  <c r="H81" i="32"/>
  <c r="G81" i="32"/>
  <c r="O80" i="32"/>
  <c r="N80" i="32"/>
  <c r="M80" i="32"/>
  <c r="L80" i="32"/>
  <c r="K80" i="32"/>
  <c r="J80" i="32"/>
  <c r="I80" i="32"/>
  <c r="H80" i="32"/>
  <c r="G80" i="32"/>
  <c r="O79" i="32"/>
  <c r="N79" i="32"/>
  <c r="M79" i="32"/>
  <c r="L79" i="32"/>
  <c r="K79" i="32"/>
  <c r="J79" i="32"/>
  <c r="I79" i="32"/>
  <c r="H79" i="32"/>
  <c r="G79" i="32"/>
  <c r="O78" i="32"/>
  <c r="N78" i="32"/>
  <c r="M78" i="32"/>
  <c r="L78" i="32"/>
  <c r="K78" i="32"/>
  <c r="J78" i="32"/>
  <c r="I78" i="32"/>
  <c r="H78" i="32"/>
  <c r="G78" i="32"/>
  <c r="O77" i="32"/>
  <c r="N77" i="32"/>
  <c r="M77" i="32"/>
  <c r="L77" i="32"/>
  <c r="K77" i="32"/>
  <c r="J77" i="32"/>
  <c r="I77" i="32"/>
  <c r="H77" i="32"/>
  <c r="G77" i="32"/>
  <c r="O75" i="32"/>
  <c r="N75" i="32"/>
  <c r="M75" i="32"/>
  <c r="L75" i="32"/>
  <c r="K75" i="32"/>
  <c r="J75" i="32"/>
  <c r="I75" i="32"/>
  <c r="H75" i="32"/>
  <c r="G75" i="32"/>
  <c r="O74" i="32"/>
  <c r="N74" i="32"/>
  <c r="M74" i="32"/>
  <c r="L74" i="32"/>
  <c r="K74" i="32"/>
  <c r="J74" i="32"/>
  <c r="I74" i="32"/>
  <c r="H74" i="32"/>
  <c r="G74" i="32"/>
  <c r="O73" i="32"/>
  <c r="N73" i="32"/>
  <c r="M73" i="32"/>
  <c r="L73" i="32"/>
  <c r="K73" i="32"/>
  <c r="J73" i="32"/>
  <c r="I73" i="32"/>
  <c r="H73" i="32"/>
  <c r="G73" i="32"/>
  <c r="O72" i="32"/>
  <c r="N72" i="32"/>
  <c r="M72" i="32"/>
  <c r="L72" i="32"/>
  <c r="K72" i="32"/>
  <c r="J72" i="32"/>
  <c r="I72" i="32"/>
  <c r="H72" i="32"/>
  <c r="G72" i="32"/>
  <c r="O71" i="32"/>
  <c r="N71" i="32"/>
  <c r="M71" i="32"/>
  <c r="L71" i="32"/>
  <c r="K71" i="32"/>
  <c r="J71" i="32"/>
  <c r="I71" i="32"/>
  <c r="H71" i="32"/>
  <c r="G71" i="32"/>
  <c r="O70" i="32"/>
  <c r="N70" i="32"/>
  <c r="M70" i="32"/>
  <c r="L70" i="32"/>
  <c r="K70" i="32"/>
  <c r="J70" i="32"/>
  <c r="I70" i="32"/>
  <c r="H70" i="32"/>
  <c r="G70" i="32"/>
  <c r="O69" i="32"/>
  <c r="N69" i="32"/>
  <c r="M69" i="32"/>
  <c r="L69" i="32"/>
  <c r="K69" i="32"/>
  <c r="J69" i="32"/>
  <c r="I69" i="32"/>
  <c r="H69" i="32"/>
  <c r="G69" i="32"/>
  <c r="O68" i="32"/>
  <c r="N68" i="32"/>
  <c r="M68" i="32"/>
  <c r="L68" i="32"/>
  <c r="K68" i="32"/>
  <c r="J68" i="32"/>
  <c r="I68" i="32"/>
  <c r="H68" i="32"/>
  <c r="G68" i="32"/>
  <c r="O67" i="32"/>
  <c r="N67" i="32"/>
  <c r="M67" i="32"/>
  <c r="L67" i="32"/>
  <c r="K67" i="32"/>
  <c r="J67" i="32"/>
  <c r="I67" i="32"/>
  <c r="H67" i="32"/>
  <c r="G67" i="32"/>
  <c r="O66" i="32"/>
  <c r="N66" i="32"/>
  <c r="M66" i="32"/>
  <c r="L66" i="32"/>
  <c r="K66" i="32"/>
  <c r="J66" i="32"/>
  <c r="I66" i="32"/>
  <c r="H66" i="32"/>
  <c r="G66" i="32"/>
  <c r="O65" i="32"/>
  <c r="N65" i="32"/>
  <c r="M65" i="32"/>
  <c r="L65" i="32"/>
  <c r="K65" i="32"/>
  <c r="J65" i="32"/>
  <c r="I65" i="32"/>
  <c r="H65" i="32"/>
  <c r="G65" i="32"/>
  <c r="O64" i="32"/>
  <c r="N64" i="32"/>
  <c r="M64" i="32"/>
  <c r="L64" i="32"/>
  <c r="K64" i="32"/>
  <c r="J64" i="32"/>
  <c r="I64" i="32"/>
  <c r="H64" i="32"/>
  <c r="G64" i="32"/>
  <c r="O63" i="32"/>
  <c r="N63" i="32"/>
  <c r="M63" i="32"/>
  <c r="L63" i="32"/>
  <c r="K63" i="32"/>
  <c r="J63" i="32"/>
  <c r="I63" i="32"/>
  <c r="H63" i="32"/>
  <c r="G63" i="32"/>
  <c r="O62" i="32"/>
  <c r="N62" i="32"/>
  <c r="M62" i="32"/>
  <c r="L62" i="32"/>
  <c r="K62" i="32"/>
  <c r="J62" i="32"/>
  <c r="I62" i="32"/>
  <c r="H62" i="32"/>
  <c r="G62" i="32"/>
  <c r="O61" i="32"/>
  <c r="N61" i="32"/>
  <c r="M61" i="32"/>
  <c r="L61" i="32"/>
  <c r="K61" i="32"/>
  <c r="J61" i="32"/>
  <c r="I61" i="32"/>
  <c r="H61" i="32"/>
  <c r="G61" i="32"/>
  <c r="O60" i="32"/>
  <c r="N60" i="32"/>
  <c r="M60" i="32"/>
  <c r="L60" i="32"/>
  <c r="K60" i="32"/>
  <c r="J60" i="32"/>
  <c r="I60" i="32"/>
  <c r="H60" i="32"/>
  <c r="G60" i="32"/>
  <c r="O59" i="32"/>
  <c r="N59" i="32"/>
  <c r="M59" i="32"/>
  <c r="L59" i="32"/>
  <c r="K59" i="32"/>
  <c r="J59" i="32"/>
  <c r="I59" i="32"/>
  <c r="H59" i="32"/>
  <c r="G59" i="32"/>
  <c r="O58" i="32"/>
  <c r="N58" i="32"/>
  <c r="M58" i="32"/>
  <c r="L58" i="32"/>
  <c r="K58" i="32"/>
  <c r="J58" i="32"/>
  <c r="I58" i="32"/>
  <c r="H58" i="32"/>
  <c r="G58" i="32"/>
  <c r="O57" i="32"/>
  <c r="N57" i="32"/>
  <c r="M57" i="32"/>
  <c r="L57" i="32"/>
  <c r="K57" i="32"/>
  <c r="J57" i="32"/>
  <c r="I57" i="32"/>
  <c r="H57" i="32"/>
  <c r="G57" i="32"/>
  <c r="O56" i="32"/>
  <c r="N56" i="32"/>
  <c r="M56" i="32"/>
  <c r="L56" i="32"/>
  <c r="K56" i="32"/>
  <c r="J56" i="32"/>
  <c r="I56" i="32"/>
  <c r="H56" i="32"/>
  <c r="G56" i="32"/>
  <c r="O55" i="32"/>
  <c r="N55" i="32"/>
  <c r="M55" i="32"/>
  <c r="L55" i="32"/>
  <c r="K55" i="32"/>
  <c r="J55" i="32"/>
  <c r="I55" i="32"/>
  <c r="H55" i="32"/>
  <c r="G55" i="32"/>
  <c r="O53" i="32"/>
  <c r="N53" i="32"/>
  <c r="M53" i="32"/>
  <c r="L53" i="32"/>
  <c r="K53" i="32"/>
  <c r="J53" i="32"/>
  <c r="I53" i="32"/>
  <c r="H53" i="32"/>
  <c r="G53" i="32"/>
  <c r="O52" i="32"/>
  <c r="N52" i="32"/>
  <c r="M52" i="32"/>
  <c r="L52" i="32"/>
  <c r="K52" i="32"/>
  <c r="J52" i="32"/>
  <c r="I52" i="32"/>
  <c r="H52" i="32"/>
  <c r="G52" i="32"/>
  <c r="O51" i="32"/>
  <c r="N51" i="32"/>
  <c r="M51" i="32"/>
  <c r="L51" i="32"/>
  <c r="K51" i="32"/>
  <c r="J51" i="32"/>
  <c r="I51" i="32"/>
  <c r="H51" i="32"/>
  <c r="G51" i="32"/>
  <c r="O50" i="32"/>
  <c r="N50" i="32"/>
  <c r="M50" i="32"/>
  <c r="L50" i="32"/>
  <c r="K50" i="32"/>
  <c r="J50" i="32"/>
  <c r="I50" i="32"/>
  <c r="H50" i="32"/>
  <c r="G50" i="32"/>
  <c r="O49" i="32"/>
  <c r="N49" i="32"/>
  <c r="M49" i="32"/>
  <c r="L49" i="32"/>
  <c r="K49" i="32"/>
  <c r="J49" i="32"/>
  <c r="I49" i="32"/>
  <c r="H49" i="32"/>
  <c r="G49" i="32"/>
  <c r="O47" i="32"/>
  <c r="N47" i="32"/>
  <c r="M47" i="32"/>
  <c r="L47" i="32"/>
  <c r="K47" i="32"/>
  <c r="J47" i="32"/>
  <c r="I47" i="32"/>
  <c r="H47" i="32"/>
  <c r="G47" i="32"/>
  <c r="O46" i="32"/>
  <c r="N46" i="32"/>
  <c r="M46" i="32"/>
  <c r="L46" i="32"/>
  <c r="K46" i="32"/>
  <c r="J46" i="32"/>
  <c r="I46" i="32"/>
  <c r="H46" i="32"/>
  <c r="G46" i="32"/>
  <c r="O45" i="32"/>
  <c r="N45" i="32"/>
  <c r="M45" i="32"/>
  <c r="L45" i="32"/>
  <c r="K45" i="32"/>
  <c r="J45" i="32"/>
  <c r="I45" i="32"/>
  <c r="H45" i="32"/>
  <c r="G45" i="32"/>
  <c r="O44" i="32"/>
  <c r="N44" i="32"/>
  <c r="M44" i="32"/>
  <c r="L44" i="32"/>
  <c r="K44" i="32"/>
  <c r="J44" i="32"/>
  <c r="I44" i="32"/>
  <c r="H44" i="32"/>
  <c r="G44" i="32"/>
  <c r="O43" i="32"/>
  <c r="N43" i="32"/>
  <c r="M43" i="32"/>
  <c r="L43" i="32"/>
  <c r="K43" i="32"/>
  <c r="J43" i="32"/>
  <c r="I43" i="32"/>
  <c r="H43" i="32"/>
  <c r="G43" i="32"/>
  <c r="O42" i="32"/>
  <c r="N42" i="32"/>
  <c r="M42" i="32"/>
  <c r="L42" i="32"/>
  <c r="K42" i="32"/>
  <c r="J42" i="32"/>
  <c r="I42" i="32"/>
  <c r="H42" i="32"/>
  <c r="G42" i="32"/>
  <c r="O41" i="32"/>
  <c r="N41" i="32"/>
  <c r="M41" i="32"/>
  <c r="L41" i="32"/>
  <c r="K41" i="32"/>
  <c r="J41" i="32"/>
  <c r="I41" i="32"/>
  <c r="H41" i="32"/>
  <c r="G41" i="32"/>
  <c r="O40" i="32"/>
  <c r="N40" i="32"/>
  <c r="M40" i="32"/>
  <c r="L40" i="32"/>
  <c r="K40" i="32"/>
  <c r="J40" i="32"/>
  <c r="I40" i="32"/>
  <c r="H40" i="32"/>
  <c r="G40" i="32"/>
  <c r="O39" i="32"/>
  <c r="N39" i="32"/>
  <c r="M39" i="32"/>
  <c r="L39" i="32"/>
  <c r="K39" i="32"/>
  <c r="J39" i="32"/>
  <c r="I39" i="32"/>
  <c r="H39" i="32"/>
  <c r="G39" i="32"/>
  <c r="O38" i="32"/>
  <c r="N38" i="32"/>
  <c r="M38" i="32"/>
  <c r="L38" i="32"/>
  <c r="K38" i="32"/>
  <c r="J38" i="32"/>
  <c r="I38" i="32"/>
  <c r="H38" i="32"/>
  <c r="G38" i="32"/>
  <c r="O37" i="32"/>
  <c r="N37" i="32"/>
  <c r="M37" i="32"/>
  <c r="L37" i="32"/>
  <c r="K37" i="32"/>
  <c r="J37" i="32"/>
  <c r="I37" i="32"/>
  <c r="H37" i="32"/>
  <c r="G37" i="32"/>
  <c r="O36" i="32"/>
  <c r="N36" i="32"/>
  <c r="M36" i="32"/>
  <c r="L36" i="32"/>
  <c r="K36" i="32"/>
  <c r="J36" i="32"/>
  <c r="I36" i="32"/>
  <c r="H36" i="32"/>
  <c r="G36" i="32"/>
  <c r="O35" i="32"/>
  <c r="N35" i="32"/>
  <c r="M35" i="32"/>
  <c r="L35" i="32"/>
  <c r="K35" i="32"/>
  <c r="J35" i="32"/>
  <c r="I35" i="32"/>
  <c r="H35" i="32"/>
  <c r="G35" i="32"/>
  <c r="O34" i="32"/>
  <c r="N34" i="32"/>
  <c r="M34" i="32"/>
  <c r="L34" i="32"/>
  <c r="K34" i="32"/>
  <c r="J34" i="32"/>
  <c r="I34" i="32"/>
  <c r="H34" i="32"/>
  <c r="G34" i="32"/>
  <c r="O33" i="32"/>
  <c r="N33" i="32"/>
  <c r="M33" i="32"/>
  <c r="L33" i="32"/>
  <c r="K33" i="32"/>
  <c r="J33" i="32"/>
  <c r="I33" i="32"/>
  <c r="H33" i="32"/>
  <c r="G33" i="32"/>
  <c r="O32" i="32"/>
  <c r="N32" i="32"/>
  <c r="M32" i="32"/>
  <c r="L32" i="32"/>
  <c r="K32" i="32"/>
  <c r="J32" i="32"/>
  <c r="I32" i="32"/>
  <c r="H32" i="32"/>
  <c r="G32" i="32"/>
  <c r="O31" i="32"/>
  <c r="N31" i="32"/>
  <c r="M31" i="32"/>
  <c r="L31" i="32"/>
  <c r="K31" i="32"/>
  <c r="J31" i="32"/>
  <c r="I31" i="32"/>
  <c r="H31" i="32"/>
  <c r="G31" i="32"/>
  <c r="O30" i="32"/>
  <c r="N30" i="32"/>
  <c r="M30" i="32"/>
  <c r="L30" i="32"/>
  <c r="K30" i="32"/>
  <c r="J30" i="32"/>
  <c r="I30" i="32"/>
  <c r="H30" i="32"/>
  <c r="G30" i="32"/>
  <c r="O29" i="32"/>
  <c r="N29" i="32"/>
  <c r="M29" i="32"/>
  <c r="L29" i="32"/>
  <c r="K29" i="32"/>
  <c r="J29" i="32"/>
  <c r="I29" i="32"/>
  <c r="H29" i="32"/>
  <c r="G29" i="32"/>
  <c r="O28" i="32"/>
  <c r="N28" i="32"/>
  <c r="M28" i="32"/>
  <c r="L28" i="32"/>
  <c r="K28" i="32"/>
  <c r="J28" i="32"/>
  <c r="I28" i="32"/>
  <c r="H28" i="32"/>
  <c r="G28" i="32"/>
  <c r="O27" i="32"/>
  <c r="N27" i="32"/>
  <c r="M27" i="32"/>
  <c r="L27" i="32"/>
  <c r="K27" i="32"/>
  <c r="J27" i="32"/>
  <c r="I27" i="32"/>
  <c r="H27" i="32"/>
  <c r="G27" i="32"/>
  <c r="O26" i="32"/>
  <c r="N26" i="32"/>
  <c r="M26" i="32"/>
  <c r="L26" i="32"/>
  <c r="K26" i="32"/>
  <c r="J26" i="32"/>
  <c r="I26" i="32"/>
  <c r="H26" i="32"/>
  <c r="G26" i="32"/>
  <c r="O25" i="32"/>
  <c r="N25" i="32"/>
  <c r="M25" i="32"/>
  <c r="L25" i="32"/>
  <c r="K25" i="32"/>
  <c r="J25" i="32"/>
  <c r="I25" i="32"/>
  <c r="H25" i="32"/>
  <c r="G25" i="32"/>
  <c r="O24" i="32"/>
  <c r="N24" i="32"/>
  <c r="M24" i="32"/>
  <c r="L24" i="32"/>
  <c r="K24" i="32"/>
  <c r="J24" i="32"/>
  <c r="I24" i="32"/>
  <c r="H24" i="32"/>
  <c r="G24" i="32"/>
  <c r="O23" i="32"/>
  <c r="N23" i="32"/>
  <c r="M23" i="32"/>
  <c r="L23" i="32"/>
  <c r="K23" i="32"/>
  <c r="J23" i="32"/>
  <c r="I23" i="32"/>
  <c r="H23" i="32"/>
  <c r="G23" i="32"/>
  <c r="O22" i="32"/>
  <c r="N22" i="32"/>
  <c r="M22" i="32"/>
  <c r="L22" i="32"/>
  <c r="K22" i="32"/>
  <c r="J22" i="32"/>
  <c r="I22" i="32"/>
  <c r="H22" i="32"/>
  <c r="G22" i="32"/>
  <c r="O21" i="32"/>
  <c r="N21" i="32"/>
  <c r="M21" i="32"/>
  <c r="L21" i="32"/>
  <c r="K21" i="32"/>
  <c r="J21" i="32"/>
  <c r="I21" i="32"/>
  <c r="H21" i="32"/>
  <c r="G21" i="32"/>
  <c r="O20" i="32"/>
  <c r="N20" i="32"/>
  <c r="M20" i="32"/>
  <c r="L20" i="32"/>
  <c r="K20" i="32"/>
  <c r="J20" i="32"/>
  <c r="I20" i="32"/>
  <c r="H20" i="32"/>
  <c r="G20" i="32"/>
  <c r="O19" i="32"/>
  <c r="N19" i="32"/>
  <c r="M19" i="32"/>
  <c r="L19" i="32"/>
  <c r="K19" i="32"/>
  <c r="J19" i="32"/>
  <c r="I19" i="32"/>
  <c r="H19" i="32"/>
  <c r="G19" i="32"/>
  <c r="O18" i="32"/>
  <c r="N18" i="32"/>
  <c r="M18" i="32"/>
  <c r="L18" i="32"/>
  <c r="K18" i="32"/>
  <c r="J18" i="32"/>
  <c r="I18" i="32"/>
  <c r="H18" i="32"/>
  <c r="G18" i="32"/>
  <c r="O17" i="32"/>
  <c r="N17" i="32"/>
  <c r="M17" i="32"/>
  <c r="L17" i="32"/>
  <c r="K17" i="32"/>
  <c r="J17" i="32"/>
  <c r="I17" i="32"/>
  <c r="H17" i="32"/>
  <c r="G17" i="32"/>
  <c r="O16" i="32"/>
  <c r="N16" i="32"/>
  <c r="M16" i="32"/>
  <c r="L16" i="32"/>
  <c r="K16" i="32"/>
  <c r="J16" i="32"/>
  <c r="I16" i="32"/>
  <c r="H16" i="32"/>
  <c r="G16" i="32"/>
  <c r="O15" i="32"/>
  <c r="N15" i="32"/>
  <c r="M15" i="32"/>
  <c r="L15" i="32"/>
  <c r="K15" i="32"/>
  <c r="J15" i="32"/>
  <c r="I15" i="32"/>
  <c r="H15" i="32"/>
  <c r="G15" i="32"/>
  <c r="O14" i="32"/>
  <c r="N14" i="32"/>
  <c r="M14" i="32"/>
  <c r="L14" i="32"/>
  <c r="K14" i="32"/>
  <c r="J14" i="32"/>
  <c r="I14" i="32"/>
  <c r="H14" i="32"/>
  <c r="G14" i="32"/>
  <c r="O13" i="32"/>
  <c r="N13" i="32"/>
  <c r="M13" i="32"/>
  <c r="L13" i="32"/>
  <c r="K13" i="32"/>
  <c r="J13" i="32"/>
  <c r="I13" i="32"/>
  <c r="H13" i="32"/>
  <c r="G13" i="32"/>
  <c r="O12" i="32"/>
  <c r="N12" i="32"/>
  <c r="M12" i="32"/>
  <c r="L12" i="32"/>
  <c r="K12" i="32"/>
  <c r="J12" i="32"/>
  <c r="I12" i="32"/>
  <c r="H12" i="32"/>
  <c r="G12" i="32"/>
  <c r="O11" i="32"/>
  <c r="N11" i="32"/>
  <c r="M11" i="32"/>
  <c r="L11" i="32"/>
  <c r="K11" i="32"/>
  <c r="J11" i="32"/>
  <c r="I11" i="32"/>
  <c r="H11" i="32"/>
  <c r="G11" i="32"/>
  <c r="O10" i="32"/>
  <c r="N10" i="32"/>
  <c r="M10" i="32"/>
  <c r="L10" i="32"/>
  <c r="K10" i="32"/>
  <c r="J10" i="32"/>
  <c r="I10" i="32"/>
  <c r="H10" i="32"/>
  <c r="G10" i="32"/>
  <c r="O9" i="32"/>
  <c r="N9" i="32"/>
  <c r="M9" i="32"/>
  <c r="L9" i="32"/>
  <c r="K9" i="32"/>
  <c r="J9" i="32"/>
  <c r="I9" i="32"/>
  <c r="H9" i="32"/>
  <c r="G9" i="32"/>
  <c r="O8" i="32"/>
  <c r="N8" i="32"/>
  <c r="M8" i="32"/>
  <c r="L8" i="32"/>
  <c r="K8" i="32"/>
  <c r="J8" i="32"/>
  <c r="I8" i="32"/>
  <c r="H8" i="32"/>
  <c r="G8" i="32"/>
  <c r="O7" i="32"/>
  <c r="N7" i="32"/>
  <c r="M7" i="32"/>
  <c r="L7" i="32"/>
  <c r="K7" i="32"/>
  <c r="J7" i="32"/>
  <c r="I7" i="32"/>
  <c r="H7" i="32"/>
  <c r="D95" i="32"/>
  <c r="D92" i="32"/>
  <c r="D76" i="32"/>
  <c r="D54" i="32"/>
  <c r="D48" i="32"/>
  <c r="Y95" i="31"/>
  <c r="X95" i="31"/>
  <c r="W95" i="31"/>
  <c r="V95" i="31"/>
  <c r="U95" i="31"/>
  <c r="T95" i="31"/>
  <c r="S95" i="31"/>
  <c r="R95" i="31"/>
  <c r="Q95" i="31"/>
  <c r="P95" i="31"/>
  <c r="O95" i="31"/>
  <c r="N95" i="31"/>
  <c r="M95" i="31"/>
  <c r="L95" i="31"/>
  <c r="K95" i="31"/>
  <c r="J95" i="31"/>
  <c r="I95" i="31"/>
  <c r="H95" i="31"/>
  <c r="G95" i="31"/>
  <c r="Y94" i="31"/>
  <c r="X94" i="31"/>
  <c r="W94" i="31"/>
  <c r="V94" i="31"/>
  <c r="U94" i="31"/>
  <c r="T94" i="31"/>
  <c r="S94" i="31"/>
  <c r="R94" i="31"/>
  <c r="Q94" i="31"/>
  <c r="P94" i="31"/>
  <c r="O94" i="31"/>
  <c r="N94" i="31"/>
  <c r="M94" i="31"/>
  <c r="L94" i="31"/>
  <c r="K94" i="31"/>
  <c r="J94" i="31"/>
  <c r="I94" i="31"/>
  <c r="H94" i="31"/>
  <c r="G94" i="31"/>
  <c r="G96" i="31" s="1"/>
  <c r="Y92" i="31"/>
  <c r="X92" i="31"/>
  <c r="W92" i="31"/>
  <c r="V92" i="31"/>
  <c r="U92" i="31"/>
  <c r="T92" i="31"/>
  <c r="S92" i="31"/>
  <c r="R92" i="31"/>
  <c r="Q92" i="31"/>
  <c r="P92" i="31"/>
  <c r="O92" i="31"/>
  <c r="N92" i="31"/>
  <c r="M92" i="31"/>
  <c r="L92" i="31"/>
  <c r="K92" i="31"/>
  <c r="J92" i="31"/>
  <c r="I92" i="31"/>
  <c r="H92" i="31"/>
  <c r="G92" i="31"/>
  <c r="Y91" i="31"/>
  <c r="X91" i="31"/>
  <c r="W91" i="31"/>
  <c r="V91" i="31"/>
  <c r="U91" i="31"/>
  <c r="T91" i="31"/>
  <c r="S91" i="31"/>
  <c r="R91" i="31"/>
  <c r="Q91" i="31"/>
  <c r="P91" i="31"/>
  <c r="O91" i="31"/>
  <c r="N91" i="31"/>
  <c r="M91" i="31"/>
  <c r="L91" i="31"/>
  <c r="K91" i="31"/>
  <c r="J91" i="31"/>
  <c r="I91" i="31"/>
  <c r="H91" i="31"/>
  <c r="G91" i="31"/>
  <c r="Y90" i="31"/>
  <c r="X90" i="31"/>
  <c r="W90" i="31"/>
  <c r="V90" i="31"/>
  <c r="U90" i="31"/>
  <c r="T90" i="31"/>
  <c r="S90" i="31"/>
  <c r="R90" i="31"/>
  <c r="Q90" i="31"/>
  <c r="P90" i="31"/>
  <c r="O90" i="31"/>
  <c r="N90" i="31"/>
  <c r="M90" i="31"/>
  <c r="L90" i="31"/>
  <c r="K90" i="31"/>
  <c r="J90" i="31"/>
  <c r="I90" i="31"/>
  <c r="H90" i="31"/>
  <c r="G90" i="31"/>
  <c r="Y89" i="31"/>
  <c r="X89" i="31"/>
  <c r="W89" i="31"/>
  <c r="V89" i="31"/>
  <c r="U89" i="31"/>
  <c r="T89" i="31"/>
  <c r="S89" i="31"/>
  <c r="R89" i="31"/>
  <c r="Q89" i="31"/>
  <c r="P89" i="31"/>
  <c r="O89" i="31"/>
  <c r="N89" i="31"/>
  <c r="M89" i="31"/>
  <c r="L89" i="31"/>
  <c r="K89" i="31"/>
  <c r="J89" i="31"/>
  <c r="I89" i="31"/>
  <c r="H89" i="31"/>
  <c r="G89" i="31"/>
  <c r="Y88" i="31"/>
  <c r="X88" i="31"/>
  <c r="W88" i="31"/>
  <c r="V88" i="31"/>
  <c r="U88" i="31"/>
  <c r="T88" i="31"/>
  <c r="S88" i="31"/>
  <c r="R88" i="31"/>
  <c r="Q88" i="31"/>
  <c r="P88" i="31"/>
  <c r="O88" i="31"/>
  <c r="N88" i="31"/>
  <c r="M88" i="31"/>
  <c r="L88" i="31"/>
  <c r="K88" i="31"/>
  <c r="J88" i="31"/>
  <c r="I88" i="31"/>
  <c r="H88" i="31"/>
  <c r="G88" i="31"/>
  <c r="Y87" i="31"/>
  <c r="X87" i="31"/>
  <c r="W87" i="31"/>
  <c r="V87" i="31"/>
  <c r="U87" i="31"/>
  <c r="T87" i="31"/>
  <c r="S87" i="31"/>
  <c r="R87" i="31"/>
  <c r="Q87" i="31"/>
  <c r="P87" i="31"/>
  <c r="O87" i="31"/>
  <c r="N87" i="31"/>
  <c r="M87" i="31"/>
  <c r="L87" i="31"/>
  <c r="K87" i="31"/>
  <c r="J87" i="31"/>
  <c r="I87" i="31"/>
  <c r="H87" i="31"/>
  <c r="G87" i="31"/>
  <c r="Y86" i="31"/>
  <c r="X86" i="31"/>
  <c r="W86" i="31"/>
  <c r="V86" i="31"/>
  <c r="U86" i="31"/>
  <c r="T86" i="31"/>
  <c r="S86" i="31"/>
  <c r="R86" i="31"/>
  <c r="Q86" i="31"/>
  <c r="P86" i="31"/>
  <c r="O86" i="31"/>
  <c r="N86" i="31"/>
  <c r="M86" i="31"/>
  <c r="L86" i="31"/>
  <c r="K86" i="31"/>
  <c r="J86" i="31"/>
  <c r="I86" i="31"/>
  <c r="H86" i="31"/>
  <c r="G86" i="31"/>
  <c r="Y85" i="31"/>
  <c r="X85" i="31"/>
  <c r="W85" i="31"/>
  <c r="V85" i="31"/>
  <c r="U85" i="31"/>
  <c r="T85" i="31"/>
  <c r="S85" i="31"/>
  <c r="R85" i="31"/>
  <c r="Q85" i="31"/>
  <c r="P85" i="31"/>
  <c r="O85" i="31"/>
  <c r="N85" i="31"/>
  <c r="M85" i="31"/>
  <c r="L85" i="31"/>
  <c r="K85" i="31"/>
  <c r="J85" i="31"/>
  <c r="I85" i="31"/>
  <c r="H85" i="31"/>
  <c r="G85" i="31"/>
  <c r="Y84" i="31"/>
  <c r="X84" i="31"/>
  <c r="W84" i="31"/>
  <c r="V84" i="31"/>
  <c r="U84" i="31"/>
  <c r="T84" i="31"/>
  <c r="S84" i="31"/>
  <c r="R84" i="31"/>
  <c r="Q84" i="31"/>
  <c r="P84" i="31"/>
  <c r="O84" i="31"/>
  <c r="N84" i="31"/>
  <c r="M84" i="31"/>
  <c r="L84" i="31"/>
  <c r="K84" i="31"/>
  <c r="J84" i="31"/>
  <c r="I84" i="31"/>
  <c r="H84" i="31"/>
  <c r="G84" i="31"/>
  <c r="Y83" i="31"/>
  <c r="X83" i="31"/>
  <c r="W83" i="31"/>
  <c r="V83" i="31"/>
  <c r="U83" i="31"/>
  <c r="T83" i="31"/>
  <c r="S83" i="31"/>
  <c r="R83" i="31"/>
  <c r="Q83" i="31"/>
  <c r="P83" i="31"/>
  <c r="O83" i="31"/>
  <c r="N83" i="31"/>
  <c r="M83" i="31"/>
  <c r="L83" i="31"/>
  <c r="K83" i="31"/>
  <c r="J83" i="31"/>
  <c r="I83" i="31"/>
  <c r="H83" i="31"/>
  <c r="G83" i="31"/>
  <c r="Y82" i="31"/>
  <c r="X82" i="31"/>
  <c r="W82" i="31"/>
  <c r="V82" i="31"/>
  <c r="U82" i="31"/>
  <c r="T82" i="31"/>
  <c r="S82" i="31"/>
  <c r="R82" i="31"/>
  <c r="Q82" i="31"/>
  <c r="P82" i="31"/>
  <c r="O82" i="31"/>
  <c r="N82" i="31"/>
  <c r="M82" i="31"/>
  <c r="L82" i="31"/>
  <c r="K82" i="31"/>
  <c r="J82" i="31"/>
  <c r="I82" i="31"/>
  <c r="H82" i="31"/>
  <c r="G82" i="31"/>
  <c r="Y81" i="31"/>
  <c r="X81" i="31"/>
  <c r="W81" i="31"/>
  <c r="V81" i="31"/>
  <c r="U81" i="31"/>
  <c r="T81" i="31"/>
  <c r="S81" i="31"/>
  <c r="R81" i="31"/>
  <c r="Q81" i="31"/>
  <c r="P81" i="31"/>
  <c r="O81" i="31"/>
  <c r="N81" i="31"/>
  <c r="M81" i="31"/>
  <c r="L81" i="31"/>
  <c r="K81" i="31"/>
  <c r="J81" i="31"/>
  <c r="I81" i="31"/>
  <c r="H81" i="31"/>
  <c r="G81" i="31"/>
  <c r="Y80" i="31"/>
  <c r="X80" i="31"/>
  <c r="W80" i="31"/>
  <c r="V80" i="31"/>
  <c r="U80" i="31"/>
  <c r="T80" i="31"/>
  <c r="S80" i="31"/>
  <c r="R80" i="31"/>
  <c r="Q80" i="31"/>
  <c r="P80" i="31"/>
  <c r="O80" i="31"/>
  <c r="N80" i="31"/>
  <c r="M80" i="31"/>
  <c r="L80" i="31"/>
  <c r="K80" i="31"/>
  <c r="J80" i="31"/>
  <c r="I80" i="31"/>
  <c r="H80" i="31"/>
  <c r="G80" i="31"/>
  <c r="Y79" i="31"/>
  <c r="X79" i="31"/>
  <c r="W79" i="31"/>
  <c r="V79" i="31"/>
  <c r="U79" i="31"/>
  <c r="T79" i="31"/>
  <c r="S79" i="31"/>
  <c r="R79" i="31"/>
  <c r="Q79" i="31"/>
  <c r="P79" i="31"/>
  <c r="O79" i="31"/>
  <c r="N79" i="31"/>
  <c r="M79" i="31"/>
  <c r="L79" i="31"/>
  <c r="K79" i="31"/>
  <c r="J79" i="31"/>
  <c r="I79" i="31"/>
  <c r="H79" i="31"/>
  <c r="G79" i="31"/>
  <c r="Y78" i="31"/>
  <c r="X78" i="31"/>
  <c r="W78" i="31"/>
  <c r="V78" i="31"/>
  <c r="U78" i="31"/>
  <c r="T78" i="31"/>
  <c r="S78" i="31"/>
  <c r="R78" i="31"/>
  <c r="Q78" i="31"/>
  <c r="P78" i="31"/>
  <c r="O78" i="31"/>
  <c r="N78" i="31"/>
  <c r="M78" i="31"/>
  <c r="L78" i="31"/>
  <c r="K78" i="31"/>
  <c r="J78" i="31"/>
  <c r="I78" i="31"/>
  <c r="H78" i="31"/>
  <c r="G78" i="31"/>
  <c r="Y76" i="31"/>
  <c r="X76" i="31"/>
  <c r="W76" i="31"/>
  <c r="V76" i="31"/>
  <c r="U76" i="31"/>
  <c r="T76" i="31"/>
  <c r="S76" i="31"/>
  <c r="R76" i="31"/>
  <c r="Q76" i="31"/>
  <c r="P76" i="31"/>
  <c r="O76" i="31"/>
  <c r="N76" i="31"/>
  <c r="M76" i="31"/>
  <c r="L76" i="31"/>
  <c r="K76" i="31"/>
  <c r="J76" i="31"/>
  <c r="I76" i="31"/>
  <c r="H76" i="31"/>
  <c r="G76" i="31"/>
  <c r="Y75" i="31"/>
  <c r="X75" i="31"/>
  <c r="W75" i="31"/>
  <c r="V75" i="31"/>
  <c r="U75" i="31"/>
  <c r="T75" i="31"/>
  <c r="S75" i="31"/>
  <c r="R75" i="31"/>
  <c r="Q75" i="31"/>
  <c r="P75" i="31"/>
  <c r="O75" i="31"/>
  <c r="N75" i="31"/>
  <c r="M75" i="31"/>
  <c r="L75" i="31"/>
  <c r="K75" i="31"/>
  <c r="J75" i="31"/>
  <c r="I75" i="31"/>
  <c r="H75" i="31"/>
  <c r="G75" i="31"/>
  <c r="Y74" i="31"/>
  <c r="X74" i="31"/>
  <c r="W74" i="31"/>
  <c r="V74" i="31"/>
  <c r="U74" i="31"/>
  <c r="T74" i="31"/>
  <c r="S74" i="31"/>
  <c r="R74" i="31"/>
  <c r="Q74" i="31"/>
  <c r="P74" i="31"/>
  <c r="O74" i="31"/>
  <c r="N74" i="31"/>
  <c r="M74" i="31"/>
  <c r="L74" i="31"/>
  <c r="K74" i="31"/>
  <c r="J74" i="31"/>
  <c r="I74" i="31"/>
  <c r="H74" i="31"/>
  <c r="G74" i="31"/>
  <c r="Y73" i="31"/>
  <c r="X73" i="31"/>
  <c r="W73" i="31"/>
  <c r="V73" i="31"/>
  <c r="U73" i="31"/>
  <c r="T73" i="31"/>
  <c r="S73" i="31"/>
  <c r="R73" i="31"/>
  <c r="Q73" i="31"/>
  <c r="P73" i="31"/>
  <c r="O73" i="31"/>
  <c r="N73" i="31"/>
  <c r="M73" i="31"/>
  <c r="L73" i="31"/>
  <c r="K73" i="31"/>
  <c r="J73" i="31"/>
  <c r="I73" i="31"/>
  <c r="H73" i="31"/>
  <c r="G73" i="31"/>
  <c r="Y72" i="31"/>
  <c r="X72" i="31"/>
  <c r="W72" i="31"/>
  <c r="V72" i="31"/>
  <c r="U72" i="31"/>
  <c r="T72" i="31"/>
  <c r="S72" i="31"/>
  <c r="R72" i="31"/>
  <c r="Q72" i="31"/>
  <c r="P72" i="31"/>
  <c r="O72" i="31"/>
  <c r="N72" i="31"/>
  <c r="M72" i="31"/>
  <c r="L72" i="31"/>
  <c r="K72" i="31"/>
  <c r="J72" i="31"/>
  <c r="I72" i="31"/>
  <c r="H72" i="31"/>
  <c r="G72" i="31"/>
  <c r="Y71" i="31"/>
  <c r="X71" i="31"/>
  <c r="W71" i="31"/>
  <c r="V71" i="31"/>
  <c r="U71" i="31"/>
  <c r="T71" i="31"/>
  <c r="S71" i="31"/>
  <c r="R71" i="31"/>
  <c r="Q71" i="31"/>
  <c r="P71" i="31"/>
  <c r="O71" i="31"/>
  <c r="N71" i="31"/>
  <c r="M71" i="31"/>
  <c r="L71" i="31"/>
  <c r="K71" i="31"/>
  <c r="J71" i="31"/>
  <c r="I71" i="31"/>
  <c r="H71" i="31"/>
  <c r="G71" i="31"/>
  <c r="Y70" i="31"/>
  <c r="X70" i="31"/>
  <c r="W70" i="31"/>
  <c r="V70" i="31"/>
  <c r="U70" i="31"/>
  <c r="T70" i="31"/>
  <c r="S70" i="31"/>
  <c r="R70" i="31"/>
  <c r="Q70" i="31"/>
  <c r="P70" i="31"/>
  <c r="O70" i="31"/>
  <c r="N70" i="31"/>
  <c r="M70" i="31"/>
  <c r="L70" i="31"/>
  <c r="K70" i="31"/>
  <c r="J70" i="31"/>
  <c r="I70" i="31"/>
  <c r="H70" i="31"/>
  <c r="G70" i="31"/>
  <c r="Y69" i="31"/>
  <c r="X69" i="31"/>
  <c r="W69" i="31"/>
  <c r="V69" i="31"/>
  <c r="U69" i="31"/>
  <c r="T69" i="31"/>
  <c r="S69" i="31"/>
  <c r="R69" i="31"/>
  <c r="Q69" i="31"/>
  <c r="P69" i="31"/>
  <c r="O69" i="31"/>
  <c r="N69" i="31"/>
  <c r="M69" i="31"/>
  <c r="L69" i="31"/>
  <c r="K69" i="31"/>
  <c r="J69" i="31"/>
  <c r="I69" i="31"/>
  <c r="H69" i="31"/>
  <c r="G69" i="31"/>
  <c r="Y68" i="31"/>
  <c r="X68" i="31"/>
  <c r="W68" i="31"/>
  <c r="V68" i="31"/>
  <c r="U68" i="31"/>
  <c r="T68" i="31"/>
  <c r="S68" i="31"/>
  <c r="R68" i="31"/>
  <c r="Q68" i="31"/>
  <c r="P68" i="31"/>
  <c r="O68" i="31"/>
  <c r="N68" i="31"/>
  <c r="M68" i="31"/>
  <c r="L68" i="31"/>
  <c r="K68" i="31"/>
  <c r="J68" i="31"/>
  <c r="I68" i="31"/>
  <c r="H68" i="31"/>
  <c r="G68" i="31"/>
  <c r="Y67" i="31"/>
  <c r="X67" i="31"/>
  <c r="W67" i="31"/>
  <c r="V67" i="31"/>
  <c r="U67" i="31"/>
  <c r="T67" i="31"/>
  <c r="S67" i="31"/>
  <c r="R67" i="31"/>
  <c r="Q67" i="31"/>
  <c r="P67" i="31"/>
  <c r="O67" i="31"/>
  <c r="N67" i="31"/>
  <c r="M67" i="31"/>
  <c r="L67" i="31"/>
  <c r="K67" i="31"/>
  <c r="J67" i="31"/>
  <c r="I67" i="31"/>
  <c r="H67" i="31"/>
  <c r="G67" i="31"/>
  <c r="Y66" i="31"/>
  <c r="X66" i="31"/>
  <c r="W66" i="31"/>
  <c r="V66" i="31"/>
  <c r="U66" i="31"/>
  <c r="T66" i="31"/>
  <c r="S66" i="31"/>
  <c r="R66" i="31"/>
  <c r="Q66" i="31"/>
  <c r="P66" i="31"/>
  <c r="O66" i="31"/>
  <c r="N66" i="31"/>
  <c r="M66" i="31"/>
  <c r="L66" i="31"/>
  <c r="K66" i="31"/>
  <c r="J66" i="31"/>
  <c r="I66" i="31"/>
  <c r="H66" i="31"/>
  <c r="G66" i="31"/>
  <c r="Y65" i="31"/>
  <c r="X65" i="31"/>
  <c r="W65" i="31"/>
  <c r="V65" i="31"/>
  <c r="U65" i="31"/>
  <c r="T65" i="31"/>
  <c r="S65" i="31"/>
  <c r="R65" i="31"/>
  <c r="Q65" i="31"/>
  <c r="P65" i="31"/>
  <c r="O65" i="31"/>
  <c r="N65" i="31"/>
  <c r="M65" i="31"/>
  <c r="L65" i="31"/>
  <c r="K65" i="31"/>
  <c r="J65" i="31"/>
  <c r="I65" i="31"/>
  <c r="H65" i="31"/>
  <c r="G65" i="31"/>
  <c r="Y64" i="31"/>
  <c r="X64" i="31"/>
  <c r="W64" i="31"/>
  <c r="V64" i="31"/>
  <c r="U64" i="31"/>
  <c r="T64" i="31"/>
  <c r="S64" i="31"/>
  <c r="R64" i="31"/>
  <c r="Q64" i="31"/>
  <c r="P64" i="31"/>
  <c r="O64" i="31"/>
  <c r="N64" i="31"/>
  <c r="M64" i="31"/>
  <c r="L64" i="31"/>
  <c r="K64" i="31"/>
  <c r="J64" i="31"/>
  <c r="I64" i="31"/>
  <c r="H64" i="31"/>
  <c r="G64" i="31"/>
  <c r="Y63" i="31"/>
  <c r="X63" i="31"/>
  <c r="W63" i="31"/>
  <c r="V63" i="31"/>
  <c r="U63" i="31"/>
  <c r="T63" i="31"/>
  <c r="S63" i="31"/>
  <c r="R63" i="31"/>
  <c r="Q63" i="31"/>
  <c r="P63" i="31"/>
  <c r="O63" i="31"/>
  <c r="N63" i="31"/>
  <c r="M63" i="31"/>
  <c r="L63" i="31"/>
  <c r="K63" i="31"/>
  <c r="J63" i="31"/>
  <c r="I63" i="31"/>
  <c r="H63" i="31"/>
  <c r="G63" i="31"/>
  <c r="Y62" i="31"/>
  <c r="X62" i="31"/>
  <c r="W62" i="31"/>
  <c r="V62" i="31"/>
  <c r="U62" i="31"/>
  <c r="T62" i="31"/>
  <c r="S62" i="31"/>
  <c r="R62" i="31"/>
  <c r="Q62" i="31"/>
  <c r="P62" i="31"/>
  <c r="O62" i="31"/>
  <c r="N62" i="31"/>
  <c r="M62" i="31"/>
  <c r="L62" i="31"/>
  <c r="K62" i="31"/>
  <c r="J62" i="31"/>
  <c r="I62" i="31"/>
  <c r="H62" i="31"/>
  <c r="G62" i="31"/>
  <c r="Y61" i="31"/>
  <c r="X61" i="31"/>
  <c r="W61" i="31"/>
  <c r="V61" i="31"/>
  <c r="U61" i="31"/>
  <c r="T61" i="31"/>
  <c r="S61" i="31"/>
  <c r="R61" i="31"/>
  <c r="Q61" i="31"/>
  <c r="P61" i="31"/>
  <c r="O61" i="31"/>
  <c r="N61" i="31"/>
  <c r="M61" i="31"/>
  <c r="L61" i="31"/>
  <c r="K61" i="31"/>
  <c r="J61" i="31"/>
  <c r="I61" i="31"/>
  <c r="H61" i="31"/>
  <c r="G61" i="31"/>
  <c r="Y60" i="31"/>
  <c r="X60" i="31"/>
  <c r="W60" i="31"/>
  <c r="V60" i="31"/>
  <c r="U60" i="31"/>
  <c r="T60" i="31"/>
  <c r="S60" i="31"/>
  <c r="R60" i="31"/>
  <c r="Q60" i="31"/>
  <c r="P60" i="31"/>
  <c r="O60" i="31"/>
  <c r="N60" i="31"/>
  <c r="M60" i="31"/>
  <c r="L60" i="31"/>
  <c r="K60" i="31"/>
  <c r="J60" i="31"/>
  <c r="I60" i="31"/>
  <c r="H60" i="31"/>
  <c r="G60" i="31"/>
  <c r="Y59" i="31"/>
  <c r="X59" i="31"/>
  <c r="W59" i="31"/>
  <c r="V59" i="31"/>
  <c r="U59" i="31"/>
  <c r="T59" i="31"/>
  <c r="S59" i="31"/>
  <c r="R59" i="31"/>
  <c r="Q59" i="31"/>
  <c r="P59" i="31"/>
  <c r="O59" i="31"/>
  <c r="N59" i="31"/>
  <c r="M59" i="31"/>
  <c r="L59" i="31"/>
  <c r="K59" i="31"/>
  <c r="J59" i="31"/>
  <c r="I59" i="31"/>
  <c r="H59" i="31"/>
  <c r="G59" i="31"/>
  <c r="Y58" i="31"/>
  <c r="X58" i="31"/>
  <c r="W58" i="31"/>
  <c r="V58" i="31"/>
  <c r="U58" i="31"/>
  <c r="T58" i="31"/>
  <c r="S58" i="31"/>
  <c r="R58" i="31"/>
  <c r="Q58" i="31"/>
  <c r="P58" i="31"/>
  <c r="O58" i="31"/>
  <c r="N58" i="31"/>
  <c r="M58" i="31"/>
  <c r="L58" i="31"/>
  <c r="K58" i="31"/>
  <c r="J58" i="31"/>
  <c r="I58" i="31"/>
  <c r="H58" i="31"/>
  <c r="G58" i="31"/>
  <c r="Y57" i="31"/>
  <c r="X57" i="31"/>
  <c r="W57" i="31"/>
  <c r="V57" i="31"/>
  <c r="U57" i="31"/>
  <c r="T57" i="31"/>
  <c r="S57" i="31"/>
  <c r="R57" i="31"/>
  <c r="Q57" i="31"/>
  <c r="P57" i="31"/>
  <c r="O57" i="31"/>
  <c r="N57" i="31"/>
  <c r="M57" i="31"/>
  <c r="L57" i="31"/>
  <c r="K57" i="31"/>
  <c r="J57" i="31"/>
  <c r="I57" i="31"/>
  <c r="H57" i="31"/>
  <c r="G57" i="31"/>
  <c r="Y56" i="31"/>
  <c r="X56" i="31"/>
  <c r="W56" i="31"/>
  <c r="V56" i="31"/>
  <c r="U56" i="31"/>
  <c r="T56" i="31"/>
  <c r="S56" i="31"/>
  <c r="R56" i="31"/>
  <c r="Q56" i="31"/>
  <c r="P56" i="31"/>
  <c r="O56" i="31"/>
  <c r="N56" i="31"/>
  <c r="M56" i="31"/>
  <c r="L56" i="31"/>
  <c r="K56" i="31"/>
  <c r="J56" i="31"/>
  <c r="I56" i="31"/>
  <c r="H56" i="31"/>
  <c r="G56" i="31"/>
  <c r="Y54" i="31"/>
  <c r="X54" i="31"/>
  <c r="W54" i="31"/>
  <c r="V54" i="31"/>
  <c r="U54" i="31"/>
  <c r="T54" i="31"/>
  <c r="S54" i="31"/>
  <c r="R54" i="31"/>
  <c r="Q54" i="31"/>
  <c r="P54" i="31"/>
  <c r="O54" i="31"/>
  <c r="N54" i="31"/>
  <c r="M54" i="31"/>
  <c r="L54" i="31"/>
  <c r="K54" i="31"/>
  <c r="J54" i="31"/>
  <c r="I54" i="31"/>
  <c r="H54" i="31"/>
  <c r="G54" i="31"/>
  <c r="Y53" i="31"/>
  <c r="X53" i="31"/>
  <c r="W53" i="31"/>
  <c r="V53" i="31"/>
  <c r="U53" i="31"/>
  <c r="T53" i="31"/>
  <c r="S53" i="31"/>
  <c r="R53" i="31"/>
  <c r="Q53" i="31"/>
  <c r="P53" i="31"/>
  <c r="O53" i="31"/>
  <c r="N53" i="31"/>
  <c r="M53" i="31"/>
  <c r="L53" i="31"/>
  <c r="K53" i="31"/>
  <c r="J53" i="31"/>
  <c r="I53" i="31"/>
  <c r="H53" i="31"/>
  <c r="G53" i="31"/>
  <c r="Y52" i="31"/>
  <c r="X52" i="31"/>
  <c r="W52" i="31"/>
  <c r="V52" i="31"/>
  <c r="U52" i="31"/>
  <c r="T52" i="31"/>
  <c r="S52" i="31"/>
  <c r="R52" i="31"/>
  <c r="Q52" i="31"/>
  <c r="P52" i="31"/>
  <c r="O52" i="31"/>
  <c r="N52" i="31"/>
  <c r="M52" i="31"/>
  <c r="L52" i="31"/>
  <c r="K52" i="31"/>
  <c r="J52" i="31"/>
  <c r="I52" i="31"/>
  <c r="H52" i="31"/>
  <c r="G52" i="31"/>
  <c r="Y51" i="31"/>
  <c r="X51" i="31"/>
  <c r="W51" i="31"/>
  <c r="V51" i="31"/>
  <c r="U51" i="31"/>
  <c r="T51" i="31"/>
  <c r="S51" i="31"/>
  <c r="R51" i="31"/>
  <c r="Q51" i="31"/>
  <c r="P51" i="31"/>
  <c r="O51" i="31"/>
  <c r="N51" i="31"/>
  <c r="M51" i="31"/>
  <c r="L51" i="31"/>
  <c r="K51" i="31"/>
  <c r="J51" i="31"/>
  <c r="I51" i="31"/>
  <c r="H51" i="31"/>
  <c r="G51" i="31"/>
  <c r="Y50" i="31"/>
  <c r="X50" i="31"/>
  <c r="W50" i="31"/>
  <c r="V50" i="31"/>
  <c r="U50" i="31"/>
  <c r="T50" i="31"/>
  <c r="S50" i="31"/>
  <c r="R50" i="31"/>
  <c r="Q50" i="31"/>
  <c r="P50" i="31"/>
  <c r="O50" i="31"/>
  <c r="N50" i="31"/>
  <c r="M50" i="31"/>
  <c r="L50" i="31"/>
  <c r="K50" i="31"/>
  <c r="J50" i="31"/>
  <c r="I50" i="31"/>
  <c r="H50" i="31"/>
  <c r="G50" i="31"/>
  <c r="Y48" i="31"/>
  <c r="X48" i="31"/>
  <c r="W48" i="31"/>
  <c r="V48" i="31"/>
  <c r="U48" i="31"/>
  <c r="T48" i="31"/>
  <c r="S48" i="31"/>
  <c r="R48" i="31"/>
  <c r="Q48" i="31"/>
  <c r="P48" i="31"/>
  <c r="O48" i="31"/>
  <c r="N48" i="31"/>
  <c r="M48" i="31"/>
  <c r="L48" i="31"/>
  <c r="K48" i="31"/>
  <c r="J48" i="31"/>
  <c r="I48" i="31"/>
  <c r="H48" i="31"/>
  <c r="G48" i="31"/>
  <c r="Y47" i="31"/>
  <c r="X47" i="31"/>
  <c r="W47" i="31"/>
  <c r="V47" i="31"/>
  <c r="U47" i="31"/>
  <c r="T47" i="31"/>
  <c r="S47" i="31"/>
  <c r="R47" i="31"/>
  <c r="Q47" i="31"/>
  <c r="P47" i="31"/>
  <c r="O47" i="31"/>
  <c r="N47" i="31"/>
  <c r="M47" i="31"/>
  <c r="L47" i="31"/>
  <c r="K47" i="31"/>
  <c r="J47" i="31"/>
  <c r="I47" i="31"/>
  <c r="H47" i="31"/>
  <c r="G47" i="31"/>
  <c r="Y46" i="31"/>
  <c r="X46" i="31"/>
  <c r="W46" i="31"/>
  <c r="V46" i="31"/>
  <c r="U46" i="31"/>
  <c r="T46" i="31"/>
  <c r="S46" i="31"/>
  <c r="R46" i="31"/>
  <c r="Q46" i="31"/>
  <c r="P46" i="31"/>
  <c r="O46" i="31"/>
  <c r="N46" i="31"/>
  <c r="M46" i="31"/>
  <c r="L46" i="31"/>
  <c r="K46" i="31"/>
  <c r="J46" i="31"/>
  <c r="I46" i="31"/>
  <c r="H46" i="31"/>
  <c r="G46" i="31"/>
  <c r="Y45" i="31"/>
  <c r="X45" i="31"/>
  <c r="W45" i="31"/>
  <c r="V45" i="31"/>
  <c r="U45" i="31"/>
  <c r="T45" i="31"/>
  <c r="S45" i="31"/>
  <c r="R45" i="31"/>
  <c r="Q45" i="31"/>
  <c r="P45" i="31"/>
  <c r="O45" i="31"/>
  <c r="N45" i="31"/>
  <c r="M45" i="31"/>
  <c r="L45" i="31"/>
  <c r="K45" i="31"/>
  <c r="J45" i="31"/>
  <c r="I45" i="31"/>
  <c r="H45" i="31"/>
  <c r="G45" i="31"/>
  <c r="Y44" i="31"/>
  <c r="X44" i="31"/>
  <c r="W44" i="31"/>
  <c r="V44" i="31"/>
  <c r="U44" i="31"/>
  <c r="T44" i="31"/>
  <c r="S44" i="31"/>
  <c r="R44" i="31"/>
  <c r="Q44" i="31"/>
  <c r="P44" i="31"/>
  <c r="O44" i="31"/>
  <c r="N44" i="31"/>
  <c r="M44" i="31"/>
  <c r="L44" i="31"/>
  <c r="K44" i="31"/>
  <c r="J44" i="31"/>
  <c r="I44" i="31"/>
  <c r="H44" i="31"/>
  <c r="G44" i="31"/>
  <c r="Y43" i="31"/>
  <c r="X43" i="31"/>
  <c r="W43" i="31"/>
  <c r="V43" i="31"/>
  <c r="U43" i="31"/>
  <c r="T43" i="31"/>
  <c r="S43" i="31"/>
  <c r="R43" i="31"/>
  <c r="Q43" i="31"/>
  <c r="P43" i="31"/>
  <c r="O43" i="31"/>
  <c r="N43" i="31"/>
  <c r="M43" i="31"/>
  <c r="L43" i="31"/>
  <c r="K43" i="31"/>
  <c r="J43" i="31"/>
  <c r="I43" i="31"/>
  <c r="H43" i="31"/>
  <c r="G43" i="31"/>
  <c r="Y42" i="31"/>
  <c r="X42" i="31"/>
  <c r="W42" i="31"/>
  <c r="V42" i="31"/>
  <c r="U42" i="31"/>
  <c r="T42" i="31"/>
  <c r="S42" i="31"/>
  <c r="R42" i="31"/>
  <c r="Q42" i="31"/>
  <c r="P42" i="31"/>
  <c r="O42" i="31"/>
  <c r="N42" i="31"/>
  <c r="M42" i="31"/>
  <c r="L42" i="31"/>
  <c r="K42" i="31"/>
  <c r="J42" i="31"/>
  <c r="I42" i="31"/>
  <c r="H42" i="31"/>
  <c r="G42" i="31"/>
  <c r="Y41" i="31"/>
  <c r="X41" i="31"/>
  <c r="W41" i="31"/>
  <c r="V41" i="31"/>
  <c r="U41" i="31"/>
  <c r="T41" i="31"/>
  <c r="S41" i="31"/>
  <c r="R41" i="31"/>
  <c r="Q41" i="31"/>
  <c r="P41" i="31"/>
  <c r="O41" i="31"/>
  <c r="N41" i="31"/>
  <c r="M41" i="31"/>
  <c r="L41" i="31"/>
  <c r="K41" i="31"/>
  <c r="J41" i="31"/>
  <c r="I41" i="31"/>
  <c r="H41" i="31"/>
  <c r="G41" i="31"/>
  <c r="Y40" i="31"/>
  <c r="X40" i="31"/>
  <c r="W40" i="31"/>
  <c r="V40" i="31"/>
  <c r="U40" i="31"/>
  <c r="T40" i="31"/>
  <c r="S40" i="31"/>
  <c r="R40" i="31"/>
  <c r="Q40" i="31"/>
  <c r="P40" i="31"/>
  <c r="O40" i="31"/>
  <c r="N40" i="31"/>
  <c r="M40" i="31"/>
  <c r="L40" i="31"/>
  <c r="K40" i="31"/>
  <c r="J40" i="31"/>
  <c r="I40" i="31"/>
  <c r="H40" i="31"/>
  <c r="G40" i="31"/>
  <c r="Y39" i="31"/>
  <c r="X39" i="31"/>
  <c r="W39" i="31"/>
  <c r="V39" i="31"/>
  <c r="U39" i="31"/>
  <c r="T39" i="31"/>
  <c r="S39" i="31"/>
  <c r="R39" i="31"/>
  <c r="Q39" i="31"/>
  <c r="P39" i="31"/>
  <c r="O39" i="31"/>
  <c r="N39" i="31"/>
  <c r="M39" i="31"/>
  <c r="L39" i="31"/>
  <c r="K39" i="31"/>
  <c r="J39" i="31"/>
  <c r="I39" i="31"/>
  <c r="H39" i="31"/>
  <c r="G39" i="31"/>
  <c r="Y38" i="31"/>
  <c r="X38" i="31"/>
  <c r="W38" i="31"/>
  <c r="V38" i="31"/>
  <c r="U38" i="31"/>
  <c r="T38" i="31"/>
  <c r="S38" i="31"/>
  <c r="R38" i="31"/>
  <c r="Q38" i="31"/>
  <c r="P38" i="31"/>
  <c r="O38" i="31"/>
  <c r="N38" i="31"/>
  <c r="M38" i="31"/>
  <c r="L38" i="31"/>
  <c r="K38" i="31"/>
  <c r="J38" i="31"/>
  <c r="I38" i="31"/>
  <c r="H38" i="31"/>
  <c r="G38" i="31"/>
  <c r="Y37" i="31"/>
  <c r="X37" i="31"/>
  <c r="W37" i="31"/>
  <c r="V37" i="31"/>
  <c r="U37" i="31"/>
  <c r="T37" i="31"/>
  <c r="S37" i="31"/>
  <c r="R37" i="31"/>
  <c r="Q37" i="31"/>
  <c r="P37" i="31"/>
  <c r="O37" i="31"/>
  <c r="N37" i="31"/>
  <c r="M37" i="31"/>
  <c r="L37" i="31"/>
  <c r="K37" i="31"/>
  <c r="J37" i="31"/>
  <c r="I37" i="31"/>
  <c r="H37" i="31"/>
  <c r="G37" i="31"/>
  <c r="Y36" i="31"/>
  <c r="X36" i="31"/>
  <c r="W36" i="31"/>
  <c r="V36" i="31"/>
  <c r="U36" i="31"/>
  <c r="T36" i="31"/>
  <c r="S36" i="31"/>
  <c r="R36" i="31"/>
  <c r="Q36" i="31"/>
  <c r="P36" i="31"/>
  <c r="O36" i="31"/>
  <c r="N36" i="31"/>
  <c r="M36" i="31"/>
  <c r="L36" i="31"/>
  <c r="K36" i="31"/>
  <c r="J36" i="31"/>
  <c r="I36" i="31"/>
  <c r="H36" i="31"/>
  <c r="G36" i="31"/>
  <c r="Y35" i="31"/>
  <c r="X35" i="31"/>
  <c r="W35" i="31"/>
  <c r="V35" i="31"/>
  <c r="U35" i="31"/>
  <c r="T35" i="31"/>
  <c r="S35" i="31"/>
  <c r="R35" i="31"/>
  <c r="Q35" i="31"/>
  <c r="P35" i="31"/>
  <c r="O35" i="31"/>
  <c r="N35" i="31"/>
  <c r="M35" i="31"/>
  <c r="L35" i="31"/>
  <c r="K35" i="31"/>
  <c r="J35" i="31"/>
  <c r="I35" i="31"/>
  <c r="H35" i="31"/>
  <c r="G35" i="31"/>
  <c r="Y34" i="31"/>
  <c r="X34" i="31"/>
  <c r="W34" i="31"/>
  <c r="V34" i="31"/>
  <c r="U34" i="31"/>
  <c r="T34" i="31"/>
  <c r="S34" i="31"/>
  <c r="R34" i="31"/>
  <c r="Q34" i="31"/>
  <c r="P34" i="31"/>
  <c r="O34" i="31"/>
  <c r="N34" i="31"/>
  <c r="M34" i="31"/>
  <c r="L34" i="31"/>
  <c r="K34" i="31"/>
  <c r="J34" i="31"/>
  <c r="I34" i="31"/>
  <c r="H34" i="31"/>
  <c r="G34" i="31"/>
  <c r="Y33" i="31"/>
  <c r="X33" i="31"/>
  <c r="W33" i="31"/>
  <c r="V33" i="31"/>
  <c r="U33" i="31"/>
  <c r="T33" i="31"/>
  <c r="S33" i="31"/>
  <c r="R33" i="31"/>
  <c r="Q33" i="31"/>
  <c r="P33" i="31"/>
  <c r="O33" i="31"/>
  <c r="N33" i="31"/>
  <c r="M33" i="31"/>
  <c r="L33" i="31"/>
  <c r="K33" i="31"/>
  <c r="J33" i="31"/>
  <c r="I33" i="31"/>
  <c r="H33" i="31"/>
  <c r="G33" i="31"/>
  <c r="Y32" i="31"/>
  <c r="X32" i="31"/>
  <c r="W32" i="31"/>
  <c r="V32" i="31"/>
  <c r="U32" i="31"/>
  <c r="T32" i="31"/>
  <c r="S32" i="31"/>
  <c r="R32" i="31"/>
  <c r="Q32" i="31"/>
  <c r="P32" i="31"/>
  <c r="O32" i="31"/>
  <c r="N32" i="31"/>
  <c r="M32" i="31"/>
  <c r="L32" i="31"/>
  <c r="K32" i="31"/>
  <c r="J32" i="31"/>
  <c r="I32" i="31"/>
  <c r="H32" i="31"/>
  <c r="G32" i="31"/>
  <c r="Y31" i="31"/>
  <c r="X31" i="31"/>
  <c r="W31" i="31"/>
  <c r="V31" i="31"/>
  <c r="U31" i="31"/>
  <c r="T31" i="31"/>
  <c r="S31" i="31"/>
  <c r="R31" i="31"/>
  <c r="Q31" i="31"/>
  <c r="P31" i="31"/>
  <c r="O31" i="31"/>
  <c r="N31" i="31"/>
  <c r="M31" i="31"/>
  <c r="L31" i="31"/>
  <c r="K31" i="31"/>
  <c r="J31" i="31"/>
  <c r="I31" i="31"/>
  <c r="H31" i="31"/>
  <c r="G31" i="31"/>
  <c r="Y30" i="31"/>
  <c r="X30" i="31"/>
  <c r="W30" i="31"/>
  <c r="V30" i="31"/>
  <c r="U30" i="31"/>
  <c r="T30" i="31"/>
  <c r="S30" i="31"/>
  <c r="R30" i="31"/>
  <c r="Q30" i="31"/>
  <c r="P30" i="31"/>
  <c r="O30" i="31"/>
  <c r="N30" i="31"/>
  <c r="M30" i="31"/>
  <c r="L30" i="31"/>
  <c r="K30" i="31"/>
  <c r="J30" i="31"/>
  <c r="I30" i="31"/>
  <c r="H30" i="31"/>
  <c r="G30" i="31"/>
  <c r="Y29" i="31"/>
  <c r="X29" i="31"/>
  <c r="W29" i="31"/>
  <c r="V29" i="31"/>
  <c r="U29" i="31"/>
  <c r="T29" i="31"/>
  <c r="S29" i="31"/>
  <c r="R29" i="31"/>
  <c r="Q29" i="31"/>
  <c r="P29" i="31"/>
  <c r="O29" i="31"/>
  <c r="N29" i="31"/>
  <c r="M29" i="31"/>
  <c r="L29" i="31"/>
  <c r="K29" i="31"/>
  <c r="J29" i="31"/>
  <c r="I29" i="31"/>
  <c r="H29" i="31"/>
  <c r="G29" i="31"/>
  <c r="Y28" i="31"/>
  <c r="X28" i="31"/>
  <c r="W28" i="31"/>
  <c r="V28" i="31"/>
  <c r="U28" i="31"/>
  <c r="T28" i="31"/>
  <c r="S28" i="31"/>
  <c r="R28" i="31"/>
  <c r="Q28" i="31"/>
  <c r="P28" i="31"/>
  <c r="O28" i="31"/>
  <c r="N28" i="31"/>
  <c r="M28" i="31"/>
  <c r="L28" i="31"/>
  <c r="K28" i="31"/>
  <c r="J28" i="31"/>
  <c r="I28" i="31"/>
  <c r="H28" i="31"/>
  <c r="G28" i="31"/>
  <c r="Y27" i="31"/>
  <c r="X27" i="31"/>
  <c r="W27" i="31"/>
  <c r="V27" i="31"/>
  <c r="U27" i="31"/>
  <c r="T27" i="31"/>
  <c r="S27" i="31"/>
  <c r="R27" i="31"/>
  <c r="Q27" i="31"/>
  <c r="P27" i="31"/>
  <c r="O27" i="31"/>
  <c r="N27" i="31"/>
  <c r="M27" i="31"/>
  <c r="L27" i="31"/>
  <c r="K27" i="31"/>
  <c r="J27" i="31"/>
  <c r="I27" i="31"/>
  <c r="H27" i="31"/>
  <c r="G27" i="31"/>
  <c r="Y26" i="31"/>
  <c r="X26" i="31"/>
  <c r="W26" i="31"/>
  <c r="V26" i="31"/>
  <c r="U26" i="31"/>
  <c r="T26" i="31"/>
  <c r="S26" i="31"/>
  <c r="R26" i="31"/>
  <c r="Q26" i="31"/>
  <c r="P26" i="31"/>
  <c r="O26" i="31"/>
  <c r="N26" i="31"/>
  <c r="M26" i="31"/>
  <c r="L26" i="31"/>
  <c r="K26" i="31"/>
  <c r="J26" i="31"/>
  <c r="I26" i="31"/>
  <c r="H26" i="31"/>
  <c r="G26" i="31"/>
  <c r="Y25" i="31"/>
  <c r="X25" i="31"/>
  <c r="W25" i="31"/>
  <c r="V25" i="31"/>
  <c r="U25" i="31"/>
  <c r="T25" i="31"/>
  <c r="S25" i="31"/>
  <c r="R25" i="31"/>
  <c r="Q25" i="31"/>
  <c r="P25" i="31"/>
  <c r="O25" i="31"/>
  <c r="N25" i="31"/>
  <c r="M25" i="31"/>
  <c r="L25" i="31"/>
  <c r="K25" i="31"/>
  <c r="J25" i="31"/>
  <c r="I25" i="31"/>
  <c r="H25" i="31"/>
  <c r="G25" i="31"/>
  <c r="Y24" i="31"/>
  <c r="X24" i="31"/>
  <c r="W24" i="31"/>
  <c r="V24" i="31"/>
  <c r="U24" i="31"/>
  <c r="T24" i="31"/>
  <c r="S24" i="31"/>
  <c r="R24" i="31"/>
  <c r="Q24" i="31"/>
  <c r="P24" i="31"/>
  <c r="O24" i="31"/>
  <c r="N24" i="31"/>
  <c r="M24" i="31"/>
  <c r="L24" i="31"/>
  <c r="K24" i="31"/>
  <c r="J24" i="31"/>
  <c r="I24" i="31"/>
  <c r="H24" i="31"/>
  <c r="G24" i="31"/>
  <c r="Y23" i="31"/>
  <c r="X23" i="31"/>
  <c r="W23" i="31"/>
  <c r="V23" i="31"/>
  <c r="U23" i="31"/>
  <c r="T23" i="31"/>
  <c r="S23" i="31"/>
  <c r="R23" i="31"/>
  <c r="Q23" i="31"/>
  <c r="P23" i="31"/>
  <c r="O23" i="31"/>
  <c r="N23" i="31"/>
  <c r="M23" i="31"/>
  <c r="L23" i="31"/>
  <c r="K23" i="31"/>
  <c r="J23" i="31"/>
  <c r="I23" i="31"/>
  <c r="H23" i="31"/>
  <c r="G23" i="31"/>
  <c r="Y22" i="31"/>
  <c r="X22" i="31"/>
  <c r="W22" i="31"/>
  <c r="V22" i="31"/>
  <c r="U22" i="31"/>
  <c r="T22" i="31"/>
  <c r="S22" i="31"/>
  <c r="R22" i="31"/>
  <c r="Q22" i="31"/>
  <c r="P22" i="31"/>
  <c r="O22" i="31"/>
  <c r="N22" i="31"/>
  <c r="M22" i="31"/>
  <c r="L22" i="31"/>
  <c r="K22" i="31"/>
  <c r="J22" i="31"/>
  <c r="I22" i="31"/>
  <c r="H22" i="31"/>
  <c r="G22" i="31"/>
  <c r="Y21" i="31"/>
  <c r="X21" i="31"/>
  <c r="W21" i="31"/>
  <c r="V21" i="31"/>
  <c r="U21" i="31"/>
  <c r="T21" i="31"/>
  <c r="S21" i="31"/>
  <c r="R21" i="31"/>
  <c r="Q21" i="31"/>
  <c r="P21" i="31"/>
  <c r="O21" i="31"/>
  <c r="N21" i="31"/>
  <c r="M21" i="31"/>
  <c r="L21" i="31"/>
  <c r="K21" i="31"/>
  <c r="J21" i="31"/>
  <c r="I21" i="31"/>
  <c r="H21" i="31"/>
  <c r="G21" i="31"/>
  <c r="Y20" i="31"/>
  <c r="X20" i="31"/>
  <c r="W20" i="31"/>
  <c r="V20" i="31"/>
  <c r="U20" i="31"/>
  <c r="T20" i="31"/>
  <c r="S20" i="31"/>
  <c r="R20" i="31"/>
  <c r="Q20" i="31"/>
  <c r="P20" i="31"/>
  <c r="O20" i="31"/>
  <c r="N20" i="31"/>
  <c r="M20" i="31"/>
  <c r="L20" i="31"/>
  <c r="K20" i="31"/>
  <c r="J20" i="31"/>
  <c r="I20" i="31"/>
  <c r="H20" i="31"/>
  <c r="G20" i="31"/>
  <c r="Y19" i="31"/>
  <c r="X19" i="31"/>
  <c r="W19" i="31"/>
  <c r="V19" i="31"/>
  <c r="U19" i="31"/>
  <c r="T19" i="31"/>
  <c r="S19" i="31"/>
  <c r="R19" i="31"/>
  <c r="Q19" i="31"/>
  <c r="P19" i="31"/>
  <c r="O19" i="31"/>
  <c r="N19" i="31"/>
  <c r="M19" i="31"/>
  <c r="L19" i="31"/>
  <c r="K19" i="31"/>
  <c r="J19" i="31"/>
  <c r="I19" i="31"/>
  <c r="H19" i="31"/>
  <c r="G19" i="31"/>
  <c r="Y18" i="31"/>
  <c r="X18" i="31"/>
  <c r="W18" i="31"/>
  <c r="V18" i="31"/>
  <c r="U18" i="31"/>
  <c r="T18" i="31"/>
  <c r="S18" i="31"/>
  <c r="R18" i="31"/>
  <c r="Q18" i="31"/>
  <c r="P18" i="31"/>
  <c r="O18" i="31"/>
  <c r="N18" i="31"/>
  <c r="M18" i="31"/>
  <c r="L18" i="31"/>
  <c r="K18" i="31"/>
  <c r="J18" i="31"/>
  <c r="I18" i="31"/>
  <c r="H18" i="31"/>
  <c r="G18" i="31"/>
  <c r="Y17" i="31"/>
  <c r="X17" i="31"/>
  <c r="W17" i="31"/>
  <c r="V17" i="31"/>
  <c r="U17" i="31"/>
  <c r="T17" i="31"/>
  <c r="S17" i="31"/>
  <c r="R17" i="31"/>
  <c r="Q17" i="31"/>
  <c r="P17" i="31"/>
  <c r="O17" i="31"/>
  <c r="N17" i="31"/>
  <c r="M17" i="31"/>
  <c r="L17" i="31"/>
  <c r="K17" i="31"/>
  <c r="J17" i="31"/>
  <c r="I17" i="31"/>
  <c r="H17" i="31"/>
  <c r="G17" i="31"/>
  <c r="Y16" i="31"/>
  <c r="X16" i="31"/>
  <c r="W16" i="31"/>
  <c r="V16" i="31"/>
  <c r="U16" i="31"/>
  <c r="T16" i="31"/>
  <c r="S16" i="31"/>
  <c r="R16" i="31"/>
  <c r="Q16" i="31"/>
  <c r="P16" i="31"/>
  <c r="O16" i="31"/>
  <c r="N16" i="31"/>
  <c r="M16" i="31"/>
  <c r="L16" i="31"/>
  <c r="K16" i="31"/>
  <c r="J16" i="31"/>
  <c r="I16" i="31"/>
  <c r="H16" i="31"/>
  <c r="G16" i="31"/>
  <c r="Y15" i="31"/>
  <c r="X15" i="31"/>
  <c r="W15" i="31"/>
  <c r="V15" i="31"/>
  <c r="U15" i="31"/>
  <c r="T15" i="31"/>
  <c r="S15" i="31"/>
  <c r="R15" i="31"/>
  <c r="Q15" i="31"/>
  <c r="P15" i="31"/>
  <c r="O15" i="31"/>
  <c r="N15" i="31"/>
  <c r="M15" i="31"/>
  <c r="L15" i="31"/>
  <c r="K15" i="31"/>
  <c r="J15" i="31"/>
  <c r="I15" i="31"/>
  <c r="H15" i="31"/>
  <c r="G15" i="31"/>
  <c r="Y14" i="31"/>
  <c r="X14" i="31"/>
  <c r="W14" i="31"/>
  <c r="V14" i="31"/>
  <c r="U14" i="31"/>
  <c r="T14" i="31"/>
  <c r="S14" i="31"/>
  <c r="R14" i="31"/>
  <c r="Q14" i="31"/>
  <c r="P14" i="31"/>
  <c r="O14" i="31"/>
  <c r="N14" i="31"/>
  <c r="M14" i="31"/>
  <c r="L14" i="31"/>
  <c r="K14" i="31"/>
  <c r="J14" i="31"/>
  <c r="I14" i="31"/>
  <c r="H14" i="31"/>
  <c r="G14" i="31"/>
  <c r="Y13" i="31"/>
  <c r="X13" i="31"/>
  <c r="W13" i="31"/>
  <c r="V13" i="31"/>
  <c r="U13" i="31"/>
  <c r="T13" i="31"/>
  <c r="S13" i="31"/>
  <c r="R13" i="31"/>
  <c r="Q13" i="31"/>
  <c r="P13" i="31"/>
  <c r="O13" i="31"/>
  <c r="N13" i="31"/>
  <c r="M13" i="31"/>
  <c r="L13" i="31"/>
  <c r="K13" i="31"/>
  <c r="J13" i="31"/>
  <c r="I13" i="31"/>
  <c r="H13" i="31"/>
  <c r="G13" i="31"/>
  <c r="Y12" i="31"/>
  <c r="X12" i="31"/>
  <c r="W12" i="31"/>
  <c r="V12" i="31"/>
  <c r="U12" i="31"/>
  <c r="T12" i="31"/>
  <c r="S12" i="31"/>
  <c r="R12" i="31"/>
  <c r="Q12" i="31"/>
  <c r="P12" i="31"/>
  <c r="O12" i="31"/>
  <c r="N12" i="31"/>
  <c r="M12" i="31"/>
  <c r="L12" i="31"/>
  <c r="K12" i="31"/>
  <c r="J12" i="31"/>
  <c r="I12" i="31"/>
  <c r="H12" i="31"/>
  <c r="G12" i="31"/>
  <c r="Y11" i="31"/>
  <c r="X11" i="31"/>
  <c r="W11" i="31"/>
  <c r="V11" i="31"/>
  <c r="U11" i="31"/>
  <c r="T11" i="31"/>
  <c r="S11" i="31"/>
  <c r="R11" i="31"/>
  <c r="Q11" i="31"/>
  <c r="P11" i="31"/>
  <c r="O11" i="31"/>
  <c r="N11" i="31"/>
  <c r="M11" i="31"/>
  <c r="L11" i="31"/>
  <c r="K11" i="31"/>
  <c r="J11" i="31"/>
  <c r="I11" i="31"/>
  <c r="H11" i="31"/>
  <c r="G11" i="31"/>
  <c r="Y10" i="31"/>
  <c r="X10" i="31"/>
  <c r="W10" i="31"/>
  <c r="V10" i="31"/>
  <c r="U10" i="31"/>
  <c r="T10" i="31"/>
  <c r="S10" i="31"/>
  <c r="R10" i="31"/>
  <c r="Q10" i="31"/>
  <c r="P10" i="31"/>
  <c r="O10" i="31"/>
  <c r="N10" i="31"/>
  <c r="M10" i="31"/>
  <c r="L10" i="31"/>
  <c r="K10" i="31"/>
  <c r="J10" i="31"/>
  <c r="I10" i="31"/>
  <c r="H10" i="31"/>
  <c r="G10" i="31"/>
  <c r="Y9" i="31"/>
  <c r="X9" i="31"/>
  <c r="W9" i="31"/>
  <c r="V9" i="31"/>
  <c r="U9" i="31"/>
  <c r="T9" i="31"/>
  <c r="S9" i="31"/>
  <c r="R9" i="31"/>
  <c r="Q9" i="31"/>
  <c r="P9" i="31"/>
  <c r="O9" i="31"/>
  <c r="N9" i="31"/>
  <c r="M9" i="31"/>
  <c r="L9" i="31"/>
  <c r="K9" i="31"/>
  <c r="J9" i="31"/>
  <c r="I9" i="31"/>
  <c r="H9" i="31"/>
  <c r="G9" i="31"/>
  <c r="Y8" i="31"/>
  <c r="X8" i="31"/>
  <c r="W8" i="31"/>
  <c r="V8" i="31"/>
  <c r="U8" i="31"/>
  <c r="T8" i="31"/>
  <c r="S8" i="31"/>
  <c r="R8" i="31"/>
  <c r="Q8" i="31"/>
  <c r="P8" i="31"/>
  <c r="O8" i="31"/>
  <c r="N8" i="31"/>
  <c r="M8" i="31"/>
  <c r="L8" i="31"/>
  <c r="K8" i="31"/>
  <c r="J8" i="31"/>
  <c r="I8" i="31"/>
  <c r="H8" i="31"/>
  <c r="G8" i="31"/>
  <c r="D96" i="31"/>
  <c r="X96" i="31"/>
  <c r="P96" i="31"/>
  <c r="H96" i="31"/>
  <c r="D93" i="31"/>
  <c r="D77" i="31"/>
  <c r="D55" i="31"/>
  <c r="D49" i="31"/>
  <c r="Y95" i="30"/>
  <c r="X95" i="30"/>
  <c r="W95" i="30"/>
  <c r="V95" i="30"/>
  <c r="U95" i="30"/>
  <c r="T95" i="30"/>
  <c r="S95" i="30"/>
  <c r="R95" i="30"/>
  <c r="Q95" i="30"/>
  <c r="P95" i="30"/>
  <c r="O95" i="30"/>
  <c r="N95" i="30"/>
  <c r="M95" i="30"/>
  <c r="L95" i="30"/>
  <c r="K95" i="30"/>
  <c r="J95" i="30"/>
  <c r="I95" i="30"/>
  <c r="H95" i="30"/>
  <c r="G95" i="30"/>
  <c r="Y94" i="30"/>
  <c r="X94" i="30"/>
  <c r="W94" i="30"/>
  <c r="V94" i="30"/>
  <c r="U94" i="30"/>
  <c r="T94" i="30"/>
  <c r="S94" i="30"/>
  <c r="R94" i="30"/>
  <c r="Q94" i="30"/>
  <c r="P94" i="30"/>
  <c r="P96" i="30" s="1"/>
  <c r="O94" i="30"/>
  <c r="N94" i="30"/>
  <c r="M94" i="30"/>
  <c r="L94" i="30"/>
  <c r="K94" i="30"/>
  <c r="J94" i="30"/>
  <c r="I94" i="30"/>
  <c r="H94" i="30"/>
  <c r="G94" i="30"/>
  <c r="Y92" i="30"/>
  <c r="X92" i="30"/>
  <c r="W92" i="30"/>
  <c r="V92" i="30"/>
  <c r="U92" i="30"/>
  <c r="T92" i="30"/>
  <c r="S92" i="30"/>
  <c r="R92" i="30"/>
  <c r="Q92" i="30"/>
  <c r="P92" i="30"/>
  <c r="O92" i="30"/>
  <c r="N92" i="30"/>
  <c r="M92" i="30"/>
  <c r="L92" i="30"/>
  <c r="K92" i="30"/>
  <c r="J92" i="30"/>
  <c r="I92" i="30"/>
  <c r="H92" i="30"/>
  <c r="G92" i="30"/>
  <c r="Y91" i="30"/>
  <c r="X91" i="30"/>
  <c r="W91" i="30"/>
  <c r="V91" i="30"/>
  <c r="U91" i="30"/>
  <c r="T91" i="30"/>
  <c r="S91" i="30"/>
  <c r="R91" i="30"/>
  <c r="Q91" i="30"/>
  <c r="P91" i="30"/>
  <c r="O91" i="30"/>
  <c r="N91" i="30"/>
  <c r="M91" i="30"/>
  <c r="L91" i="30"/>
  <c r="K91" i="30"/>
  <c r="J91" i="30"/>
  <c r="I91" i="30"/>
  <c r="H91" i="30"/>
  <c r="G91" i="30"/>
  <c r="Y90" i="30"/>
  <c r="X90" i="30"/>
  <c r="W90" i="30"/>
  <c r="V90" i="30"/>
  <c r="U90" i="30"/>
  <c r="T90" i="30"/>
  <c r="S90" i="30"/>
  <c r="R90" i="30"/>
  <c r="Q90" i="30"/>
  <c r="P90" i="30"/>
  <c r="O90" i="30"/>
  <c r="N90" i="30"/>
  <c r="M90" i="30"/>
  <c r="L90" i="30"/>
  <c r="K90" i="30"/>
  <c r="J90" i="30"/>
  <c r="I90" i="30"/>
  <c r="H90" i="30"/>
  <c r="G90" i="30"/>
  <c r="Y89" i="30"/>
  <c r="X89" i="30"/>
  <c r="W89" i="30"/>
  <c r="V89" i="30"/>
  <c r="U89" i="30"/>
  <c r="T89" i="30"/>
  <c r="S89" i="30"/>
  <c r="R89" i="30"/>
  <c r="Q89" i="30"/>
  <c r="P89" i="30"/>
  <c r="O89" i="30"/>
  <c r="N89" i="30"/>
  <c r="M89" i="30"/>
  <c r="L89" i="30"/>
  <c r="K89" i="30"/>
  <c r="J89" i="30"/>
  <c r="I89" i="30"/>
  <c r="H89" i="30"/>
  <c r="G89" i="30"/>
  <c r="Y88" i="30"/>
  <c r="X88" i="30"/>
  <c r="W88" i="30"/>
  <c r="V88" i="30"/>
  <c r="U88" i="30"/>
  <c r="T88" i="30"/>
  <c r="S88" i="30"/>
  <c r="R88" i="30"/>
  <c r="Q88" i="30"/>
  <c r="P88" i="30"/>
  <c r="O88" i="30"/>
  <c r="N88" i="30"/>
  <c r="M88" i="30"/>
  <c r="L88" i="30"/>
  <c r="K88" i="30"/>
  <c r="J88" i="30"/>
  <c r="I88" i="30"/>
  <c r="H88" i="30"/>
  <c r="G88" i="30"/>
  <c r="Y87" i="30"/>
  <c r="X87" i="30"/>
  <c r="W87" i="30"/>
  <c r="V87" i="30"/>
  <c r="U87" i="30"/>
  <c r="T87" i="30"/>
  <c r="S87" i="30"/>
  <c r="R87" i="30"/>
  <c r="Q87" i="30"/>
  <c r="P87" i="30"/>
  <c r="O87" i="30"/>
  <c r="N87" i="30"/>
  <c r="M87" i="30"/>
  <c r="L87" i="30"/>
  <c r="K87" i="30"/>
  <c r="J87" i="30"/>
  <c r="I87" i="30"/>
  <c r="H87" i="30"/>
  <c r="G87" i="30"/>
  <c r="Y86" i="30"/>
  <c r="X86" i="30"/>
  <c r="W86" i="30"/>
  <c r="V86" i="30"/>
  <c r="U86" i="30"/>
  <c r="T86" i="30"/>
  <c r="S86" i="30"/>
  <c r="R86" i="30"/>
  <c r="Q86" i="30"/>
  <c r="P86" i="30"/>
  <c r="O86" i="30"/>
  <c r="N86" i="30"/>
  <c r="M86" i="30"/>
  <c r="L86" i="30"/>
  <c r="K86" i="30"/>
  <c r="J86" i="30"/>
  <c r="I86" i="30"/>
  <c r="H86" i="30"/>
  <c r="G86" i="30"/>
  <c r="Y85" i="30"/>
  <c r="X85" i="30"/>
  <c r="W85" i="30"/>
  <c r="V85" i="30"/>
  <c r="U85" i="30"/>
  <c r="T85" i="30"/>
  <c r="S85" i="30"/>
  <c r="R85" i="30"/>
  <c r="Q85" i="30"/>
  <c r="P85" i="30"/>
  <c r="O85" i="30"/>
  <c r="N85" i="30"/>
  <c r="M85" i="30"/>
  <c r="L85" i="30"/>
  <c r="K85" i="30"/>
  <c r="J85" i="30"/>
  <c r="I85" i="30"/>
  <c r="H85" i="30"/>
  <c r="G85" i="30"/>
  <c r="Y84" i="30"/>
  <c r="X84" i="30"/>
  <c r="W84" i="30"/>
  <c r="V84" i="30"/>
  <c r="U84" i="30"/>
  <c r="T84" i="30"/>
  <c r="S84" i="30"/>
  <c r="R84" i="30"/>
  <c r="Q84" i="30"/>
  <c r="P84" i="30"/>
  <c r="O84" i="30"/>
  <c r="N84" i="30"/>
  <c r="M84" i="30"/>
  <c r="L84" i="30"/>
  <c r="K84" i="30"/>
  <c r="J84" i="30"/>
  <c r="I84" i="30"/>
  <c r="H84" i="30"/>
  <c r="G84" i="30"/>
  <c r="Y83" i="30"/>
  <c r="X83" i="30"/>
  <c r="W83" i="30"/>
  <c r="V83" i="30"/>
  <c r="U83" i="30"/>
  <c r="T83" i="30"/>
  <c r="S83" i="30"/>
  <c r="R83" i="30"/>
  <c r="Q83" i="30"/>
  <c r="P83" i="30"/>
  <c r="O83" i="30"/>
  <c r="N83" i="30"/>
  <c r="M83" i="30"/>
  <c r="L83" i="30"/>
  <c r="K83" i="30"/>
  <c r="J83" i="30"/>
  <c r="I83" i="30"/>
  <c r="H83" i="30"/>
  <c r="G83" i="30"/>
  <c r="Y82" i="30"/>
  <c r="X82" i="30"/>
  <c r="W82" i="30"/>
  <c r="V82" i="30"/>
  <c r="U82" i="30"/>
  <c r="T82" i="30"/>
  <c r="S82" i="30"/>
  <c r="R82" i="30"/>
  <c r="Q82" i="30"/>
  <c r="P82" i="30"/>
  <c r="O82" i="30"/>
  <c r="N82" i="30"/>
  <c r="M82" i="30"/>
  <c r="L82" i="30"/>
  <c r="K82" i="30"/>
  <c r="J82" i="30"/>
  <c r="I82" i="30"/>
  <c r="H82" i="30"/>
  <c r="G82" i="30"/>
  <c r="Y81" i="30"/>
  <c r="X81" i="30"/>
  <c r="W81" i="30"/>
  <c r="V81" i="30"/>
  <c r="U81" i="30"/>
  <c r="T81" i="30"/>
  <c r="S81" i="30"/>
  <c r="R81" i="30"/>
  <c r="Q81" i="30"/>
  <c r="P81" i="30"/>
  <c r="O81" i="30"/>
  <c r="N81" i="30"/>
  <c r="M81" i="30"/>
  <c r="L81" i="30"/>
  <c r="K81" i="30"/>
  <c r="J81" i="30"/>
  <c r="I81" i="30"/>
  <c r="H81" i="30"/>
  <c r="G81" i="30"/>
  <c r="Y80" i="30"/>
  <c r="X80" i="30"/>
  <c r="W80" i="30"/>
  <c r="V80" i="30"/>
  <c r="U80" i="30"/>
  <c r="T80" i="30"/>
  <c r="S80" i="30"/>
  <c r="R80" i="30"/>
  <c r="Q80" i="30"/>
  <c r="P80" i="30"/>
  <c r="O80" i="30"/>
  <c r="N80" i="30"/>
  <c r="M80" i="30"/>
  <c r="L80" i="30"/>
  <c r="K80" i="30"/>
  <c r="J80" i="30"/>
  <c r="I80" i="30"/>
  <c r="H80" i="30"/>
  <c r="G80" i="30"/>
  <c r="Y79" i="30"/>
  <c r="X79" i="30"/>
  <c r="W79" i="30"/>
  <c r="V79" i="30"/>
  <c r="U79" i="30"/>
  <c r="T79" i="30"/>
  <c r="S79" i="30"/>
  <c r="R79" i="30"/>
  <c r="Q79" i="30"/>
  <c r="P79" i="30"/>
  <c r="O79" i="30"/>
  <c r="N79" i="30"/>
  <c r="M79" i="30"/>
  <c r="L79" i="30"/>
  <c r="K79" i="30"/>
  <c r="J79" i="30"/>
  <c r="I79" i="30"/>
  <c r="H79" i="30"/>
  <c r="G79" i="30"/>
  <c r="Y78" i="30"/>
  <c r="X78" i="30"/>
  <c r="W78" i="30"/>
  <c r="V78" i="30"/>
  <c r="U78" i="30"/>
  <c r="T78" i="30"/>
  <c r="S78" i="30"/>
  <c r="R78" i="30"/>
  <c r="Q78" i="30"/>
  <c r="P78" i="30"/>
  <c r="O78" i="30"/>
  <c r="N78" i="30"/>
  <c r="M78" i="30"/>
  <c r="L78" i="30"/>
  <c r="K78" i="30"/>
  <c r="J78" i="30"/>
  <c r="I78" i="30"/>
  <c r="H78" i="30"/>
  <c r="G78" i="30"/>
  <c r="Y76" i="30"/>
  <c r="X76" i="30"/>
  <c r="W76" i="30"/>
  <c r="V76" i="30"/>
  <c r="U76" i="30"/>
  <c r="T76" i="30"/>
  <c r="S76" i="30"/>
  <c r="R76" i="30"/>
  <c r="Q76" i="30"/>
  <c r="P76" i="30"/>
  <c r="O76" i="30"/>
  <c r="N76" i="30"/>
  <c r="M76" i="30"/>
  <c r="L76" i="30"/>
  <c r="K76" i="30"/>
  <c r="J76" i="30"/>
  <c r="I76" i="30"/>
  <c r="H76" i="30"/>
  <c r="G76" i="30"/>
  <c r="Y75" i="30"/>
  <c r="X75" i="30"/>
  <c r="W75" i="30"/>
  <c r="V75" i="30"/>
  <c r="U75" i="30"/>
  <c r="T75" i="30"/>
  <c r="S75" i="30"/>
  <c r="R75" i="30"/>
  <c r="Q75" i="30"/>
  <c r="P75" i="30"/>
  <c r="O75" i="30"/>
  <c r="N75" i="30"/>
  <c r="M75" i="30"/>
  <c r="L75" i="30"/>
  <c r="K75" i="30"/>
  <c r="J75" i="30"/>
  <c r="I75" i="30"/>
  <c r="H75" i="30"/>
  <c r="G75" i="30"/>
  <c r="Y74" i="30"/>
  <c r="X74" i="30"/>
  <c r="W74" i="30"/>
  <c r="V74" i="30"/>
  <c r="U74" i="30"/>
  <c r="T74" i="30"/>
  <c r="S74" i="30"/>
  <c r="R74" i="30"/>
  <c r="Q74" i="30"/>
  <c r="P74" i="30"/>
  <c r="O74" i="30"/>
  <c r="N74" i="30"/>
  <c r="M74" i="30"/>
  <c r="L74" i="30"/>
  <c r="K74" i="30"/>
  <c r="J74" i="30"/>
  <c r="I74" i="30"/>
  <c r="H74" i="30"/>
  <c r="G74" i="30"/>
  <c r="Y73" i="30"/>
  <c r="X73" i="30"/>
  <c r="W73" i="30"/>
  <c r="V73" i="30"/>
  <c r="U73" i="30"/>
  <c r="T73" i="30"/>
  <c r="S73" i="30"/>
  <c r="R73" i="30"/>
  <c r="Q73" i="30"/>
  <c r="P73" i="30"/>
  <c r="O73" i="30"/>
  <c r="N73" i="30"/>
  <c r="M73" i="30"/>
  <c r="L73" i="30"/>
  <c r="K73" i="30"/>
  <c r="J73" i="30"/>
  <c r="I73" i="30"/>
  <c r="H73" i="30"/>
  <c r="G73" i="30"/>
  <c r="Y72" i="30"/>
  <c r="X72" i="30"/>
  <c r="W72" i="30"/>
  <c r="V72" i="30"/>
  <c r="U72" i="30"/>
  <c r="T72" i="30"/>
  <c r="S72" i="30"/>
  <c r="R72" i="30"/>
  <c r="Q72" i="30"/>
  <c r="P72" i="30"/>
  <c r="O72" i="30"/>
  <c r="N72" i="30"/>
  <c r="M72" i="30"/>
  <c r="L72" i="30"/>
  <c r="K72" i="30"/>
  <c r="J72" i="30"/>
  <c r="I72" i="30"/>
  <c r="H72" i="30"/>
  <c r="G72" i="30"/>
  <c r="Y71" i="30"/>
  <c r="X71" i="30"/>
  <c r="W71" i="30"/>
  <c r="V71" i="30"/>
  <c r="U71" i="30"/>
  <c r="T71" i="30"/>
  <c r="S71" i="30"/>
  <c r="R71" i="30"/>
  <c r="Q71" i="30"/>
  <c r="P71" i="30"/>
  <c r="O71" i="30"/>
  <c r="N71" i="30"/>
  <c r="M71" i="30"/>
  <c r="L71" i="30"/>
  <c r="K71" i="30"/>
  <c r="J71" i="30"/>
  <c r="I71" i="30"/>
  <c r="H71" i="30"/>
  <c r="G71" i="30"/>
  <c r="Y70" i="30"/>
  <c r="X70" i="30"/>
  <c r="W70" i="30"/>
  <c r="V70" i="30"/>
  <c r="U70" i="30"/>
  <c r="T70" i="30"/>
  <c r="S70" i="30"/>
  <c r="R70" i="30"/>
  <c r="Q70" i="30"/>
  <c r="P70" i="30"/>
  <c r="O70" i="30"/>
  <c r="N70" i="30"/>
  <c r="M70" i="30"/>
  <c r="L70" i="30"/>
  <c r="K70" i="30"/>
  <c r="J70" i="30"/>
  <c r="I70" i="30"/>
  <c r="H70" i="30"/>
  <c r="G70" i="30"/>
  <c r="Y69" i="30"/>
  <c r="X69" i="30"/>
  <c r="W69" i="30"/>
  <c r="V69" i="30"/>
  <c r="U69" i="30"/>
  <c r="T69" i="30"/>
  <c r="S69" i="30"/>
  <c r="R69" i="30"/>
  <c r="Q69" i="30"/>
  <c r="P69" i="30"/>
  <c r="O69" i="30"/>
  <c r="N69" i="30"/>
  <c r="M69" i="30"/>
  <c r="L69" i="30"/>
  <c r="K69" i="30"/>
  <c r="J69" i="30"/>
  <c r="I69" i="30"/>
  <c r="H69" i="30"/>
  <c r="G69" i="30"/>
  <c r="Y68" i="30"/>
  <c r="X68" i="30"/>
  <c r="W68" i="30"/>
  <c r="V68" i="30"/>
  <c r="U68" i="30"/>
  <c r="T68" i="30"/>
  <c r="S68" i="30"/>
  <c r="R68" i="30"/>
  <c r="Q68" i="30"/>
  <c r="P68" i="30"/>
  <c r="O68" i="30"/>
  <c r="N68" i="30"/>
  <c r="M68" i="30"/>
  <c r="L68" i="30"/>
  <c r="K68" i="30"/>
  <c r="J68" i="30"/>
  <c r="I68" i="30"/>
  <c r="H68" i="30"/>
  <c r="G68" i="30"/>
  <c r="Y67" i="30"/>
  <c r="X67" i="30"/>
  <c r="W67" i="30"/>
  <c r="V67" i="30"/>
  <c r="U67" i="30"/>
  <c r="T67" i="30"/>
  <c r="S67" i="30"/>
  <c r="R67" i="30"/>
  <c r="Q67" i="30"/>
  <c r="P67" i="30"/>
  <c r="O67" i="30"/>
  <c r="N67" i="30"/>
  <c r="M67" i="30"/>
  <c r="L67" i="30"/>
  <c r="K67" i="30"/>
  <c r="J67" i="30"/>
  <c r="I67" i="30"/>
  <c r="H67" i="30"/>
  <c r="G67" i="30"/>
  <c r="Y66" i="30"/>
  <c r="X66" i="30"/>
  <c r="W66" i="30"/>
  <c r="V66" i="30"/>
  <c r="U66" i="30"/>
  <c r="T66" i="30"/>
  <c r="S66" i="30"/>
  <c r="R66" i="30"/>
  <c r="Q66" i="30"/>
  <c r="P66" i="30"/>
  <c r="O66" i="30"/>
  <c r="N66" i="30"/>
  <c r="M66" i="30"/>
  <c r="L66" i="30"/>
  <c r="K66" i="30"/>
  <c r="J66" i="30"/>
  <c r="I66" i="30"/>
  <c r="H66" i="30"/>
  <c r="G66" i="30"/>
  <c r="Y65" i="30"/>
  <c r="X65" i="30"/>
  <c r="W65" i="30"/>
  <c r="V65" i="30"/>
  <c r="U65" i="30"/>
  <c r="T65" i="30"/>
  <c r="S65" i="30"/>
  <c r="R65" i="30"/>
  <c r="Q65" i="30"/>
  <c r="P65" i="30"/>
  <c r="O65" i="30"/>
  <c r="N65" i="30"/>
  <c r="M65" i="30"/>
  <c r="L65" i="30"/>
  <c r="K65" i="30"/>
  <c r="J65" i="30"/>
  <c r="I65" i="30"/>
  <c r="H65" i="30"/>
  <c r="G65" i="30"/>
  <c r="Y64" i="30"/>
  <c r="X64" i="30"/>
  <c r="W64" i="30"/>
  <c r="V64" i="30"/>
  <c r="U64" i="30"/>
  <c r="T64" i="30"/>
  <c r="S64" i="30"/>
  <c r="R64" i="30"/>
  <c r="Q64" i="30"/>
  <c r="P64" i="30"/>
  <c r="O64" i="30"/>
  <c r="N64" i="30"/>
  <c r="M64" i="30"/>
  <c r="L64" i="30"/>
  <c r="K64" i="30"/>
  <c r="J64" i="30"/>
  <c r="I64" i="30"/>
  <c r="H64" i="30"/>
  <c r="G64" i="30"/>
  <c r="Y63" i="30"/>
  <c r="X63" i="30"/>
  <c r="W63" i="30"/>
  <c r="V63" i="30"/>
  <c r="U63" i="30"/>
  <c r="T63" i="30"/>
  <c r="S63" i="30"/>
  <c r="R63" i="30"/>
  <c r="Q63" i="30"/>
  <c r="P63" i="30"/>
  <c r="O63" i="30"/>
  <c r="N63" i="30"/>
  <c r="M63" i="30"/>
  <c r="L63" i="30"/>
  <c r="K63" i="30"/>
  <c r="J63" i="30"/>
  <c r="I63" i="30"/>
  <c r="H63" i="30"/>
  <c r="G63" i="30"/>
  <c r="Y62" i="30"/>
  <c r="X62" i="30"/>
  <c r="W62" i="30"/>
  <c r="V62" i="30"/>
  <c r="U62" i="30"/>
  <c r="T62" i="30"/>
  <c r="S62" i="30"/>
  <c r="R62" i="30"/>
  <c r="Q62" i="30"/>
  <c r="P62" i="30"/>
  <c r="O62" i="30"/>
  <c r="N62" i="30"/>
  <c r="M62" i="30"/>
  <c r="L62" i="30"/>
  <c r="K62" i="30"/>
  <c r="J62" i="30"/>
  <c r="I62" i="30"/>
  <c r="H62" i="30"/>
  <c r="G62" i="30"/>
  <c r="Y61" i="30"/>
  <c r="X61" i="30"/>
  <c r="W61" i="30"/>
  <c r="V61" i="30"/>
  <c r="U61" i="30"/>
  <c r="T61" i="30"/>
  <c r="S61" i="30"/>
  <c r="R61" i="30"/>
  <c r="Q61" i="30"/>
  <c r="P61" i="30"/>
  <c r="O61" i="30"/>
  <c r="N61" i="30"/>
  <c r="M61" i="30"/>
  <c r="L61" i="30"/>
  <c r="K61" i="30"/>
  <c r="J61" i="30"/>
  <c r="I61" i="30"/>
  <c r="H61" i="30"/>
  <c r="G61" i="30"/>
  <c r="Y60" i="30"/>
  <c r="X60" i="30"/>
  <c r="W60" i="30"/>
  <c r="V60" i="30"/>
  <c r="U60" i="30"/>
  <c r="T60" i="30"/>
  <c r="S60" i="30"/>
  <c r="R60" i="30"/>
  <c r="Q60" i="30"/>
  <c r="P60" i="30"/>
  <c r="O60" i="30"/>
  <c r="N60" i="30"/>
  <c r="M60" i="30"/>
  <c r="L60" i="30"/>
  <c r="K60" i="30"/>
  <c r="J60" i="30"/>
  <c r="I60" i="30"/>
  <c r="H60" i="30"/>
  <c r="G60" i="30"/>
  <c r="Y59" i="30"/>
  <c r="X59" i="30"/>
  <c r="W59" i="30"/>
  <c r="V59" i="30"/>
  <c r="U59" i="30"/>
  <c r="T59" i="30"/>
  <c r="S59" i="30"/>
  <c r="R59" i="30"/>
  <c r="Q59" i="30"/>
  <c r="P59" i="30"/>
  <c r="O59" i="30"/>
  <c r="N59" i="30"/>
  <c r="M59" i="30"/>
  <c r="L59" i="30"/>
  <c r="K59" i="30"/>
  <c r="J59" i="30"/>
  <c r="I59" i="30"/>
  <c r="H59" i="30"/>
  <c r="G59" i="30"/>
  <c r="Y58" i="30"/>
  <c r="X58" i="30"/>
  <c r="W58" i="30"/>
  <c r="V58" i="30"/>
  <c r="U58" i="30"/>
  <c r="T58" i="30"/>
  <c r="S58" i="30"/>
  <c r="R58" i="30"/>
  <c r="Q58" i="30"/>
  <c r="P58" i="30"/>
  <c r="O58" i="30"/>
  <c r="N58" i="30"/>
  <c r="M58" i="30"/>
  <c r="L58" i="30"/>
  <c r="K58" i="30"/>
  <c r="J58" i="30"/>
  <c r="I58" i="30"/>
  <c r="H58" i="30"/>
  <c r="G58" i="30"/>
  <c r="Y57" i="30"/>
  <c r="X57" i="30"/>
  <c r="W57" i="30"/>
  <c r="V57" i="30"/>
  <c r="U57" i="30"/>
  <c r="T57" i="30"/>
  <c r="S57" i="30"/>
  <c r="R57" i="30"/>
  <c r="Q57" i="30"/>
  <c r="P57" i="30"/>
  <c r="O57" i="30"/>
  <c r="N57" i="30"/>
  <c r="M57" i="30"/>
  <c r="L57" i="30"/>
  <c r="K57" i="30"/>
  <c r="J57" i="30"/>
  <c r="I57" i="30"/>
  <c r="H57" i="30"/>
  <c r="G57" i="30"/>
  <c r="Y56" i="30"/>
  <c r="X56" i="30"/>
  <c r="W56" i="30"/>
  <c r="V56" i="30"/>
  <c r="U56" i="30"/>
  <c r="T56" i="30"/>
  <c r="S56" i="30"/>
  <c r="R56" i="30"/>
  <c r="Q56" i="30"/>
  <c r="P56" i="30"/>
  <c r="O56" i="30"/>
  <c r="N56" i="30"/>
  <c r="M56" i="30"/>
  <c r="L56" i="30"/>
  <c r="K56" i="30"/>
  <c r="J56" i="30"/>
  <c r="I56" i="30"/>
  <c r="H56" i="30"/>
  <c r="G56" i="30"/>
  <c r="Q50" i="30"/>
  <c r="Y54" i="30"/>
  <c r="X54" i="30"/>
  <c r="W54" i="30"/>
  <c r="V54" i="30"/>
  <c r="U54" i="30"/>
  <c r="T54" i="30"/>
  <c r="S54" i="30"/>
  <c r="R54" i="30"/>
  <c r="Q54" i="30"/>
  <c r="P54" i="30"/>
  <c r="O54" i="30"/>
  <c r="N54" i="30"/>
  <c r="M54" i="30"/>
  <c r="L54" i="30"/>
  <c r="K54" i="30"/>
  <c r="J54" i="30"/>
  <c r="I54" i="30"/>
  <c r="H54" i="30"/>
  <c r="G54" i="30"/>
  <c r="Y53" i="30"/>
  <c r="X53" i="30"/>
  <c r="W53" i="30"/>
  <c r="V53" i="30"/>
  <c r="U53" i="30"/>
  <c r="T53" i="30"/>
  <c r="S53" i="30"/>
  <c r="R53" i="30"/>
  <c r="Q53" i="30"/>
  <c r="P53" i="30"/>
  <c r="O53" i="30"/>
  <c r="N53" i="30"/>
  <c r="M53" i="30"/>
  <c r="L53" i="30"/>
  <c r="K53" i="30"/>
  <c r="J53" i="30"/>
  <c r="I53" i="30"/>
  <c r="H53" i="30"/>
  <c r="G53" i="30"/>
  <c r="Y52" i="30"/>
  <c r="X52" i="30"/>
  <c r="W52" i="30"/>
  <c r="V52" i="30"/>
  <c r="U52" i="30"/>
  <c r="T52" i="30"/>
  <c r="S52" i="30"/>
  <c r="R52" i="30"/>
  <c r="Q52" i="30"/>
  <c r="P52" i="30"/>
  <c r="O52" i="30"/>
  <c r="N52" i="30"/>
  <c r="M52" i="30"/>
  <c r="L52" i="30"/>
  <c r="K52" i="30"/>
  <c r="J52" i="30"/>
  <c r="I52" i="30"/>
  <c r="H52" i="30"/>
  <c r="G52" i="30"/>
  <c r="Y51" i="30"/>
  <c r="X51" i="30"/>
  <c r="W51" i="30"/>
  <c r="V51" i="30"/>
  <c r="U51" i="30"/>
  <c r="T51" i="30"/>
  <c r="S51" i="30"/>
  <c r="R51" i="30"/>
  <c r="Q51" i="30"/>
  <c r="P51" i="30"/>
  <c r="O51" i="30"/>
  <c r="N51" i="30"/>
  <c r="M51" i="30"/>
  <c r="L51" i="30"/>
  <c r="K51" i="30"/>
  <c r="J51" i="30"/>
  <c r="I51" i="30"/>
  <c r="H51" i="30"/>
  <c r="G51" i="30"/>
  <c r="Y50" i="30"/>
  <c r="X50" i="30"/>
  <c r="W50" i="30"/>
  <c r="V50" i="30"/>
  <c r="U50" i="30"/>
  <c r="T50" i="30"/>
  <c r="S50" i="30"/>
  <c r="R50" i="30"/>
  <c r="P50" i="30"/>
  <c r="O50" i="30"/>
  <c r="N50" i="30"/>
  <c r="M50" i="30"/>
  <c r="L50" i="30"/>
  <c r="K50" i="30"/>
  <c r="J50" i="30"/>
  <c r="I50" i="30"/>
  <c r="H50" i="30"/>
  <c r="G50" i="30"/>
  <c r="Y48" i="30"/>
  <c r="X48" i="30"/>
  <c r="W48" i="30"/>
  <c r="V48" i="30"/>
  <c r="U48" i="30"/>
  <c r="T48" i="30"/>
  <c r="S48" i="30"/>
  <c r="R48" i="30"/>
  <c r="Q48" i="30"/>
  <c r="P48" i="30"/>
  <c r="O48" i="30"/>
  <c r="N48" i="30"/>
  <c r="M48" i="30"/>
  <c r="L48" i="30"/>
  <c r="K48" i="30"/>
  <c r="J48" i="30"/>
  <c r="I48" i="30"/>
  <c r="H48" i="30"/>
  <c r="G48" i="30"/>
  <c r="Y47" i="30"/>
  <c r="X47" i="30"/>
  <c r="W47" i="30"/>
  <c r="V47" i="30"/>
  <c r="U47" i="30"/>
  <c r="T47" i="30"/>
  <c r="S47" i="30"/>
  <c r="R47" i="30"/>
  <c r="Q47" i="30"/>
  <c r="P47" i="30"/>
  <c r="O47" i="30"/>
  <c r="N47" i="30"/>
  <c r="M47" i="30"/>
  <c r="L47" i="30"/>
  <c r="K47" i="30"/>
  <c r="J47" i="30"/>
  <c r="I47" i="30"/>
  <c r="H47" i="30"/>
  <c r="G47" i="30"/>
  <c r="Y46" i="30"/>
  <c r="X46" i="30"/>
  <c r="W46" i="30"/>
  <c r="V46" i="30"/>
  <c r="U46" i="30"/>
  <c r="T46" i="30"/>
  <c r="S46" i="30"/>
  <c r="R46" i="30"/>
  <c r="Q46" i="30"/>
  <c r="P46" i="30"/>
  <c r="O46" i="30"/>
  <c r="N46" i="30"/>
  <c r="M46" i="30"/>
  <c r="L46" i="30"/>
  <c r="K46" i="30"/>
  <c r="J46" i="30"/>
  <c r="I46" i="30"/>
  <c r="H46" i="30"/>
  <c r="G46" i="30"/>
  <c r="Y45" i="30"/>
  <c r="X45" i="30"/>
  <c r="W45" i="30"/>
  <c r="V45" i="30"/>
  <c r="U45" i="30"/>
  <c r="T45" i="30"/>
  <c r="S45" i="30"/>
  <c r="R45" i="30"/>
  <c r="Q45" i="30"/>
  <c r="P45" i="30"/>
  <c r="O45" i="30"/>
  <c r="N45" i="30"/>
  <c r="M45" i="30"/>
  <c r="L45" i="30"/>
  <c r="K45" i="30"/>
  <c r="J45" i="30"/>
  <c r="I45" i="30"/>
  <c r="H45" i="30"/>
  <c r="G45" i="30"/>
  <c r="Y44" i="30"/>
  <c r="X44" i="30"/>
  <c r="W44" i="30"/>
  <c r="V44" i="30"/>
  <c r="U44" i="30"/>
  <c r="T44" i="30"/>
  <c r="S44" i="30"/>
  <c r="R44" i="30"/>
  <c r="Q44" i="30"/>
  <c r="P44" i="30"/>
  <c r="O44" i="30"/>
  <c r="N44" i="30"/>
  <c r="M44" i="30"/>
  <c r="L44" i="30"/>
  <c r="K44" i="30"/>
  <c r="J44" i="30"/>
  <c r="I44" i="30"/>
  <c r="H44" i="30"/>
  <c r="G44" i="30"/>
  <c r="Y43" i="30"/>
  <c r="X43" i="30"/>
  <c r="W43" i="30"/>
  <c r="V43" i="30"/>
  <c r="U43" i="30"/>
  <c r="T43" i="30"/>
  <c r="S43" i="30"/>
  <c r="R43" i="30"/>
  <c r="Q43" i="30"/>
  <c r="P43" i="30"/>
  <c r="O43" i="30"/>
  <c r="N43" i="30"/>
  <c r="M43" i="30"/>
  <c r="L43" i="30"/>
  <c r="K43" i="30"/>
  <c r="J43" i="30"/>
  <c r="I43" i="30"/>
  <c r="H43" i="30"/>
  <c r="G43" i="30"/>
  <c r="Y42" i="30"/>
  <c r="X42" i="30"/>
  <c r="W42" i="30"/>
  <c r="V42" i="30"/>
  <c r="U42" i="30"/>
  <c r="T42" i="30"/>
  <c r="S42" i="30"/>
  <c r="R42" i="30"/>
  <c r="Q42" i="30"/>
  <c r="P42" i="30"/>
  <c r="O42" i="30"/>
  <c r="N42" i="30"/>
  <c r="M42" i="30"/>
  <c r="L42" i="30"/>
  <c r="K42" i="30"/>
  <c r="J42" i="30"/>
  <c r="I42" i="30"/>
  <c r="H42" i="30"/>
  <c r="G42" i="30"/>
  <c r="Y41" i="30"/>
  <c r="X41" i="30"/>
  <c r="W41" i="30"/>
  <c r="V41" i="30"/>
  <c r="U41" i="30"/>
  <c r="T41" i="30"/>
  <c r="S41" i="30"/>
  <c r="R41" i="30"/>
  <c r="Q41" i="30"/>
  <c r="P41" i="30"/>
  <c r="O41" i="30"/>
  <c r="N41" i="30"/>
  <c r="M41" i="30"/>
  <c r="L41" i="30"/>
  <c r="K41" i="30"/>
  <c r="J41" i="30"/>
  <c r="I41" i="30"/>
  <c r="H41" i="30"/>
  <c r="G41" i="30"/>
  <c r="Y40" i="30"/>
  <c r="X40" i="30"/>
  <c r="W40" i="30"/>
  <c r="V40" i="30"/>
  <c r="U40" i="30"/>
  <c r="T40" i="30"/>
  <c r="S40" i="30"/>
  <c r="R40" i="30"/>
  <c r="Q40" i="30"/>
  <c r="P40" i="30"/>
  <c r="O40" i="30"/>
  <c r="N40" i="30"/>
  <c r="M40" i="30"/>
  <c r="L40" i="30"/>
  <c r="K40" i="30"/>
  <c r="J40" i="30"/>
  <c r="I40" i="30"/>
  <c r="H40" i="30"/>
  <c r="G40" i="30"/>
  <c r="Y39" i="30"/>
  <c r="X39" i="30"/>
  <c r="W39" i="30"/>
  <c r="V39" i="30"/>
  <c r="U39" i="30"/>
  <c r="T39" i="30"/>
  <c r="S39" i="30"/>
  <c r="R39" i="30"/>
  <c r="Q39" i="30"/>
  <c r="P39" i="30"/>
  <c r="O39" i="30"/>
  <c r="N39" i="30"/>
  <c r="M39" i="30"/>
  <c r="L39" i="30"/>
  <c r="K39" i="30"/>
  <c r="J39" i="30"/>
  <c r="I39" i="30"/>
  <c r="H39" i="30"/>
  <c r="G39" i="30"/>
  <c r="Y38" i="30"/>
  <c r="X38" i="30"/>
  <c r="W38" i="30"/>
  <c r="V38" i="30"/>
  <c r="U38" i="30"/>
  <c r="T38" i="30"/>
  <c r="S38" i="30"/>
  <c r="R38" i="30"/>
  <c r="Q38" i="30"/>
  <c r="P38" i="30"/>
  <c r="O38" i="30"/>
  <c r="N38" i="30"/>
  <c r="M38" i="30"/>
  <c r="L38" i="30"/>
  <c r="K38" i="30"/>
  <c r="J38" i="30"/>
  <c r="I38" i="30"/>
  <c r="H38" i="30"/>
  <c r="G38" i="30"/>
  <c r="Y37" i="30"/>
  <c r="X37" i="30"/>
  <c r="W37" i="30"/>
  <c r="V37" i="30"/>
  <c r="U37" i="30"/>
  <c r="T37" i="30"/>
  <c r="S37" i="30"/>
  <c r="R37" i="30"/>
  <c r="Q37" i="30"/>
  <c r="P37" i="30"/>
  <c r="O37" i="30"/>
  <c r="N37" i="30"/>
  <c r="M37" i="30"/>
  <c r="L37" i="30"/>
  <c r="K37" i="30"/>
  <c r="J37" i="30"/>
  <c r="I37" i="30"/>
  <c r="H37" i="30"/>
  <c r="G37" i="30"/>
  <c r="Y36" i="30"/>
  <c r="X36" i="30"/>
  <c r="W36" i="30"/>
  <c r="V36" i="30"/>
  <c r="U36" i="30"/>
  <c r="T36" i="30"/>
  <c r="S36" i="30"/>
  <c r="R36" i="30"/>
  <c r="Q36" i="30"/>
  <c r="P36" i="30"/>
  <c r="O36" i="30"/>
  <c r="N36" i="30"/>
  <c r="M36" i="30"/>
  <c r="L36" i="30"/>
  <c r="K36" i="30"/>
  <c r="J36" i="30"/>
  <c r="I36" i="30"/>
  <c r="H36" i="30"/>
  <c r="G36" i="30"/>
  <c r="Y35" i="30"/>
  <c r="X35" i="30"/>
  <c r="W35" i="30"/>
  <c r="V35" i="30"/>
  <c r="U35" i="30"/>
  <c r="T35" i="30"/>
  <c r="S35" i="30"/>
  <c r="R35" i="30"/>
  <c r="Q35" i="30"/>
  <c r="P35" i="30"/>
  <c r="O35" i="30"/>
  <c r="N35" i="30"/>
  <c r="M35" i="30"/>
  <c r="L35" i="30"/>
  <c r="K35" i="30"/>
  <c r="J35" i="30"/>
  <c r="I35" i="30"/>
  <c r="H35" i="30"/>
  <c r="G35" i="30"/>
  <c r="Y34" i="30"/>
  <c r="X34" i="30"/>
  <c r="W34" i="30"/>
  <c r="V34" i="30"/>
  <c r="U34" i="30"/>
  <c r="T34" i="30"/>
  <c r="S34" i="30"/>
  <c r="R34" i="30"/>
  <c r="Q34" i="30"/>
  <c r="P34" i="30"/>
  <c r="O34" i="30"/>
  <c r="N34" i="30"/>
  <c r="M34" i="30"/>
  <c r="L34" i="30"/>
  <c r="K34" i="30"/>
  <c r="J34" i="30"/>
  <c r="I34" i="30"/>
  <c r="H34" i="30"/>
  <c r="G34" i="30"/>
  <c r="Y33" i="30"/>
  <c r="X33" i="30"/>
  <c r="W33" i="30"/>
  <c r="V33" i="30"/>
  <c r="U33" i="30"/>
  <c r="T33" i="30"/>
  <c r="S33" i="30"/>
  <c r="R33" i="30"/>
  <c r="Q33" i="30"/>
  <c r="P33" i="30"/>
  <c r="O33" i="30"/>
  <c r="N33" i="30"/>
  <c r="M33" i="30"/>
  <c r="L33" i="30"/>
  <c r="K33" i="30"/>
  <c r="J33" i="30"/>
  <c r="I33" i="30"/>
  <c r="H33" i="30"/>
  <c r="G33" i="30"/>
  <c r="Y32" i="30"/>
  <c r="X32" i="30"/>
  <c r="W32" i="30"/>
  <c r="V32" i="30"/>
  <c r="U32" i="30"/>
  <c r="T32" i="30"/>
  <c r="S32" i="30"/>
  <c r="R32" i="30"/>
  <c r="Q32" i="30"/>
  <c r="P32" i="30"/>
  <c r="O32" i="30"/>
  <c r="N32" i="30"/>
  <c r="M32" i="30"/>
  <c r="L32" i="30"/>
  <c r="K32" i="30"/>
  <c r="J32" i="30"/>
  <c r="I32" i="30"/>
  <c r="H32" i="30"/>
  <c r="G32" i="30"/>
  <c r="Y31" i="30"/>
  <c r="X31" i="30"/>
  <c r="W31" i="30"/>
  <c r="V31" i="30"/>
  <c r="U31" i="30"/>
  <c r="T31" i="30"/>
  <c r="S31" i="30"/>
  <c r="R31" i="30"/>
  <c r="Q31" i="30"/>
  <c r="P31" i="30"/>
  <c r="O31" i="30"/>
  <c r="N31" i="30"/>
  <c r="M31" i="30"/>
  <c r="L31" i="30"/>
  <c r="K31" i="30"/>
  <c r="J31" i="30"/>
  <c r="I31" i="30"/>
  <c r="H31" i="30"/>
  <c r="G31" i="30"/>
  <c r="Y30" i="30"/>
  <c r="X30" i="30"/>
  <c r="W30" i="30"/>
  <c r="V30" i="30"/>
  <c r="U30" i="30"/>
  <c r="T30" i="30"/>
  <c r="S30" i="30"/>
  <c r="R30" i="30"/>
  <c r="Q30" i="30"/>
  <c r="P30" i="30"/>
  <c r="O30" i="30"/>
  <c r="N30" i="30"/>
  <c r="M30" i="30"/>
  <c r="L30" i="30"/>
  <c r="K30" i="30"/>
  <c r="J30" i="30"/>
  <c r="I30" i="30"/>
  <c r="H30" i="30"/>
  <c r="G30" i="30"/>
  <c r="Y29" i="30"/>
  <c r="X29" i="30"/>
  <c r="W29" i="30"/>
  <c r="V29" i="30"/>
  <c r="U29" i="30"/>
  <c r="T29" i="30"/>
  <c r="S29" i="30"/>
  <c r="R29" i="30"/>
  <c r="Q29" i="30"/>
  <c r="P29" i="30"/>
  <c r="O29" i="30"/>
  <c r="N29" i="30"/>
  <c r="M29" i="30"/>
  <c r="L29" i="30"/>
  <c r="K29" i="30"/>
  <c r="J29" i="30"/>
  <c r="I29" i="30"/>
  <c r="H29" i="30"/>
  <c r="G29" i="30"/>
  <c r="Y28" i="30"/>
  <c r="X28" i="30"/>
  <c r="W28" i="30"/>
  <c r="V28" i="30"/>
  <c r="U28" i="30"/>
  <c r="T28" i="30"/>
  <c r="S28" i="30"/>
  <c r="R28" i="30"/>
  <c r="Q28" i="30"/>
  <c r="P28" i="30"/>
  <c r="O28" i="30"/>
  <c r="N28" i="30"/>
  <c r="M28" i="30"/>
  <c r="L28" i="30"/>
  <c r="K28" i="30"/>
  <c r="J28" i="30"/>
  <c r="I28" i="30"/>
  <c r="H28" i="30"/>
  <c r="G28" i="30"/>
  <c r="Y27" i="30"/>
  <c r="X27" i="30"/>
  <c r="W27" i="30"/>
  <c r="V27" i="30"/>
  <c r="U27" i="30"/>
  <c r="T27" i="30"/>
  <c r="S27" i="30"/>
  <c r="R27" i="30"/>
  <c r="Q27" i="30"/>
  <c r="P27" i="30"/>
  <c r="O27" i="30"/>
  <c r="N27" i="30"/>
  <c r="M27" i="30"/>
  <c r="L27" i="30"/>
  <c r="K27" i="30"/>
  <c r="J27" i="30"/>
  <c r="I27" i="30"/>
  <c r="H27" i="30"/>
  <c r="G27" i="30"/>
  <c r="Y26" i="30"/>
  <c r="X26" i="30"/>
  <c r="W26" i="30"/>
  <c r="V26" i="30"/>
  <c r="U26" i="30"/>
  <c r="T26" i="30"/>
  <c r="S26" i="30"/>
  <c r="R26" i="30"/>
  <c r="Q26" i="30"/>
  <c r="P26" i="30"/>
  <c r="O26" i="30"/>
  <c r="N26" i="30"/>
  <c r="M26" i="30"/>
  <c r="L26" i="30"/>
  <c r="K26" i="30"/>
  <c r="J26" i="30"/>
  <c r="I26" i="30"/>
  <c r="H26" i="30"/>
  <c r="G26" i="30"/>
  <c r="Y25" i="30"/>
  <c r="X25" i="30"/>
  <c r="W25" i="30"/>
  <c r="V25" i="30"/>
  <c r="U25" i="30"/>
  <c r="T25" i="30"/>
  <c r="S25" i="30"/>
  <c r="R25" i="30"/>
  <c r="Q25" i="30"/>
  <c r="P25" i="30"/>
  <c r="O25" i="30"/>
  <c r="N25" i="30"/>
  <c r="M25" i="30"/>
  <c r="L25" i="30"/>
  <c r="K25" i="30"/>
  <c r="J25" i="30"/>
  <c r="I25" i="30"/>
  <c r="H25" i="30"/>
  <c r="G25" i="30"/>
  <c r="Y24" i="30"/>
  <c r="X24" i="30"/>
  <c r="W24" i="30"/>
  <c r="V24" i="30"/>
  <c r="U24" i="30"/>
  <c r="T24" i="30"/>
  <c r="S24" i="30"/>
  <c r="R24" i="30"/>
  <c r="Q24" i="30"/>
  <c r="P24" i="30"/>
  <c r="O24" i="30"/>
  <c r="N24" i="30"/>
  <c r="M24" i="30"/>
  <c r="L24" i="30"/>
  <c r="K24" i="30"/>
  <c r="J24" i="30"/>
  <c r="I24" i="30"/>
  <c r="H24" i="30"/>
  <c r="G24" i="30"/>
  <c r="Y23" i="30"/>
  <c r="X23" i="30"/>
  <c r="W23" i="30"/>
  <c r="V23" i="30"/>
  <c r="U23" i="30"/>
  <c r="T23" i="30"/>
  <c r="S23" i="30"/>
  <c r="R23" i="30"/>
  <c r="Q23" i="30"/>
  <c r="P23" i="30"/>
  <c r="O23" i="30"/>
  <c r="N23" i="30"/>
  <c r="M23" i="30"/>
  <c r="L23" i="30"/>
  <c r="K23" i="30"/>
  <c r="J23" i="30"/>
  <c r="I23" i="30"/>
  <c r="H23" i="30"/>
  <c r="G23" i="30"/>
  <c r="Y22" i="30"/>
  <c r="X22" i="30"/>
  <c r="W22" i="30"/>
  <c r="V22" i="30"/>
  <c r="U22" i="30"/>
  <c r="T22" i="30"/>
  <c r="S22" i="30"/>
  <c r="R22" i="30"/>
  <c r="Q22" i="30"/>
  <c r="P22" i="30"/>
  <c r="O22" i="30"/>
  <c r="N22" i="30"/>
  <c r="M22" i="30"/>
  <c r="L22" i="30"/>
  <c r="K22" i="30"/>
  <c r="J22" i="30"/>
  <c r="I22" i="30"/>
  <c r="H22" i="30"/>
  <c r="G22" i="30"/>
  <c r="Y21" i="30"/>
  <c r="X21" i="30"/>
  <c r="W21" i="30"/>
  <c r="V21" i="30"/>
  <c r="U21" i="30"/>
  <c r="T21" i="30"/>
  <c r="S21" i="30"/>
  <c r="R21" i="30"/>
  <c r="Q21" i="30"/>
  <c r="P21" i="30"/>
  <c r="O21" i="30"/>
  <c r="N21" i="30"/>
  <c r="M21" i="30"/>
  <c r="L21" i="30"/>
  <c r="K21" i="30"/>
  <c r="J21" i="30"/>
  <c r="I21" i="30"/>
  <c r="H21" i="30"/>
  <c r="G21" i="30"/>
  <c r="Y20" i="30"/>
  <c r="X20" i="30"/>
  <c r="W20" i="30"/>
  <c r="V20" i="30"/>
  <c r="U20" i="30"/>
  <c r="T20" i="30"/>
  <c r="S20" i="30"/>
  <c r="R20" i="30"/>
  <c r="Q20" i="30"/>
  <c r="P20" i="30"/>
  <c r="O20" i="30"/>
  <c r="N20" i="30"/>
  <c r="M20" i="30"/>
  <c r="L20" i="30"/>
  <c r="K20" i="30"/>
  <c r="J20" i="30"/>
  <c r="I20" i="30"/>
  <c r="H20" i="30"/>
  <c r="G20" i="30"/>
  <c r="Y19" i="30"/>
  <c r="X19" i="30"/>
  <c r="W19" i="30"/>
  <c r="V19" i="30"/>
  <c r="U19" i="30"/>
  <c r="T19" i="30"/>
  <c r="S19" i="30"/>
  <c r="R19" i="30"/>
  <c r="Q19" i="30"/>
  <c r="P19" i="30"/>
  <c r="O19" i="30"/>
  <c r="N19" i="30"/>
  <c r="M19" i="30"/>
  <c r="L19" i="30"/>
  <c r="K19" i="30"/>
  <c r="J19" i="30"/>
  <c r="I19" i="30"/>
  <c r="H19" i="30"/>
  <c r="G19" i="30"/>
  <c r="Y18" i="30"/>
  <c r="X18" i="30"/>
  <c r="W18" i="30"/>
  <c r="V18" i="30"/>
  <c r="U18" i="30"/>
  <c r="T18" i="30"/>
  <c r="S18" i="30"/>
  <c r="R18" i="30"/>
  <c r="Q18" i="30"/>
  <c r="P18" i="30"/>
  <c r="O18" i="30"/>
  <c r="N18" i="30"/>
  <c r="M18" i="30"/>
  <c r="L18" i="30"/>
  <c r="K18" i="30"/>
  <c r="J18" i="30"/>
  <c r="I18" i="30"/>
  <c r="H18" i="30"/>
  <c r="G18" i="30"/>
  <c r="Y17" i="30"/>
  <c r="X17" i="30"/>
  <c r="W17" i="30"/>
  <c r="V17" i="30"/>
  <c r="U17" i="30"/>
  <c r="T17" i="30"/>
  <c r="S17" i="30"/>
  <c r="R17" i="30"/>
  <c r="Q17" i="30"/>
  <c r="P17" i="30"/>
  <c r="O17" i="30"/>
  <c r="N17" i="30"/>
  <c r="M17" i="30"/>
  <c r="L17" i="30"/>
  <c r="K17" i="30"/>
  <c r="J17" i="30"/>
  <c r="I17" i="30"/>
  <c r="H17" i="30"/>
  <c r="G17" i="30"/>
  <c r="Y16" i="30"/>
  <c r="X16" i="30"/>
  <c r="W16" i="30"/>
  <c r="V16" i="30"/>
  <c r="U16" i="30"/>
  <c r="T16" i="30"/>
  <c r="S16" i="30"/>
  <c r="R16" i="30"/>
  <c r="Q16" i="30"/>
  <c r="P16" i="30"/>
  <c r="O16" i="30"/>
  <c r="N16" i="30"/>
  <c r="M16" i="30"/>
  <c r="L16" i="30"/>
  <c r="K16" i="30"/>
  <c r="J16" i="30"/>
  <c r="I16" i="30"/>
  <c r="H16" i="30"/>
  <c r="G16" i="30"/>
  <c r="Y15" i="30"/>
  <c r="X15" i="30"/>
  <c r="W15" i="30"/>
  <c r="V15" i="30"/>
  <c r="U15" i="30"/>
  <c r="T15" i="30"/>
  <c r="S15" i="30"/>
  <c r="R15" i="30"/>
  <c r="Q15" i="30"/>
  <c r="P15" i="30"/>
  <c r="O15" i="30"/>
  <c r="N15" i="30"/>
  <c r="M15" i="30"/>
  <c r="L15" i="30"/>
  <c r="K15" i="30"/>
  <c r="J15" i="30"/>
  <c r="I15" i="30"/>
  <c r="H15" i="30"/>
  <c r="G15" i="30"/>
  <c r="Y14" i="30"/>
  <c r="X14" i="30"/>
  <c r="W14" i="30"/>
  <c r="V14" i="30"/>
  <c r="U14" i="30"/>
  <c r="T14" i="30"/>
  <c r="S14" i="30"/>
  <c r="R14" i="30"/>
  <c r="Q14" i="30"/>
  <c r="P14" i="30"/>
  <c r="O14" i="30"/>
  <c r="N14" i="30"/>
  <c r="M14" i="30"/>
  <c r="L14" i="30"/>
  <c r="K14" i="30"/>
  <c r="J14" i="30"/>
  <c r="I14" i="30"/>
  <c r="H14" i="30"/>
  <c r="G14" i="30"/>
  <c r="Y13" i="30"/>
  <c r="X13" i="30"/>
  <c r="W13" i="30"/>
  <c r="V13" i="30"/>
  <c r="U13" i="30"/>
  <c r="T13" i="30"/>
  <c r="S13" i="30"/>
  <c r="R13" i="30"/>
  <c r="Q13" i="30"/>
  <c r="P13" i="30"/>
  <c r="O13" i="30"/>
  <c r="N13" i="30"/>
  <c r="M13" i="30"/>
  <c r="L13" i="30"/>
  <c r="K13" i="30"/>
  <c r="J13" i="30"/>
  <c r="I13" i="30"/>
  <c r="H13" i="30"/>
  <c r="G13" i="30"/>
  <c r="Y12" i="30"/>
  <c r="X12" i="30"/>
  <c r="W12" i="30"/>
  <c r="V12" i="30"/>
  <c r="U12" i="30"/>
  <c r="T12" i="30"/>
  <c r="S12" i="30"/>
  <c r="R12" i="30"/>
  <c r="Q12" i="30"/>
  <c r="P12" i="30"/>
  <c r="O12" i="30"/>
  <c r="N12" i="30"/>
  <c r="M12" i="30"/>
  <c r="L12" i="30"/>
  <c r="K12" i="30"/>
  <c r="J12" i="30"/>
  <c r="I12" i="30"/>
  <c r="H12" i="30"/>
  <c r="G12" i="30"/>
  <c r="Y11" i="30"/>
  <c r="X11" i="30"/>
  <c r="W11" i="30"/>
  <c r="V11" i="30"/>
  <c r="U11" i="30"/>
  <c r="T11" i="30"/>
  <c r="S11" i="30"/>
  <c r="R11" i="30"/>
  <c r="Q11" i="30"/>
  <c r="P11" i="30"/>
  <c r="O11" i="30"/>
  <c r="N11" i="30"/>
  <c r="M11" i="30"/>
  <c r="L11" i="30"/>
  <c r="K11" i="30"/>
  <c r="J11" i="30"/>
  <c r="I11" i="30"/>
  <c r="H11" i="30"/>
  <c r="G11" i="30"/>
  <c r="Y10" i="30"/>
  <c r="X10" i="30"/>
  <c r="W10" i="30"/>
  <c r="V10" i="30"/>
  <c r="U10" i="30"/>
  <c r="T10" i="30"/>
  <c r="S10" i="30"/>
  <c r="R10" i="30"/>
  <c r="Q10" i="30"/>
  <c r="P10" i="30"/>
  <c r="O10" i="30"/>
  <c r="N10" i="30"/>
  <c r="M10" i="30"/>
  <c r="L10" i="30"/>
  <c r="K10" i="30"/>
  <c r="J10" i="30"/>
  <c r="I10" i="30"/>
  <c r="H10" i="30"/>
  <c r="G10" i="30"/>
  <c r="Y9" i="30"/>
  <c r="X9" i="30"/>
  <c r="W9" i="30"/>
  <c r="V9" i="30"/>
  <c r="U9" i="30"/>
  <c r="T9" i="30"/>
  <c r="S9" i="30"/>
  <c r="R9" i="30"/>
  <c r="Q9" i="30"/>
  <c r="P9" i="30"/>
  <c r="O9" i="30"/>
  <c r="N9" i="30"/>
  <c r="M9" i="30"/>
  <c r="L9" i="30"/>
  <c r="K9" i="30"/>
  <c r="J9" i="30"/>
  <c r="I9" i="30"/>
  <c r="H9" i="30"/>
  <c r="G9" i="30"/>
  <c r="Y8" i="30"/>
  <c r="X8" i="30"/>
  <c r="W8" i="30"/>
  <c r="V8" i="30"/>
  <c r="U8" i="30"/>
  <c r="T8" i="30"/>
  <c r="S8" i="30"/>
  <c r="R8" i="30"/>
  <c r="Q8" i="30"/>
  <c r="P8" i="30"/>
  <c r="O8" i="30"/>
  <c r="N8" i="30"/>
  <c r="M8" i="30"/>
  <c r="L8" i="30"/>
  <c r="K8" i="30"/>
  <c r="J8" i="30"/>
  <c r="I8" i="30"/>
  <c r="H8" i="30"/>
  <c r="G8" i="30"/>
  <c r="D96" i="30"/>
  <c r="D93" i="30"/>
  <c r="D77" i="30"/>
  <c r="D55" i="30"/>
  <c r="D49" i="30"/>
  <c r="L76" i="32" l="1"/>
  <c r="N54" i="33"/>
  <c r="L48" i="32"/>
  <c r="L92" i="32"/>
  <c r="M95" i="32"/>
  <c r="L54" i="32"/>
  <c r="L96" i="32" s="1"/>
  <c r="N96" i="30"/>
  <c r="S96" i="30"/>
  <c r="Q96" i="30"/>
  <c r="H96" i="30"/>
  <c r="T96" i="30"/>
  <c r="U96" i="30" s="1"/>
  <c r="G55" i="30"/>
  <c r="P55" i="30"/>
  <c r="V96" i="30"/>
  <c r="Q49" i="30"/>
  <c r="S55" i="30"/>
  <c r="G77" i="30"/>
  <c r="H55" i="30"/>
  <c r="T55" i="30"/>
  <c r="H77" i="30"/>
  <c r="T77" i="30"/>
  <c r="M49" i="30"/>
  <c r="V55" i="30"/>
  <c r="J77" i="30"/>
  <c r="V77" i="30"/>
  <c r="S77" i="30"/>
  <c r="G93" i="30"/>
  <c r="S93" i="30"/>
  <c r="Q93" i="30"/>
  <c r="M93" i="30"/>
  <c r="P93" i="30"/>
  <c r="H49" i="30"/>
  <c r="J55" i="30"/>
  <c r="K77" i="30"/>
  <c r="H93" i="30"/>
  <c r="T93" i="30"/>
  <c r="V49" i="30"/>
  <c r="K55" i="30"/>
  <c r="X55" i="30"/>
  <c r="X77" i="30"/>
  <c r="G96" i="30"/>
  <c r="T49" i="30"/>
  <c r="M77" i="30"/>
  <c r="J93" i="30"/>
  <c r="V93" i="30"/>
  <c r="S49" i="30"/>
  <c r="J49" i="30"/>
  <c r="K49" i="30"/>
  <c r="X49" i="30"/>
  <c r="M55" i="30"/>
  <c r="N77" i="30"/>
  <c r="K93" i="30"/>
  <c r="N55" i="30"/>
  <c r="O55" i="30" s="1"/>
  <c r="X93" i="30"/>
  <c r="J96" i="30"/>
  <c r="N49" i="30"/>
  <c r="P77" i="30"/>
  <c r="Q77" i="30"/>
  <c r="N93" i="30"/>
  <c r="P49" i="30"/>
  <c r="Q55" i="30"/>
  <c r="X96" i="30"/>
  <c r="M96" i="30"/>
  <c r="Y96" i="30"/>
  <c r="K96" i="30"/>
  <c r="G95" i="33"/>
  <c r="I95" i="33" s="1"/>
  <c r="K48" i="33"/>
  <c r="N95" i="33"/>
  <c r="K92" i="33"/>
  <c r="L54" i="33"/>
  <c r="M54" i="33"/>
  <c r="O54" i="33" s="1"/>
  <c r="K95" i="33"/>
  <c r="K54" i="33"/>
  <c r="J54" i="33"/>
  <c r="H54" i="33"/>
  <c r="G54" i="33"/>
  <c r="M92" i="33"/>
  <c r="M95" i="33"/>
  <c r="L48" i="33"/>
  <c r="G76" i="33"/>
  <c r="G48" i="33"/>
  <c r="M76" i="33"/>
  <c r="G92" i="33"/>
  <c r="J76" i="33"/>
  <c r="H92" i="33"/>
  <c r="N48" i="33"/>
  <c r="L76" i="33"/>
  <c r="H76" i="33"/>
  <c r="H48" i="33"/>
  <c r="L92" i="33"/>
  <c r="M48" i="33"/>
  <c r="K76" i="33"/>
  <c r="N76" i="33"/>
  <c r="N92" i="33"/>
  <c r="O92" i="33" s="1"/>
  <c r="J48" i="33"/>
  <c r="J92" i="33"/>
  <c r="J54" i="32"/>
  <c r="H95" i="32"/>
  <c r="K76" i="32"/>
  <c r="G95" i="32"/>
  <c r="N95" i="32"/>
  <c r="J48" i="32"/>
  <c r="N92" i="32"/>
  <c r="G76" i="32"/>
  <c r="J92" i="32"/>
  <c r="G48" i="32"/>
  <c r="K92" i="32"/>
  <c r="K95" i="32"/>
  <c r="K48" i="32"/>
  <c r="G92" i="32"/>
  <c r="M92" i="32"/>
  <c r="M76" i="32"/>
  <c r="N76" i="32"/>
  <c r="M54" i="32"/>
  <c r="G54" i="32"/>
  <c r="N54" i="32"/>
  <c r="K54" i="32"/>
  <c r="H76" i="32"/>
  <c r="H92" i="32"/>
  <c r="M48" i="32"/>
  <c r="N48" i="32"/>
  <c r="H48" i="32"/>
  <c r="H54" i="32"/>
  <c r="J76" i="32"/>
  <c r="Q96" i="31"/>
  <c r="R96" i="31" s="1"/>
  <c r="K55" i="31"/>
  <c r="S55" i="31"/>
  <c r="K77" i="31"/>
  <c r="S77" i="31"/>
  <c r="K93" i="31"/>
  <c r="S93" i="31"/>
  <c r="U93" i="31" s="1"/>
  <c r="M96" i="31"/>
  <c r="T55" i="31"/>
  <c r="N96" i="31"/>
  <c r="V96" i="31"/>
  <c r="W96" i="31" s="1"/>
  <c r="T93" i="31"/>
  <c r="M77" i="31"/>
  <c r="G93" i="31"/>
  <c r="G49" i="31"/>
  <c r="V49" i="31"/>
  <c r="V77" i="31"/>
  <c r="N93" i="31"/>
  <c r="P93" i="31"/>
  <c r="S49" i="31"/>
  <c r="X49" i="31"/>
  <c r="G55" i="31"/>
  <c r="G77" i="31"/>
  <c r="T49" i="31"/>
  <c r="H55" i="31"/>
  <c r="X55" i="31"/>
  <c r="H77" i="31"/>
  <c r="X77" i="31"/>
  <c r="J96" i="31"/>
  <c r="L96" i="31" s="1"/>
  <c r="L93" i="31"/>
  <c r="T77" i="31"/>
  <c r="U77" i="31" s="1"/>
  <c r="M55" i="31"/>
  <c r="M93" i="31"/>
  <c r="J49" i="31"/>
  <c r="V55" i="31"/>
  <c r="N77" i="31"/>
  <c r="V93" i="31"/>
  <c r="X93" i="31"/>
  <c r="K49" i="31"/>
  <c r="P49" i="31"/>
  <c r="Q93" i="31"/>
  <c r="Q49" i="31"/>
  <c r="P55" i="31"/>
  <c r="Y55" i="31" s="1"/>
  <c r="P77" i="31"/>
  <c r="Y77" i="31" s="1"/>
  <c r="M49" i="31"/>
  <c r="Q55" i="31"/>
  <c r="Q77" i="31"/>
  <c r="K96" i="31"/>
  <c r="S96" i="31"/>
  <c r="J93" i="31"/>
  <c r="N49" i="31"/>
  <c r="N55" i="31"/>
  <c r="H93" i="31"/>
  <c r="I93" i="31" s="1"/>
  <c r="H49" i="31"/>
  <c r="I49" i="31" s="1"/>
  <c r="J55" i="31"/>
  <c r="L55" i="31" s="1"/>
  <c r="J77" i="31"/>
  <c r="L77" i="31" s="1"/>
  <c r="T96" i="31"/>
  <c r="U96" i="31" s="1"/>
  <c r="I96" i="31"/>
  <c r="Y96" i="31"/>
  <c r="W96" i="30"/>
  <c r="R96" i="30"/>
  <c r="O96" i="30"/>
  <c r="R55" i="30" l="1"/>
  <c r="I55" i="30"/>
  <c r="I96" i="30"/>
  <c r="Y55" i="30"/>
  <c r="I48" i="33"/>
  <c r="I76" i="33"/>
  <c r="O48" i="33"/>
  <c r="J96" i="32"/>
  <c r="I48" i="32"/>
  <c r="H96" i="32"/>
  <c r="O54" i="32"/>
  <c r="I95" i="32"/>
  <c r="O95" i="32"/>
  <c r="N96" i="32"/>
  <c r="I54" i="32"/>
  <c r="O93" i="31"/>
  <c r="R93" i="31"/>
  <c r="L49" i="31"/>
  <c r="M97" i="31"/>
  <c r="W49" i="31"/>
  <c r="X97" i="31"/>
  <c r="W93" i="31"/>
  <c r="O55" i="31"/>
  <c r="R77" i="31"/>
  <c r="U49" i="31"/>
  <c r="L77" i="30"/>
  <c r="P97" i="30"/>
  <c r="U49" i="30"/>
  <c r="V97" i="30"/>
  <c r="L55" i="30"/>
  <c r="L93" i="30"/>
  <c r="U77" i="30"/>
  <c r="I77" i="30"/>
  <c r="U55" i="30"/>
  <c r="O77" i="30"/>
  <c r="W55" i="30"/>
  <c r="Y77" i="30"/>
  <c r="W77" i="30"/>
  <c r="R49" i="30"/>
  <c r="N97" i="30"/>
  <c r="J97" i="30"/>
  <c r="H97" i="30"/>
  <c r="O49" i="30"/>
  <c r="W93" i="30"/>
  <c r="R93" i="30"/>
  <c r="S97" i="30"/>
  <c r="M97" i="30"/>
  <c r="Y49" i="30"/>
  <c r="W49" i="30"/>
  <c r="U93" i="30"/>
  <c r="R77" i="30"/>
  <c r="L49" i="30"/>
  <c r="I93" i="30"/>
  <c r="X97" i="30"/>
  <c r="Q97" i="30"/>
  <c r="Y93" i="30"/>
  <c r="O93" i="30"/>
  <c r="T97" i="30"/>
  <c r="L96" i="30"/>
  <c r="K97" i="30"/>
  <c r="O76" i="33"/>
  <c r="I92" i="33"/>
  <c r="O95" i="33"/>
  <c r="J96" i="33"/>
  <c r="G96" i="33"/>
  <c r="I54" i="33"/>
  <c r="H96" i="33"/>
  <c r="I96" i="33" s="1"/>
  <c r="L96" i="33"/>
  <c r="M96" i="33" s="1"/>
  <c r="N96" i="33"/>
  <c r="O48" i="32"/>
  <c r="O76" i="32"/>
  <c r="I76" i="32"/>
  <c r="G96" i="32"/>
  <c r="I92" i="32"/>
  <c r="O92" i="32"/>
  <c r="U55" i="31"/>
  <c r="K97" i="31"/>
  <c r="Q97" i="31"/>
  <c r="R97" i="31" s="1"/>
  <c r="G97" i="31"/>
  <c r="N97" i="31"/>
  <c r="J97" i="31"/>
  <c r="Y49" i="31"/>
  <c r="R49" i="31"/>
  <c r="S97" i="31"/>
  <c r="I55" i="31"/>
  <c r="W77" i="31"/>
  <c r="O96" i="31"/>
  <c r="V97" i="31"/>
  <c r="P97" i="31"/>
  <c r="H97" i="31"/>
  <c r="T97" i="31"/>
  <c r="R55" i="31"/>
  <c r="Y93" i="31"/>
  <c r="O49" i="31"/>
  <c r="W55" i="31"/>
  <c r="O77" i="31"/>
  <c r="I77" i="31"/>
  <c r="B97" i="33"/>
  <c r="B3" i="33"/>
  <c r="B97" i="32"/>
  <c r="B3" i="32"/>
  <c r="B98" i="31"/>
  <c r="B3" i="31"/>
  <c r="G49" i="30"/>
  <c r="B98" i="30"/>
  <c r="B3" i="30"/>
  <c r="B92" i="28"/>
  <c r="B37" i="27"/>
  <c r="B33" i="26"/>
  <c r="B92" i="8"/>
  <c r="B37" i="18"/>
  <c r="B33" i="6"/>
  <c r="B93" i="25"/>
  <c r="B38" i="24"/>
  <c r="B34" i="23"/>
  <c r="B93" i="22"/>
  <c r="B38" i="21"/>
  <c r="B34" i="1"/>
  <c r="Y97" i="31" l="1"/>
  <c r="O97" i="31"/>
  <c r="I97" i="31"/>
  <c r="I49" i="30"/>
  <c r="G97" i="30"/>
  <c r="I97" i="30" s="1"/>
  <c r="K96" i="33"/>
  <c r="O96" i="33"/>
  <c r="L97" i="31"/>
  <c r="K96" i="32"/>
  <c r="I96" i="32"/>
  <c r="O96" i="32"/>
  <c r="M96" i="32"/>
  <c r="U97" i="31"/>
  <c r="W97" i="31"/>
  <c r="U97" i="30"/>
  <c r="L97" i="30"/>
  <c r="O97" i="30"/>
  <c r="R97" i="30"/>
  <c r="W97" i="30"/>
  <c r="Y97" i="30"/>
  <c r="P33" i="1"/>
  <c r="I33" i="1"/>
  <c r="F91" i="28"/>
  <c r="G91" i="28"/>
  <c r="I91" i="28"/>
  <c r="K91" i="28"/>
  <c r="M91" i="28"/>
  <c r="M92" i="22"/>
  <c r="S92" i="25"/>
  <c r="S92" i="22"/>
  <c r="P37" i="21"/>
  <c r="P37" i="24"/>
  <c r="P33" i="23"/>
  <c r="C33" i="23"/>
  <c r="C33" i="1"/>
  <c r="G37" i="24"/>
  <c r="J92" i="22"/>
  <c r="F92" i="22"/>
  <c r="D32" i="6"/>
  <c r="F32" i="6"/>
  <c r="H32" i="6"/>
  <c r="J32" i="6"/>
  <c r="O33" i="23" l="1"/>
  <c r="Q33" i="23" s="1"/>
  <c r="O37" i="24"/>
  <c r="Q37" i="24" s="1"/>
  <c r="R92" i="22"/>
  <c r="T92" i="22" s="1"/>
  <c r="O33" i="1"/>
  <c r="Q33" i="1" s="1"/>
  <c r="R92" i="25"/>
  <c r="T92" i="25" s="1"/>
  <c r="L91" i="28"/>
  <c r="J91" i="28"/>
  <c r="H91" i="28"/>
  <c r="N91" i="28"/>
  <c r="F33" i="1"/>
  <c r="I92" i="25"/>
  <c r="F37" i="24"/>
  <c r="H37" i="24" s="1"/>
  <c r="I92" i="22"/>
  <c r="G33" i="1"/>
  <c r="J33" i="1"/>
  <c r="H33" i="1" l="1"/>
  <c r="K33" i="1"/>
  <c r="F33" i="23" l="1"/>
  <c r="G33" i="23"/>
  <c r="J92" i="25"/>
  <c r="K92" i="25" s="1"/>
  <c r="H33" i="23" l="1"/>
  <c r="K92" i="22"/>
  <c r="G37" i="21"/>
  <c r="F37" i="21"/>
  <c r="H37" i="21" l="1"/>
  <c r="F91" i="8"/>
  <c r="G91" i="8"/>
  <c r="I91" i="8"/>
  <c r="K91" i="8"/>
  <c r="M91" i="8"/>
  <c r="N91" i="8" l="1"/>
  <c r="L91" i="8"/>
  <c r="J91" i="8"/>
  <c r="H91" i="8"/>
  <c r="B3" i="28"/>
  <c r="B3" i="27"/>
  <c r="B3" i="26"/>
  <c r="B3" i="8"/>
  <c r="B3" i="18"/>
  <c r="B3" i="6"/>
  <c r="B3" i="25"/>
  <c r="B3" i="24"/>
  <c r="B3" i="23"/>
  <c r="B3" i="22"/>
  <c r="B3" i="21"/>
  <c r="B3" i="1"/>
  <c r="J36" i="27" l="1"/>
  <c r="H36" i="27"/>
  <c r="F36" i="27"/>
  <c r="D36" i="27"/>
  <c r="C36" i="27"/>
  <c r="J32" i="26"/>
  <c r="H32" i="26"/>
  <c r="F32" i="26"/>
  <c r="D32" i="26"/>
  <c r="C32" i="26"/>
  <c r="I36" i="27" l="1"/>
  <c r="K32" i="26"/>
  <c r="I32" i="26"/>
  <c r="E32" i="26"/>
  <c r="E36" i="27"/>
  <c r="G36" i="27"/>
  <c r="K36" i="27"/>
  <c r="G32" i="26"/>
  <c r="W92" i="25"/>
  <c r="U92" i="25"/>
  <c r="P92" i="25"/>
  <c r="O92" i="25"/>
  <c r="M92" i="25"/>
  <c r="L92" i="25"/>
  <c r="G92" i="25"/>
  <c r="F92" i="25"/>
  <c r="T37" i="24"/>
  <c r="R37" i="24"/>
  <c r="M37" i="24"/>
  <c r="L37" i="24"/>
  <c r="J37" i="24"/>
  <c r="I37" i="24"/>
  <c r="D37" i="24"/>
  <c r="C37" i="24"/>
  <c r="T33" i="23"/>
  <c r="R33" i="23"/>
  <c r="M33" i="23"/>
  <c r="L33" i="23"/>
  <c r="J33" i="23"/>
  <c r="I33" i="23"/>
  <c r="D33" i="23"/>
  <c r="W92" i="22"/>
  <c r="U92" i="22"/>
  <c r="P92" i="22"/>
  <c r="O92" i="22"/>
  <c r="L92" i="22"/>
  <c r="G92" i="22"/>
  <c r="H92" i="22" s="1"/>
  <c r="T37" i="21"/>
  <c r="R37" i="21"/>
  <c r="M37" i="21"/>
  <c r="L37" i="21"/>
  <c r="J37" i="21"/>
  <c r="I37" i="21"/>
  <c r="D37" i="21"/>
  <c r="C37" i="21"/>
  <c r="T33" i="1"/>
  <c r="R33" i="1"/>
  <c r="M33" i="1"/>
  <c r="L33" i="1"/>
  <c r="D33" i="1"/>
  <c r="S33" i="1" l="1"/>
  <c r="U33" i="1"/>
  <c r="X92" i="22"/>
  <c r="V92" i="22"/>
  <c r="N33" i="1"/>
  <c r="E33" i="1"/>
  <c r="U37" i="21"/>
  <c r="X92" i="25"/>
  <c r="N92" i="22"/>
  <c r="K37" i="21"/>
  <c r="Q92" i="25"/>
  <c r="N37" i="21"/>
  <c r="S37" i="21"/>
  <c r="E37" i="21"/>
  <c r="Q92" i="22"/>
  <c r="K37" i="24"/>
  <c r="E37" i="24"/>
  <c r="S37" i="24"/>
  <c r="N33" i="23"/>
  <c r="E33" i="23"/>
  <c r="K33" i="23"/>
  <c r="H92" i="25"/>
  <c r="N92" i="25"/>
  <c r="V92" i="25"/>
  <c r="N37" i="24"/>
  <c r="U37" i="24"/>
  <c r="S33" i="23"/>
  <c r="U33" i="23"/>
  <c r="J36" i="18" l="1"/>
  <c r="H36" i="18"/>
  <c r="F36" i="18"/>
  <c r="D36" i="18"/>
  <c r="C36" i="18"/>
  <c r="I36" i="18" l="1"/>
  <c r="G36" i="18"/>
  <c r="E36" i="18"/>
  <c r="K36" i="18"/>
  <c r="C32" i="6" l="1"/>
  <c r="G32" i="6" l="1"/>
  <c r="I32" i="6"/>
  <c r="K32" i="6"/>
  <c r="E32" i="6"/>
  <c r="O37" i="21"/>
  <c r="Q37" i="21" s="1"/>
</calcChain>
</file>

<file path=xl/sharedStrings.xml><?xml version="1.0" encoding="utf-8"?>
<sst xmlns="http://schemas.openxmlformats.org/spreadsheetml/2006/main" count="3025" uniqueCount="302">
  <si>
    <t>DEPARTAMENTO</t>
  </si>
  <si>
    <t>N° DE CASOS</t>
  </si>
  <si>
    <t>%</t>
  </si>
  <si>
    <t>SOBREPESO</t>
  </si>
  <si>
    <t>OBESIDAD</t>
  </si>
  <si>
    <t>PROVINCIA</t>
  </si>
  <si>
    <t>DISTRITO</t>
  </si>
  <si>
    <t>UBIGEO</t>
  </si>
  <si>
    <t>ANEMIA TOTAL</t>
  </si>
  <si>
    <t>DESNUTRICIÓN CRÓNICA</t>
  </si>
  <si>
    <t>N° DE EVALUADOS</t>
  </si>
  <si>
    <r>
      <t>INDICADOR TALLA / EDAD</t>
    </r>
    <r>
      <rPr>
        <b/>
        <vertAlign val="superscript"/>
        <sz val="10"/>
        <color theme="1"/>
        <rFont val="Arial Narrow"/>
        <family val="2"/>
      </rPr>
      <t>1</t>
    </r>
  </si>
  <si>
    <r>
      <t>INDICADOR PESO / EDAD</t>
    </r>
    <r>
      <rPr>
        <b/>
        <vertAlign val="superscript"/>
        <sz val="10"/>
        <color theme="1"/>
        <rFont val="Arial Narrow"/>
        <family val="2"/>
      </rPr>
      <t>2</t>
    </r>
  </si>
  <si>
    <t>DESNUTRICIÓN GLOBAL</t>
  </si>
  <si>
    <r>
      <t>INDICADOR PESO / TALLA</t>
    </r>
    <r>
      <rPr>
        <b/>
        <vertAlign val="superscript"/>
        <sz val="10"/>
        <color theme="1"/>
        <rFont val="Arial Narrow"/>
        <family val="2"/>
      </rPr>
      <t>3</t>
    </r>
  </si>
  <si>
    <t>DESNUTRICIÓN AGUDA</t>
  </si>
  <si>
    <t>1,2,3 Indicadores Nitricionales según OMS.</t>
  </si>
  <si>
    <t>ANEMIA LEVE</t>
  </si>
  <si>
    <t>ANEMIA MODERADA</t>
  </si>
  <si>
    <t>ANEMIA SEVERA</t>
  </si>
  <si>
    <r>
      <t>RIESGO DE D. CRÓNICA</t>
    </r>
    <r>
      <rPr>
        <b/>
        <vertAlign val="superscript"/>
        <sz val="10"/>
        <color theme="1"/>
        <rFont val="Arial Narrow"/>
        <family val="2"/>
      </rPr>
      <t>4</t>
    </r>
  </si>
  <si>
    <t>4 Riesgo de Desnutrición Crónica (T/E)se considera a todo niño que se encuentra con valor -2 &lt;= Z &lt; -1</t>
  </si>
  <si>
    <t>DIRESA / GERESA / DIRIS</t>
  </si>
  <si>
    <t>MINISTERIO DE SALUD</t>
  </si>
  <si>
    <t>CENTRO NACIONAL DE ALIMENTACIÓN Y NUTRICIÓN</t>
  </si>
  <si>
    <t>INSTITUTO NACIONAL DE SALUD</t>
  </si>
  <si>
    <t>DIRECCIÓN EJECUTIVA DE VIGILANCIA ALIMENTARIA Y NUTRICIONAL</t>
  </si>
  <si>
    <t>ESTADO NUTRICIONAL EN NIÑOS MENORES DE 3 AÑOS SEGÚN DEPARTAMENTO DEL ESTABLECIMIENTO DE SALUD</t>
  </si>
  <si>
    <t>ESTADO NUTRICIONAL EN NIÑOS MENORES DE 3 AÑOS SEGÚN DIRESA/GERESA/DIRIS</t>
  </si>
  <si>
    <t>ESTADO NUTRICIONAL EN NIÑOS MENORES DE 5 AÑOS SEGÚN DEPARTAMENTO DEL ESTABLECIMIENTO DE SALUD</t>
  </si>
  <si>
    <t>ESTADO NUTRICIONAL EN NIÑOS MENORES DE 5 AÑOS SEGÚN DIRESA/GERESA/DIRIS</t>
  </si>
  <si>
    <t>ANEMIA EN NIÑOS ENTRE 6 A 35 MESES SEGÚN DEPARTAMENTO DEL ESTABLECIMIENTO DE SALUD</t>
  </si>
  <si>
    <t>ANEMIA EN NIÑOS ENTRE 6 A 35 MESES SEGÚN DIRESA/GERESA/DIRIS</t>
  </si>
  <si>
    <t>ANEMIA EN NIÑOS ENTRE 6 A 59 MESES SEGÚN DEPARTAMENTO DEL ESTABLECIMIENTO DE SALUD</t>
  </si>
  <si>
    <t>ANEMIA EN NIÑOS ENTRE 6 A 59 MESES SEGÚN DIRESA/GERESA/DIRIS</t>
  </si>
  <si>
    <t>SISTEMA DE INFORMACIÓN DEL ESTADO NUTRICIONAL</t>
  </si>
  <si>
    <t>(SD) Distritos sin registro de niños.</t>
  </si>
  <si>
    <t>ESTADO NUTRICIONAL EN NIÑOS MENORES DE 3 AÑOS SEGÚN DEPARTAMENTO/PROVINCIA/DISTRITO DEL ESTABLECIMIENTO DE SALUD</t>
  </si>
  <si>
    <t>ESTADO NUTRICIONAL EN NIÑOS MENORES DE 5 AÑOS SEGÚN DEPARTAMENTO/PROVINCIA/DISTRITO DEL ESTABLECIMIENTO DE SALUD</t>
  </si>
  <si>
    <t>ANEMIA EN NIÑOS ENTRE 6 A 35 MESES SEGÚN DEPARTAMENTO/PROVINCIA/DISTRITO DEL ESTABLECIMIENTO DE SALUD</t>
  </si>
  <si>
    <t>ANEMIA EN NIÑOS ENTRE 6 A 59 MESES SEGÚN DEPARTAMENTO/PROVINCIA/DISTRITO DEL ESTABLECIMIENTO DE SALUD</t>
  </si>
  <si>
    <t>RIESGO  DE D. AGUDA</t>
  </si>
  <si>
    <t>FRONTERA: INDICADORES NUTRICIONALES EN NIÑOS MENORES DE 3 Y 5 AÑOS</t>
  </si>
  <si>
    <t xml:space="preserve">
CUADRO N°01
FRONTERA: ESTADO NUTRICIONAL EN NIÑOS MENORES DE 3 AÑOS QUE ACCEDIERON A LOS ESTABLECIMIENTOS DE SALUD POR INDICADORES ANTROPOMÉTRICOS, SEGÚN DEPARTAMENTO DEL ESTABLECIMIENTO DE SALUD</t>
  </si>
  <si>
    <t>FRONTERA</t>
  </si>
  <si>
    <t xml:space="preserve">
CUADRO N°02
FRONTERA: ESTADO NUTRICIONAL EN NIÑOS MENORES DE 3 AÑOS QUE ACCEDIERON A LOS ESTABLECIMIENTOS DE SALUD POR INDICADORES ANTROPOMÉTRICOS, SEGÚN DIRESA / GERESA / DIRIS</t>
  </si>
  <si>
    <t xml:space="preserve">
CUADRO N°03
FRONTERA: ESTADO NUTRICIONAL EN NIÑOS MENORES DE 3 AÑOS QUE ACCEDIERON A LOS ESTABLECIMIENTOS DE SALUD POR INDICADORES ANTROPOMÉTRICOS, SEGÚN DEPARTAMENTO, PROVINCIA Y DISTRITO DEL ESTABLECIMIENTO DE SALUD</t>
  </si>
  <si>
    <t>Zona Norte</t>
  </si>
  <si>
    <t>Zona Altiplánica</t>
  </si>
  <si>
    <t>Zona Sur</t>
  </si>
  <si>
    <t>ZONAS</t>
  </si>
  <si>
    <t>ESTADO NUTRICIONAL EN NIÑOS MENORES DE 3 AÑOS SEGÚN ZONA/DEPARTAMENTO/PROVINCIA/DISTRITO DEL ESTABLECIMIENTO DE SALUD</t>
  </si>
  <si>
    <t>ESTADO NUTRICIONAL EN NIÑOS MENORES DE 5 AÑOS SEGÚN ZONA/DEPARTAMENTO/PROVINCIA/DISTRITO DEL ESTABLECIMIENTO DE SALUD</t>
  </si>
  <si>
    <t>ANEMIA EN NIÑOS ENTRE 6 A 35 MESES SEGÚN ZONA/DEPARTAMENTO/PROVINCIA/DISTRITO DEL ESTABLECIMIENTO DE SALUD</t>
  </si>
  <si>
    <t>ANEMIA EN NIÑOS ENTRE 6 A 59 MESES SEGÚN ZONA/DEPARTAMENTO/PROVINCIA/DISTRITO DEL ESTABLECIMIENTO DE SALUD</t>
  </si>
  <si>
    <t xml:space="preserve">
CUADRO N°04
FRONTERA: ESTADO NUTRICIONAL EN NIÑOS MENORES DE 3 AÑOS QUE ACCEDIERON A LOS ESTABLECIMIENTOS DE SALUD POR INDICADORES ANTROPOMÉTRICOS, SEGÚN DEPARTAMENTO, PROVINCIA Y DISTRITO DEL ESTABLECIMIENTO DE SALUD</t>
  </si>
  <si>
    <t xml:space="preserve">
CUADRO N°05
FRONTERA: ESTADO NUTRICIONAL EN NIÑOS MENORES DE 5 AÑOS QUE ACCEDIERON A LOS ESTABLECIMIENTOS DE SALUD POR INDICADORES ANTROPOMÉTRICOS, SEGÚN DEPARTAMENTO DEL ESTABLECIMIENTO DE SALUD</t>
  </si>
  <si>
    <t xml:space="preserve">
CUADRO N°06
FRONTERA: ESTADO NUTRICIONAL EN NIÑOS MENORES DE 5 AÑOS QUE ACCEDIERON A LOS ESTABLECIMIENTOS DE SALUD POR INDICADORES ANTROPOMÉTRICOS, SEGÚN DIRESA / GERESA / DIRIS</t>
  </si>
  <si>
    <t xml:space="preserve">
CUADRO N°07
FRONTERA: ESTADO NUTRICIONAL EN NIÑOS MENORES DE 5 AÑOS QUE ACCEDIERON A LOS ESTABLECIMIENTOS DE SALUD POR INDICADORES ANTROPOMÉTRICOS, SEGÚN DEPARTAMENTO, PROVINCIA Y DISTRITO DEL ESTABLECIMIENTO DE SALUD</t>
  </si>
  <si>
    <t xml:space="preserve">
CUADRO N°08
FRONTERA: ESTADO NUTRICIONAL EN NIÑOS MENORES DE 5 AÑOS QUE ACCEDIERON A LOS ESTABLECIMIENTOS DE SALUD POR INDICADORES ANTROPOMÉTRICOS, SEGÚN DEPARTAMENTO, PROVINCIA Y DISTRITO DEL ESTABLECIMIENTO DE SALUD</t>
  </si>
  <si>
    <t xml:space="preserve">
CUADRO N°09
FRONTERA: ANEMIA EN NIÑOS ENTRE 6 A 35 MESES QUE ACCEDIERON A LOS ESTABLECIMIENTOS DE SALUD, SEGÚN DEPARTAMENTO DEL ESTABLECIMIENTO DE SALUD</t>
  </si>
  <si>
    <t xml:space="preserve">
CUADRO N°10
FRONTERA: ANEMIA EN NIÑOS ENTRE 6 A 35 MESES QUE ACCEDIERON A LOS ESTABLECIMIENTOS DE SALUD, SEGÚN DIRESA / GERESA / DIRIS</t>
  </si>
  <si>
    <t xml:space="preserve">
CUADRO N°11
FRONTERA: ANEMIA EN NIÑOS ENTRE 6 A 35 MESES QUE ACCEDIERON A LOS ESTABLECIMIENTOS DE SALUD, SEGÚN DEPARTAMENTO, PROVINCIA Y DISTRITO DEL ESTABLECIMIENTO DE SALUD</t>
  </si>
  <si>
    <t xml:space="preserve">
CUADRO N°12
FRONTERA: ANEMIA EN NIÑOS ENTRE 6 A 35 MESES QUE ACCEDIERON A LOS ESTABLECIMIENTOS DE SALUD, SEGÚN DEPARTAMENTO, PROVINCIA Y DISTRITO DEL ESTABLECIMIENTO DE SALUD</t>
  </si>
  <si>
    <t xml:space="preserve">
CUADRO N°13
FRONTERA: ANEMIA EN NIÑOS ENTRE 6 A 59 MESES QUE ACCEDIERON A LOS ESTABLECIMIENTOS DE SALUD, SEGÚN DEPARTAMENTO DEL ESTABLECIMIENTO DE SALUD</t>
  </si>
  <si>
    <t xml:space="preserve">
CUADRO N°14
FRONTERA: ANEMIA EN NIÑOS ENTRE 6 A 59 MESES QUE ACCEDIERON A LOS ESTABLECIMIENTOS DE SALUD, SEGÚN DIRESA / GERESA / DIRIS</t>
  </si>
  <si>
    <t xml:space="preserve">
CUADRO N°15
FRONTERA: ANEMIA EN NIÑOS ENTRE 6 A 59 MESES QUE ACCEDIERON A LOS ESTABLECIMIENTOS DE SALUD, SEGÚN DEPARTAMENTO, PROVINCIA Y DISTRITO DEL ESTABLECIMIENTO DE SALUD</t>
  </si>
  <si>
    <t xml:space="preserve">
CUADRO N°16
FRONTERA: ANEMIA EN NIÑOS ENTRE 6 A 59 MESES QUE ACCEDIERON A LOS ESTABLECIMIENTOS DE SALUD, SEGÚN DEPARTAMENTO, PROVINCIA Y DISTRITO DEL ESTABLECIMIENTO DE SALUD</t>
  </si>
  <si>
    <t>Puntos de corte para anemia según: Organización Mundial de la Salud sobre los límites de hemoglobina para definir la anemia en individuos y poblaciones- 2024</t>
  </si>
  <si>
    <t>Instituto Nacional de Salud / Centro Nacional de Alimentación y Nutrición / Dirección Ejecutiva de Vigilancia Alimentaria y Nutricional.</t>
  </si>
  <si>
    <t>Puno</t>
  </si>
  <si>
    <t>Chucuito</t>
  </si>
  <si>
    <t>Juli</t>
  </si>
  <si>
    <t>Desagüadero</t>
  </si>
  <si>
    <t>Kelluyo</t>
  </si>
  <si>
    <t>Acora</t>
  </si>
  <si>
    <t>Amantani</t>
  </si>
  <si>
    <t>Capachica</t>
  </si>
  <si>
    <t>Coata</t>
  </si>
  <si>
    <t>Huata</t>
  </si>
  <si>
    <t>Paucarcolla</t>
  </si>
  <si>
    <t>Platería</t>
  </si>
  <si>
    <t>Pisacoma</t>
  </si>
  <si>
    <t>Pomata</t>
  </si>
  <si>
    <t>Zepita</t>
  </si>
  <si>
    <t>El Collao</t>
  </si>
  <si>
    <t>Ilave</t>
  </si>
  <si>
    <t>Capazo</t>
  </si>
  <si>
    <t>Pilcuyo</t>
  </si>
  <si>
    <t>Huancané</t>
  </si>
  <si>
    <t>Cojata</t>
  </si>
  <si>
    <t>Pusi</t>
  </si>
  <si>
    <t>Taraco</t>
  </si>
  <si>
    <t>Vilque Chico</t>
  </si>
  <si>
    <t>Moho</t>
  </si>
  <si>
    <t>Conima</t>
  </si>
  <si>
    <t>Huayrapata</t>
  </si>
  <si>
    <t>Tilali</t>
  </si>
  <si>
    <t>San Antonio de Putina</t>
  </si>
  <si>
    <t>Ananea</t>
  </si>
  <si>
    <t>Sina</t>
  </si>
  <si>
    <t>Sandia</t>
  </si>
  <si>
    <t>San Juan Del Oro</t>
  </si>
  <si>
    <t>Yanahuaya</t>
  </si>
  <si>
    <t>San Pedro De Putina Punco</t>
  </si>
  <si>
    <t>Yunguyo</t>
  </si>
  <si>
    <t>Anapia</t>
  </si>
  <si>
    <t>Copani</t>
  </si>
  <si>
    <t>Cuturapi</t>
  </si>
  <si>
    <t>Ollaraya</t>
  </si>
  <si>
    <t>Tinicachi</t>
  </si>
  <si>
    <t>Unicachi</t>
  </si>
  <si>
    <t>Tacna</t>
  </si>
  <si>
    <t>Palca</t>
  </si>
  <si>
    <t>Tarata</t>
  </si>
  <si>
    <t>Zona Amazónica Articulada</t>
  </si>
  <si>
    <t>Madre de Dios</t>
  </si>
  <si>
    <t>Tahuamanu</t>
  </si>
  <si>
    <t>Iñapari</t>
  </si>
  <si>
    <t>Iberia</t>
  </si>
  <si>
    <t>Tambopata</t>
  </si>
  <si>
    <t>Las Piedras</t>
  </si>
  <si>
    <t>Zona Amazónica Fluvial</t>
  </si>
  <si>
    <t>Amazonas</t>
  </si>
  <si>
    <t>Bagua</t>
  </si>
  <si>
    <t>Imaza</t>
  </si>
  <si>
    <t>Condorcanqui</t>
  </si>
  <si>
    <t>El Cenepa</t>
  </si>
  <si>
    <t>Río Santiago</t>
  </si>
  <si>
    <t>Loreto</t>
  </si>
  <si>
    <t>Datem del Marañón</t>
  </si>
  <si>
    <t>Morona</t>
  </si>
  <si>
    <t>Andoas</t>
  </si>
  <si>
    <t>Maynas</t>
  </si>
  <si>
    <t>Napo</t>
  </si>
  <si>
    <t>Torres Causana</t>
  </si>
  <si>
    <t>Tigre</t>
  </si>
  <si>
    <t>Trompeteros</t>
  </si>
  <si>
    <t>Mariscal Ramon Castilla</t>
  </si>
  <si>
    <t>Ramón Castilla</t>
  </si>
  <si>
    <t>Yavarí</t>
  </si>
  <si>
    <t>Requena</t>
  </si>
  <si>
    <t>Yaquerana</t>
  </si>
  <si>
    <t>Putumayo</t>
  </si>
  <si>
    <t>Rosa Panduro</t>
  </si>
  <si>
    <t>Teniente Manuel Clavero</t>
  </si>
  <si>
    <t>Yaguas</t>
  </si>
  <si>
    <t>Alto Tapiche</t>
  </si>
  <si>
    <t>Ucayali</t>
  </si>
  <si>
    <t>Coronel Portillo</t>
  </si>
  <si>
    <t>Callería</t>
  </si>
  <si>
    <t>Masisea</t>
  </si>
  <si>
    <t>Atalaya</t>
  </si>
  <si>
    <t>Yurúa</t>
  </si>
  <si>
    <t>Purús</t>
  </si>
  <si>
    <t>Cajamarca</t>
  </si>
  <si>
    <t>San Ignacio</t>
  </si>
  <si>
    <t>Huarango</t>
  </si>
  <si>
    <t>San José de Lourdes</t>
  </si>
  <si>
    <t>Namballe</t>
  </si>
  <si>
    <t>Piura</t>
  </si>
  <si>
    <t>Ayabaca</t>
  </si>
  <si>
    <t>Jililí</t>
  </si>
  <si>
    <t>Suyo</t>
  </si>
  <si>
    <t>Huancabamba</t>
  </si>
  <si>
    <t>El Carmen de la Frontera</t>
  </si>
  <si>
    <t>Sullana</t>
  </si>
  <si>
    <t>Lancones</t>
  </si>
  <si>
    <t>Tumbes</t>
  </si>
  <si>
    <t>Pampas de Hospital</t>
  </si>
  <si>
    <t>Zarumilla</t>
  </si>
  <si>
    <t>Aguas Verdes</t>
  </si>
  <si>
    <t>San Jacinto</t>
  </si>
  <si>
    <t>Matapalo</t>
  </si>
  <si>
    <t>Papayal</t>
  </si>
  <si>
    <t>La Yarada Los Palos</t>
  </si>
  <si>
    <t>TOTAL</t>
  </si>
  <si>
    <t>PERIODO: ENERO A MARZO - 2025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</si>
  <si>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</si>
  <si>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</si>
  <si>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</si>
  <si>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</si>
  <si>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</si>
  <si>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</si>
  <si>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</si>
  <si>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</si>
  <si>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</si>
  <si>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</si>
  <si>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</si>
  <si>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</si>
  <si>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</si>
  <si>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</si>
  <si>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</si>
  <si>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</si>
  <si>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</si>
  <si>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</si>
  <si>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</si>
  <si>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</si>
  <si>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</si>
  <si>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</si>
  <si>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</si>
  <si>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</si>
  <si>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</si>
  <si>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LIMA DIRIS CENTRO</t>
  </si>
  <si>
    <t>LIMA DIRIS ESTE</t>
  </si>
  <si>
    <t>LIMA DIRIS NORTE</t>
  </si>
  <si>
    <t>LIMA DIRIS SUR</t>
  </si>
  <si>
    <t>LIMA PROVINCIAS</t>
  </si>
  <si>
    <t>BAGUA</t>
  </si>
  <si>
    <t>IMAZA</t>
  </si>
  <si>
    <t>CONDORCANQUI</t>
  </si>
  <si>
    <t>EL CENEPA</t>
  </si>
  <si>
    <t>RIO SANTIAGO</t>
  </si>
  <si>
    <t>SAN IGNACIO</t>
  </si>
  <si>
    <t>HUARANGO</t>
  </si>
  <si>
    <t>NAMBALLE</t>
  </si>
  <si>
    <t>SAN JOSE DE LOURDES</t>
  </si>
  <si>
    <t>DATEM DEL MARAÑON</t>
  </si>
  <si>
    <t>ANDOAS</t>
  </si>
  <si>
    <t>MORONA</t>
  </si>
  <si>
    <t>TIGRE</t>
  </si>
  <si>
    <t>TROMPETEROS</t>
  </si>
  <si>
    <t>MARISCAL RAMON CASTILLA</t>
  </si>
  <si>
    <t>RAMON CASTILLA</t>
  </si>
  <si>
    <t>YAVARI</t>
  </si>
  <si>
    <t>MAYNAS</t>
  </si>
  <si>
    <t>NAPO</t>
  </si>
  <si>
    <t>TORRES CAUSANA</t>
  </si>
  <si>
    <t>PUTUMAYO</t>
  </si>
  <si>
    <t>ROSA PANDURO</t>
  </si>
  <si>
    <t>TENIENTE MANUEL CLAVERO</t>
  </si>
  <si>
    <t>YAGUAS</t>
  </si>
  <si>
    <t>REQUENA</t>
  </si>
  <si>
    <t>ALTO TAPICHE</t>
  </si>
  <si>
    <t>YAQUERANA</t>
  </si>
  <si>
    <t>TAHUAMANU</t>
  </si>
  <si>
    <t>IBERIA</t>
  </si>
  <si>
    <t>IÑAPARI</t>
  </si>
  <si>
    <t>TAMBOPATA</t>
  </si>
  <si>
    <t>LAS PIEDRAS</t>
  </si>
  <si>
    <t>AYABACA</t>
  </si>
  <si>
    <t>JILILI</t>
  </si>
  <si>
    <t>SUYO</t>
  </si>
  <si>
    <t>HUANCABAMBA</t>
  </si>
  <si>
    <t>EL CARMEN DE LA FRONTERA</t>
  </si>
  <si>
    <t>SULLANA</t>
  </si>
  <si>
    <t>LANCONES</t>
  </si>
  <si>
    <t>CHUCUITO</t>
  </si>
  <si>
    <t>DESAGUADERO</t>
  </si>
  <si>
    <t>JULI</t>
  </si>
  <si>
    <t>KELLUYO</t>
  </si>
  <si>
    <t>PISACOMA</t>
  </si>
  <si>
    <t>POMATA</t>
  </si>
  <si>
    <t>ZEPITA</t>
  </si>
  <si>
    <t>EL COLLAO</t>
  </si>
  <si>
    <t>CAPAZO</t>
  </si>
  <si>
    <t>ILAVE</t>
  </si>
  <si>
    <t>PILCUYO</t>
  </si>
  <si>
    <t>HUANCANE</t>
  </si>
  <si>
    <t>COJATA</t>
  </si>
  <si>
    <t>PUSI</t>
  </si>
  <si>
    <t>TARACO</t>
  </si>
  <si>
    <t>VILQUE CHICO</t>
  </si>
  <si>
    <t>MOHO</t>
  </si>
  <si>
    <t>CONIMA</t>
  </si>
  <si>
    <t>HUAYRAPATA</t>
  </si>
  <si>
    <t>TILALI</t>
  </si>
  <si>
    <t>ACORA</t>
  </si>
  <si>
    <t>AMANTANI</t>
  </si>
  <si>
    <t>CAPACHICA</t>
  </si>
  <si>
    <t>COATA</t>
  </si>
  <si>
    <t>HUATA</t>
  </si>
  <si>
    <t>PAUCARCOLLA</t>
  </si>
  <si>
    <t>PLATERIA</t>
  </si>
  <si>
    <t>SAN ANTONIO DE PUTINA</t>
  </si>
  <si>
    <t>ANANEA</t>
  </si>
  <si>
    <t>SINA</t>
  </si>
  <si>
    <t>SANDIA</t>
  </si>
  <si>
    <t>SAN JUAN DEL ORO</t>
  </si>
  <si>
    <t>SAN PEDRO DE PUTINA PUNCO</t>
  </si>
  <si>
    <t>YANAHUAYA</t>
  </si>
  <si>
    <t>YUNGUYO</t>
  </si>
  <si>
    <t>ANAPIA</t>
  </si>
  <si>
    <t>COPANI</t>
  </si>
  <si>
    <t>CUTURAPI</t>
  </si>
  <si>
    <t>TINICACHI</t>
  </si>
  <si>
    <t>UNICACHI</t>
  </si>
  <si>
    <t>LA YARADA LOS PALOS</t>
  </si>
  <si>
    <t>PALCA</t>
  </si>
  <si>
    <t>TARATA</t>
  </si>
  <si>
    <t>PAMPAS DE HOSPITAL</t>
  </si>
  <si>
    <t>SAN JACINTO</t>
  </si>
  <si>
    <t>ZARUMILLA</t>
  </si>
  <si>
    <t>AGUAS VERDES</t>
  </si>
  <si>
    <t>MATAPALO</t>
  </si>
  <si>
    <t>PAPAYAL</t>
  </si>
  <si>
    <t>ATALAYA</t>
  </si>
  <si>
    <t>YURUA</t>
  </si>
  <si>
    <t>CORONEL PORTILLO</t>
  </si>
  <si>
    <t>CALLERIA</t>
  </si>
  <si>
    <t>MASISEA</t>
  </si>
  <si>
    <t>PURUS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</si>
</sst>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 * #,##0.0_ ;_ * \-#,##0.0_ ;_ * &quot;-&quot;??_ ;_ @_ "/>
    <numFmt numFmtId="166" formatCode="_ * #,##0_ ;_ * \-#,##0_ ;_ * &quot;-&quot;??_ ;_ @_ 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name val="Arial Narrow"/>
      <family val="2"/>
    </font>
    <font>
      <b/>
      <sz val="10"/>
      <color indexed="8"/>
      <name val="Arial Narrow"/>
      <family val="2"/>
    </font>
    <font>
      <b/>
      <sz val="10"/>
      <color theme="1"/>
      <name val="Arial Narrow"/>
      <family val="2"/>
    </font>
    <font>
      <b/>
      <vertAlign val="superscript"/>
      <sz val="10"/>
      <color theme="1"/>
      <name val="Arial Narrow"/>
      <family val="2"/>
    </font>
    <font>
      <i/>
      <sz val="8"/>
      <color theme="1"/>
      <name val="Arial Narrow"/>
      <family val="2"/>
    </font>
    <font>
      <b/>
      <sz val="10"/>
      <name val="Arial Narrow"/>
      <family val="2"/>
    </font>
    <font>
      <i/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4"/>
      <color theme="0" tint="-0.499984740745262"/>
      <name val="Arial Narrow"/>
      <family val="2"/>
    </font>
    <font>
      <b/>
      <sz val="13"/>
      <color theme="4" tint="-0.499984740745262"/>
      <name val="Arial Narrow"/>
      <family val="2"/>
    </font>
    <font>
      <b/>
      <sz val="18"/>
      <color theme="4" tint="-0.499984740745262"/>
      <name val="Arial Narrow"/>
      <family val="2"/>
    </font>
    <font>
      <b/>
      <sz val="11.5"/>
      <color theme="4" tint="-0.499984740745262"/>
      <name val="Arial Narrow"/>
      <family val="2"/>
    </font>
    <font>
      <i/>
      <sz val="10"/>
      <name val="Arial Narrow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medium">
        <color theme="8"/>
      </left>
      <right style="medium">
        <color theme="8"/>
      </right>
      <top style="medium">
        <color theme="8"/>
      </top>
      <bottom style="medium">
        <color theme="8"/>
      </bottom>
      <diagonal/>
    </border>
    <border>
      <left/>
      <right style="medium">
        <color theme="8"/>
      </right>
      <top/>
      <bottom/>
      <diagonal/>
    </border>
    <border>
      <left style="medium">
        <color theme="8"/>
      </left>
      <right/>
      <top/>
      <bottom/>
      <diagonal/>
    </border>
    <border>
      <left style="medium">
        <color theme="8"/>
      </left>
      <right/>
      <top style="medium">
        <color theme="8"/>
      </top>
      <bottom style="medium">
        <color theme="8"/>
      </bottom>
      <diagonal/>
    </border>
    <border>
      <left/>
      <right/>
      <top style="medium">
        <color theme="8"/>
      </top>
      <bottom style="medium">
        <color theme="8"/>
      </bottom>
      <diagonal/>
    </border>
    <border>
      <left/>
      <right style="medium">
        <color theme="8"/>
      </right>
      <top style="medium">
        <color theme="8"/>
      </top>
      <bottom style="medium">
        <color theme="8"/>
      </bottom>
      <diagonal/>
    </border>
    <border>
      <left style="thin">
        <color theme="8"/>
      </left>
      <right/>
      <top style="medium">
        <color theme="8"/>
      </top>
      <bottom/>
      <diagonal/>
    </border>
    <border>
      <left/>
      <right style="thin">
        <color theme="8"/>
      </right>
      <top style="medium">
        <color theme="8"/>
      </top>
      <bottom/>
      <diagonal/>
    </border>
    <border>
      <left style="thin">
        <color theme="8"/>
      </left>
      <right/>
      <top/>
      <bottom/>
      <diagonal/>
    </border>
    <border>
      <left/>
      <right style="thin">
        <color theme="8"/>
      </right>
      <top/>
      <bottom/>
      <diagonal/>
    </border>
    <border>
      <left style="thin">
        <color theme="8"/>
      </left>
      <right/>
      <top style="medium">
        <color theme="8"/>
      </top>
      <bottom style="medium">
        <color theme="8"/>
      </bottom>
      <diagonal/>
    </border>
    <border>
      <left/>
      <right style="thin">
        <color theme="8"/>
      </right>
      <top style="medium">
        <color theme="8"/>
      </top>
      <bottom style="medium">
        <color theme="8"/>
      </bottom>
      <diagonal/>
    </border>
    <border>
      <left/>
      <right style="medium">
        <color theme="8"/>
      </right>
      <top style="medium">
        <color theme="8"/>
      </top>
      <bottom/>
      <diagonal/>
    </border>
    <border>
      <left style="medium">
        <color theme="8"/>
      </left>
      <right style="medium">
        <color theme="8"/>
      </right>
      <top style="thin">
        <color theme="8"/>
      </top>
      <bottom style="thin">
        <color theme="8"/>
      </bottom>
      <diagonal/>
    </border>
    <border>
      <left style="medium">
        <color theme="8"/>
      </left>
      <right/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 style="medium">
        <color theme="8"/>
      </right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 style="thin">
        <color theme="8"/>
      </right>
      <top style="thin">
        <color theme="8"/>
      </top>
      <bottom style="thin">
        <color theme="8"/>
      </bottom>
      <diagonal/>
    </border>
    <border>
      <left style="medium">
        <color theme="8"/>
      </left>
      <right style="thin">
        <color theme="8"/>
      </right>
      <top style="medium">
        <color theme="8"/>
      </top>
      <bottom/>
      <diagonal/>
    </border>
    <border>
      <left style="medium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medium">
        <color theme="8"/>
      </left>
      <right style="medium">
        <color theme="8"/>
      </right>
      <top/>
      <bottom/>
      <diagonal/>
    </border>
    <border>
      <left style="medium">
        <color theme="8"/>
      </left>
      <right style="thin">
        <color theme="8"/>
      </right>
      <top style="medium">
        <color theme="8"/>
      </top>
      <bottom style="medium">
        <color theme="8"/>
      </bottom>
      <diagonal/>
    </border>
    <border>
      <left/>
      <right/>
      <top style="medium">
        <color theme="8"/>
      </top>
      <bottom/>
      <diagonal/>
    </border>
    <border>
      <left style="medium">
        <color theme="8"/>
      </left>
      <right style="thin">
        <color theme="8"/>
      </right>
      <top/>
      <bottom/>
      <diagonal/>
    </border>
    <border>
      <left/>
      <right/>
      <top/>
      <bottom style="thick">
        <color theme="4"/>
      </bottom>
      <diagonal/>
    </border>
    <border>
      <left style="thick">
        <color theme="4"/>
      </left>
      <right/>
      <top style="thick">
        <color theme="4"/>
      </top>
      <bottom/>
      <diagonal/>
    </border>
    <border>
      <left/>
      <right/>
      <top style="thick">
        <color theme="4"/>
      </top>
      <bottom/>
      <diagonal/>
    </border>
    <border>
      <left/>
      <right style="thick">
        <color theme="4"/>
      </right>
      <top style="thick">
        <color theme="4"/>
      </top>
      <bottom/>
      <diagonal/>
    </border>
    <border>
      <left style="thick">
        <color theme="4"/>
      </left>
      <right/>
      <top/>
      <bottom/>
      <diagonal/>
    </border>
    <border>
      <left/>
      <right style="thick">
        <color theme="4"/>
      </right>
      <top/>
      <bottom/>
      <diagonal/>
    </border>
    <border>
      <left style="thick">
        <color theme="4"/>
      </left>
      <right/>
      <top/>
      <bottom style="thick">
        <color theme="4"/>
      </bottom>
      <diagonal/>
    </border>
    <border>
      <left/>
      <right style="thick">
        <color theme="4"/>
      </right>
      <top/>
      <bottom style="thick">
        <color theme="4"/>
      </bottom>
      <diagonal/>
    </border>
    <border>
      <left style="medium">
        <color theme="8"/>
      </left>
      <right style="medium">
        <color theme="8"/>
      </right>
      <top style="medium">
        <color theme="8"/>
      </top>
      <bottom/>
      <diagonal/>
    </border>
    <border>
      <left style="medium">
        <color theme="8"/>
      </left>
      <right style="medium">
        <color theme="8"/>
      </right>
      <top/>
      <bottom style="medium">
        <color theme="8"/>
      </bottom>
      <diagonal/>
    </border>
  </borders>
  <cellStyleXfs count="15">
    <xf numFmtId="0" fontId="0" fillId="0" borderId="0"/>
    <xf numFmtId="16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10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" fillId="0" borderId="14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22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" fillId="0" borderId="2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166" fontId="2" fillId="0" borderId="20" xfId="1" applyNumberFormat="1" applyFont="1" applyFill="1" applyBorder="1" applyAlignment="1">
      <alignment horizontal="center" vertical="center"/>
    </xf>
    <xf numFmtId="166" fontId="2" fillId="0" borderId="21" xfId="1" applyNumberFormat="1" applyFont="1" applyFill="1" applyBorder="1" applyAlignment="1">
      <alignment horizontal="center" vertical="center"/>
    </xf>
    <xf numFmtId="166" fontId="2" fillId="0" borderId="25" xfId="1" applyNumberFormat="1" applyFont="1" applyFill="1" applyBorder="1" applyAlignment="1">
      <alignment horizontal="center" vertical="center"/>
    </xf>
    <xf numFmtId="166" fontId="7" fillId="3" borderId="23" xfId="1" applyNumberFormat="1" applyFont="1" applyFill="1" applyBorder="1" applyAlignment="1">
      <alignment horizontal="center" vertical="center"/>
    </xf>
    <xf numFmtId="165" fontId="2" fillId="0" borderId="24" xfId="1" applyNumberFormat="1" applyFont="1" applyFill="1" applyBorder="1" applyAlignment="1">
      <alignment horizontal="center" vertical="center"/>
    </xf>
    <xf numFmtId="165" fontId="2" fillId="0" borderId="18" xfId="1" applyNumberFormat="1" applyFont="1" applyFill="1" applyBorder="1" applyAlignment="1">
      <alignment horizontal="center" vertical="center"/>
    </xf>
    <xf numFmtId="165" fontId="2" fillId="0" borderId="0" xfId="1" applyNumberFormat="1" applyFont="1" applyFill="1" applyBorder="1" applyAlignment="1">
      <alignment horizontal="center" vertical="center"/>
    </xf>
    <xf numFmtId="165" fontId="7" fillId="3" borderId="5" xfId="1" applyNumberFormat="1" applyFont="1" applyFill="1" applyBorder="1" applyAlignment="1">
      <alignment horizontal="center" vertical="center"/>
    </xf>
    <xf numFmtId="166" fontId="2" fillId="0" borderId="24" xfId="1" applyNumberFormat="1" applyFont="1" applyFill="1" applyBorder="1" applyAlignment="1">
      <alignment horizontal="center" vertical="center"/>
    </xf>
    <xf numFmtId="166" fontId="2" fillId="0" borderId="18" xfId="1" applyNumberFormat="1" applyFont="1" applyFill="1" applyBorder="1" applyAlignment="1">
      <alignment horizontal="center" vertical="center"/>
    </xf>
    <xf numFmtId="166" fontId="2" fillId="0" borderId="0" xfId="1" applyNumberFormat="1" applyFont="1" applyFill="1" applyBorder="1" applyAlignment="1">
      <alignment horizontal="center" vertical="center"/>
    </xf>
    <xf numFmtId="166" fontId="7" fillId="3" borderId="5" xfId="1" applyNumberFormat="1" applyFont="1" applyFill="1" applyBorder="1" applyAlignment="1">
      <alignment horizontal="center" vertical="center"/>
    </xf>
    <xf numFmtId="165" fontId="2" fillId="0" borderId="13" xfId="1" applyNumberFormat="1" applyFont="1" applyFill="1" applyBorder="1" applyAlignment="1">
      <alignment horizontal="center" vertical="center"/>
    </xf>
    <xf numFmtId="165" fontId="2" fillId="0" borderId="8" xfId="1" applyNumberFormat="1" applyFont="1" applyFill="1" applyBorder="1" applyAlignment="1">
      <alignment horizontal="center" vertical="center"/>
    </xf>
    <xf numFmtId="165" fontId="2" fillId="0" borderId="17" xfId="1" applyNumberFormat="1" applyFont="1" applyFill="1" applyBorder="1" applyAlignment="1">
      <alignment horizontal="center" vertical="center"/>
    </xf>
    <xf numFmtId="165" fontId="2" fillId="0" borderId="19" xfId="1" applyNumberFormat="1" applyFont="1" applyFill="1" applyBorder="1" applyAlignment="1">
      <alignment horizontal="center" vertical="center"/>
    </xf>
    <xf numFmtId="165" fontId="2" fillId="0" borderId="2" xfId="1" applyNumberFormat="1" applyFont="1" applyFill="1" applyBorder="1" applyAlignment="1">
      <alignment horizontal="center" vertical="center"/>
    </xf>
    <xf numFmtId="165" fontId="2" fillId="0" borderId="10" xfId="1" applyNumberFormat="1" applyFont="1" applyFill="1" applyBorder="1" applyAlignment="1">
      <alignment horizontal="center" vertical="center"/>
    </xf>
    <xf numFmtId="165" fontId="7" fillId="3" borderId="6" xfId="1" applyNumberFormat="1" applyFont="1" applyFill="1" applyBorder="1" applyAlignment="1">
      <alignment horizontal="center" vertical="center"/>
    </xf>
    <xf numFmtId="165" fontId="7" fillId="3" borderId="12" xfId="1" applyNumberFormat="1" applyFont="1" applyFill="1" applyBorder="1" applyAlignment="1">
      <alignment horizontal="center" vertical="center"/>
    </xf>
    <xf numFmtId="166" fontId="2" fillId="0" borderId="7" xfId="1" applyNumberFormat="1" applyFont="1" applyFill="1" applyBorder="1" applyAlignment="1">
      <alignment horizontal="center" vertical="center"/>
    </xf>
    <xf numFmtId="166" fontId="2" fillId="0" borderId="16" xfId="1" applyNumberFormat="1" applyFont="1" applyFill="1" applyBorder="1" applyAlignment="1">
      <alignment horizontal="center" vertical="center"/>
    </xf>
    <xf numFmtId="166" fontId="2" fillId="0" borderId="9" xfId="1" applyNumberFormat="1" applyFont="1" applyFill="1" applyBorder="1" applyAlignment="1">
      <alignment horizontal="center" vertical="center"/>
    </xf>
    <xf numFmtId="166" fontId="7" fillId="3" borderId="11" xfId="1" applyNumberFormat="1" applyFont="1" applyFill="1" applyBorder="1" applyAlignment="1">
      <alignment horizontal="center" vertical="center"/>
    </xf>
    <xf numFmtId="166" fontId="2" fillId="0" borderId="3" xfId="1" applyNumberFormat="1" applyFont="1" applyFill="1" applyBorder="1" applyAlignment="1">
      <alignment horizontal="center" vertical="center"/>
    </xf>
    <xf numFmtId="166" fontId="2" fillId="0" borderId="15" xfId="1" applyNumberFormat="1" applyFont="1" applyFill="1" applyBorder="1" applyAlignment="1">
      <alignment horizontal="center" vertical="center"/>
    </xf>
    <xf numFmtId="166" fontId="7" fillId="3" borderId="4" xfId="1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1" fillId="4" borderId="0" xfId="0" applyFont="1" applyFill="1" applyAlignment="1">
      <alignment vertical="center"/>
    </xf>
    <xf numFmtId="0" fontId="0" fillId="0" borderId="27" xfId="0" applyBorder="1"/>
    <xf numFmtId="0" fontId="11" fillId="0" borderId="28" xfId="0" applyFont="1" applyBorder="1" applyAlignment="1">
      <alignment vertical="center"/>
    </xf>
    <xf numFmtId="0" fontId="11" fillId="0" borderId="29" xfId="0" applyFont="1" applyBorder="1" applyAlignment="1">
      <alignment vertical="center"/>
    </xf>
    <xf numFmtId="0" fontId="11" fillId="0" borderId="3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31" xfId="0" applyFont="1" applyBorder="1" applyAlignment="1">
      <alignment vertical="center"/>
    </xf>
    <xf numFmtId="0" fontId="11" fillId="0" borderId="30" xfId="0" applyFont="1" applyBorder="1" applyAlignment="1">
      <alignment horizontal="center" vertical="center"/>
    </xf>
    <xf numFmtId="0" fontId="11" fillId="0" borderId="32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11" fillId="0" borderId="33" xfId="0" applyFont="1" applyBorder="1" applyAlignment="1">
      <alignment vertical="center"/>
    </xf>
    <xf numFmtId="0" fontId="15" fillId="5" borderId="0" xfId="0" applyFont="1" applyFill="1" applyAlignment="1">
      <alignment horizontal="center" vertical="center"/>
    </xf>
    <xf numFmtId="0" fontId="15" fillId="6" borderId="0" xfId="0" applyFont="1" applyFill="1" applyAlignment="1">
      <alignment horizontal="center" vertical="center"/>
    </xf>
    <xf numFmtId="166" fontId="2" fillId="0" borderId="21" xfId="1" applyNumberFormat="1" applyFont="1" applyFill="1" applyBorder="1" applyAlignment="1">
      <alignment horizontal="right" vertical="center"/>
    </xf>
    <xf numFmtId="166" fontId="2" fillId="0" borderId="18" xfId="1" applyNumberFormat="1" applyFont="1" applyFill="1" applyBorder="1" applyAlignment="1">
      <alignment horizontal="right" vertical="center"/>
    </xf>
    <xf numFmtId="165" fontId="2" fillId="0" borderId="18" xfId="1" applyNumberFormat="1" applyFont="1" applyFill="1" applyBorder="1" applyAlignment="1">
      <alignment horizontal="right" vertical="center"/>
    </xf>
    <xf numFmtId="166" fontId="2" fillId="0" borderId="16" xfId="1" applyNumberFormat="1" applyFont="1" applyFill="1" applyBorder="1" applyAlignment="1">
      <alignment horizontal="right" vertical="center"/>
    </xf>
    <xf numFmtId="165" fontId="2" fillId="0" borderId="17" xfId="1" applyNumberFormat="1" applyFont="1" applyFill="1" applyBorder="1" applyAlignment="1">
      <alignment horizontal="right" vertical="center"/>
    </xf>
    <xf numFmtId="165" fontId="2" fillId="0" borderId="19" xfId="1" applyNumberFormat="1" applyFont="1" applyFill="1" applyBorder="1" applyAlignment="1">
      <alignment horizontal="right" vertical="center"/>
    </xf>
    <xf numFmtId="166" fontId="16" fillId="0" borderId="21" xfId="1" applyNumberFormat="1" applyFont="1" applyFill="1" applyBorder="1" applyAlignment="1">
      <alignment horizontal="right" vertical="center"/>
    </xf>
    <xf numFmtId="166" fontId="16" fillId="0" borderId="18" xfId="1" applyNumberFormat="1" applyFont="1" applyFill="1" applyBorder="1" applyAlignment="1">
      <alignment horizontal="right" vertical="center"/>
    </xf>
    <xf numFmtId="165" fontId="16" fillId="0" borderId="17" xfId="1" applyNumberFormat="1" applyFont="1" applyFill="1" applyBorder="1" applyAlignment="1">
      <alignment horizontal="right" vertical="center"/>
    </xf>
    <xf numFmtId="165" fontId="16" fillId="0" borderId="18" xfId="1" applyNumberFormat="1" applyFont="1" applyFill="1" applyBorder="1" applyAlignment="1">
      <alignment horizontal="right" vertical="center"/>
    </xf>
    <xf numFmtId="166" fontId="16" fillId="0" borderId="16" xfId="1" applyNumberFormat="1" applyFont="1" applyFill="1" applyBorder="1" applyAlignment="1">
      <alignment horizontal="right" vertical="center"/>
    </xf>
    <xf numFmtId="165" fontId="16" fillId="0" borderId="19" xfId="1" applyNumberFormat="1" applyFont="1" applyFill="1" applyBorder="1" applyAlignment="1">
      <alignment horizontal="right" vertical="center"/>
    </xf>
    <xf numFmtId="166" fontId="7" fillId="3" borderId="12" xfId="1" applyNumberFormat="1" applyFont="1" applyFill="1" applyBorder="1" applyAlignment="1">
      <alignment horizontal="center" vertical="center"/>
    </xf>
    <xf numFmtId="166" fontId="7" fillId="3" borderId="5" xfId="1" applyNumberFormat="1" applyFont="1" applyFill="1" applyBorder="1" applyAlignment="1">
      <alignment vertical="center"/>
    </xf>
    <xf numFmtId="1" fontId="2" fillId="0" borderId="24" xfId="1" applyNumberFormat="1" applyFont="1" applyFill="1" applyBorder="1" applyAlignment="1">
      <alignment vertical="center"/>
    </xf>
    <xf numFmtId="1" fontId="2" fillId="0" borderId="18" xfId="1" applyNumberFormat="1" applyFont="1" applyFill="1" applyBorder="1" applyAlignment="1">
      <alignment vertical="center"/>
    </xf>
    <xf numFmtId="1" fontId="2" fillId="0" borderId="0" xfId="1" applyNumberFormat="1" applyFont="1" applyFill="1" applyBorder="1" applyAlignment="1">
      <alignment vertical="center"/>
    </xf>
    <xf numFmtId="166" fontId="16" fillId="0" borderId="21" xfId="1" applyNumberFormat="1" applyFont="1" applyFill="1" applyBorder="1" applyAlignment="1">
      <alignment horizontal="center" vertical="center"/>
    </xf>
    <xf numFmtId="166" fontId="16" fillId="0" borderId="18" xfId="1" applyNumberFormat="1" applyFont="1" applyFill="1" applyBorder="1" applyAlignment="1">
      <alignment horizontal="center" vertical="center"/>
    </xf>
    <xf numFmtId="165" fontId="16" fillId="0" borderId="17" xfId="1" applyNumberFormat="1" applyFont="1" applyFill="1" applyBorder="1" applyAlignment="1">
      <alignment horizontal="center" vertical="center"/>
    </xf>
    <xf numFmtId="165" fontId="16" fillId="0" borderId="18" xfId="1" applyNumberFormat="1" applyFont="1" applyFill="1" applyBorder="1" applyAlignment="1">
      <alignment horizontal="center" vertical="center"/>
    </xf>
    <xf numFmtId="166" fontId="16" fillId="0" borderId="16" xfId="1" applyNumberFormat="1" applyFont="1" applyFill="1" applyBorder="1" applyAlignment="1">
      <alignment horizontal="center" vertical="center"/>
    </xf>
    <xf numFmtId="165" fontId="16" fillId="0" borderId="19" xfId="1" applyNumberFormat="1" applyFont="1" applyFill="1" applyBorder="1" applyAlignment="1">
      <alignment horizontal="center" vertical="center"/>
    </xf>
    <xf numFmtId="166" fontId="7" fillId="3" borderId="4" xfId="1" applyNumberFormat="1" applyFont="1" applyFill="1" applyBorder="1" applyAlignment="1">
      <alignment vertical="center"/>
    </xf>
    <xf numFmtId="166" fontId="7" fillId="3" borderId="6" xfId="1" applyNumberFormat="1" applyFont="1" applyFill="1" applyBorder="1" applyAlignment="1">
      <alignment vertical="center"/>
    </xf>
    <xf numFmtId="166" fontId="6" fillId="2" borderId="0" xfId="0" applyNumberFormat="1" applyFont="1" applyFill="1" applyAlignment="1">
      <alignment horizontal="left" vertical="center"/>
    </xf>
    <xf numFmtId="0" fontId="15" fillId="6" borderId="0" xfId="0" applyFont="1" applyFill="1" applyAlignment="1">
      <alignment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4" fillId="3" borderId="34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</cellXfs>
  <cellStyles count="15">
    <cellStyle name="Millares" xfId="1" builtinId="3"/>
    <cellStyle name="Normal" xfId="0" builtinId="0"/>
    <cellStyle name="style1604094413559" xfId="5" xr:uid="{E8A21D98-6CE1-4F8E-812B-F273B2944D71}"/>
    <cellStyle name="style1604094413623" xfId="6" xr:uid="{B2A0AEBA-08EA-4658-A6F5-F77EA66900F1}"/>
    <cellStyle name="style1604094413662" xfId="9" xr:uid="{70C3EFF9-957B-4A4E-B5B3-F067ADC1D727}"/>
    <cellStyle name="style1604094413722" xfId="3" xr:uid="{B084D519-DAA0-4861-A1CC-F16872872641}"/>
    <cellStyle name="style1604094414248" xfId="2" xr:uid="{7DC07CC4-E887-4CD1-95E5-1E9D8F580537}"/>
    <cellStyle name="style1604094414334" xfId="4" xr:uid="{9B1C4A27-4563-47DF-80BF-716F0DE8B898}"/>
    <cellStyle name="style1604094414383" xfId="8" xr:uid="{9B8038FE-B3AA-4CBE-9CF8-AE322DAFE8DB}"/>
    <cellStyle name="style1604094414404" xfId="10" xr:uid="{2092F3BF-9D29-48CE-97C7-667B2A28D148}"/>
    <cellStyle name="style1604094415581" xfId="7" xr:uid="{FD3AB0BF-F578-40F8-BF96-5AB8695CB006}"/>
    <cellStyle name="style1633460442369" xfId="11" xr:uid="{927BC690-045E-4217-B324-87BEA7EF092E}"/>
    <cellStyle name="style1633460442736" xfId="12" xr:uid="{699EC106-2D26-4EA7-9BAF-20176AD76030}"/>
    <cellStyle name="style1633460442865" xfId="14" xr:uid="{E6738BDA-C76C-4BE1-AAAE-5EF471E3F556}"/>
    <cellStyle name="style1633460444108" xfId="13" xr:uid="{ACE5F2AC-4B14-4DBD-9E2E-7E03AE3ADB95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A689D"/>
      <color rgb="FFF4C9DB"/>
      <color rgb="FFFDE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INICIO!C16"/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INICIO!C17"/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INICIO!C18"/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hyperlink" Target="#INICIO!C18"/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hyperlink" Target="#INICIO!C19"/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hyperlink" Target="#INICIO!C20"/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hyperlink" Target="#INICIO!C21"/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hyperlink" Target="#INICIO!C18"/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INICIO!C10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ICIO!C11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ICIO!C12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ICIO!C12"/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ICIO!C13"/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INICIO!C14"/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INICIO!C15"/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INICIO!C12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139702</xdr:colOff>
      <xdr:row>1</xdr:row>
      <xdr:rowOff>209549</xdr:rowOff>
    </xdr:from>
    <xdr:to>
      <xdr:col>1</xdr:col>
      <xdr:colOff>1042974</xdr:colOff>
      <xdr:row>4</xdr:row>
      <xdr:rowOff>173354</xdr:rowOff>
    </xdr:to>
    <xdr:pic>
      <xdr:nvPicPr>
        <xdr:cNvPr id="2" name="Imagen 1" descr="http://www.cdi.org.pe/Noticias_2016/INS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740"/>
        <a:stretch/>
      </xdr:blipFill>
      <xdr:spPr bwMode="auto">
        <a:xfrm>
          <a:off x="587377" y="590549"/>
          <a:ext cx="903272" cy="11068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333375</xdr:colOff>
      <xdr:row>1</xdr:row>
      <xdr:rowOff>9525</xdr:rowOff>
    </xdr:from>
    <xdr:to>
      <xdr:col>9</xdr:col>
      <xdr:colOff>309880</xdr:colOff>
      <xdr:row>1</xdr:row>
      <xdr:rowOff>455295</xdr:rowOff>
    </xdr:to>
    <xdr:pic>
      <xdr:nvPicPr>
        <xdr:cNvPr id="2" name="Picture 2" descr="EncabezadoMinisteriodeSalud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850" y="200025"/>
          <a:ext cx="5910580" cy="4457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720000</xdr:colOff>
      <xdr:row>7</xdr:row>
      <xdr:rowOff>159000</xdr:rowOff>
    </xdr:to>
    <xdr:sp macro="" textlink="">
      <xdr:nvSpPr>
        <xdr:cNvPr id="3" name="Flecha: hacia la izquierda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0" y="1838325"/>
          <a:ext cx="720000" cy="540000"/>
        </a:xfrm>
        <a:prstGeom prst="leftArrow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>
              <a:latin typeface="Arial Narrow" panose="020B0606020202030204" pitchFamily="34" charset="0"/>
            </a:rPr>
            <a:t>INICIO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161925</xdr:colOff>
      <xdr:row>1</xdr:row>
      <xdr:rowOff>9525</xdr:rowOff>
    </xdr:from>
    <xdr:to>
      <xdr:col>9</xdr:col>
      <xdr:colOff>138430</xdr:colOff>
      <xdr:row>1</xdr:row>
      <xdr:rowOff>455295</xdr:rowOff>
    </xdr:to>
    <xdr:pic>
      <xdr:nvPicPr>
        <xdr:cNvPr id="2" name="Picture 2" descr="EncabezadoMinisteriodeSalud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200025"/>
          <a:ext cx="5910580" cy="4457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720000</xdr:colOff>
      <xdr:row>7</xdr:row>
      <xdr:rowOff>159000</xdr:rowOff>
    </xdr:to>
    <xdr:sp macro="" textlink="">
      <xdr:nvSpPr>
        <xdr:cNvPr id="3" name="Flecha: hacia la izquierda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0" y="1838325"/>
          <a:ext cx="720000" cy="540000"/>
        </a:xfrm>
        <a:prstGeom prst="leftArrow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>
              <a:latin typeface="Arial Narrow" panose="020B0606020202030204" pitchFamily="34" charset="0"/>
            </a:rPr>
            <a:t>INICIO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1085850</xdr:colOff>
      <xdr:row>1</xdr:row>
      <xdr:rowOff>9525</xdr:rowOff>
    </xdr:from>
    <xdr:to>
      <xdr:col>9</xdr:col>
      <xdr:colOff>509905</xdr:colOff>
      <xdr:row>1</xdr:row>
      <xdr:rowOff>455295</xdr:rowOff>
    </xdr:to>
    <xdr:pic>
      <xdr:nvPicPr>
        <xdr:cNvPr id="2" name="Picture 2" descr="EncabezadoMinisteriodeSalud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200025"/>
          <a:ext cx="5910580" cy="4457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720000</xdr:colOff>
      <xdr:row>7</xdr:row>
      <xdr:rowOff>159000</xdr:rowOff>
    </xdr:to>
    <xdr:sp macro="" textlink="">
      <xdr:nvSpPr>
        <xdr:cNvPr id="3" name="Flecha: hacia la izquierda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0" y="1838325"/>
          <a:ext cx="720000" cy="540000"/>
        </a:xfrm>
        <a:prstGeom prst="leftArrow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>
              <a:latin typeface="Arial Narrow" panose="020B0606020202030204" pitchFamily="34" charset="0"/>
            </a:rPr>
            <a:t>INICIO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1085850</xdr:colOff>
      <xdr:row>1</xdr:row>
      <xdr:rowOff>9525</xdr:rowOff>
    </xdr:from>
    <xdr:to>
      <xdr:col>10</xdr:col>
      <xdr:colOff>509905</xdr:colOff>
      <xdr:row>1</xdr:row>
      <xdr:rowOff>455295</xdr:rowOff>
    </xdr:to>
    <xdr:pic>
      <xdr:nvPicPr>
        <xdr:cNvPr id="2" name="Picture 2" descr="EncabezadoMinisteriodeSalud">
          <a:extLst>
            <a:ext uri="{FF2B5EF4-FFF2-40B4-BE49-F238E27FC236}">
              <a16:creationId xmlns:a16="http://schemas.microsoft.com/office/drawing/2014/main" id="{AD024CE5-F4DC-47D8-B502-8D71E72FC71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200025"/>
          <a:ext cx="5910580" cy="4457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720000</xdr:colOff>
      <xdr:row>7</xdr:row>
      <xdr:rowOff>159000</xdr:rowOff>
    </xdr:to>
    <xdr:sp macro="" textlink="">
      <xdr:nvSpPr>
        <xdr:cNvPr id="3" name="Flecha: hacia la izquierda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39F4240-BED9-4AA7-A531-EF7280A55AD3}"/>
            </a:ext>
          </a:extLst>
        </xdr:cNvPr>
        <xdr:cNvSpPr/>
      </xdr:nvSpPr>
      <xdr:spPr>
        <a:xfrm>
          <a:off x="0" y="1838325"/>
          <a:ext cx="720000" cy="540000"/>
        </a:xfrm>
        <a:prstGeom prst="leftArrow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>
              <a:latin typeface="Arial Narrow" panose="020B0606020202030204" pitchFamily="34" charset="0"/>
            </a:rPr>
            <a:t>INICIO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333375</xdr:colOff>
      <xdr:row>1</xdr:row>
      <xdr:rowOff>9525</xdr:rowOff>
    </xdr:from>
    <xdr:to>
      <xdr:col>9</xdr:col>
      <xdr:colOff>309880</xdr:colOff>
      <xdr:row>1</xdr:row>
      <xdr:rowOff>455295</xdr:rowOff>
    </xdr:to>
    <xdr:pic>
      <xdr:nvPicPr>
        <xdr:cNvPr id="2" name="Picture 2" descr="EncabezadoMinisteriodeSalud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850" y="200025"/>
          <a:ext cx="5910580" cy="4457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720000</xdr:colOff>
      <xdr:row>7</xdr:row>
      <xdr:rowOff>159000</xdr:rowOff>
    </xdr:to>
    <xdr:sp macro="" textlink="">
      <xdr:nvSpPr>
        <xdr:cNvPr id="3" name="Flecha: hacia la izquierda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0" y="1838325"/>
          <a:ext cx="720000" cy="540000"/>
        </a:xfrm>
        <a:prstGeom prst="leftArrow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>
              <a:latin typeface="Arial Narrow" panose="020B0606020202030204" pitchFamily="34" charset="0"/>
            </a:rPr>
            <a:t>INICIO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161925</xdr:colOff>
      <xdr:row>1</xdr:row>
      <xdr:rowOff>9525</xdr:rowOff>
    </xdr:from>
    <xdr:to>
      <xdr:col>9</xdr:col>
      <xdr:colOff>138430</xdr:colOff>
      <xdr:row>1</xdr:row>
      <xdr:rowOff>455295</xdr:rowOff>
    </xdr:to>
    <xdr:pic>
      <xdr:nvPicPr>
        <xdr:cNvPr id="2" name="Picture 2" descr="EncabezadoMinisteriodeSalud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200025"/>
          <a:ext cx="5910580" cy="4457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720000</xdr:colOff>
      <xdr:row>7</xdr:row>
      <xdr:rowOff>159000</xdr:rowOff>
    </xdr:to>
    <xdr:sp macro="" textlink="">
      <xdr:nvSpPr>
        <xdr:cNvPr id="3" name="Flecha: hacia la izquierda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0" y="1838325"/>
          <a:ext cx="720000" cy="540000"/>
        </a:xfrm>
        <a:prstGeom prst="leftArrow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>
              <a:latin typeface="Arial Narrow" panose="020B0606020202030204" pitchFamily="34" charset="0"/>
            </a:rPr>
            <a:t>INICIO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1085850</xdr:colOff>
      <xdr:row>1</xdr:row>
      <xdr:rowOff>9525</xdr:rowOff>
    </xdr:from>
    <xdr:to>
      <xdr:col>9</xdr:col>
      <xdr:colOff>509905</xdr:colOff>
      <xdr:row>1</xdr:row>
      <xdr:rowOff>455295</xdr:rowOff>
    </xdr:to>
    <xdr:pic>
      <xdr:nvPicPr>
        <xdr:cNvPr id="2" name="Picture 2" descr="EncabezadoMinisteriodeSalud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200025"/>
          <a:ext cx="5910580" cy="4457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720000</xdr:colOff>
      <xdr:row>7</xdr:row>
      <xdr:rowOff>159000</xdr:rowOff>
    </xdr:to>
    <xdr:sp macro="" textlink="">
      <xdr:nvSpPr>
        <xdr:cNvPr id="3" name="Flecha: hacia la izquierda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0" y="1838325"/>
          <a:ext cx="720000" cy="540000"/>
        </a:xfrm>
        <a:prstGeom prst="leftArrow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>
              <a:latin typeface="Arial Narrow" panose="020B0606020202030204" pitchFamily="34" charset="0"/>
            </a:rPr>
            <a:t>INICIO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1085850</xdr:colOff>
      <xdr:row>1</xdr:row>
      <xdr:rowOff>9525</xdr:rowOff>
    </xdr:from>
    <xdr:to>
      <xdr:col>10</xdr:col>
      <xdr:colOff>509905</xdr:colOff>
      <xdr:row>1</xdr:row>
      <xdr:rowOff>455295</xdr:rowOff>
    </xdr:to>
    <xdr:pic>
      <xdr:nvPicPr>
        <xdr:cNvPr id="2" name="Picture 2" descr="EncabezadoMinisteriodeSalud">
          <a:extLst>
            <a:ext uri="{FF2B5EF4-FFF2-40B4-BE49-F238E27FC236}">
              <a16:creationId xmlns:a16="http://schemas.microsoft.com/office/drawing/2014/main" id="{BFC19922-AC6E-43B6-A19B-9C08B2134FD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200025"/>
          <a:ext cx="5910580" cy="4457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720000</xdr:colOff>
      <xdr:row>7</xdr:row>
      <xdr:rowOff>159000</xdr:rowOff>
    </xdr:to>
    <xdr:sp macro="" textlink="">
      <xdr:nvSpPr>
        <xdr:cNvPr id="3" name="Flecha: hacia la izquierda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C391CA5-3440-4DA1-8393-C76C77594731}"/>
            </a:ext>
          </a:extLst>
        </xdr:cNvPr>
        <xdr:cNvSpPr/>
      </xdr:nvSpPr>
      <xdr:spPr>
        <a:xfrm>
          <a:off x="0" y="1838325"/>
          <a:ext cx="720000" cy="540000"/>
        </a:xfrm>
        <a:prstGeom prst="leftArrow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>
              <a:latin typeface="Arial Narrow" panose="020B0606020202030204" pitchFamily="34" charset="0"/>
            </a:rPr>
            <a:t>INICIO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9525</xdr:rowOff>
    </xdr:from>
    <xdr:to>
      <xdr:col>11</xdr:col>
      <xdr:colOff>824230</xdr:colOff>
      <xdr:row>1</xdr:row>
      <xdr:rowOff>455295</xdr:rowOff>
    </xdr:to>
    <xdr:pic>
      <xdr:nvPicPr>
        <xdr:cNvPr id="7" name="Picture 2" descr="EncabezadoMinisteriodeSalud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5" y="200025"/>
          <a:ext cx="5910580" cy="4457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720000</xdr:colOff>
      <xdr:row>6</xdr:row>
      <xdr:rowOff>349500</xdr:rowOff>
    </xdr:to>
    <xdr:sp macro="" textlink="">
      <xdr:nvSpPr>
        <xdr:cNvPr id="3" name="Flecha: hacia la izquierda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0" y="1838325"/>
          <a:ext cx="720000" cy="540000"/>
        </a:xfrm>
        <a:prstGeom prst="leftArrow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>
              <a:latin typeface="Arial Narrow" panose="020B0606020202030204" pitchFamily="34" charset="0"/>
            </a:rPr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9525</xdr:rowOff>
    </xdr:from>
    <xdr:to>
      <xdr:col>11</xdr:col>
      <xdr:colOff>824230</xdr:colOff>
      <xdr:row>1</xdr:row>
      <xdr:rowOff>455295</xdr:rowOff>
    </xdr:to>
    <xdr:pic>
      <xdr:nvPicPr>
        <xdr:cNvPr id="2" name="Picture 2" descr="EncabezadoMinisteriodeSalud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200025"/>
          <a:ext cx="5910580" cy="4457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720000</xdr:colOff>
      <xdr:row>6</xdr:row>
      <xdr:rowOff>349500</xdr:rowOff>
    </xdr:to>
    <xdr:sp macro="" textlink="">
      <xdr:nvSpPr>
        <xdr:cNvPr id="3" name="Flecha: hacia la izquierda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0" y="1838325"/>
          <a:ext cx="720000" cy="540000"/>
        </a:xfrm>
        <a:prstGeom prst="leftArrow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>
              <a:latin typeface="Arial Narrow" panose="020B0606020202030204" pitchFamily="34" charset="0"/>
            </a:rPr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</xdr:row>
      <xdr:rowOff>9525</xdr:rowOff>
    </xdr:from>
    <xdr:to>
      <xdr:col>14</xdr:col>
      <xdr:colOff>824230</xdr:colOff>
      <xdr:row>1</xdr:row>
      <xdr:rowOff>455295</xdr:rowOff>
    </xdr:to>
    <xdr:pic>
      <xdr:nvPicPr>
        <xdr:cNvPr id="2" name="Picture 2" descr="EncabezadoMinisteriodeSalud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200025"/>
          <a:ext cx="5910580" cy="4457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720000</xdr:colOff>
      <xdr:row>6</xdr:row>
      <xdr:rowOff>349500</xdr:rowOff>
    </xdr:to>
    <xdr:sp macro="" textlink="">
      <xdr:nvSpPr>
        <xdr:cNvPr id="3" name="Flecha: hacia la izquierda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0" y="1838325"/>
          <a:ext cx="720000" cy="540000"/>
        </a:xfrm>
        <a:prstGeom prst="leftArrow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>
              <a:latin typeface="Arial Narrow" panose="020B0606020202030204" pitchFamily="34" charset="0"/>
            </a:rPr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</xdr:row>
      <xdr:rowOff>9525</xdr:rowOff>
    </xdr:from>
    <xdr:to>
      <xdr:col>15</xdr:col>
      <xdr:colOff>824230</xdr:colOff>
      <xdr:row>1</xdr:row>
      <xdr:rowOff>455295</xdr:rowOff>
    </xdr:to>
    <xdr:pic>
      <xdr:nvPicPr>
        <xdr:cNvPr id="2" name="Picture 2" descr="EncabezadoMinisteriodeSalud">
          <a:extLst>
            <a:ext uri="{FF2B5EF4-FFF2-40B4-BE49-F238E27FC236}">
              <a16:creationId xmlns:a16="http://schemas.microsoft.com/office/drawing/2014/main" id="{302ABB7F-E78A-4A7F-873D-04A359A6589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48775" y="200025"/>
          <a:ext cx="5910580" cy="4457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720000</xdr:colOff>
      <xdr:row>6</xdr:row>
      <xdr:rowOff>349500</xdr:rowOff>
    </xdr:to>
    <xdr:sp macro="" textlink="">
      <xdr:nvSpPr>
        <xdr:cNvPr id="3" name="Flecha: hacia la izquierda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DF2D7C1-D645-4BD6-BF15-F33472ADB838}"/>
            </a:ext>
          </a:extLst>
        </xdr:cNvPr>
        <xdr:cNvSpPr/>
      </xdr:nvSpPr>
      <xdr:spPr>
        <a:xfrm>
          <a:off x="0" y="1838325"/>
          <a:ext cx="720000" cy="540000"/>
        </a:xfrm>
        <a:prstGeom prst="leftArrow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>
              <a:latin typeface="Arial Narrow" panose="020B0606020202030204" pitchFamily="34" charset="0"/>
            </a:rPr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9525</xdr:rowOff>
    </xdr:from>
    <xdr:to>
      <xdr:col>11</xdr:col>
      <xdr:colOff>824230</xdr:colOff>
      <xdr:row>1</xdr:row>
      <xdr:rowOff>455295</xdr:rowOff>
    </xdr:to>
    <xdr:pic>
      <xdr:nvPicPr>
        <xdr:cNvPr id="2" name="Picture 2" descr="EncabezadoMinisteriodeSalud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200025"/>
          <a:ext cx="5910580" cy="4457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720000</xdr:colOff>
      <xdr:row>6</xdr:row>
      <xdr:rowOff>349500</xdr:rowOff>
    </xdr:to>
    <xdr:sp macro="" textlink="">
      <xdr:nvSpPr>
        <xdr:cNvPr id="3" name="Flecha: hacia la izquierda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0" y="1838325"/>
          <a:ext cx="720000" cy="540000"/>
        </a:xfrm>
        <a:prstGeom prst="leftArrow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>
              <a:latin typeface="Arial Narrow" panose="020B0606020202030204" pitchFamily="34" charset="0"/>
            </a:rPr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9525</xdr:rowOff>
    </xdr:from>
    <xdr:to>
      <xdr:col>11</xdr:col>
      <xdr:colOff>824230</xdr:colOff>
      <xdr:row>1</xdr:row>
      <xdr:rowOff>455295</xdr:rowOff>
    </xdr:to>
    <xdr:pic>
      <xdr:nvPicPr>
        <xdr:cNvPr id="2" name="Picture 2" descr="EncabezadoMinisteriodeSalud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200025"/>
          <a:ext cx="5910580" cy="4457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720000</xdr:colOff>
      <xdr:row>6</xdr:row>
      <xdr:rowOff>349500</xdr:rowOff>
    </xdr:to>
    <xdr:sp macro="" textlink="">
      <xdr:nvSpPr>
        <xdr:cNvPr id="3" name="Flecha: hacia la izquierda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0" y="1838325"/>
          <a:ext cx="720000" cy="540000"/>
        </a:xfrm>
        <a:prstGeom prst="leftArrow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>
              <a:latin typeface="Arial Narrow" panose="020B0606020202030204" pitchFamily="34" charset="0"/>
            </a:rPr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</xdr:row>
      <xdr:rowOff>9525</xdr:rowOff>
    </xdr:from>
    <xdr:to>
      <xdr:col>14</xdr:col>
      <xdr:colOff>824230</xdr:colOff>
      <xdr:row>1</xdr:row>
      <xdr:rowOff>455295</xdr:rowOff>
    </xdr:to>
    <xdr:pic>
      <xdr:nvPicPr>
        <xdr:cNvPr id="2" name="Picture 2" descr="EncabezadoMinisteriodeSalud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48775" y="200025"/>
          <a:ext cx="5910580" cy="4457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720000</xdr:colOff>
      <xdr:row>6</xdr:row>
      <xdr:rowOff>349500</xdr:rowOff>
    </xdr:to>
    <xdr:sp macro="" textlink="">
      <xdr:nvSpPr>
        <xdr:cNvPr id="3" name="Flecha: hacia la izquierda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0" y="1838325"/>
          <a:ext cx="720000" cy="540000"/>
        </a:xfrm>
        <a:prstGeom prst="leftArrow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>
              <a:latin typeface="Arial Narrow" panose="020B0606020202030204" pitchFamily="34" charset="0"/>
            </a:rPr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</xdr:row>
      <xdr:rowOff>9525</xdr:rowOff>
    </xdr:from>
    <xdr:to>
      <xdr:col>15</xdr:col>
      <xdr:colOff>824230</xdr:colOff>
      <xdr:row>1</xdr:row>
      <xdr:rowOff>455295</xdr:rowOff>
    </xdr:to>
    <xdr:pic>
      <xdr:nvPicPr>
        <xdr:cNvPr id="2" name="Picture 2" descr="EncabezadoMinisteriodeSalud">
          <a:extLst>
            <a:ext uri="{FF2B5EF4-FFF2-40B4-BE49-F238E27FC236}">
              <a16:creationId xmlns:a16="http://schemas.microsoft.com/office/drawing/2014/main" id="{E026C086-A900-4A2C-95CA-F55C34A38AD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20375" y="200025"/>
          <a:ext cx="5910580" cy="4457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720000</xdr:colOff>
      <xdr:row>6</xdr:row>
      <xdr:rowOff>349500</xdr:rowOff>
    </xdr:to>
    <xdr:sp macro="" textlink="">
      <xdr:nvSpPr>
        <xdr:cNvPr id="3" name="Flecha: hacia la izquierda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3B1F4FD-50D5-4D2B-8981-025B97377805}"/>
            </a:ext>
          </a:extLst>
        </xdr:cNvPr>
        <xdr:cNvSpPr/>
      </xdr:nvSpPr>
      <xdr:spPr>
        <a:xfrm>
          <a:off x="0" y="1838325"/>
          <a:ext cx="720000" cy="540000"/>
        </a:xfrm>
        <a:prstGeom prst="leftArrow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>
              <a:latin typeface="Arial Narrow" panose="020B0606020202030204" pitchFamily="34" charset="0"/>
            </a:rPr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3"/>
  <dimension ref="B1:L31"/>
  <sheetViews>
    <sheetView showGridLines="0" workbookViewId="0">
      <selection activeCell="D10" sqref="D10:K10"/>
    </sheetView>
  </sheetViews>
  <sheetFormatPr baseColWidth="10" defaultColWidth="14.28515625" defaultRowHeight="30" customHeight="1" x14ac:dyDescent="0.25"/>
  <cols>
    <col min="1" max="1" width="6.7109375" style="45" customWidth="1"/>
    <col min="2" max="2" width="17.7109375" style="45" customWidth="1"/>
    <col min="3" max="3" width="8.7109375" style="45" customWidth="1"/>
    <col min="4" max="10" width="14.28515625" style="45"/>
    <col min="11" max="11" width="28" style="45" customWidth="1"/>
    <col min="12" max="12" width="17.7109375" style="45" customWidth="1"/>
    <col min="13" max="16384" width="14.28515625" style="45"/>
  </cols>
  <sheetData>
    <row r="1" spans="2:12" ht="30" customHeight="1" thickBot="1" x14ac:dyDescent="0.3"/>
    <row r="2" spans="2:12" ht="30" customHeight="1" thickTop="1" x14ac:dyDescent="0.25">
      <c r="B2" s="46"/>
      <c r="C2" s="47"/>
      <c r="D2" s="47"/>
      <c r="E2" s="47"/>
      <c r="F2" s="47"/>
      <c r="G2" s="47"/>
      <c r="H2" s="47"/>
      <c r="I2" s="47"/>
      <c r="J2" s="47"/>
      <c r="K2" s="47"/>
      <c r="L2" s="48"/>
    </row>
    <row r="3" spans="2:12" ht="30" customHeight="1" x14ac:dyDescent="0.25">
      <c r="B3" s="49"/>
      <c r="C3" s="85" t="s">
        <v>23</v>
      </c>
      <c r="D3" s="85"/>
      <c r="E3" s="85"/>
      <c r="F3" s="50"/>
      <c r="G3" s="85" t="s">
        <v>24</v>
      </c>
      <c r="H3" s="85"/>
      <c r="I3" s="85"/>
      <c r="J3" s="85"/>
      <c r="K3" s="85"/>
      <c r="L3" s="51"/>
    </row>
    <row r="4" spans="2:12" ht="30" customHeight="1" x14ac:dyDescent="0.25">
      <c r="B4" s="49"/>
      <c r="C4" s="86" t="s">
        <v>25</v>
      </c>
      <c r="D4" s="86"/>
      <c r="E4" s="86"/>
      <c r="F4" s="50"/>
      <c r="G4" s="86" t="s">
        <v>26</v>
      </c>
      <c r="H4" s="86"/>
      <c r="I4" s="86"/>
      <c r="J4" s="86"/>
      <c r="K4" s="86"/>
      <c r="L4" s="51"/>
    </row>
    <row r="5" spans="2:12" ht="30" customHeight="1" x14ac:dyDescent="0.25">
      <c r="B5" s="52"/>
      <c r="C5" s="50"/>
      <c r="D5" s="50"/>
      <c r="E5" s="50"/>
      <c r="F5" s="50"/>
      <c r="G5" s="50"/>
      <c r="H5" s="50"/>
      <c r="I5" s="50"/>
      <c r="J5" s="50"/>
      <c r="K5" s="50"/>
      <c r="L5" s="51"/>
    </row>
    <row r="6" spans="2:12" ht="30" customHeight="1" x14ac:dyDescent="0.25">
      <c r="B6" s="49"/>
      <c r="C6" s="87" t="s">
        <v>42</v>
      </c>
      <c r="D6" s="87"/>
      <c r="E6" s="87"/>
      <c r="F6" s="87"/>
      <c r="G6" s="87"/>
      <c r="H6" s="87"/>
      <c r="I6" s="87"/>
      <c r="J6" s="87"/>
      <c r="K6" s="87"/>
      <c r="L6" s="51"/>
    </row>
    <row r="7" spans="2:12" ht="30" customHeight="1" x14ac:dyDescent="0.25">
      <c r="B7" s="49"/>
      <c r="C7" s="87" t="s">
        <v>35</v>
      </c>
      <c r="D7" s="87"/>
      <c r="E7" s="87"/>
      <c r="F7" s="87"/>
      <c r="G7" s="87"/>
      <c r="H7" s="87"/>
      <c r="I7" s="87"/>
      <c r="J7" s="87"/>
      <c r="K7" s="87"/>
      <c r="L7" s="51"/>
    </row>
    <row r="8" spans="2:12" ht="30" customHeight="1" x14ac:dyDescent="0.25">
      <c r="B8" s="49"/>
      <c r="C8" s="87" t="s">
        <v>177</v>
      </c>
      <c r="D8" s="87"/>
      <c r="E8" s="87"/>
      <c r="F8" s="87"/>
      <c r="G8" s="87"/>
      <c r="H8" s="87"/>
      <c r="I8" s="87"/>
      <c r="J8" s="87"/>
      <c r="K8" s="87"/>
      <c r="L8" s="51"/>
    </row>
    <row r="9" spans="2:12" ht="30" customHeight="1" x14ac:dyDescent="0.25">
      <c r="B9" s="49"/>
      <c r="C9" s="50"/>
      <c r="D9" s="50"/>
      <c r="E9" s="50"/>
      <c r="F9" s="50"/>
      <c r="G9" s="50"/>
      <c r="H9" s="50"/>
      <c r="I9" s="50"/>
      <c r="J9" s="50"/>
      <c r="K9" s="50"/>
      <c r="L9" s="51"/>
    </row>
    <row r="10" spans="2:12" ht="30" customHeight="1" x14ac:dyDescent="0.25">
      <c r="B10" s="49"/>
      <c r="C10" s="56">
        <v>1</v>
      </c>
      <c r="D10" s="88" t="s">
        <v>27</v>
      </c>
      <c r="E10" s="88"/>
      <c r="F10" s="88"/>
      <c r="G10" s="88"/>
      <c r="H10" s="88"/>
      <c r="I10" s="88"/>
      <c r="J10" s="88"/>
      <c r="K10" s="88"/>
      <c r="L10" s="51"/>
    </row>
    <row r="11" spans="2:12" ht="30" customHeight="1" x14ac:dyDescent="0.25">
      <c r="B11" s="49"/>
      <c r="C11" s="57">
        <v>2</v>
      </c>
      <c r="D11" s="84" t="s">
        <v>28</v>
      </c>
      <c r="E11" s="84"/>
      <c r="F11" s="84"/>
      <c r="G11" s="84"/>
      <c r="H11" s="84"/>
      <c r="I11" s="84"/>
      <c r="J11" s="84"/>
      <c r="K11" s="84"/>
      <c r="L11" s="51"/>
    </row>
    <row r="12" spans="2:12" ht="30" customHeight="1" x14ac:dyDescent="0.25">
      <c r="B12" s="49"/>
      <c r="C12" s="56">
        <v>3</v>
      </c>
      <c r="D12" s="88" t="s">
        <v>37</v>
      </c>
      <c r="E12" s="88"/>
      <c r="F12" s="88"/>
      <c r="G12" s="88"/>
      <c r="H12" s="88"/>
      <c r="I12" s="88"/>
      <c r="J12" s="88"/>
      <c r="K12" s="88"/>
      <c r="L12" s="51"/>
    </row>
    <row r="13" spans="2:12" ht="30" customHeight="1" x14ac:dyDescent="0.25">
      <c r="B13" s="49"/>
      <c r="C13" s="57">
        <v>4</v>
      </c>
      <c r="D13" s="84" t="s">
        <v>51</v>
      </c>
      <c r="E13" s="84"/>
      <c r="F13" s="84"/>
      <c r="G13" s="84"/>
      <c r="H13" s="84"/>
      <c r="I13" s="84"/>
      <c r="J13" s="84"/>
      <c r="K13" s="84"/>
      <c r="L13" s="51"/>
    </row>
    <row r="14" spans="2:12" ht="30" customHeight="1" x14ac:dyDescent="0.25">
      <c r="B14" s="49"/>
      <c r="C14" s="56">
        <v>5</v>
      </c>
      <c r="D14" s="88" t="s">
        <v>29</v>
      </c>
      <c r="E14" s="88"/>
      <c r="F14" s="88"/>
      <c r="G14" s="88"/>
      <c r="H14" s="88"/>
      <c r="I14" s="88"/>
      <c r="J14" s="88"/>
      <c r="K14" s="88"/>
      <c r="L14" s="51"/>
    </row>
    <row r="15" spans="2:12" ht="30" customHeight="1" x14ac:dyDescent="0.25">
      <c r="B15" s="49"/>
      <c r="C15" s="57">
        <v>6</v>
      </c>
      <c r="D15" s="84" t="s">
        <v>30</v>
      </c>
      <c r="E15" s="84"/>
      <c r="F15" s="84"/>
      <c r="G15" s="84"/>
      <c r="H15" s="84"/>
      <c r="I15" s="84"/>
      <c r="J15" s="84"/>
      <c r="K15" s="84"/>
      <c r="L15" s="51"/>
    </row>
    <row r="16" spans="2:12" ht="30" customHeight="1" x14ac:dyDescent="0.25">
      <c r="B16" s="49"/>
      <c r="C16" s="56">
        <v>7</v>
      </c>
      <c r="D16" s="88" t="s">
        <v>38</v>
      </c>
      <c r="E16" s="88"/>
      <c r="F16" s="88"/>
      <c r="G16" s="88"/>
      <c r="H16" s="88"/>
      <c r="I16" s="88"/>
      <c r="J16" s="88"/>
      <c r="K16" s="88"/>
      <c r="L16" s="51"/>
    </row>
    <row r="17" spans="2:12" ht="30" customHeight="1" x14ac:dyDescent="0.25">
      <c r="B17" s="49"/>
      <c r="C17" s="57">
        <v>8</v>
      </c>
      <c r="D17" s="84" t="s">
        <v>52</v>
      </c>
      <c r="E17" s="84"/>
      <c r="F17" s="84"/>
      <c r="G17" s="84"/>
      <c r="H17" s="84"/>
      <c r="I17" s="84"/>
      <c r="J17" s="84"/>
      <c r="K17" s="84"/>
      <c r="L17" s="51"/>
    </row>
    <row r="18" spans="2:12" ht="30" customHeight="1" x14ac:dyDescent="0.25">
      <c r="B18" s="49"/>
      <c r="C18" s="56">
        <v>9</v>
      </c>
      <c r="D18" s="88" t="s">
        <v>31</v>
      </c>
      <c r="E18" s="88"/>
      <c r="F18" s="88"/>
      <c r="G18" s="88"/>
      <c r="H18" s="88"/>
      <c r="I18" s="88"/>
      <c r="J18" s="88"/>
      <c r="K18" s="88"/>
      <c r="L18" s="51"/>
    </row>
    <row r="19" spans="2:12" ht="30" customHeight="1" x14ac:dyDescent="0.25">
      <c r="B19" s="49"/>
      <c r="C19" s="57">
        <v>10</v>
      </c>
      <c r="D19" s="84" t="s">
        <v>32</v>
      </c>
      <c r="E19" s="84"/>
      <c r="F19" s="84"/>
      <c r="G19" s="84"/>
      <c r="H19" s="84"/>
      <c r="I19" s="84"/>
      <c r="J19" s="84"/>
      <c r="K19" s="84"/>
      <c r="L19" s="51"/>
    </row>
    <row r="20" spans="2:12" ht="30" customHeight="1" x14ac:dyDescent="0.25">
      <c r="B20" s="49"/>
      <c r="C20" s="56">
        <v>11</v>
      </c>
      <c r="D20" s="88" t="s">
        <v>39</v>
      </c>
      <c r="E20" s="88"/>
      <c r="F20" s="88"/>
      <c r="G20" s="88"/>
      <c r="H20" s="88"/>
      <c r="I20" s="88"/>
      <c r="J20" s="88"/>
      <c r="K20" s="88"/>
      <c r="L20" s="51"/>
    </row>
    <row r="21" spans="2:12" ht="30" customHeight="1" x14ac:dyDescent="0.25">
      <c r="B21" s="49"/>
      <c r="C21" s="57">
        <v>12</v>
      </c>
      <c r="D21" s="84" t="s">
        <v>53</v>
      </c>
      <c r="E21" s="84"/>
      <c r="F21" s="84"/>
      <c r="G21" s="84"/>
      <c r="H21" s="84"/>
      <c r="I21" s="84"/>
      <c r="J21" s="84"/>
      <c r="K21" s="84"/>
      <c r="L21" s="51"/>
    </row>
    <row r="22" spans="2:12" ht="30" customHeight="1" x14ac:dyDescent="0.25">
      <c r="B22" s="49"/>
      <c r="C22" s="56">
        <v>13</v>
      </c>
      <c r="D22" s="88" t="s">
        <v>33</v>
      </c>
      <c r="E22" s="88"/>
      <c r="F22" s="88"/>
      <c r="G22" s="88"/>
      <c r="H22" s="88"/>
      <c r="I22" s="88"/>
      <c r="J22" s="88"/>
      <c r="K22" s="88"/>
      <c r="L22" s="51"/>
    </row>
    <row r="23" spans="2:12" ht="30" customHeight="1" x14ac:dyDescent="0.25">
      <c r="B23" s="49"/>
      <c r="C23" s="57">
        <v>14</v>
      </c>
      <c r="D23" s="84" t="s">
        <v>34</v>
      </c>
      <c r="E23" s="84"/>
      <c r="F23" s="84"/>
      <c r="G23" s="84"/>
      <c r="H23" s="84"/>
      <c r="I23" s="84"/>
      <c r="J23" s="84"/>
      <c r="K23" s="84"/>
      <c r="L23" s="51"/>
    </row>
    <row r="24" spans="2:12" ht="30" customHeight="1" x14ac:dyDescent="0.25">
      <c r="B24" s="49"/>
      <c r="C24" s="56">
        <v>15</v>
      </c>
      <c r="D24" s="88" t="s">
        <v>40</v>
      </c>
      <c r="E24" s="88"/>
      <c r="F24" s="88"/>
      <c r="G24" s="88"/>
      <c r="H24" s="88"/>
      <c r="I24" s="88"/>
      <c r="J24" s="88"/>
      <c r="K24" s="88"/>
      <c r="L24" s="51"/>
    </row>
    <row r="25" spans="2:12" ht="30" customHeight="1" x14ac:dyDescent="0.25">
      <c r="B25" s="49"/>
      <c r="C25" s="57">
        <v>16</v>
      </c>
      <c r="D25" s="84" t="s">
        <v>54</v>
      </c>
      <c r="E25" s="84"/>
      <c r="F25" s="84"/>
      <c r="G25" s="84"/>
      <c r="H25" s="84"/>
      <c r="I25" s="84"/>
      <c r="J25" s="84"/>
      <c r="K25" s="84"/>
      <c r="L25" s="51"/>
    </row>
    <row r="26" spans="2:12" ht="30" customHeight="1" x14ac:dyDescent="0.25">
      <c r="B26" s="49"/>
      <c r="C26" s="50"/>
      <c r="D26" s="50"/>
      <c r="E26" s="50"/>
      <c r="F26" s="50"/>
      <c r="G26" s="50"/>
      <c r="H26" s="50"/>
      <c r="I26" s="50"/>
      <c r="J26" s="50"/>
      <c r="K26" s="50"/>
      <c r="L26" s="51"/>
    </row>
    <row r="27" spans="2:12" ht="30" customHeight="1" x14ac:dyDescent="0.25">
      <c r="B27" s="49"/>
      <c r="C27" s="50"/>
      <c r="D27" s="50"/>
      <c r="E27" s="50"/>
      <c r="F27" s="50"/>
      <c r="G27" s="50"/>
      <c r="H27" s="50"/>
      <c r="I27" s="50"/>
      <c r="J27" s="50"/>
      <c r="K27" s="50"/>
      <c r="L27" s="51"/>
    </row>
    <row r="28" spans="2:12" ht="30" customHeight="1" x14ac:dyDescent="0.25">
      <c r="B28" s="49"/>
      <c r="C28" s="50"/>
      <c r="D28" s="50"/>
      <c r="E28" s="50"/>
      <c r="F28" s="50"/>
      <c r="G28" s="50"/>
      <c r="H28" s="50"/>
      <c r="I28" s="50"/>
      <c r="J28" s="50"/>
      <c r="K28" s="50"/>
      <c r="L28" s="51"/>
    </row>
    <row r="29" spans="2:12" ht="30" customHeight="1" x14ac:dyDescent="0.25">
      <c r="B29" s="49"/>
      <c r="C29" s="50"/>
      <c r="D29" s="50"/>
      <c r="E29" s="50"/>
      <c r="F29" s="50"/>
      <c r="G29" s="50"/>
      <c r="H29" s="50"/>
      <c r="I29" s="50"/>
      <c r="J29" s="50"/>
      <c r="K29" s="50"/>
      <c r="L29" s="51"/>
    </row>
    <row r="30" spans="2:12" ht="30" customHeight="1" thickBot="1" x14ac:dyDescent="0.3">
      <c r="B30" s="53"/>
      <c r="C30" s="54"/>
      <c r="D30" s="54"/>
      <c r="E30" s="54"/>
      <c r="F30" s="54"/>
      <c r="G30" s="54"/>
      <c r="H30" s="54"/>
      <c r="I30" s="54"/>
      <c r="J30" s="54"/>
      <c r="K30" s="54"/>
      <c r="L30" s="55"/>
    </row>
    <row r="31" spans="2:12" ht="30" customHeight="1" thickTop="1" x14ac:dyDescent="0.25"/>
  </sheetData>
  <mergeCells count="23">
    <mergeCell ref="D24:K24"/>
    <mergeCell ref="D16:K16"/>
    <mergeCell ref="D22:K22"/>
    <mergeCell ref="D23:K23"/>
    <mergeCell ref="D25:K25"/>
    <mergeCell ref="D17:K17"/>
    <mergeCell ref="D21:K21"/>
    <mergeCell ref="D18:K18"/>
    <mergeCell ref="D19:K19"/>
    <mergeCell ref="D20:K20"/>
    <mergeCell ref="D15:K15"/>
    <mergeCell ref="C3:E3"/>
    <mergeCell ref="G3:K3"/>
    <mergeCell ref="C4:E4"/>
    <mergeCell ref="G4:K4"/>
    <mergeCell ref="C6:K6"/>
    <mergeCell ref="C7:K7"/>
    <mergeCell ref="C8:K8"/>
    <mergeCell ref="D10:K10"/>
    <mergeCell ref="D11:K11"/>
    <mergeCell ref="D12:K12"/>
    <mergeCell ref="D14:K14"/>
    <mergeCell ref="D13:K13"/>
  </mergeCells>
  <hyperlinks>
    <hyperlink ref="D10:K10" location="'EN 0-35m x DEP'!A1" display="ESTADO NUTRICIONAL EN NIÑOS MENORES DE 3 AÑOS SEGÚN DEPARTAMENTO DEL ESTABLECIMIENTO DE SALUD" xr:uid="{00000000-0004-0000-0000-000000000000}"/>
    <hyperlink ref="D11:K11" location="'EN 0-35m x DIRESA'!A1" display="ESTADO NUTRICIONAL EN NIÑOS MENORES DE 3 AÑOS SEGÚN DIRESA/GERESA/DIRIS" xr:uid="{00000000-0004-0000-0000-000001000000}"/>
    <hyperlink ref="D12:K12" location="'EN 0-35m x DISTRITO'!A1" display="ESTADO NUTRICIONAL EN NIÑOS MENORES DE 3 AÑOS SEGÚN DEPARTAMENTO/PROVINCIA/DISTRITO DE ORIGEN DEL NIÑO" xr:uid="{00000000-0004-0000-0000-000002000000}"/>
    <hyperlink ref="D14:K14" location="'EN 0-59m x DEP'!A1" display="ESTADO NUTRICIONAL EN NIÑOS MENORES DE 5 AÑOS SEGÚN DEPARTAMENTO DEL ESTABLECIMIENTO DE SALUD" xr:uid="{00000000-0004-0000-0000-000003000000}"/>
    <hyperlink ref="D15:K15" location="'EN 0-59m x DIRESA'!A1" display="ESTADO NUTRICIONAL EN NIÑOS MENORES DE 5 AÑOS SEGÚN DIRESA/GERESA/DIRIS" xr:uid="{00000000-0004-0000-0000-000004000000}"/>
    <hyperlink ref="D16:K16" location="'EN 0-59m x DISTRITO'!A1" display="ESTADO NUTRICIONAL EN NIÑOS MENORES DE 5 AÑOS SEGÚN DEPARTAMENTO/PROVINCIA/DISTRITO DE ORIGEN DEL NIÑO" xr:uid="{00000000-0004-0000-0000-000005000000}"/>
    <hyperlink ref="D18:K18" location="'Anemia 6-35m x DEP'!A1" display="ANEMIA EN NIÑOS ENTRE 6 A 35 MESES SEGÚN DEPARTAMENTO DEL ESTABLECIMIENTO DE SALUD" xr:uid="{00000000-0004-0000-0000-000006000000}"/>
    <hyperlink ref="D19:K19" location="'Anemia 6-35m x DIRESA'!A1" display="ANEMIA EN NIÑOS ENTRE 6 A 35 MESES SEGÚN DIRESA/GERESA/DIRIS" xr:uid="{00000000-0004-0000-0000-000007000000}"/>
    <hyperlink ref="D20:K20" location="'Anemia 6-35m x DISTRITO'!A1" display="ANEMIA EN NIÑOS ENTRE 6 A 35 MESES SEGÚN DEPARTAMENTO/PROVINCIA/DISTRITO DE ORIGEN DEL NIÑO" xr:uid="{00000000-0004-0000-0000-000008000000}"/>
    <hyperlink ref="D22:K22" location="'Anemia 6-59m x DEP'!A1" display="ANEMIA EN NIÑOS ENTRE 6 A 59 MESES SEGÚN DEPARTAMENTO DEL ESTABLECIMIENTO DE SALUD" xr:uid="{00000000-0004-0000-0000-000009000000}"/>
    <hyperlink ref="D23:K23" location="'Anemia 6-59m x DIRESA'!A1" display="ANEMIA EN NIÑOS ENTRE 6 A 59 MESES SEGÚN DIRESA/GERESA/DIRIS" xr:uid="{00000000-0004-0000-0000-00000A000000}"/>
    <hyperlink ref="D24:K24" location="'Anemia 6-59m x DISTRITO'!A1" display="ANEMIA EN NIÑOS ENTRE 6 A 59 MESES SEGÚN DEPARTAMENTO/PROVINCIA/DISTRITO DE ORIGEN DEL NIÑO" xr:uid="{00000000-0004-0000-0000-00000B000000}"/>
    <hyperlink ref="D13:K13" location="'EN 0-35m x DISTR ZONA'!A1" display="ESTADO NUTRICIONAL EN NIÑOS MENORES DE 3 AÑOS SEGÚN ZONA DEPARTAMENTO/PROVINCIA/DISTRITO DEL ESTABLECIMIENTO DE SALUD" xr:uid="{B6B23A77-5A46-4A51-ADCD-CA0715AF4D08}"/>
    <hyperlink ref="D17:K17" location="'EN 0-59m x DISTR ZONA'!A1" display="ESTADO NUTRICIONAL EN NIÑOS MENORES DE 5 AÑOS SEGÚN ZONA/DEPARTAMENTO/PROVINCIA/DISTRITO DEL ESTABLECIMIENTO DE SALUD" xr:uid="{78F66A1E-8202-416F-9BA3-12C2DF8AFE4B}"/>
    <hyperlink ref="D21:K21" location="'Anemia 6-35m x DISTR ZONA'!A1" display="ANEMIA EN NIÑOS ENTRE 6 A 35 MESES SEGÚN ZONA/DEPARTAMENTO/PROVINCIA/DISTRITO DEL ESTABLECIMIENTO DE SALUD" xr:uid="{302CD06A-C0EA-4327-A995-98449FFA50D1}"/>
    <hyperlink ref="D25:K25" location="'Anemia 6-59m x DISTR ZONA'!A1" display="ANEMIA EN NIÑOS ENTRE 6 A 59 MESES SEGÚN ZONA/DEPARTAMENTO/PROVINCIA/DISTRITO DEL ESTABLECIMIENTO DE SALUD" xr:uid="{86470360-F989-494C-9D65-93091D4E3BA4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7">
    <tabColor rgb="FF0070C0"/>
  </sheetPr>
  <dimension ref="B2:K34"/>
  <sheetViews>
    <sheetView showGridLines="0" topLeftCell="A4" zoomScaleNormal="100" workbookViewId="0">
      <selection activeCell="B7" sqref="B7:K31"/>
    </sheetView>
  </sheetViews>
  <sheetFormatPr baseColWidth="10" defaultColWidth="11.42578125" defaultRowHeight="15" customHeight="1" x14ac:dyDescent="0.25"/>
  <cols>
    <col min="1" max="1" width="12.7109375" style="1" customWidth="1"/>
    <col min="2" max="2" width="15.7109375" style="1" customWidth="1"/>
    <col min="3" max="11" width="12.7109375" style="1" customWidth="1"/>
    <col min="12" max="16384" width="11.42578125" style="1"/>
  </cols>
  <sheetData>
    <row r="2" spans="2:11" ht="84.95" customHeight="1" x14ac:dyDescent="0.25">
      <c r="B2" s="91" t="s">
        <v>60</v>
      </c>
      <c r="C2" s="91"/>
      <c r="D2" s="91"/>
      <c r="E2" s="91"/>
      <c r="F2" s="91"/>
      <c r="G2" s="91"/>
      <c r="H2" s="91"/>
      <c r="I2" s="91"/>
      <c r="J2" s="91"/>
      <c r="K2" s="91"/>
    </row>
    <row r="3" spans="2:11" ht="15" customHeight="1" x14ac:dyDescent="0.25">
      <c r="B3" s="92" t="str">
        <f>INICIO!C$8</f>
        <v>PERIODO: ENERO A MARZO - 2025</v>
      </c>
      <c r="C3" s="92"/>
      <c r="D3" s="92"/>
      <c r="E3" s="92"/>
      <c r="F3" s="92"/>
      <c r="G3" s="92"/>
      <c r="H3" s="92"/>
      <c r="I3" s="92"/>
      <c r="J3" s="92"/>
      <c r="K3" s="92"/>
    </row>
    <row r="4" spans="2:11" ht="15" customHeight="1" thickBot="1" x14ac:dyDescent="0.3"/>
    <row r="5" spans="2:11" ht="15" customHeight="1" thickBot="1" x14ac:dyDescent="0.3">
      <c r="B5" s="101" t="s">
        <v>0</v>
      </c>
      <c r="C5" s="93" t="s">
        <v>10</v>
      </c>
      <c r="D5" s="93" t="s">
        <v>8</v>
      </c>
      <c r="E5" s="93"/>
      <c r="F5" s="96" t="s">
        <v>17</v>
      </c>
      <c r="G5" s="93"/>
      <c r="H5" s="93" t="s">
        <v>18</v>
      </c>
      <c r="I5" s="93"/>
      <c r="J5" s="93" t="s">
        <v>19</v>
      </c>
      <c r="K5" s="93"/>
    </row>
    <row r="6" spans="2:11" ht="15" customHeight="1" thickBot="1" x14ac:dyDescent="0.3">
      <c r="B6" s="101"/>
      <c r="C6" s="93"/>
      <c r="D6" s="9" t="s">
        <v>1</v>
      </c>
      <c r="E6" s="9" t="s">
        <v>2</v>
      </c>
      <c r="F6" s="10" t="s">
        <v>1</v>
      </c>
      <c r="G6" s="9" t="s">
        <v>2</v>
      </c>
      <c r="H6" s="9" t="s">
        <v>1</v>
      </c>
      <c r="I6" s="9" t="s">
        <v>2</v>
      </c>
      <c r="J6" s="9" t="s">
        <v>1</v>
      </c>
      <c r="K6" s="9" t="s">
        <v>2</v>
      </c>
    </row>
    <row r="7" spans="2:11" ht="15" customHeight="1" x14ac:dyDescent="0.25">
      <c r="B7" s="4" t="s">
        <v>178</v>
      </c>
      <c r="C7" s="40">
        <v>2422</v>
      </c>
      <c r="D7" s="36">
        <v>463</v>
      </c>
      <c r="E7" s="28">
        <v>19.116432700247728</v>
      </c>
      <c r="F7" s="26">
        <v>350</v>
      </c>
      <c r="G7" s="22">
        <v>14.450867052023122</v>
      </c>
      <c r="H7" s="36">
        <v>112</v>
      </c>
      <c r="I7" s="29">
        <v>4.6242774566473983</v>
      </c>
      <c r="J7" s="26">
        <v>1</v>
      </c>
      <c r="K7" s="32">
        <v>4.1288191577208908E-2</v>
      </c>
    </row>
    <row r="8" spans="2:11" ht="15" customHeight="1" x14ac:dyDescent="0.25">
      <c r="B8" s="5" t="s">
        <v>179</v>
      </c>
      <c r="C8" s="41">
        <v>0</v>
      </c>
      <c r="D8" s="37">
        <v>0</v>
      </c>
      <c r="E8" s="30">
        <v>0</v>
      </c>
      <c r="F8" s="25">
        <v>0</v>
      </c>
      <c r="G8" s="21">
        <v>0</v>
      </c>
      <c r="H8" s="37">
        <v>0</v>
      </c>
      <c r="I8" s="31">
        <v>0</v>
      </c>
      <c r="J8" s="25">
        <v>0</v>
      </c>
      <c r="K8" s="30">
        <v>0</v>
      </c>
    </row>
    <row r="9" spans="2:11" ht="15" customHeight="1" x14ac:dyDescent="0.25">
      <c r="B9" s="5" t="s">
        <v>180</v>
      </c>
      <c r="C9" s="41">
        <v>0</v>
      </c>
      <c r="D9" s="37">
        <v>0</v>
      </c>
      <c r="E9" s="30">
        <v>0</v>
      </c>
      <c r="F9" s="25">
        <v>0</v>
      </c>
      <c r="G9" s="21">
        <v>0</v>
      </c>
      <c r="H9" s="37">
        <v>0</v>
      </c>
      <c r="I9" s="31">
        <v>0</v>
      </c>
      <c r="J9" s="25">
        <v>0</v>
      </c>
      <c r="K9" s="30">
        <v>0</v>
      </c>
    </row>
    <row r="10" spans="2:11" ht="15" customHeight="1" x14ac:dyDescent="0.25">
      <c r="B10" s="5" t="s">
        <v>181</v>
      </c>
      <c r="C10" s="41">
        <v>0</v>
      </c>
      <c r="D10" s="37">
        <v>0</v>
      </c>
      <c r="E10" s="30">
        <v>0</v>
      </c>
      <c r="F10" s="25">
        <v>0</v>
      </c>
      <c r="G10" s="21">
        <v>0</v>
      </c>
      <c r="H10" s="37">
        <v>0</v>
      </c>
      <c r="I10" s="31">
        <v>0</v>
      </c>
      <c r="J10" s="25">
        <v>0</v>
      </c>
      <c r="K10" s="30">
        <v>0</v>
      </c>
    </row>
    <row r="11" spans="2:11" ht="15" customHeight="1" x14ac:dyDescent="0.25">
      <c r="B11" s="5" t="s">
        <v>182</v>
      </c>
      <c r="C11" s="41">
        <v>0</v>
      </c>
      <c r="D11" s="37">
        <v>0</v>
      </c>
      <c r="E11" s="30">
        <v>0</v>
      </c>
      <c r="F11" s="25">
        <v>0</v>
      </c>
      <c r="G11" s="21">
        <v>0</v>
      </c>
      <c r="H11" s="37">
        <v>0</v>
      </c>
      <c r="I11" s="31">
        <v>0</v>
      </c>
      <c r="J11" s="25">
        <v>0</v>
      </c>
      <c r="K11" s="30">
        <v>0</v>
      </c>
    </row>
    <row r="12" spans="2:11" ht="15" customHeight="1" x14ac:dyDescent="0.25">
      <c r="B12" s="5" t="s">
        <v>183</v>
      </c>
      <c r="C12" s="41">
        <v>1680</v>
      </c>
      <c r="D12" s="37">
        <v>330</v>
      </c>
      <c r="E12" s="30">
        <v>19.642857142857142</v>
      </c>
      <c r="F12" s="25">
        <v>281</v>
      </c>
      <c r="G12" s="21">
        <v>16.726190476190474</v>
      </c>
      <c r="H12" s="37">
        <v>49</v>
      </c>
      <c r="I12" s="31">
        <v>2.9166666666666665</v>
      </c>
      <c r="J12" s="25">
        <v>0</v>
      </c>
      <c r="K12" s="30">
        <v>0</v>
      </c>
    </row>
    <row r="13" spans="2:11" ht="15" customHeight="1" x14ac:dyDescent="0.25">
      <c r="B13" s="5" t="s">
        <v>184</v>
      </c>
      <c r="C13" s="41">
        <v>0</v>
      </c>
      <c r="D13" s="37">
        <v>0</v>
      </c>
      <c r="E13" s="30">
        <v>0</v>
      </c>
      <c r="F13" s="25">
        <v>0</v>
      </c>
      <c r="G13" s="21">
        <v>0</v>
      </c>
      <c r="H13" s="37">
        <v>0</v>
      </c>
      <c r="I13" s="31">
        <v>0</v>
      </c>
      <c r="J13" s="25">
        <v>0</v>
      </c>
      <c r="K13" s="30">
        <v>0</v>
      </c>
    </row>
    <row r="14" spans="2:11" ht="15" customHeight="1" x14ac:dyDescent="0.25">
      <c r="B14" s="5" t="s">
        <v>185</v>
      </c>
      <c r="C14" s="41">
        <v>0</v>
      </c>
      <c r="D14" s="37">
        <v>0</v>
      </c>
      <c r="E14" s="30">
        <v>0</v>
      </c>
      <c r="F14" s="25">
        <v>0</v>
      </c>
      <c r="G14" s="21">
        <v>0</v>
      </c>
      <c r="H14" s="37">
        <v>0</v>
      </c>
      <c r="I14" s="31">
        <v>0</v>
      </c>
      <c r="J14" s="25">
        <v>0</v>
      </c>
      <c r="K14" s="30">
        <v>0</v>
      </c>
    </row>
    <row r="15" spans="2:11" ht="15" customHeight="1" x14ac:dyDescent="0.25">
      <c r="B15" s="5" t="s">
        <v>186</v>
      </c>
      <c r="C15" s="41">
        <v>0</v>
      </c>
      <c r="D15" s="37">
        <v>0</v>
      </c>
      <c r="E15" s="30">
        <v>0</v>
      </c>
      <c r="F15" s="25">
        <v>0</v>
      </c>
      <c r="G15" s="21">
        <v>0</v>
      </c>
      <c r="H15" s="37">
        <v>0</v>
      </c>
      <c r="I15" s="31">
        <v>0</v>
      </c>
      <c r="J15" s="25">
        <v>0</v>
      </c>
      <c r="K15" s="30">
        <v>0</v>
      </c>
    </row>
    <row r="16" spans="2:11" ht="15" customHeight="1" x14ac:dyDescent="0.25">
      <c r="B16" s="5" t="s">
        <v>187</v>
      </c>
      <c r="C16" s="41">
        <v>0</v>
      </c>
      <c r="D16" s="37">
        <v>0</v>
      </c>
      <c r="E16" s="30">
        <v>0</v>
      </c>
      <c r="F16" s="25">
        <v>0</v>
      </c>
      <c r="G16" s="21">
        <v>0</v>
      </c>
      <c r="H16" s="37">
        <v>0</v>
      </c>
      <c r="I16" s="31">
        <v>0</v>
      </c>
      <c r="J16" s="25">
        <v>0</v>
      </c>
      <c r="K16" s="30">
        <v>0</v>
      </c>
    </row>
    <row r="17" spans="2:11" ht="15" customHeight="1" x14ac:dyDescent="0.25">
      <c r="B17" s="5" t="s">
        <v>188</v>
      </c>
      <c r="C17" s="41">
        <v>0</v>
      </c>
      <c r="D17" s="37">
        <v>0</v>
      </c>
      <c r="E17" s="30">
        <v>0</v>
      </c>
      <c r="F17" s="25">
        <v>0</v>
      </c>
      <c r="G17" s="21">
        <v>0</v>
      </c>
      <c r="H17" s="37">
        <v>0</v>
      </c>
      <c r="I17" s="31">
        <v>0</v>
      </c>
      <c r="J17" s="25">
        <v>0</v>
      </c>
      <c r="K17" s="30">
        <v>0</v>
      </c>
    </row>
    <row r="18" spans="2:11" ht="15" customHeight="1" x14ac:dyDescent="0.25">
      <c r="B18" s="5" t="s">
        <v>189</v>
      </c>
      <c r="C18" s="41">
        <v>0</v>
      </c>
      <c r="D18" s="37">
        <v>0</v>
      </c>
      <c r="E18" s="30">
        <v>0</v>
      </c>
      <c r="F18" s="25">
        <v>0</v>
      </c>
      <c r="G18" s="21">
        <v>0</v>
      </c>
      <c r="H18" s="37">
        <v>0</v>
      </c>
      <c r="I18" s="31">
        <v>0</v>
      </c>
      <c r="J18" s="25">
        <v>0</v>
      </c>
      <c r="K18" s="30">
        <v>0</v>
      </c>
    </row>
    <row r="19" spans="2:11" ht="15" customHeight="1" x14ac:dyDescent="0.25">
      <c r="B19" s="5" t="s">
        <v>190</v>
      </c>
      <c r="C19" s="41">
        <v>0</v>
      </c>
      <c r="D19" s="37">
        <v>0</v>
      </c>
      <c r="E19" s="30">
        <v>0</v>
      </c>
      <c r="F19" s="25">
        <v>0</v>
      </c>
      <c r="G19" s="21">
        <v>0</v>
      </c>
      <c r="H19" s="37">
        <v>0</v>
      </c>
      <c r="I19" s="31">
        <v>0</v>
      </c>
      <c r="J19" s="25">
        <v>0</v>
      </c>
      <c r="K19" s="30">
        <v>0</v>
      </c>
    </row>
    <row r="20" spans="2:11" ht="15" customHeight="1" x14ac:dyDescent="0.25">
      <c r="B20" s="5" t="s">
        <v>191</v>
      </c>
      <c r="C20" s="41">
        <v>0</v>
      </c>
      <c r="D20" s="37">
        <v>0</v>
      </c>
      <c r="E20" s="30">
        <v>0</v>
      </c>
      <c r="F20" s="25">
        <v>0</v>
      </c>
      <c r="G20" s="21">
        <v>0</v>
      </c>
      <c r="H20" s="37">
        <v>0</v>
      </c>
      <c r="I20" s="31">
        <v>0</v>
      </c>
      <c r="J20" s="25">
        <v>0</v>
      </c>
      <c r="K20" s="30">
        <v>0</v>
      </c>
    </row>
    <row r="21" spans="2:11" ht="15" customHeight="1" x14ac:dyDescent="0.25">
      <c r="B21" s="5" t="s">
        <v>192</v>
      </c>
      <c r="C21" s="41">
        <v>0</v>
      </c>
      <c r="D21" s="37">
        <v>0</v>
      </c>
      <c r="E21" s="30">
        <v>0</v>
      </c>
      <c r="F21" s="25">
        <v>0</v>
      </c>
      <c r="G21" s="21">
        <v>0</v>
      </c>
      <c r="H21" s="37">
        <v>0</v>
      </c>
      <c r="I21" s="31">
        <v>0</v>
      </c>
      <c r="J21" s="25">
        <v>0</v>
      </c>
      <c r="K21" s="30">
        <v>0</v>
      </c>
    </row>
    <row r="22" spans="2:11" ht="15" customHeight="1" x14ac:dyDescent="0.25">
      <c r="B22" s="5" t="s">
        <v>193</v>
      </c>
      <c r="C22" s="41">
        <v>1709</v>
      </c>
      <c r="D22" s="37">
        <v>442</v>
      </c>
      <c r="E22" s="30">
        <v>25.863077823288471</v>
      </c>
      <c r="F22" s="25">
        <v>321</v>
      </c>
      <c r="G22" s="21">
        <v>18.782913984786425</v>
      </c>
      <c r="H22" s="37">
        <v>118</v>
      </c>
      <c r="I22" s="31">
        <v>6.9046225863077817</v>
      </c>
      <c r="J22" s="25">
        <v>3</v>
      </c>
      <c r="K22" s="30">
        <v>0.17554125219426564</v>
      </c>
    </row>
    <row r="23" spans="2:11" ht="15" customHeight="1" x14ac:dyDescent="0.25">
      <c r="B23" s="5" t="s">
        <v>194</v>
      </c>
      <c r="C23" s="41">
        <v>1057</v>
      </c>
      <c r="D23" s="37">
        <v>163</v>
      </c>
      <c r="E23" s="30">
        <v>15.421002838221382</v>
      </c>
      <c r="F23" s="25">
        <v>123</v>
      </c>
      <c r="G23" s="21">
        <v>11.636707663197729</v>
      </c>
      <c r="H23" s="37">
        <v>40</v>
      </c>
      <c r="I23" s="31">
        <v>3.7842951750236518</v>
      </c>
      <c r="J23" s="25">
        <v>0</v>
      </c>
      <c r="K23" s="30">
        <v>0</v>
      </c>
    </row>
    <row r="24" spans="2:11" ht="15" customHeight="1" x14ac:dyDescent="0.25">
      <c r="B24" s="5" t="s">
        <v>195</v>
      </c>
      <c r="C24" s="41">
        <v>0</v>
      </c>
      <c r="D24" s="37">
        <v>0</v>
      </c>
      <c r="E24" s="30">
        <v>0</v>
      </c>
      <c r="F24" s="25">
        <v>0</v>
      </c>
      <c r="G24" s="21">
        <v>0</v>
      </c>
      <c r="H24" s="37">
        <v>0</v>
      </c>
      <c r="I24" s="31">
        <v>0</v>
      </c>
      <c r="J24" s="25">
        <v>0</v>
      </c>
      <c r="K24" s="30">
        <v>0</v>
      </c>
    </row>
    <row r="25" spans="2:11" ht="15" customHeight="1" x14ac:dyDescent="0.25">
      <c r="B25" s="5" t="s">
        <v>196</v>
      </c>
      <c r="C25" s="41">
        <v>0</v>
      </c>
      <c r="D25" s="37">
        <v>0</v>
      </c>
      <c r="E25" s="30">
        <v>0</v>
      </c>
      <c r="F25" s="25">
        <v>0</v>
      </c>
      <c r="G25" s="21">
        <v>0</v>
      </c>
      <c r="H25" s="37">
        <v>0</v>
      </c>
      <c r="I25" s="31">
        <v>0</v>
      </c>
      <c r="J25" s="25">
        <v>0</v>
      </c>
      <c r="K25" s="30">
        <v>0</v>
      </c>
    </row>
    <row r="26" spans="2:11" ht="15" customHeight="1" x14ac:dyDescent="0.25">
      <c r="B26" s="5" t="s">
        <v>197</v>
      </c>
      <c r="C26" s="41">
        <v>1386</v>
      </c>
      <c r="D26" s="37">
        <v>301</v>
      </c>
      <c r="E26" s="30">
        <v>21.71717171717172</v>
      </c>
      <c r="F26" s="25">
        <v>247</v>
      </c>
      <c r="G26" s="21">
        <v>17.821067821067821</v>
      </c>
      <c r="H26" s="37">
        <v>54</v>
      </c>
      <c r="I26" s="31">
        <v>3.8961038961038961</v>
      </c>
      <c r="J26" s="25">
        <v>0</v>
      </c>
      <c r="K26" s="30">
        <v>0</v>
      </c>
    </row>
    <row r="27" spans="2:11" ht="15" customHeight="1" x14ac:dyDescent="0.25">
      <c r="B27" s="5" t="s">
        <v>198</v>
      </c>
      <c r="C27" s="41">
        <v>3692</v>
      </c>
      <c r="D27" s="37">
        <v>795</v>
      </c>
      <c r="E27" s="30">
        <v>21.533044420368363</v>
      </c>
      <c r="F27" s="25">
        <v>489</v>
      </c>
      <c r="G27" s="21">
        <v>13.244853737811486</v>
      </c>
      <c r="H27" s="37">
        <v>297</v>
      </c>
      <c r="I27" s="31">
        <v>8.0444203683640296</v>
      </c>
      <c r="J27" s="25">
        <v>9</v>
      </c>
      <c r="K27" s="30">
        <v>0.24377031419284939</v>
      </c>
    </row>
    <row r="28" spans="2:11" ht="15" customHeight="1" x14ac:dyDescent="0.25">
      <c r="B28" s="5" t="s">
        <v>199</v>
      </c>
      <c r="C28" s="41">
        <v>0</v>
      </c>
      <c r="D28" s="37">
        <v>0</v>
      </c>
      <c r="E28" s="30">
        <v>0</v>
      </c>
      <c r="F28" s="25">
        <v>0</v>
      </c>
      <c r="G28" s="21">
        <v>0</v>
      </c>
      <c r="H28" s="37">
        <v>0</v>
      </c>
      <c r="I28" s="31">
        <v>0</v>
      </c>
      <c r="J28" s="25">
        <v>0</v>
      </c>
      <c r="K28" s="30">
        <v>0</v>
      </c>
    </row>
    <row r="29" spans="2:11" ht="15" customHeight="1" x14ac:dyDescent="0.25">
      <c r="B29" s="5" t="s">
        <v>200</v>
      </c>
      <c r="C29" s="41">
        <v>547</v>
      </c>
      <c r="D29" s="37">
        <v>97</v>
      </c>
      <c r="E29" s="30">
        <v>17.73308957952468</v>
      </c>
      <c r="F29" s="25">
        <v>61</v>
      </c>
      <c r="G29" s="21">
        <v>11.151736745886655</v>
      </c>
      <c r="H29" s="37">
        <v>35</v>
      </c>
      <c r="I29" s="31">
        <v>6.3985374771480803</v>
      </c>
      <c r="J29" s="25">
        <v>1</v>
      </c>
      <c r="K29" s="30">
        <v>0.18281535648994515</v>
      </c>
    </row>
    <row r="30" spans="2:11" ht="15" customHeight="1" x14ac:dyDescent="0.25">
      <c r="B30" s="5" t="s">
        <v>201</v>
      </c>
      <c r="C30" s="41">
        <v>1565</v>
      </c>
      <c r="D30" s="37">
        <v>220</v>
      </c>
      <c r="E30" s="30">
        <v>14.057507987220447</v>
      </c>
      <c r="F30" s="25">
        <v>181</v>
      </c>
      <c r="G30" s="21">
        <v>11.565495207667732</v>
      </c>
      <c r="H30" s="37">
        <v>39</v>
      </c>
      <c r="I30" s="31">
        <v>2.4920127795527156</v>
      </c>
      <c r="J30" s="25">
        <v>0</v>
      </c>
      <c r="K30" s="30">
        <v>0</v>
      </c>
    </row>
    <row r="31" spans="2:11" ht="15" customHeight="1" thickBot="1" x14ac:dyDescent="0.3">
      <c r="B31" s="4" t="s">
        <v>202</v>
      </c>
      <c r="C31" s="40">
        <v>3062</v>
      </c>
      <c r="D31" s="38">
        <v>634</v>
      </c>
      <c r="E31" s="32">
        <v>20.705421293272373</v>
      </c>
      <c r="F31" s="26">
        <v>480</v>
      </c>
      <c r="G31" s="22">
        <v>15.676028739386021</v>
      </c>
      <c r="H31" s="38">
        <v>154</v>
      </c>
      <c r="I31" s="33">
        <v>5.0293925538863489</v>
      </c>
      <c r="J31" s="26">
        <v>0</v>
      </c>
      <c r="K31" s="32">
        <v>0</v>
      </c>
    </row>
    <row r="32" spans="2:11" ht="15" customHeight="1" thickBot="1" x14ac:dyDescent="0.3">
      <c r="B32" s="11" t="s">
        <v>44</v>
      </c>
      <c r="C32" s="42">
        <f>SUM(C7:C31)</f>
        <v>17120</v>
      </c>
      <c r="D32" s="39">
        <f>SUM(D7:D31)</f>
        <v>3445</v>
      </c>
      <c r="E32" s="34">
        <f>D32/C32*100</f>
        <v>20.122663551401871</v>
      </c>
      <c r="F32" s="27">
        <f>SUM(F7:F31)</f>
        <v>2533</v>
      </c>
      <c r="G32" s="23">
        <f>F32/C32*100</f>
        <v>14.795560747663552</v>
      </c>
      <c r="H32" s="39">
        <f>SUM(H7:H31)</f>
        <v>898</v>
      </c>
      <c r="I32" s="35">
        <f>H32/C32*100</f>
        <v>5.2453271028037385</v>
      </c>
      <c r="J32" s="27">
        <f>SUM(J7:J31)</f>
        <v>14</v>
      </c>
      <c r="K32" s="34">
        <f>J32/C32*100</f>
        <v>8.1775700934579448E-2</v>
      </c>
    </row>
    <row r="33" spans="2:2" ht="15" customHeight="1" x14ac:dyDescent="0.25">
      <c r="B33" s="2" t="str">
        <f>_xlfn.CONCAT("Fuente: Sistema de Información SIEN - HIS, ",RIGHT(INICIO!C8,4),".")</f>
        <v>Fuente: Sistema de Información SIEN - HIS, 2025.</v>
      </c>
    </row>
    <row r="34" spans="2:2" ht="15" customHeight="1" x14ac:dyDescent="0.25">
      <c r="B34" s="2" t="s">
        <v>68</v>
      </c>
    </row>
  </sheetData>
  <mergeCells count="8">
    <mergeCell ref="H5:I5"/>
    <mergeCell ref="J5:K5"/>
    <mergeCell ref="B2:K2"/>
    <mergeCell ref="B5:B6"/>
    <mergeCell ref="C5:C6"/>
    <mergeCell ref="D5:E5"/>
    <mergeCell ref="F5:G5"/>
    <mergeCell ref="B3:K3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8">
    <tabColor rgb="FF0070C0"/>
  </sheetPr>
  <dimension ref="B2:K38"/>
  <sheetViews>
    <sheetView showGridLines="0" topLeftCell="A4" zoomScaleNormal="100" workbookViewId="0">
      <selection activeCell="B7" sqref="B7:K35"/>
    </sheetView>
  </sheetViews>
  <sheetFormatPr baseColWidth="10" defaultColWidth="11.42578125" defaultRowHeight="15" customHeight="1" x14ac:dyDescent="0.25"/>
  <cols>
    <col min="1" max="1" width="12.7109375" style="1" customWidth="1"/>
    <col min="2" max="2" width="20.7109375" style="1" customWidth="1"/>
    <col min="3" max="11" width="12.7109375" style="1" customWidth="1"/>
    <col min="12" max="16384" width="11.42578125" style="1"/>
  </cols>
  <sheetData>
    <row r="2" spans="2:11" ht="84.95" customHeight="1" x14ac:dyDescent="0.25">
      <c r="B2" s="91" t="s">
        <v>61</v>
      </c>
      <c r="C2" s="91"/>
      <c r="D2" s="91"/>
      <c r="E2" s="91"/>
      <c r="F2" s="91"/>
      <c r="G2" s="91"/>
      <c r="H2" s="91"/>
      <c r="I2" s="91"/>
      <c r="J2" s="91"/>
      <c r="K2" s="91"/>
    </row>
    <row r="3" spans="2:11" ht="15" customHeight="1" x14ac:dyDescent="0.25">
      <c r="B3" s="92" t="str">
        <f>INICIO!C$8</f>
        <v>PERIODO: ENERO A MARZO - 2025</v>
      </c>
      <c r="C3" s="92"/>
      <c r="D3" s="92"/>
      <c r="E3" s="92"/>
      <c r="F3" s="92"/>
      <c r="G3" s="92"/>
      <c r="H3" s="92"/>
      <c r="I3" s="92"/>
      <c r="J3" s="92"/>
      <c r="K3" s="92"/>
    </row>
    <row r="4" spans="2:11" ht="15" customHeight="1" thickBot="1" x14ac:dyDescent="0.3"/>
    <row r="5" spans="2:11" ht="15" customHeight="1" thickBot="1" x14ac:dyDescent="0.3">
      <c r="B5" s="101" t="s">
        <v>22</v>
      </c>
      <c r="C5" s="93" t="s">
        <v>10</v>
      </c>
      <c r="D5" s="93" t="s">
        <v>8</v>
      </c>
      <c r="E5" s="93"/>
      <c r="F5" s="96" t="s">
        <v>17</v>
      </c>
      <c r="G5" s="93"/>
      <c r="H5" s="93" t="s">
        <v>18</v>
      </c>
      <c r="I5" s="93"/>
      <c r="J5" s="93" t="s">
        <v>19</v>
      </c>
      <c r="K5" s="93"/>
    </row>
    <row r="6" spans="2:11" ht="15" customHeight="1" thickBot="1" x14ac:dyDescent="0.3">
      <c r="B6" s="101"/>
      <c r="C6" s="93"/>
      <c r="D6" s="9" t="s">
        <v>1</v>
      </c>
      <c r="E6" s="9" t="s">
        <v>2</v>
      </c>
      <c r="F6" s="10" t="s">
        <v>1</v>
      </c>
      <c r="G6" s="9" t="s">
        <v>2</v>
      </c>
      <c r="H6" s="9" t="s">
        <v>1</v>
      </c>
      <c r="I6" s="9" t="s">
        <v>2</v>
      </c>
      <c r="J6" s="9" t="s">
        <v>1</v>
      </c>
      <c r="K6" s="9" t="s">
        <v>2</v>
      </c>
    </row>
    <row r="7" spans="2:11" ht="15" customHeight="1" x14ac:dyDescent="0.25">
      <c r="B7" s="4" t="s">
        <v>178</v>
      </c>
      <c r="C7" s="40">
        <v>2422</v>
      </c>
      <c r="D7" s="36">
        <v>463</v>
      </c>
      <c r="E7" s="28">
        <v>19.116432700247728</v>
      </c>
      <c r="F7" s="26">
        <v>350</v>
      </c>
      <c r="G7" s="22">
        <v>14.450867052023122</v>
      </c>
      <c r="H7" s="36">
        <v>112</v>
      </c>
      <c r="I7" s="29">
        <v>4.6242774566473983</v>
      </c>
      <c r="J7" s="26">
        <v>1</v>
      </c>
      <c r="K7" s="32">
        <v>4.1288191577208908E-2</v>
      </c>
    </row>
    <row r="8" spans="2:11" ht="15" customHeight="1" x14ac:dyDescent="0.25">
      <c r="B8" s="5" t="s">
        <v>179</v>
      </c>
      <c r="C8" s="41">
        <v>0</v>
      </c>
      <c r="D8" s="37">
        <v>0</v>
      </c>
      <c r="E8" s="30">
        <v>0</v>
      </c>
      <c r="F8" s="25">
        <v>0</v>
      </c>
      <c r="G8" s="21">
        <v>0</v>
      </c>
      <c r="H8" s="37">
        <v>0</v>
      </c>
      <c r="I8" s="31">
        <v>0</v>
      </c>
      <c r="J8" s="25">
        <v>0</v>
      </c>
      <c r="K8" s="30">
        <v>0</v>
      </c>
    </row>
    <row r="9" spans="2:11" ht="15" customHeight="1" x14ac:dyDescent="0.25">
      <c r="B9" s="5" t="s">
        <v>180</v>
      </c>
      <c r="C9" s="41">
        <v>0</v>
      </c>
      <c r="D9" s="37">
        <v>0</v>
      </c>
      <c r="E9" s="30">
        <v>0</v>
      </c>
      <c r="F9" s="25">
        <v>0</v>
      </c>
      <c r="G9" s="21">
        <v>0</v>
      </c>
      <c r="H9" s="37">
        <v>0</v>
      </c>
      <c r="I9" s="31">
        <v>0</v>
      </c>
      <c r="J9" s="25">
        <v>0</v>
      </c>
      <c r="K9" s="30">
        <v>0</v>
      </c>
    </row>
    <row r="10" spans="2:11" ht="15" customHeight="1" x14ac:dyDescent="0.25">
      <c r="B10" s="5" t="s">
        <v>181</v>
      </c>
      <c r="C10" s="41">
        <v>0</v>
      </c>
      <c r="D10" s="37">
        <v>0</v>
      </c>
      <c r="E10" s="30">
        <v>0</v>
      </c>
      <c r="F10" s="25">
        <v>0</v>
      </c>
      <c r="G10" s="21">
        <v>0</v>
      </c>
      <c r="H10" s="37">
        <v>0</v>
      </c>
      <c r="I10" s="31">
        <v>0</v>
      </c>
      <c r="J10" s="25">
        <v>0</v>
      </c>
      <c r="K10" s="30">
        <v>0</v>
      </c>
    </row>
    <row r="11" spans="2:11" ht="15" customHeight="1" x14ac:dyDescent="0.25">
      <c r="B11" s="5" t="s">
        <v>182</v>
      </c>
      <c r="C11" s="41">
        <v>0</v>
      </c>
      <c r="D11" s="37">
        <v>0</v>
      </c>
      <c r="E11" s="30">
        <v>0</v>
      </c>
      <c r="F11" s="25">
        <v>0</v>
      </c>
      <c r="G11" s="21">
        <v>0</v>
      </c>
      <c r="H11" s="37">
        <v>0</v>
      </c>
      <c r="I11" s="31">
        <v>0</v>
      </c>
      <c r="J11" s="25">
        <v>0</v>
      </c>
      <c r="K11" s="30">
        <v>0</v>
      </c>
    </row>
    <row r="12" spans="2:11" ht="15" customHeight="1" x14ac:dyDescent="0.25">
      <c r="B12" s="5" t="s">
        <v>183</v>
      </c>
      <c r="C12" s="41">
        <v>1680</v>
      </c>
      <c r="D12" s="37">
        <v>330</v>
      </c>
      <c r="E12" s="30">
        <v>19.642857142857142</v>
      </c>
      <c r="F12" s="25">
        <v>281</v>
      </c>
      <c r="G12" s="21">
        <v>16.726190476190474</v>
      </c>
      <c r="H12" s="37">
        <v>49</v>
      </c>
      <c r="I12" s="31">
        <v>2.9166666666666665</v>
      </c>
      <c r="J12" s="25">
        <v>0</v>
      </c>
      <c r="K12" s="30">
        <v>0</v>
      </c>
    </row>
    <row r="13" spans="2:11" ht="15" customHeight="1" x14ac:dyDescent="0.25">
      <c r="B13" s="5" t="s">
        <v>184</v>
      </c>
      <c r="C13" s="41">
        <v>0</v>
      </c>
      <c r="D13" s="37">
        <v>0</v>
      </c>
      <c r="E13" s="30">
        <v>0</v>
      </c>
      <c r="F13" s="25">
        <v>0</v>
      </c>
      <c r="G13" s="21">
        <v>0</v>
      </c>
      <c r="H13" s="37">
        <v>0</v>
      </c>
      <c r="I13" s="31">
        <v>0</v>
      </c>
      <c r="J13" s="25">
        <v>0</v>
      </c>
      <c r="K13" s="30">
        <v>0</v>
      </c>
    </row>
    <row r="14" spans="2:11" ht="15" customHeight="1" x14ac:dyDescent="0.25">
      <c r="B14" s="5" t="s">
        <v>185</v>
      </c>
      <c r="C14" s="41">
        <v>0</v>
      </c>
      <c r="D14" s="37">
        <v>0</v>
      </c>
      <c r="E14" s="30">
        <v>0</v>
      </c>
      <c r="F14" s="25">
        <v>0</v>
      </c>
      <c r="G14" s="21">
        <v>0</v>
      </c>
      <c r="H14" s="37">
        <v>0</v>
      </c>
      <c r="I14" s="31">
        <v>0</v>
      </c>
      <c r="J14" s="25">
        <v>0</v>
      </c>
      <c r="K14" s="30">
        <v>0</v>
      </c>
    </row>
    <row r="15" spans="2:11" ht="15" customHeight="1" x14ac:dyDescent="0.25">
      <c r="B15" s="5" t="s">
        <v>186</v>
      </c>
      <c r="C15" s="41">
        <v>0</v>
      </c>
      <c r="D15" s="37">
        <v>0</v>
      </c>
      <c r="E15" s="30">
        <v>0</v>
      </c>
      <c r="F15" s="25">
        <v>0</v>
      </c>
      <c r="G15" s="21">
        <v>0</v>
      </c>
      <c r="H15" s="37">
        <v>0</v>
      </c>
      <c r="I15" s="31">
        <v>0</v>
      </c>
      <c r="J15" s="25">
        <v>0</v>
      </c>
      <c r="K15" s="30">
        <v>0</v>
      </c>
    </row>
    <row r="16" spans="2:11" ht="15" customHeight="1" x14ac:dyDescent="0.25">
      <c r="B16" s="5" t="s">
        <v>187</v>
      </c>
      <c r="C16" s="41">
        <v>0</v>
      </c>
      <c r="D16" s="37">
        <v>0</v>
      </c>
      <c r="E16" s="30">
        <v>0</v>
      </c>
      <c r="F16" s="25">
        <v>0</v>
      </c>
      <c r="G16" s="21">
        <v>0</v>
      </c>
      <c r="H16" s="37">
        <v>0</v>
      </c>
      <c r="I16" s="31">
        <v>0</v>
      </c>
      <c r="J16" s="25">
        <v>0</v>
      </c>
      <c r="K16" s="30">
        <v>0</v>
      </c>
    </row>
    <row r="17" spans="2:11" ht="15" customHeight="1" x14ac:dyDescent="0.25">
      <c r="B17" s="5" t="s">
        <v>188</v>
      </c>
      <c r="C17" s="41">
        <v>0</v>
      </c>
      <c r="D17" s="37">
        <v>0</v>
      </c>
      <c r="E17" s="30">
        <v>0</v>
      </c>
      <c r="F17" s="25">
        <v>0</v>
      </c>
      <c r="G17" s="21">
        <v>0</v>
      </c>
      <c r="H17" s="37">
        <v>0</v>
      </c>
      <c r="I17" s="31">
        <v>0</v>
      </c>
      <c r="J17" s="25">
        <v>0</v>
      </c>
      <c r="K17" s="30">
        <v>0</v>
      </c>
    </row>
    <row r="18" spans="2:11" ht="15" customHeight="1" x14ac:dyDescent="0.25">
      <c r="B18" s="5" t="s">
        <v>189</v>
      </c>
      <c r="C18" s="41">
        <v>0</v>
      </c>
      <c r="D18" s="37">
        <v>0</v>
      </c>
      <c r="E18" s="30">
        <v>0</v>
      </c>
      <c r="F18" s="25">
        <v>0</v>
      </c>
      <c r="G18" s="21">
        <v>0</v>
      </c>
      <c r="H18" s="37">
        <v>0</v>
      </c>
      <c r="I18" s="31">
        <v>0</v>
      </c>
      <c r="J18" s="25">
        <v>0</v>
      </c>
      <c r="K18" s="30">
        <v>0</v>
      </c>
    </row>
    <row r="19" spans="2:11" ht="15" customHeight="1" x14ac:dyDescent="0.25">
      <c r="B19" s="5" t="s">
        <v>190</v>
      </c>
      <c r="C19" s="41">
        <v>0</v>
      </c>
      <c r="D19" s="37">
        <v>0</v>
      </c>
      <c r="E19" s="30">
        <v>0</v>
      </c>
      <c r="F19" s="25">
        <v>0</v>
      </c>
      <c r="G19" s="21">
        <v>0</v>
      </c>
      <c r="H19" s="37">
        <v>0</v>
      </c>
      <c r="I19" s="31">
        <v>0</v>
      </c>
      <c r="J19" s="25">
        <v>0</v>
      </c>
      <c r="K19" s="30">
        <v>0</v>
      </c>
    </row>
    <row r="20" spans="2:11" ht="15" customHeight="1" x14ac:dyDescent="0.25">
      <c r="B20" s="5" t="s">
        <v>191</v>
      </c>
      <c r="C20" s="41">
        <v>0</v>
      </c>
      <c r="D20" s="37">
        <v>0</v>
      </c>
      <c r="E20" s="30">
        <v>0</v>
      </c>
      <c r="F20" s="25">
        <v>0</v>
      </c>
      <c r="G20" s="21">
        <v>0</v>
      </c>
      <c r="H20" s="37">
        <v>0</v>
      </c>
      <c r="I20" s="31">
        <v>0</v>
      </c>
      <c r="J20" s="25">
        <v>0</v>
      </c>
      <c r="K20" s="30">
        <v>0</v>
      </c>
    </row>
    <row r="21" spans="2:11" ht="15" customHeight="1" x14ac:dyDescent="0.25">
      <c r="B21" s="5" t="s">
        <v>203</v>
      </c>
      <c r="C21" s="41">
        <v>0</v>
      </c>
      <c r="D21" s="37">
        <v>0</v>
      </c>
      <c r="E21" s="30">
        <v>0</v>
      </c>
      <c r="F21" s="25">
        <v>0</v>
      </c>
      <c r="G21" s="21">
        <v>0</v>
      </c>
      <c r="H21" s="37">
        <v>0</v>
      </c>
      <c r="I21" s="31">
        <v>0</v>
      </c>
      <c r="J21" s="25">
        <v>0</v>
      </c>
      <c r="K21" s="30">
        <v>0</v>
      </c>
    </row>
    <row r="22" spans="2:11" ht="15" customHeight="1" x14ac:dyDescent="0.25">
      <c r="B22" s="5" t="s">
        <v>204</v>
      </c>
      <c r="C22" s="41">
        <v>0</v>
      </c>
      <c r="D22" s="37">
        <v>0</v>
      </c>
      <c r="E22" s="30">
        <v>0</v>
      </c>
      <c r="F22" s="25">
        <v>0</v>
      </c>
      <c r="G22" s="21">
        <v>0</v>
      </c>
      <c r="H22" s="37">
        <v>0</v>
      </c>
      <c r="I22" s="31">
        <v>0</v>
      </c>
      <c r="J22" s="25">
        <v>0</v>
      </c>
      <c r="K22" s="30">
        <v>0</v>
      </c>
    </row>
    <row r="23" spans="2:11" ht="15" customHeight="1" x14ac:dyDescent="0.25">
      <c r="B23" s="5" t="s">
        <v>205</v>
      </c>
      <c r="C23" s="41">
        <v>0</v>
      </c>
      <c r="D23" s="37">
        <v>0</v>
      </c>
      <c r="E23" s="30">
        <v>0</v>
      </c>
      <c r="F23" s="25">
        <v>0</v>
      </c>
      <c r="G23" s="21">
        <v>0</v>
      </c>
      <c r="H23" s="37">
        <v>0</v>
      </c>
      <c r="I23" s="31">
        <v>0</v>
      </c>
      <c r="J23" s="25">
        <v>0</v>
      </c>
      <c r="K23" s="30">
        <v>0</v>
      </c>
    </row>
    <row r="24" spans="2:11" ht="15" customHeight="1" x14ac:dyDescent="0.25">
      <c r="B24" s="5" t="s">
        <v>206</v>
      </c>
      <c r="C24" s="41">
        <v>0</v>
      </c>
      <c r="D24" s="37">
        <v>0</v>
      </c>
      <c r="E24" s="30">
        <v>0</v>
      </c>
      <c r="F24" s="25">
        <v>0</v>
      </c>
      <c r="G24" s="21">
        <v>0</v>
      </c>
      <c r="H24" s="37">
        <v>0</v>
      </c>
      <c r="I24" s="31">
        <v>0</v>
      </c>
      <c r="J24" s="25">
        <v>0</v>
      </c>
      <c r="K24" s="30">
        <v>0</v>
      </c>
    </row>
    <row r="25" spans="2:11" ht="15" customHeight="1" x14ac:dyDescent="0.25">
      <c r="B25" s="5" t="s">
        <v>207</v>
      </c>
      <c r="C25" s="41">
        <v>0</v>
      </c>
      <c r="D25" s="37">
        <v>0</v>
      </c>
      <c r="E25" s="30">
        <v>0</v>
      </c>
      <c r="F25" s="25">
        <v>0</v>
      </c>
      <c r="G25" s="21">
        <v>0</v>
      </c>
      <c r="H25" s="37">
        <v>0</v>
      </c>
      <c r="I25" s="31">
        <v>0</v>
      </c>
      <c r="J25" s="25">
        <v>0</v>
      </c>
      <c r="K25" s="30">
        <v>0</v>
      </c>
    </row>
    <row r="26" spans="2:11" ht="15" customHeight="1" x14ac:dyDescent="0.25">
      <c r="B26" s="5" t="s">
        <v>193</v>
      </c>
      <c r="C26" s="41">
        <v>1709</v>
      </c>
      <c r="D26" s="37">
        <v>442</v>
      </c>
      <c r="E26" s="30">
        <v>25.863077823288471</v>
      </c>
      <c r="F26" s="25">
        <v>321</v>
      </c>
      <c r="G26" s="21">
        <v>18.782913984786425</v>
      </c>
      <c r="H26" s="37">
        <v>118</v>
      </c>
      <c r="I26" s="31">
        <v>6.9046225863077817</v>
      </c>
      <c r="J26" s="25">
        <v>3</v>
      </c>
      <c r="K26" s="30">
        <v>0.17554125219426564</v>
      </c>
    </row>
    <row r="27" spans="2:11" ht="15" customHeight="1" x14ac:dyDescent="0.25">
      <c r="B27" s="5" t="s">
        <v>194</v>
      </c>
      <c r="C27" s="41">
        <v>1057</v>
      </c>
      <c r="D27" s="37">
        <v>163</v>
      </c>
      <c r="E27" s="30">
        <v>15.421002838221382</v>
      </c>
      <c r="F27" s="25">
        <v>123</v>
      </c>
      <c r="G27" s="21">
        <v>11.636707663197729</v>
      </c>
      <c r="H27" s="37">
        <v>40</v>
      </c>
      <c r="I27" s="31">
        <v>3.7842951750236518</v>
      </c>
      <c r="J27" s="25">
        <v>0</v>
      </c>
      <c r="K27" s="30">
        <v>0</v>
      </c>
    </row>
    <row r="28" spans="2:11" ht="15" customHeight="1" x14ac:dyDescent="0.25">
      <c r="B28" s="5" t="s">
        <v>195</v>
      </c>
      <c r="C28" s="41">
        <v>0</v>
      </c>
      <c r="D28" s="37">
        <v>0</v>
      </c>
      <c r="E28" s="30">
        <v>0</v>
      </c>
      <c r="F28" s="25">
        <v>0</v>
      </c>
      <c r="G28" s="21">
        <v>0</v>
      </c>
      <c r="H28" s="37">
        <v>0</v>
      </c>
      <c r="I28" s="31">
        <v>0</v>
      </c>
      <c r="J28" s="25">
        <v>0</v>
      </c>
      <c r="K28" s="30">
        <v>0</v>
      </c>
    </row>
    <row r="29" spans="2:11" ht="15" customHeight="1" x14ac:dyDescent="0.25">
      <c r="B29" s="5" t="s">
        <v>196</v>
      </c>
      <c r="C29" s="41">
        <v>0</v>
      </c>
      <c r="D29" s="37">
        <v>0</v>
      </c>
      <c r="E29" s="30">
        <v>0</v>
      </c>
      <c r="F29" s="25">
        <v>0</v>
      </c>
      <c r="G29" s="21">
        <v>0</v>
      </c>
      <c r="H29" s="37">
        <v>0</v>
      </c>
      <c r="I29" s="31">
        <v>0</v>
      </c>
      <c r="J29" s="25">
        <v>0</v>
      </c>
      <c r="K29" s="30">
        <v>0</v>
      </c>
    </row>
    <row r="30" spans="2:11" ht="15" customHeight="1" x14ac:dyDescent="0.25">
      <c r="B30" s="5" t="s">
        <v>197</v>
      </c>
      <c r="C30" s="41">
        <v>1386</v>
      </c>
      <c r="D30" s="37">
        <v>301</v>
      </c>
      <c r="E30" s="30">
        <v>21.71717171717172</v>
      </c>
      <c r="F30" s="25">
        <v>247</v>
      </c>
      <c r="G30" s="21">
        <v>17.821067821067821</v>
      </c>
      <c r="H30" s="37">
        <v>54</v>
      </c>
      <c r="I30" s="31">
        <v>3.8961038961038961</v>
      </c>
      <c r="J30" s="25">
        <v>0</v>
      </c>
      <c r="K30" s="30">
        <v>0</v>
      </c>
    </row>
    <row r="31" spans="2:11" ht="15" customHeight="1" x14ac:dyDescent="0.25">
      <c r="B31" s="5" t="s">
        <v>198</v>
      </c>
      <c r="C31" s="41">
        <v>3692</v>
      </c>
      <c r="D31" s="37">
        <v>795</v>
      </c>
      <c r="E31" s="30">
        <v>21.533044420368363</v>
      </c>
      <c r="F31" s="25">
        <v>489</v>
      </c>
      <c r="G31" s="21">
        <v>13.244853737811486</v>
      </c>
      <c r="H31" s="37">
        <v>297</v>
      </c>
      <c r="I31" s="31">
        <v>8.0444203683640296</v>
      </c>
      <c r="J31" s="25">
        <v>9</v>
      </c>
      <c r="K31" s="30">
        <v>0.24377031419284939</v>
      </c>
    </row>
    <row r="32" spans="2:11" ht="15" customHeight="1" x14ac:dyDescent="0.25">
      <c r="B32" s="5" t="s">
        <v>199</v>
      </c>
      <c r="C32" s="41">
        <v>0</v>
      </c>
      <c r="D32" s="37">
        <v>0</v>
      </c>
      <c r="E32" s="30">
        <v>0</v>
      </c>
      <c r="F32" s="25">
        <v>0</v>
      </c>
      <c r="G32" s="21">
        <v>0</v>
      </c>
      <c r="H32" s="37">
        <v>0</v>
      </c>
      <c r="I32" s="31">
        <v>0</v>
      </c>
      <c r="J32" s="25">
        <v>0</v>
      </c>
      <c r="K32" s="30">
        <v>0</v>
      </c>
    </row>
    <row r="33" spans="2:11" ht="15" customHeight="1" x14ac:dyDescent="0.25">
      <c r="B33" s="5" t="s">
        <v>200</v>
      </c>
      <c r="C33" s="41">
        <v>547</v>
      </c>
      <c r="D33" s="37">
        <v>97</v>
      </c>
      <c r="E33" s="30">
        <v>17.73308957952468</v>
      </c>
      <c r="F33" s="25">
        <v>61</v>
      </c>
      <c r="G33" s="21">
        <v>11.151736745886655</v>
      </c>
      <c r="H33" s="37">
        <v>35</v>
      </c>
      <c r="I33" s="31">
        <v>6.3985374771480803</v>
      </c>
      <c r="J33" s="25">
        <v>1</v>
      </c>
      <c r="K33" s="30">
        <v>0.18281535648994515</v>
      </c>
    </row>
    <row r="34" spans="2:11" ht="15" customHeight="1" x14ac:dyDescent="0.25">
      <c r="B34" s="5" t="s">
        <v>201</v>
      </c>
      <c r="C34" s="41">
        <v>1565</v>
      </c>
      <c r="D34" s="37">
        <v>220</v>
      </c>
      <c r="E34" s="30">
        <v>14.057507987220447</v>
      </c>
      <c r="F34" s="25">
        <v>181</v>
      </c>
      <c r="G34" s="21">
        <v>11.565495207667732</v>
      </c>
      <c r="H34" s="37">
        <v>39</v>
      </c>
      <c r="I34" s="31">
        <v>2.4920127795527156</v>
      </c>
      <c r="J34" s="25">
        <v>0</v>
      </c>
      <c r="K34" s="30">
        <v>0</v>
      </c>
    </row>
    <row r="35" spans="2:11" ht="15" customHeight="1" thickBot="1" x14ac:dyDescent="0.3">
      <c r="B35" s="5" t="s">
        <v>202</v>
      </c>
      <c r="C35" s="41">
        <v>3062</v>
      </c>
      <c r="D35" s="37">
        <v>634</v>
      </c>
      <c r="E35" s="30">
        <v>20.705421293272373</v>
      </c>
      <c r="F35" s="25">
        <v>480</v>
      </c>
      <c r="G35" s="21">
        <v>15.676028739386021</v>
      </c>
      <c r="H35" s="37">
        <v>154</v>
      </c>
      <c r="I35" s="31">
        <v>5.0293925538863489</v>
      </c>
      <c r="J35" s="25">
        <v>0</v>
      </c>
      <c r="K35" s="30">
        <v>0</v>
      </c>
    </row>
    <row r="36" spans="2:11" ht="15" customHeight="1" thickBot="1" x14ac:dyDescent="0.3">
      <c r="B36" s="11" t="s">
        <v>44</v>
      </c>
      <c r="C36" s="42">
        <f>SUM(C7:C35)</f>
        <v>17120</v>
      </c>
      <c r="D36" s="39">
        <f>SUM(D7:D35)</f>
        <v>3445</v>
      </c>
      <c r="E36" s="34">
        <f>D36/C36*100</f>
        <v>20.122663551401871</v>
      </c>
      <c r="F36" s="27">
        <f>SUM(F7:F35)</f>
        <v>2533</v>
      </c>
      <c r="G36" s="23">
        <f>F36/C36*100</f>
        <v>14.795560747663552</v>
      </c>
      <c r="H36" s="39">
        <f>SUM(H7:H35)</f>
        <v>898</v>
      </c>
      <c r="I36" s="35">
        <f>H36/C36*100</f>
        <v>5.2453271028037385</v>
      </c>
      <c r="J36" s="27">
        <f>SUM(J7:J35)</f>
        <v>14</v>
      </c>
      <c r="K36" s="34">
        <f>J36/C36*100</f>
        <v>8.1775700934579448E-2</v>
      </c>
    </row>
    <row r="37" spans="2:11" ht="15" customHeight="1" x14ac:dyDescent="0.25">
      <c r="B37" s="2" t="str">
        <f>_xlfn.CONCAT("Fuente: Sistema de Información SIEN - HIS, ",RIGHT(INICIO!C8,4),".")</f>
        <v>Fuente: Sistema de Información SIEN - HIS, 2025.</v>
      </c>
    </row>
    <row r="38" spans="2:11" ht="15" customHeight="1" x14ac:dyDescent="0.25">
      <c r="B38" s="2" t="s">
        <v>68</v>
      </c>
    </row>
  </sheetData>
  <sortState xmlns:xlrd2="http://schemas.microsoft.com/office/spreadsheetml/2017/richdata2" ref="B7:K35">
    <sortCondition ref="B7:B35"/>
  </sortState>
  <mergeCells count="8">
    <mergeCell ref="B2:K2"/>
    <mergeCell ref="B3:K3"/>
    <mergeCell ref="B5:B6"/>
    <mergeCell ref="C5:C6"/>
    <mergeCell ref="D5:E5"/>
    <mergeCell ref="F5:G5"/>
    <mergeCell ref="H5:I5"/>
    <mergeCell ref="J5:K5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9">
    <tabColor rgb="FF0070C0"/>
  </sheetPr>
  <dimension ref="B2:N95"/>
  <sheetViews>
    <sheetView showGridLines="0" topLeftCell="A4" workbookViewId="0">
      <selection activeCell="B7" sqref="B7:N90"/>
    </sheetView>
  </sheetViews>
  <sheetFormatPr baseColWidth="10" defaultColWidth="11.42578125" defaultRowHeight="15" customHeight="1" x14ac:dyDescent="0.25"/>
  <cols>
    <col min="1" max="1" width="12.7109375" style="1" customWidth="1"/>
    <col min="2" max="2" width="15.7109375" style="1" customWidth="1"/>
    <col min="3" max="3" width="25.7109375" style="1" customWidth="1"/>
    <col min="4" max="4" width="35.7109375" style="1" customWidth="1"/>
    <col min="5" max="5" width="10.7109375" style="1" customWidth="1"/>
    <col min="6" max="14" width="12.7109375" style="1" customWidth="1"/>
    <col min="15" max="16384" width="11.42578125" style="1"/>
  </cols>
  <sheetData>
    <row r="2" spans="2:14" ht="84.95" customHeight="1" x14ac:dyDescent="0.25">
      <c r="B2" s="91" t="s">
        <v>62</v>
      </c>
      <c r="C2" s="91"/>
      <c r="D2" s="91"/>
      <c r="E2" s="91"/>
      <c r="F2" s="102"/>
      <c r="G2" s="102"/>
      <c r="H2" s="102"/>
      <c r="I2" s="102"/>
      <c r="J2" s="102"/>
      <c r="K2" s="102"/>
      <c r="L2" s="102"/>
      <c r="M2" s="102"/>
      <c r="N2" s="102"/>
    </row>
    <row r="3" spans="2:14" ht="15" customHeight="1" x14ac:dyDescent="0.25">
      <c r="B3" s="92" t="str">
        <f>INICIO!C$8</f>
        <v>PERIODO: ENERO A MARZO - 2025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</row>
    <row r="4" spans="2:14" ht="15" customHeight="1" thickBot="1" x14ac:dyDescent="0.3"/>
    <row r="5" spans="2:14" ht="15" customHeight="1" thickBot="1" x14ac:dyDescent="0.3">
      <c r="B5" s="94" t="s">
        <v>0</v>
      </c>
      <c r="C5" s="94" t="s">
        <v>5</v>
      </c>
      <c r="D5" s="101" t="s">
        <v>6</v>
      </c>
      <c r="E5" s="94" t="s">
        <v>7</v>
      </c>
      <c r="F5" s="93" t="s">
        <v>10</v>
      </c>
      <c r="G5" s="93" t="s">
        <v>8</v>
      </c>
      <c r="H5" s="93"/>
      <c r="I5" s="96" t="s">
        <v>17</v>
      </c>
      <c r="J5" s="93"/>
      <c r="K5" s="93" t="s">
        <v>18</v>
      </c>
      <c r="L5" s="93"/>
      <c r="M5" s="93" t="s">
        <v>19</v>
      </c>
      <c r="N5" s="93"/>
    </row>
    <row r="6" spans="2:14" ht="15" customHeight="1" thickBot="1" x14ac:dyDescent="0.3">
      <c r="B6" s="94"/>
      <c r="C6" s="94"/>
      <c r="D6" s="101"/>
      <c r="E6" s="94"/>
      <c r="F6" s="93"/>
      <c r="G6" s="9" t="s">
        <v>1</v>
      </c>
      <c r="H6" s="9" t="s">
        <v>2</v>
      </c>
      <c r="I6" s="10" t="s">
        <v>1</v>
      </c>
      <c r="J6" s="9" t="s">
        <v>2</v>
      </c>
      <c r="K6" s="9" t="s">
        <v>1</v>
      </c>
      <c r="L6" s="9" t="s">
        <v>2</v>
      </c>
      <c r="M6" s="9" t="s">
        <v>1</v>
      </c>
      <c r="N6" s="9" t="s">
        <v>2</v>
      </c>
    </row>
    <row r="7" spans="2:14" ht="15" customHeight="1" x14ac:dyDescent="0.25">
      <c r="B7" s="4" t="s">
        <v>178</v>
      </c>
      <c r="C7" s="7" t="s">
        <v>208</v>
      </c>
      <c r="D7" s="6" t="s">
        <v>209</v>
      </c>
      <c r="E7" s="8">
        <v>10205</v>
      </c>
      <c r="F7" s="16">
        <v>1157</v>
      </c>
      <c r="G7" s="26">
        <v>212</v>
      </c>
      <c r="H7" s="32">
        <v>18.323249783923941</v>
      </c>
      <c r="I7" s="26">
        <v>158</v>
      </c>
      <c r="J7" s="22">
        <v>13.656006914433879</v>
      </c>
      <c r="K7" s="36">
        <v>53</v>
      </c>
      <c r="L7" s="29">
        <v>4.5808124459809854</v>
      </c>
      <c r="M7" s="26">
        <v>1</v>
      </c>
      <c r="N7" s="32">
        <v>8.6430423509075191E-2</v>
      </c>
    </row>
    <row r="8" spans="2:14" ht="15" customHeight="1" x14ac:dyDescent="0.25">
      <c r="B8" s="5" t="s">
        <v>178</v>
      </c>
      <c r="C8" s="7" t="s">
        <v>210</v>
      </c>
      <c r="D8" s="7" t="s">
        <v>211</v>
      </c>
      <c r="E8" s="3">
        <v>10402</v>
      </c>
      <c r="F8" s="17">
        <v>539</v>
      </c>
      <c r="G8" s="25">
        <v>87</v>
      </c>
      <c r="H8" s="30">
        <v>16.14100185528757</v>
      </c>
      <c r="I8" s="25">
        <v>69</v>
      </c>
      <c r="J8" s="21">
        <v>12.80148423005566</v>
      </c>
      <c r="K8" s="37">
        <v>18</v>
      </c>
      <c r="L8" s="31">
        <v>3.339517625231911</v>
      </c>
      <c r="M8" s="25">
        <v>0</v>
      </c>
      <c r="N8" s="30">
        <v>0</v>
      </c>
    </row>
    <row r="9" spans="2:14" ht="15" customHeight="1" x14ac:dyDescent="0.25">
      <c r="B9" s="5" t="s">
        <v>178</v>
      </c>
      <c r="C9" s="7" t="s">
        <v>210</v>
      </c>
      <c r="D9" s="7" t="s">
        <v>212</v>
      </c>
      <c r="E9" s="3">
        <v>10403</v>
      </c>
      <c r="F9" s="17">
        <v>726</v>
      </c>
      <c r="G9" s="25">
        <v>164</v>
      </c>
      <c r="H9" s="30">
        <v>22.589531680440771</v>
      </c>
      <c r="I9" s="25">
        <v>123</v>
      </c>
      <c r="J9" s="21">
        <v>16.942148760330578</v>
      </c>
      <c r="K9" s="37">
        <v>41</v>
      </c>
      <c r="L9" s="31">
        <v>5.6473829201101928</v>
      </c>
      <c r="M9" s="25">
        <v>0</v>
      </c>
      <c r="N9" s="30">
        <v>0</v>
      </c>
    </row>
    <row r="10" spans="2:14" ht="15" customHeight="1" x14ac:dyDescent="0.25">
      <c r="B10" s="5" t="s">
        <v>183</v>
      </c>
      <c r="C10" s="7" t="s">
        <v>213</v>
      </c>
      <c r="D10" s="7" t="s">
        <v>214</v>
      </c>
      <c r="E10" s="3">
        <v>60903</v>
      </c>
      <c r="F10" s="17">
        <v>445</v>
      </c>
      <c r="G10" s="25">
        <v>69</v>
      </c>
      <c r="H10" s="30">
        <v>15.505617977528091</v>
      </c>
      <c r="I10" s="25">
        <v>61</v>
      </c>
      <c r="J10" s="21">
        <v>13.707865168539326</v>
      </c>
      <c r="K10" s="37">
        <v>8</v>
      </c>
      <c r="L10" s="31">
        <v>1.7977528089887642</v>
      </c>
      <c r="M10" s="25">
        <v>0</v>
      </c>
      <c r="N10" s="30">
        <v>0</v>
      </c>
    </row>
    <row r="11" spans="2:14" ht="15" customHeight="1" x14ac:dyDescent="0.25">
      <c r="B11" s="5" t="s">
        <v>183</v>
      </c>
      <c r="C11" s="7" t="s">
        <v>213</v>
      </c>
      <c r="D11" s="7" t="s">
        <v>215</v>
      </c>
      <c r="E11" s="3">
        <v>60905</v>
      </c>
      <c r="F11" s="58">
        <v>190</v>
      </c>
      <c r="G11" s="59">
        <v>38</v>
      </c>
      <c r="H11" s="62">
        <v>20</v>
      </c>
      <c r="I11" s="59">
        <v>35</v>
      </c>
      <c r="J11" s="60">
        <v>18.421052631578945</v>
      </c>
      <c r="K11" s="61">
        <v>3</v>
      </c>
      <c r="L11" s="63">
        <v>1.5789473684210527</v>
      </c>
      <c r="M11" s="59">
        <v>0</v>
      </c>
      <c r="N11" s="62">
        <v>0</v>
      </c>
    </row>
    <row r="12" spans="2:14" ht="15" customHeight="1" x14ac:dyDescent="0.25">
      <c r="B12" s="5" t="s">
        <v>183</v>
      </c>
      <c r="C12" s="7" t="s">
        <v>213</v>
      </c>
      <c r="D12" s="7" t="s">
        <v>213</v>
      </c>
      <c r="E12" s="3">
        <v>60901</v>
      </c>
      <c r="F12" s="17">
        <v>710</v>
      </c>
      <c r="G12" s="25">
        <v>166</v>
      </c>
      <c r="H12" s="30">
        <v>23.380281690140844</v>
      </c>
      <c r="I12" s="25">
        <v>137</v>
      </c>
      <c r="J12" s="21">
        <v>19.295774647887324</v>
      </c>
      <c r="K12" s="37">
        <v>29</v>
      </c>
      <c r="L12" s="31">
        <v>4.084507042253521</v>
      </c>
      <c r="M12" s="25">
        <v>0</v>
      </c>
      <c r="N12" s="30">
        <v>0</v>
      </c>
    </row>
    <row r="13" spans="2:14" ht="15" customHeight="1" x14ac:dyDescent="0.25">
      <c r="B13" s="5" t="s">
        <v>183</v>
      </c>
      <c r="C13" s="7" t="s">
        <v>213</v>
      </c>
      <c r="D13" s="7" t="s">
        <v>216</v>
      </c>
      <c r="E13" s="3">
        <v>60906</v>
      </c>
      <c r="F13" s="17">
        <v>335</v>
      </c>
      <c r="G13" s="25">
        <v>57</v>
      </c>
      <c r="H13" s="30">
        <v>17.014925373134329</v>
      </c>
      <c r="I13" s="25">
        <v>48</v>
      </c>
      <c r="J13" s="21">
        <v>14.328358208955224</v>
      </c>
      <c r="K13" s="37">
        <v>9</v>
      </c>
      <c r="L13" s="31">
        <v>2.6865671641791042</v>
      </c>
      <c r="M13" s="25">
        <v>0</v>
      </c>
      <c r="N13" s="30">
        <v>0</v>
      </c>
    </row>
    <row r="14" spans="2:14" ht="15" customHeight="1" x14ac:dyDescent="0.25">
      <c r="B14" s="5" t="s">
        <v>193</v>
      </c>
      <c r="C14" s="7" t="s">
        <v>217</v>
      </c>
      <c r="D14" s="7" t="s">
        <v>218</v>
      </c>
      <c r="E14" s="3">
        <v>160706</v>
      </c>
      <c r="F14" s="58">
        <v>196</v>
      </c>
      <c r="G14" s="59">
        <v>70</v>
      </c>
      <c r="H14" s="62">
        <v>35.714285714285715</v>
      </c>
      <c r="I14" s="59">
        <v>57</v>
      </c>
      <c r="J14" s="60">
        <v>29.081632653061224</v>
      </c>
      <c r="K14" s="61">
        <v>13</v>
      </c>
      <c r="L14" s="63">
        <v>6.6326530612244898</v>
      </c>
      <c r="M14" s="59">
        <v>0</v>
      </c>
      <c r="N14" s="62">
        <v>0</v>
      </c>
    </row>
    <row r="15" spans="2:14" ht="15" customHeight="1" x14ac:dyDescent="0.25">
      <c r="B15" s="5" t="s">
        <v>193</v>
      </c>
      <c r="C15" s="7" t="s">
        <v>217</v>
      </c>
      <c r="D15" s="7" t="s">
        <v>219</v>
      </c>
      <c r="E15" s="3">
        <v>160704</v>
      </c>
      <c r="F15" s="58">
        <v>254</v>
      </c>
      <c r="G15" s="59">
        <v>58</v>
      </c>
      <c r="H15" s="62">
        <v>22.834645669291341</v>
      </c>
      <c r="I15" s="59">
        <v>37</v>
      </c>
      <c r="J15" s="60">
        <v>14.566929133858267</v>
      </c>
      <c r="K15" s="61">
        <v>21</v>
      </c>
      <c r="L15" s="63">
        <v>8.2677165354330722</v>
      </c>
      <c r="M15" s="59">
        <v>0</v>
      </c>
      <c r="N15" s="62">
        <v>0</v>
      </c>
    </row>
    <row r="16" spans="2:14" ht="15" customHeight="1" x14ac:dyDescent="0.25">
      <c r="B16" s="5" t="s">
        <v>193</v>
      </c>
      <c r="C16" s="7" t="s">
        <v>193</v>
      </c>
      <c r="D16" s="7" t="s">
        <v>220</v>
      </c>
      <c r="E16" s="3">
        <v>160303</v>
      </c>
      <c r="F16" s="58">
        <v>148</v>
      </c>
      <c r="G16" s="59">
        <v>40</v>
      </c>
      <c r="H16" s="62">
        <v>27.027027027027028</v>
      </c>
      <c r="I16" s="59">
        <v>26</v>
      </c>
      <c r="J16" s="60">
        <v>17.567567567567568</v>
      </c>
      <c r="K16" s="61">
        <v>14</v>
      </c>
      <c r="L16" s="63">
        <v>9.4594594594594597</v>
      </c>
      <c r="M16" s="59">
        <v>0</v>
      </c>
      <c r="N16" s="62">
        <v>0</v>
      </c>
    </row>
    <row r="17" spans="2:14" ht="15" customHeight="1" x14ac:dyDescent="0.25">
      <c r="B17" s="5" t="s">
        <v>193</v>
      </c>
      <c r="C17" s="7" t="s">
        <v>193</v>
      </c>
      <c r="D17" s="7" t="s">
        <v>221</v>
      </c>
      <c r="E17" s="3">
        <v>160304</v>
      </c>
      <c r="F17" s="58">
        <v>57</v>
      </c>
      <c r="G17" s="59">
        <v>17</v>
      </c>
      <c r="H17" s="62">
        <v>29.82456140350877</v>
      </c>
      <c r="I17" s="59">
        <v>12</v>
      </c>
      <c r="J17" s="60">
        <v>21.052631578947366</v>
      </c>
      <c r="K17" s="61">
        <v>5</v>
      </c>
      <c r="L17" s="63">
        <v>8.7719298245614024</v>
      </c>
      <c r="M17" s="59">
        <v>0</v>
      </c>
      <c r="N17" s="62">
        <v>0</v>
      </c>
    </row>
    <row r="18" spans="2:14" ht="15" customHeight="1" x14ac:dyDescent="0.25">
      <c r="B18" s="5" t="s">
        <v>193</v>
      </c>
      <c r="C18" s="7" t="s">
        <v>222</v>
      </c>
      <c r="D18" s="7" t="s">
        <v>223</v>
      </c>
      <c r="E18" s="3">
        <v>160401</v>
      </c>
      <c r="F18" s="17">
        <v>262</v>
      </c>
      <c r="G18" s="25">
        <v>82</v>
      </c>
      <c r="H18" s="30">
        <v>31.297709923664126</v>
      </c>
      <c r="I18" s="25">
        <v>62</v>
      </c>
      <c r="J18" s="21">
        <v>23.664122137404579</v>
      </c>
      <c r="K18" s="37">
        <v>20</v>
      </c>
      <c r="L18" s="31">
        <v>7.6335877862595423</v>
      </c>
      <c r="M18" s="25">
        <v>0</v>
      </c>
      <c r="N18" s="30">
        <v>0</v>
      </c>
    </row>
    <row r="19" spans="2:14" ht="15" customHeight="1" x14ac:dyDescent="0.25">
      <c r="B19" s="5" t="s">
        <v>193</v>
      </c>
      <c r="C19" s="7" t="s">
        <v>222</v>
      </c>
      <c r="D19" s="7" t="s">
        <v>224</v>
      </c>
      <c r="E19" s="3">
        <v>160403</v>
      </c>
      <c r="F19" s="17">
        <v>192</v>
      </c>
      <c r="G19" s="25">
        <v>63</v>
      </c>
      <c r="H19" s="30">
        <v>32.8125</v>
      </c>
      <c r="I19" s="25">
        <v>40</v>
      </c>
      <c r="J19" s="21">
        <v>20.833333333333336</v>
      </c>
      <c r="K19" s="37">
        <v>20</v>
      </c>
      <c r="L19" s="31">
        <v>10.416666666666668</v>
      </c>
      <c r="M19" s="25">
        <v>3</v>
      </c>
      <c r="N19" s="30">
        <v>1.5625</v>
      </c>
    </row>
    <row r="20" spans="2:14" ht="15" customHeight="1" x14ac:dyDescent="0.25">
      <c r="B20" s="5" t="s">
        <v>193</v>
      </c>
      <c r="C20" s="7" t="s">
        <v>225</v>
      </c>
      <c r="D20" s="7" t="s">
        <v>226</v>
      </c>
      <c r="E20" s="3">
        <v>160107</v>
      </c>
      <c r="F20" s="58">
        <v>244</v>
      </c>
      <c r="G20" s="59">
        <v>38</v>
      </c>
      <c r="H20" s="62">
        <v>15.573770491803279</v>
      </c>
      <c r="I20" s="59">
        <v>34</v>
      </c>
      <c r="J20" s="60">
        <v>13.934426229508196</v>
      </c>
      <c r="K20" s="61">
        <v>4</v>
      </c>
      <c r="L20" s="63">
        <v>1.639344262295082</v>
      </c>
      <c r="M20" s="59">
        <v>0</v>
      </c>
      <c r="N20" s="62">
        <v>0</v>
      </c>
    </row>
    <row r="21" spans="2:14" ht="15" customHeight="1" x14ac:dyDescent="0.25">
      <c r="B21" s="5" t="s">
        <v>193</v>
      </c>
      <c r="C21" s="7" t="s">
        <v>225</v>
      </c>
      <c r="D21" s="7" t="s">
        <v>227</v>
      </c>
      <c r="E21" s="3">
        <v>160110</v>
      </c>
      <c r="F21" s="58">
        <v>133</v>
      </c>
      <c r="G21" s="59">
        <v>14</v>
      </c>
      <c r="H21" s="62">
        <v>10.526315789473683</v>
      </c>
      <c r="I21" s="59">
        <v>11</v>
      </c>
      <c r="J21" s="60">
        <v>8.2706766917293226</v>
      </c>
      <c r="K21" s="61">
        <v>3</v>
      </c>
      <c r="L21" s="63">
        <v>2.2556390977443606</v>
      </c>
      <c r="M21" s="59">
        <v>0</v>
      </c>
      <c r="N21" s="62">
        <v>0</v>
      </c>
    </row>
    <row r="22" spans="2:14" ht="15" customHeight="1" x14ac:dyDescent="0.25">
      <c r="B22" s="5" t="s">
        <v>193</v>
      </c>
      <c r="C22" s="7" t="s">
        <v>228</v>
      </c>
      <c r="D22" s="7" t="s">
        <v>228</v>
      </c>
      <c r="E22" s="3">
        <v>160801</v>
      </c>
      <c r="F22" s="58">
        <v>96</v>
      </c>
      <c r="G22" s="59">
        <v>12</v>
      </c>
      <c r="H22" s="62">
        <v>12.5</v>
      </c>
      <c r="I22" s="59">
        <v>10</v>
      </c>
      <c r="J22" s="60">
        <v>10.416666666666668</v>
      </c>
      <c r="K22" s="61">
        <v>2</v>
      </c>
      <c r="L22" s="63">
        <v>2.083333333333333</v>
      </c>
      <c r="M22" s="59">
        <v>0</v>
      </c>
      <c r="N22" s="62">
        <v>0</v>
      </c>
    </row>
    <row r="23" spans="2:14" ht="15" customHeight="1" x14ac:dyDescent="0.25">
      <c r="B23" s="5" t="s">
        <v>193</v>
      </c>
      <c r="C23" s="7" t="s">
        <v>228</v>
      </c>
      <c r="D23" s="7" t="s">
        <v>229</v>
      </c>
      <c r="E23" s="3">
        <v>160802</v>
      </c>
      <c r="F23" s="58">
        <v>3</v>
      </c>
      <c r="G23" s="59">
        <v>2</v>
      </c>
      <c r="H23" s="62">
        <v>66.666666666666657</v>
      </c>
      <c r="I23" s="59">
        <v>2</v>
      </c>
      <c r="J23" s="60">
        <v>66.666666666666657</v>
      </c>
      <c r="K23" s="61">
        <v>0</v>
      </c>
      <c r="L23" s="63">
        <v>0</v>
      </c>
      <c r="M23" s="59">
        <v>0</v>
      </c>
      <c r="N23" s="62">
        <v>0</v>
      </c>
    </row>
    <row r="24" spans="2:14" ht="15" customHeight="1" x14ac:dyDescent="0.25">
      <c r="B24" s="5" t="s">
        <v>193</v>
      </c>
      <c r="C24" s="7" t="s">
        <v>228</v>
      </c>
      <c r="D24" s="7" t="s">
        <v>230</v>
      </c>
      <c r="E24" s="3">
        <v>160803</v>
      </c>
      <c r="F24" s="17">
        <v>43</v>
      </c>
      <c r="G24" s="25">
        <v>26</v>
      </c>
      <c r="H24" s="30">
        <v>60.465116279069761</v>
      </c>
      <c r="I24" s="25">
        <v>15</v>
      </c>
      <c r="J24" s="21">
        <v>34.883720930232556</v>
      </c>
      <c r="K24" s="37">
        <v>11</v>
      </c>
      <c r="L24" s="31">
        <v>25.581395348837212</v>
      </c>
      <c r="M24" s="25">
        <v>0</v>
      </c>
      <c r="N24" s="30">
        <v>0</v>
      </c>
    </row>
    <row r="25" spans="2:14" ht="15" customHeight="1" x14ac:dyDescent="0.25">
      <c r="B25" s="5" t="s">
        <v>193</v>
      </c>
      <c r="C25" s="7" t="s">
        <v>228</v>
      </c>
      <c r="D25" s="7" t="s">
        <v>231</v>
      </c>
      <c r="E25" s="3">
        <v>160804</v>
      </c>
      <c r="F25" s="17">
        <v>23</v>
      </c>
      <c r="G25" s="25">
        <v>1</v>
      </c>
      <c r="H25" s="30">
        <v>4.3478260869565215</v>
      </c>
      <c r="I25" s="25">
        <v>1</v>
      </c>
      <c r="J25" s="21">
        <v>4.3478260869565215</v>
      </c>
      <c r="K25" s="37">
        <v>0</v>
      </c>
      <c r="L25" s="31">
        <v>0</v>
      </c>
      <c r="M25" s="25">
        <v>0</v>
      </c>
      <c r="N25" s="30">
        <v>0</v>
      </c>
    </row>
    <row r="26" spans="2:14" ht="15" customHeight="1" x14ac:dyDescent="0.25">
      <c r="B26" s="5" t="s">
        <v>193</v>
      </c>
      <c r="C26" s="7" t="s">
        <v>232</v>
      </c>
      <c r="D26" s="7" t="s">
        <v>234</v>
      </c>
      <c r="E26" s="3">
        <v>160511</v>
      </c>
      <c r="F26" s="58">
        <v>58</v>
      </c>
      <c r="G26" s="59">
        <v>19</v>
      </c>
      <c r="H26" s="62">
        <v>32.758620689655174</v>
      </c>
      <c r="I26" s="59">
        <v>14</v>
      </c>
      <c r="J26" s="60">
        <v>24.137931034482758</v>
      </c>
      <c r="K26" s="61">
        <v>5</v>
      </c>
      <c r="L26" s="63">
        <v>8.6206896551724146</v>
      </c>
      <c r="M26" s="59">
        <v>0</v>
      </c>
      <c r="N26" s="62">
        <v>0</v>
      </c>
    </row>
    <row r="27" spans="2:14" ht="15" customHeight="1" x14ac:dyDescent="0.25">
      <c r="B27" s="5" t="s">
        <v>194</v>
      </c>
      <c r="C27" s="7" t="s">
        <v>235</v>
      </c>
      <c r="D27" s="7" t="s">
        <v>236</v>
      </c>
      <c r="E27" s="3">
        <v>170302</v>
      </c>
      <c r="F27" s="58">
        <v>137</v>
      </c>
      <c r="G27" s="59">
        <v>19</v>
      </c>
      <c r="H27" s="62">
        <v>13.868613138686131</v>
      </c>
      <c r="I27" s="59">
        <v>13</v>
      </c>
      <c r="J27" s="60">
        <v>9.4890510948905096</v>
      </c>
      <c r="K27" s="61">
        <v>6</v>
      </c>
      <c r="L27" s="63">
        <v>4.3795620437956204</v>
      </c>
      <c r="M27" s="59">
        <v>0</v>
      </c>
      <c r="N27" s="62">
        <v>0</v>
      </c>
    </row>
    <row r="28" spans="2:14" ht="15" customHeight="1" x14ac:dyDescent="0.25">
      <c r="B28" s="5" t="s">
        <v>194</v>
      </c>
      <c r="C28" s="7" t="s">
        <v>235</v>
      </c>
      <c r="D28" s="7" t="s">
        <v>237</v>
      </c>
      <c r="E28" s="3">
        <v>170301</v>
      </c>
      <c r="F28" s="58">
        <v>51</v>
      </c>
      <c r="G28" s="59">
        <v>8</v>
      </c>
      <c r="H28" s="62">
        <v>15.686274509803921</v>
      </c>
      <c r="I28" s="59">
        <v>5</v>
      </c>
      <c r="J28" s="60">
        <v>9.8039215686274517</v>
      </c>
      <c r="K28" s="61">
        <v>3</v>
      </c>
      <c r="L28" s="63">
        <v>5.8823529411764701</v>
      </c>
      <c r="M28" s="59">
        <v>0</v>
      </c>
      <c r="N28" s="62">
        <v>0</v>
      </c>
    </row>
    <row r="29" spans="2:14" ht="15" customHeight="1" x14ac:dyDescent="0.25">
      <c r="B29" s="5" t="s">
        <v>194</v>
      </c>
      <c r="C29" s="7" t="s">
        <v>235</v>
      </c>
      <c r="D29" s="7" t="s">
        <v>235</v>
      </c>
      <c r="E29" s="3">
        <v>170303</v>
      </c>
      <c r="F29" s="17">
        <v>117</v>
      </c>
      <c r="G29" s="25">
        <v>25</v>
      </c>
      <c r="H29" s="30">
        <v>21.367521367521366</v>
      </c>
      <c r="I29" s="25">
        <v>20</v>
      </c>
      <c r="J29" s="21">
        <v>17.094017094017094</v>
      </c>
      <c r="K29" s="37">
        <v>5</v>
      </c>
      <c r="L29" s="31">
        <v>4.2735042735042734</v>
      </c>
      <c r="M29" s="25">
        <v>0</v>
      </c>
      <c r="N29" s="30">
        <v>0</v>
      </c>
    </row>
    <row r="30" spans="2:14" ht="15" customHeight="1" x14ac:dyDescent="0.25">
      <c r="B30" s="5" t="s">
        <v>194</v>
      </c>
      <c r="C30" s="7" t="s">
        <v>238</v>
      </c>
      <c r="D30" s="7" t="s">
        <v>239</v>
      </c>
      <c r="E30" s="3">
        <v>170103</v>
      </c>
      <c r="F30" s="58">
        <v>370</v>
      </c>
      <c r="G30" s="59">
        <v>59</v>
      </c>
      <c r="H30" s="62">
        <v>15.945945945945947</v>
      </c>
      <c r="I30" s="59">
        <v>49</v>
      </c>
      <c r="J30" s="60">
        <v>13.243243243243244</v>
      </c>
      <c r="K30" s="61">
        <v>10</v>
      </c>
      <c r="L30" s="63">
        <v>2.7027027027027026</v>
      </c>
      <c r="M30" s="59">
        <v>0</v>
      </c>
      <c r="N30" s="62">
        <v>0</v>
      </c>
    </row>
    <row r="31" spans="2:14" ht="15" customHeight="1" x14ac:dyDescent="0.25">
      <c r="B31" s="5" t="s">
        <v>194</v>
      </c>
      <c r="C31" s="7" t="s">
        <v>238</v>
      </c>
      <c r="D31" s="7" t="s">
        <v>238</v>
      </c>
      <c r="E31" s="3">
        <v>170101</v>
      </c>
      <c r="F31" s="58">
        <v>382</v>
      </c>
      <c r="G31" s="59">
        <v>52</v>
      </c>
      <c r="H31" s="62">
        <v>13.612565445026178</v>
      </c>
      <c r="I31" s="59">
        <v>36</v>
      </c>
      <c r="J31" s="60">
        <v>9.4240837696335085</v>
      </c>
      <c r="K31" s="61">
        <v>16</v>
      </c>
      <c r="L31" s="63">
        <v>4.1884816753926701</v>
      </c>
      <c r="M31" s="59">
        <v>0</v>
      </c>
      <c r="N31" s="62">
        <v>0</v>
      </c>
    </row>
    <row r="32" spans="2:14" ht="15" customHeight="1" x14ac:dyDescent="0.25">
      <c r="B32" s="5" t="s">
        <v>197</v>
      </c>
      <c r="C32" s="7" t="s">
        <v>240</v>
      </c>
      <c r="D32" s="7" t="s">
        <v>240</v>
      </c>
      <c r="E32" s="3">
        <v>200201</v>
      </c>
      <c r="F32" s="58">
        <v>548</v>
      </c>
      <c r="G32" s="59">
        <v>217</v>
      </c>
      <c r="H32" s="62">
        <v>39.598540145985403</v>
      </c>
      <c r="I32" s="59">
        <v>168</v>
      </c>
      <c r="J32" s="60">
        <v>30.656934306569344</v>
      </c>
      <c r="K32" s="61">
        <v>49</v>
      </c>
      <c r="L32" s="63">
        <v>8.9416058394160594</v>
      </c>
      <c r="M32" s="59">
        <v>0</v>
      </c>
      <c r="N32" s="62">
        <v>0</v>
      </c>
    </row>
    <row r="33" spans="2:14" ht="15" customHeight="1" x14ac:dyDescent="0.25">
      <c r="B33" s="5" t="s">
        <v>197</v>
      </c>
      <c r="C33" s="7" t="s">
        <v>240</v>
      </c>
      <c r="D33" s="7" t="s">
        <v>241</v>
      </c>
      <c r="E33" s="3">
        <v>200203</v>
      </c>
      <c r="F33" s="17">
        <v>68</v>
      </c>
      <c r="G33" s="25">
        <v>26</v>
      </c>
      <c r="H33" s="30">
        <v>38.235294117647058</v>
      </c>
      <c r="I33" s="25">
        <v>26</v>
      </c>
      <c r="J33" s="21">
        <v>38.235294117647058</v>
      </c>
      <c r="K33" s="37">
        <v>0</v>
      </c>
      <c r="L33" s="31">
        <v>0</v>
      </c>
      <c r="M33" s="25">
        <v>0</v>
      </c>
      <c r="N33" s="30">
        <v>0</v>
      </c>
    </row>
    <row r="34" spans="2:14" ht="15" customHeight="1" x14ac:dyDescent="0.25">
      <c r="B34" s="5" t="s">
        <v>197</v>
      </c>
      <c r="C34" s="7" t="s">
        <v>240</v>
      </c>
      <c r="D34" s="7" t="s">
        <v>242</v>
      </c>
      <c r="E34" s="3">
        <v>200210</v>
      </c>
      <c r="F34" s="58">
        <v>271</v>
      </c>
      <c r="G34" s="59">
        <v>15</v>
      </c>
      <c r="H34" s="62">
        <v>5.5350553505535052</v>
      </c>
      <c r="I34" s="59">
        <v>13</v>
      </c>
      <c r="J34" s="60">
        <v>4.7970479704797047</v>
      </c>
      <c r="K34" s="61">
        <v>2</v>
      </c>
      <c r="L34" s="63">
        <v>0.73800738007380073</v>
      </c>
      <c r="M34" s="59">
        <v>0</v>
      </c>
      <c r="N34" s="62">
        <v>0</v>
      </c>
    </row>
    <row r="35" spans="2:14" ht="15" customHeight="1" x14ac:dyDescent="0.25">
      <c r="B35" s="5" t="s">
        <v>197</v>
      </c>
      <c r="C35" s="7" t="s">
        <v>243</v>
      </c>
      <c r="D35" s="7" t="s">
        <v>244</v>
      </c>
      <c r="E35" s="3">
        <v>200303</v>
      </c>
      <c r="F35" s="58">
        <v>233</v>
      </c>
      <c r="G35" s="59">
        <v>31</v>
      </c>
      <c r="H35" s="62">
        <v>13.304721030042918</v>
      </c>
      <c r="I35" s="59">
        <v>29</v>
      </c>
      <c r="J35" s="60">
        <v>12.446351931330472</v>
      </c>
      <c r="K35" s="61">
        <v>2</v>
      </c>
      <c r="L35" s="63">
        <v>0.85836909871244638</v>
      </c>
      <c r="M35" s="59">
        <v>0</v>
      </c>
      <c r="N35" s="62">
        <v>0</v>
      </c>
    </row>
    <row r="36" spans="2:14" ht="15" customHeight="1" x14ac:dyDescent="0.25">
      <c r="B36" s="5" t="s">
        <v>197</v>
      </c>
      <c r="C36" s="7" t="s">
        <v>245</v>
      </c>
      <c r="D36" s="7" t="s">
        <v>246</v>
      </c>
      <c r="E36" s="3">
        <v>200604</v>
      </c>
      <c r="F36" s="58">
        <v>266</v>
      </c>
      <c r="G36" s="59">
        <v>12</v>
      </c>
      <c r="H36" s="62">
        <v>4.5112781954887211</v>
      </c>
      <c r="I36" s="59">
        <v>11</v>
      </c>
      <c r="J36" s="60">
        <v>4.1353383458646613</v>
      </c>
      <c r="K36" s="61">
        <v>1</v>
      </c>
      <c r="L36" s="63">
        <v>0.37593984962406013</v>
      </c>
      <c r="M36" s="59">
        <v>0</v>
      </c>
      <c r="N36" s="62">
        <v>0</v>
      </c>
    </row>
    <row r="37" spans="2:14" ht="15" customHeight="1" x14ac:dyDescent="0.25">
      <c r="B37" s="5" t="s">
        <v>198</v>
      </c>
      <c r="C37" s="7" t="s">
        <v>247</v>
      </c>
      <c r="D37" s="7" t="s">
        <v>248</v>
      </c>
      <c r="E37" s="3">
        <v>210402</v>
      </c>
      <c r="F37" s="58">
        <v>183</v>
      </c>
      <c r="G37" s="59">
        <v>110</v>
      </c>
      <c r="H37" s="62">
        <v>60.10928961748634</v>
      </c>
      <c r="I37" s="59">
        <v>37</v>
      </c>
      <c r="J37" s="60">
        <v>20.21857923497268</v>
      </c>
      <c r="K37" s="61">
        <v>73</v>
      </c>
      <c r="L37" s="63">
        <v>39.89071038251366</v>
      </c>
      <c r="M37" s="59">
        <v>0</v>
      </c>
      <c r="N37" s="62">
        <v>0</v>
      </c>
    </row>
    <row r="38" spans="2:14" ht="15" customHeight="1" x14ac:dyDescent="0.25">
      <c r="B38" s="5" t="s">
        <v>198</v>
      </c>
      <c r="C38" s="7" t="s">
        <v>247</v>
      </c>
      <c r="D38" s="7" t="s">
        <v>249</v>
      </c>
      <c r="E38" s="3">
        <v>210401</v>
      </c>
      <c r="F38" s="58">
        <v>218</v>
      </c>
      <c r="G38" s="59">
        <v>74</v>
      </c>
      <c r="H38" s="62">
        <v>33.944954128440372</v>
      </c>
      <c r="I38" s="59">
        <v>51</v>
      </c>
      <c r="J38" s="60">
        <v>23.394495412844037</v>
      </c>
      <c r="K38" s="61">
        <v>22</v>
      </c>
      <c r="L38" s="63">
        <v>10.091743119266056</v>
      </c>
      <c r="M38" s="59">
        <v>1</v>
      </c>
      <c r="N38" s="62">
        <v>0.45871559633027525</v>
      </c>
    </row>
    <row r="39" spans="2:14" ht="15" customHeight="1" x14ac:dyDescent="0.25">
      <c r="B39" s="5" t="s">
        <v>198</v>
      </c>
      <c r="C39" s="7" t="s">
        <v>247</v>
      </c>
      <c r="D39" s="7" t="s">
        <v>250</v>
      </c>
      <c r="E39" s="3">
        <v>210404</v>
      </c>
      <c r="F39" s="58">
        <v>43</v>
      </c>
      <c r="G39" s="59">
        <v>15</v>
      </c>
      <c r="H39" s="62">
        <v>34.883720930232556</v>
      </c>
      <c r="I39" s="59">
        <v>10</v>
      </c>
      <c r="J39" s="60">
        <v>23.255813953488371</v>
      </c>
      <c r="K39" s="61">
        <v>5</v>
      </c>
      <c r="L39" s="63">
        <v>11.627906976744185</v>
      </c>
      <c r="M39" s="59">
        <v>0</v>
      </c>
      <c r="N39" s="62">
        <v>0</v>
      </c>
    </row>
    <row r="40" spans="2:14" ht="15" customHeight="1" x14ac:dyDescent="0.25">
      <c r="B40" s="5" t="s">
        <v>198</v>
      </c>
      <c r="C40" s="7" t="s">
        <v>247</v>
      </c>
      <c r="D40" s="7" t="s">
        <v>251</v>
      </c>
      <c r="E40" s="3">
        <v>210405</v>
      </c>
      <c r="F40" s="17">
        <v>6</v>
      </c>
      <c r="G40" s="25">
        <v>1</v>
      </c>
      <c r="H40" s="30">
        <v>16.666666666666664</v>
      </c>
      <c r="I40" s="25">
        <v>1</v>
      </c>
      <c r="J40" s="21">
        <v>16.666666666666664</v>
      </c>
      <c r="K40" s="37">
        <v>0</v>
      </c>
      <c r="L40" s="31">
        <v>0</v>
      </c>
      <c r="M40" s="25">
        <v>0</v>
      </c>
      <c r="N40" s="30">
        <v>0</v>
      </c>
    </row>
    <row r="41" spans="2:14" ht="15" customHeight="1" x14ac:dyDescent="0.25">
      <c r="B41" s="5" t="s">
        <v>198</v>
      </c>
      <c r="C41" s="7" t="s">
        <v>247</v>
      </c>
      <c r="D41" s="7" t="s">
        <v>252</v>
      </c>
      <c r="E41" s="3">
        <v>210406</v>
      </c>
      <c r="F41" s="58">
        <v>105</v>
      </c>
      <c r="G41" s="59">
        <v>30</v>
      </c>
      <c r="H41" s="62">
        <v>28.571428571428569</v>
      </c>
      <c r="I41" s="59">
        <v>25</v>
      </c>
      <c r="J41" s="60">
        <v>23.809523809523807</v>
      </c>
      <c r="K41" s="61">
        <v>5</v>
      </c>
      <c r="L41" s="63">
        <v>4.7619047619047619</v>
      </c>
      <c r="M41" s="59">
        <v>0</v>
      </c>
      <c r="N41" s="62">
        <v>0</v>
      </c>
    </row>
    <row r="42" spans="2:14" ht="15" customHeight="1" x14ac:dyDescent="0.25">
      <c r="B42" s="5" t="s">
        <v>198</v>
      </c>
      <c r="C42" s="7" t="s">
        <v>247</v>
      </c>
      <c r="D42" s="7" t="s">
        <v>253</v>
      </c>
      <c r="E42" s="3">
        <v>210407</v>
      </c>
      <c r="F42" s="58">
        <v>165</v>
      </c>
      <c r="G42" s="59">
        <v>50</v>
      </c>
      <c r="H42" s="62">
        <v>30.303030303030305</v>
      </c>
      <c r="I42" s="59">
        <v>35</v>
      </c>
      <c r="J42" s="60">
        <v>21.212121212121211</v>
      </c>
      <c r="K42" s="61">
        <v>15</v>
      </c>
      <c r="L42" s="63">
        <v>9.0909090909090917</v>
      </c>
      <c r="M42" s="59">
        <v>0</v>
      </c>
      <c r="N42" s="62">
        <v>0</v>
      </c>
    </row>
    <row r="43" spans="2:14" ht="15" customHeight="1" x14ac:dyDescent="0.25">
      <c r="B43" s="5" t="s">
        <v>198</v>
      </c>
      <c r="C43" s="7" t="s">
        <v>254</v>
      </c>
      <c r="D43" s="7" t="s">
        <v>255</v>
      </c>
      <c r="E43" s="3">
        <v>210502</v>
      </c>
      <c r="F43" s="17">
        <v>39</v>
      </c>
      <c r="G43" s="25">
        <v>4</v>
      </c>
      <c r="H43" s="30">
        <v>10.256410256410255</v>
      </c>
      <c r="I43" s="25">
        <v>4</v>
      </c>
      <c r="J43" s="21">
        <v>10.256410256410255</v>
      </c>
      <c r="K43" s="37">
        <v>0</v>
      </c>
      <c r="L43" s="31">
        <v>0</v>
      </c>
      <c r="M43" s="25">
        <v>0</v>
      </c>
      <c r="N43" s="30">
        <v>0</v>
      </c>
    </row>
    <row r="44" spans="2:14" ht="15" customHeight="1" x14ac:dyDescent="0.25">
      <c r="B44" s="5" t="s">
        <v>198</v>
      </c>
      <c r="C44" s="7" t="s">
        <v>254</v>
      </c>
      <c r="D44" s="7" t="s">
        <v>256</v>
      </c>
      <c r="E44" s="3">
        <v>210501</v>
      </c>
      <c r="F44" s="58">
        <v>246</v>
      </c>
      <c r="G44" s="59">
        <v>28</v>
      </c>
      <c r="H44" s="62">
        <v>11.38211382113821</v>
      </c>
      <c r="I44" s="59">
        <v>24</v>
      </c>
      <c r="J44" s="60">
        <v>9.7560975609756095</v>
      </c>
      <c r="K44" s="61">
        <v>4</v>
      </c>
      <c r="L44" s="63">
        <v>1.6260162601626018</v>
      </c>
      <c r="M44" s="59">
        <v>0</v>
      </c>
      <c r="N44" s="62">
        <v>0</v>
      </c>
    </row>
    <row r="45" spans="2:14" ht="15" customHeight="1" x14ac:dyDescent="0.25">
      <c r="B45" s="5" t="s">
        <v>198</v>
      </c>
      <c r="C45" s="7" t="s">
        <v>254</v>
      </c>
      <c r="D45" s="7" t="s">
        <v>257</v>
      </c>
      <c r="E45" s="3">
        <v>210503</v>
      </c>
      <c r="F45" s="58">
        <v>105</v>
      </c>
      <c r="G45" s="59">
        <v>6</v>
      </c>
      <c r="H45" s="62">
        <v>5.7142857142857144</v>
      </c>
      <c r="I45" s="59">
        <v>5</v>
      </c>
      <c r="J45" s="60">
        <v>4.7619047619047619</v>
      </c>
      <c r="K45" s="61">
        <v>1</v>
      </c>
      <c r="L45" s="63">
        <v>0.95238095238095244</v>
      </c>
      <c r="M45" s="59">
        <v>0</v>
      </c>
      <c r="N45" s="62">
        <v>0</v>
      </c>
    </row>
    <row r="46" spans="2:14" ht="15" customHeight="1" x14ac:dyDescent="0.25">
      <c r="B46" s="5" t="s">
        <v>198</v>
      </c>
      <c r="C46" s="7" t="s">
        <v>258</v>
      </c>
      <c r="D46" s="7" t="s">
        <v>259</v>
      </c>
      <c r="E46" s="3">
        <v>210602</v>
      </c>
      <c r="F46" s="17">
        <v>14</v>
      </c>
      <c r="G46" s="25">
        <v>0</v>
      </c>
      <c r="H46" s="30">
        <v>0</v>
      </c>
      <c r="I46" s="25">
        <v>0</v>
      </c>
      <c r="J46" s="21">
        <v>0</v>
      </c>
      <c r="K46" s="37">
        <v>0</v>
      </c>
      <c r="L46" s="31">
        <v>0</v>
      </c>
      <c r="M46" s="25">
        <v>0</v>
      </c>
      <c r="N46" s="30">
        <v>0</v>
      </c>
    </row>
    <row r="47" spans="2:14" ht="15" customHeight="1" x14ac:dyDescent="0.25">
      <c r="B47" s="5" t="s">
        <v>198</v>
      </c>
      <c r="C47" s="7" t="s">
        <v>258</v>
      </c>
      <c r="D47" s="7" t="s">
        <v>258</v>
      </c>
      <c r="E47" s="3">
        <v>210601</v>
      </c>
      <c r="F47" s="58">
        <v>339</v>
      </c>
      <c r="G47" s="59">
        <v>109</v>
      </c>
      <c r="H47" s="62">
        <v>32.153392330383483</v>
      </c>
      <c r="I47" s="59">
        <v>60</v>
      </c>
      <c r="J47" s="60">
        <v>17.699115044247787</v>
      </c>
      <c r="K47" s="61">
        <v>46</v>
      </c>
      <c r="L47" s="63">
        <v>13.569321533923304</v>
      </c>
      <c r="M47" s="59">
        <v>3</v>
      </c>
      <c r="N47" s="62">
        <v>0.88495575221238942</v>
      </c>
    </row>
    <row r="48" spans="2:14" ht="15" customHeight="1" x14ac:dyDescent="0.25">
      <c r="B48" s="5" t="s">
        <v>198</v>
      </c>
      <c r="C48" s="7" t="s">
        <v>258</v>
      </c>
      <c r="D48" s="7" t="s">
        <v>260</v>
      </c>
      <c r="E48" s="3">
        <v>210605</v>
      </c>
      <c r="F48" s="17">
        <v>15</v>
      </c>
      <c r="G48" s="25">
        <v>6</v>
      </c>
      <c r="H48" s="30">
        <v>40</v>
      </c>
      <c r="I48" s="25">
        <v>6</v>
      </c>
      <c r="J48" s="21">
        <v>40</v>
      </c>
      <c r="K48" s="37">
        <v>0</v>
      </c>
      <c r="L48" s="31">
        <v>0</v>
      </c>
      <c r="M48" s="25">
        <v>0</v>
      </c>
      <c r="N48" s="30">
        <v>0</v>
      </c>
    </row>
    <row r="49" spans="2:14" ht="15" customHeight="1" x14ac:dyDescent="0.25">
      <c r="B49" s="5" t="s">
        <v>198</v>
      </c>
      <c r="C49" s="7" t="s">
        <v>258</v>
      </c>
      <c r="D49" s="7" t="s">
        <v>261</v>
      </c>
      <c r="E49" s="3">
        <v>210607</v>
      </c>
      <c r="F49" s="58">
        <v>192</v>
      </c>
      <c r="G49" s="59">
        <v>14</v>
      </c>
      <c r="H49" s="62">
        <v>7.291666666666667</v>
      </c>
      <c r="I49" s="59">
        <v>8</v>
      </c>
      <c r="J49" s="60">
        <v>4.1666666666666661</v>
      </c>
      <c r="K49" s="61">
        <v>6</v>
      </c>
      <c r="L49" s="63">
        <v>3.125</v>
      </c>
      <c r="M49" s="59">
        <v>0</v>
      </c>
      <c r="N49" s="62">
        <v>0</v>
      </c>
    </row>
    <row r="50" spans="2:14" ht="15" customHeight="1" x14ac:dyDescent="0.25">
      <c r="B50" s="5" t="s">
        <v>198</v>
      </c>
      <c r="C50" s="7" t="s">
        <v>258</v>
      </c>
      <c r="D50" s="7" t="s">
        <v>262</v>
      </c>
      <c r="E50" s="3">
        <v>210608</v>
      </c>
      <c r="F50" s="58">
        <v>39</v>
      </c>
      <c r="G50" s="59">
        <v>0</v>
      </c>
      <c r="H50" s="62">
        <v>0</v>
      </c>
      <c r="I50" s="59">
        <v>0</v>
      </c>
      <c r="J50" s="60">
        <v>0</v>
      </c>
      <c r="K50" s="61">
        <v>0</v>
      </c>
      <c r="L50" s="63">
        <v>0</v>
      </c>
      <c r="M50" s="59">
        <v>0</v>
      </c>
      <c r="N50" s="62">
        <v>0</v>
      </c>
    </row>
    <row r="51" spans="2:14" ht="15" customHeight="1" x14ac:dyDescent="0.25">
      <c r="B51" s="5" t="s">
        <v>198</v>
      </c>
      <c r="C51" s="7" t="s">
        <v>263</v>
      </c>
      <c r="D51" s="7" t="s">
        <v>264</v>
      </c>
      <c r="E51" s="3">
        <v>210902</v>
      </c>
      <c r="F51" s="58">
        <v>11</v>
      </c>
      <c r="G51" s="59">
        <v>2</v>
      </c>
      <c r="H51" s="62">
        <v>18.181818181818183</v>
      </c>
      <c r="I51" s="59">
        <v>2</v>
      </c>
      <c r="J51" s="60">
        <v>18.181818181818183</v>
      </c>
      <c r="K51" s="61">
        <v>0</v>
      </c>
      <c r="L51" s="63">
        <v>0</v>
      </c>
      <c r="M51" s="59">
        <v>0</v>
      </c>
      <c r="N51" s="62">
        <v>0</v>
      </c>
    </row>
    <row r="52" spans="2:14" ht="15" customHeight="1" x14ac:dyDescent="0.25">
      <c r="B52" s="5" t="s">
        <v>198</v>
      </c>
      <c r="C52" s="7" t="s">
        <v>263</v>
      </c>
      <c r="D52" s="7" t="s">
        <v>265</v>
      </c>
      <c r="E52" s="3">
        <v>210903</v>
      </c>
      <c r="F52" s="58">
        <v>8</v>
      </c>
      <c r="G52" s="59">
        <v>1</v>
      </c>
      <c r="H52" s="62">
        <v>12.5</v>
      </c>
      <c r="I52" s="59">
        <v>1</v>
      </c>
      <c r="J52" s="60">
        <v>12.5</v>
      </c>
      <c r="K52" s="61">
        <v>0</v>
      </c>
      <c r="L52" s="63">
        <v>0</v>
      </c>
      <c r="M52" s="59">
        <v>0</v>
      </c>
      <c r="N52" s="62">
        <v>0</v>
      </c>
    </row>
    <row r="53" spans="2:14" ht="15" customHeight="1" x14ac:dyDescent="0.25">
      <c r="B53" s="5" t="s">
        <v>198</v>
      </c>
      <c r="C53" s="7" t="s">
        <v>263</v>
      </c>
      <c r="D53" s="7" t="s">
        <v>263</v>
      </c>
      <c r="E53" s="3">
        <v>210901</v>
      </c>
      <c r="F53" s="58">
        <v>142</v>
      </c>
      <c r="G53" s="59">
        <v>1</v>
      </c>
      <c r="H53" s="62">
        <v>0.70422535211267612</v>
      </c>
      <c r="I53" s="59">
        <v>1</v>
      </c>
      <c r="J53" s="60">
        <v>0.70422535211267612</v>
      </c>
      <c r="K53" s="61">
        <v>0</v>
      </c>
      <c r="L53" s="63">
        <v>0</v>
      </c>
      <c r="M53" s="59">
        <v>0</v>
      </c>
      <c r="N53" s="62">
        <v>0</v>
      </c>
    </row>
    <row r="54" spans="2:14" ht="15" customHeight="1" x14ac:dyDescent="0.25">
      <c r="B54" s="5" t="s">
        <v>198</v>
      </c>
      <c r="C54" s="7" t="s">
        <v>263</v>
      </c>
      <c r="D54" s="7" t="s">
        <v>266</v>
      </c>
      <c r="E54" s="3">
        <v>210904</v>
      </c>
      <c r="F54" s="58">
        <v>3</v>
      </c>
      <c r="G54" s="59">
        <v>0</v>
      </c>
      <c r="H54" s="62">
        <v>0</v>
      </c>
      <c r="I54" s="59">
        <v>0</v>
      </c>
      <c r="J54" s="60">
        <v>0</v>
      </c>
      <c r="K54" s="61">
        <v>0</v>
      </c>
      <c r="L54" s="63">
        <v>0</v>
      </c>
      <c r="M54" s="59">
        <v>0</v>
      </c>
      <c r="N54" s="62">
        <v>0</v>
      </c>
    </row>
    <row r="55" spans="2:14" ht="15" customHeight="1" x14ac:dyDescent="0.25">
      <c r="B55" s="5" t="s">
        <v>198</v>
      </c>
      <c r="C55" s="7" t="s">
        <v>198</v>
      </c>
      <c r="D55" s="7" t="s">
        <v>267</v>
      </c>
      <c r="E55" s="3">
        <v>210102</v>
      </c>
      <c r="F55" s="58">
        <v>177</v>
      </c>
      <c r="G55" s="59">
        <v>19</v>
      </c>
      <c r="H55" s="62">
        <v>10.734463276836157</v>
      </c>
      <c r="I55" s="59">
        <v>8</v>
      </c>
      <c r="J55" s="60">
        <v>4.5197740112994351</v>
      </c>
      <c r="K55" s="61">
        <v>9</v>
      </c>
      <c r="L55" s="63">
        <v>5.0847457627118651</v>
      </c>
      <c r="M55" s="59">
        <v>2</v>
      </c>
      <c r="N55" s="62">
        <v>1.1299435028248588</v>
      </c>
    </row>
    <row r="56" spans="2:14" ht="15" customHeight="1" x14ac:dyDescent="0.25">
      <c r="B56" s="5" t="s">
        <v>198</v>
      </c>
      <c r="C56" s="7" t="s">
        <v>198</v>
      </c>
      <c r="D56" s="7" t="s">
        <v>268</v>
      </c>
      <c r="E56" s="3">
        <v>210103</v>
      </c>
      <c r="F56" s="58">
        <v>22</v>
      </c>
      <c r="G56" s="59">
        <v>1</v>
      </c>
      <c r="H56" s="62">
        <v>4.5454545454545459</v>
      </c>
      <c r="I56" s="59">
        <v>1</v>
      </c>
      <c r="J56" s="60">
        <v>4.5454545454545459</v>
      </c>
      <c r="K56" s="61">
        <v>0</v>
      </c>
      <c r="L56" s="63">
        <v>0</v>
      </c>
      <c r="M56" s="59">
        <v>0</v>
      </c>
      <c r="N56" s="62">
        <v>0</v>
      </c>
    </row>
    <row r="57" spans="2:14" ht="15" customHeight="1" x14ac:dyDescent="0.25">
      <c r="B57" s="5" t="s">
        <v>198</v>
      </c>
      <c r="C57" s="7" t="s">
        <v>198</v>
      </c>
      <c r="D57" s="7" t="s">
        <v>269</v>
      </c>
      <c r="E57" s="3">
        <v>210105</v>
      </c>
      <c r="F57" s="58">
        <v>194</v>
      </c>
      <c r="G57" s="59">
        <v>46</v>
      </c>
      <c r="H57" s="62">
        <v>23.711340206185564</v>
      </c>
      <c r="I57" s="59">
        <v>34</v>
      </c>
      <c r="J57" s="60">
        <v>17.525773195876287</v>
      </c>
      <c r="K57" s="61">
        <v>11</v>
      </c>
      <c r="L57" s="63">
        <v>5.6701030927835054</v>
      </c>
      <c r="M57" s="59">
        <v>1</v>
      </c>
      <c r="N57" s="62">
        <v>0.51546391752577314</v>
      </c>
    </row>
    <row r="58" spans="2:14" ht="15" customHeight="1" x14ac:dyDescent="0.25">
      <c r="B58" s="5" t="s">
        <v>198</v>
      </c>
      <c r="C58" s="7" t="s">
        <v>198</v>
      </c>
      <c r="D58" s="7" t="s">
        <v>247</v>
      </c>
      <c r="E58" s="3">
        <v>210106</v>
      </c>
      <c r="F58" s="58">
        <v>118</v>
      </c>
      <c r="G58" s="59">
        <v>25</v>
      </c>
      <c r="H58" s="62">
        <v>21.1864406779661</v>
      </c>
      <c r="I58" s="59">
        <v>20</v>
      </c>
      <c r="J58" s="60">
        <v>16.949152542372879</v>
      </c>
      <c r="K58" s="61">
        <v>5</v>
      </c>
      <c r="L58" s="63">
        <v>4.2372881355932197</v>
      </c>
      <c r="M58" s="59">
        <v>0</v>
      </c>
      <c r="N58" s="62">
        <v>0</v>
      </c>
    </row>
    <row r="59" spans="2:14" ht="15" customHeight="1" x14ac:dyDescent="0.25">
      <c r="B59" s="5" t="s">
        <v>198</v>
      </c>
      <c r="C59" s="7" t="s">
        <v>198</v>
      </c>
      <c r="D59" s="7" t="s">
        <v>270</v>
      </c>
      <c r="E59" s="3">
        <v>210107</v>
      </c>
      <c r="F59" s="58">
        <v>23</v>
      </c>
      <c r="G59" s="59">
        <v>1</v>
      </c>
      <c r="H59" s="62">
        <v>4.3478260869565215</v>
      </c>
      <c r="I59" s="59">
        <v>0</v>
      </c>
      <c r="J59" s="60">
        <v>0</v>
      </c>
      <c r="K59" s="61">
        <v>1</v>
      </c>
      <c r="L59" s="63">
        <v>4.3478260869565215</v>
      </c>
      <c r="M59" s="59">
        <v>0</v>
      </c>
      <c r="N59" s="62">
        <v>0</v>
      </c>
    </row>
    <row r="60" spans="2:14" ht="15" customHeight="1" x14ac:dyDescent="0.25">
      <c r="B60" s="5" t="s">
        <v>198</v>
      </c>
      <c r="C60" s="7" t="s">
        <v>198</v>
      </c>
      <c r="D60" s="7" t="s">
        <v>271</v>
      </c>
      <c r="E60" s="3">
        <v>210108</v>
      </c>
      <c r="F60" s="58">
        <v>95</v>
      </c>
      <c r="G60" s="59">
        <v>14</v>
      </c>
      <c r="H60" s="62">
        <v>14.736842105263156</v>
      </c>
      <c r="I60" s="59">
        <v>11</v>
      </c>
      <c r="J60" s="60">
        <v>11.578947368421053</v>
      </c>
      <c r="K60" s="61">
        <v>3</v>
      </c>
      <c r="L60" s="63">
        <v>3.1578947368421053</v>
      </c>
      <c r="M60" s="59">
        <v>0</v>
      </c>
      <c r="N60" s="62">
        <v>0</v>
      </c>
    </row>
    <row r="61" spans="2:14" ht="15" customHeight="1" x14ac:dyDescent="0.25">
      <c r="B61" s="5" t="s">
        <v>198</v>
      </c>
      <c r="C61" s="7" t="s">
        <v>198</v>
      </c>
      <c r="D61" s="7" t="s">
        <v>272</v>
      </c>
      <c r="E61" s="3">
        <v>210110</v>
      </c>
      <c r="F61" s="58">
        <v>2</v>
      </c>
      <c r="G61" s="59">
        <v>0</v>
      </c>
      <c r="H61" s="62">
        <v>0</v>
      </c>
      <c r="I61" s="59">
        <v>0</v>
      </c>
      <c r="J61" s="60">
        <v>0</v>
      </c>
      <c r="K61" s="61">
        <v>0</v>
      </c>
      <c r="L61" s="63">
        <v>0</v>
      </c>
      <c r="M61" s="59">
        <v>0</v>
      </c>
      <c r="N61" s="62">
        <v>0</v>
      </c>
    </row>
    <row r="62" spans="2:14" ht="15" customHeight="1" x14ac:dyDescent="0.25">
      <c r="B62" s="5" t="s">
        <v>198</v>
      </c>
      <c r="C62" s="7" t="s">
        <v>198</v>
      </c>
      <c r="D62" s="7" t="s">
        <v>273</v>
      </c>
      <c r="E62" s="3">
        <v>210112</v>
      </c>
      <c r="F62" s="58">
        <v>43</v>
      </c>
      <c r="G62" s="59">
        <v>7</v>
      </c>
      <c r="H62" s="62">
        <v>16.279069767441861</v>
      </c>
      <c r="I62" s="59">
        <v>5</v>
      </c>
      <c r="J62" s="60">
        <v>11.627906976744185</v>
      </c>
      <c r="K62" s="61">
        <v>2</v>
      </c>
      <c r="L62" s="63">
        <v>4.6511627906976747</v>
      </c>
      <c r="M62" s="59">
        <v>0</v>
      </c>
      <c r="N62" s="62">
        <v>0</v>
      </c>
    </row>
    <row r="63" spans="2:14" ht="15" customHeight="1" x14ac:dyDescent="0.25">
      <c r="B63" s="5" t="s">
        <v>198</v>
      </c>
      <c r="C63" s="7" t="s">
        <v>198</v>
      </c>
      <c r="D63" s="7" t="s">
        <v>198</v>
      </c>
      <c r="E63" s="3">
        <v>210101</v>
      </c>
      <c r="F63" s="58">
        <v>736</v>
      </c>
      <c r="G63" s="59">
        <v>78</v>
      </c>
      <c r="H63" s="62">
        <v>10.597826086956522</v>
      </c>
      <c r="I63" s="59">
        <v>51</v>
      </c>
      <c r="J63" s="60">
        <v>6.929347826086957</v>
      </c>
      <c r="K63" s="61">
        <v>26</v>
      </c>
      <c r="L63" s="63">
        <v>3.5326086956521738</v>
      </c>
      <c r="M63" s="59">
        <v>1</v>
      </c>
      <c r="N63" s="62">
        <v>0.1358695652173913</v>
      </c>
    </row>
    <row r="64" spans="2:14" ht="15" customHeight="1" x14ac:dyDescent="0.25">
      <c r="B64" s="5" t="s">
        <v>198</v>
      </c>
      <c r="C64" s="7" t="s">
        <v>274</v>
      </c>
      <c r="D64" s="7" t="s">
        <v>275</v>
      </c>
      <c r="E64" s="3">
        <v>211002</v>
      </c>
      <c r="F64" s="58">
        <v>55</v>
      </c>
      <c r="G64" s="59">
        <v>25</v>
      </c>
      <c r="H64" s="62">
        <v>45.454545454545453</v>
      </c>
      <c r="I64" s="59">
        <v>17</v>
      </c>
      <c r="J64" s="60">
        <v>30.909090909090907</v>
      </c>
      <c r="K64" s="61">
        <v>8</v>
      </c>
      <c r="L64" s="63">
        <v>14.545454545454545</v>
      </c>
      <c r="M64" s="59">
        <v>0</v>
      </c>
      <c r="N64" s="62">
        <v>0</v>
      </c>
    </row>
    <row r="65" spans="2:14" ht="15" customHeight="1" x14ac:dyDescent="0.25">
      <c r="B65" s="5" t="s">
        <v>198</v>
      </c>
      <c r="C65" s="7" t="s">
        <v>274</v>
      </c>
      <c r="D65" s="7" t="s">
        <v>276</v>
      </c>
      <c r="E65" s="3">
        <v>211005</v>
      </c>
      <c r="F65" s="58">
        <v>14</v>
      </c>
      <c r="G65" s="59">
        <v>0</v>
      </c>
      <c r="H65" s="62">
        <v>0</v>
      </c>
      <c r="I65" s="59">
        <v>0</v>
      </c>
      <c r="J65" s="60">
        <v>0</v>
      </c>
      <c r="K65" s="61">
        <v>0</v>
      </c>
      <c r="L65" s="63">
        <v>0</v>
      </c>
      <c r="M65" s="59">
        <v>0</v>
      </c>
      <c r="N65" s="62">
        <v>0</v>
      </c>
    </row>
    <row r="66" spans="2:14" ht="15" customHeight="1" x14ac:dyDescent="0.25">
      <c r="B66" s="5" t="s">
        <v>198</v>
      </c>
      <c r="C66" s="7" t="s">
        <v>277</v>
      </c>
      <c r="D66" s="7" t="s">
        <v>278</v>
      </c>
      <c r="E66" s="3">
        <v>211207</v>
      </c>
      <c r="F66" s="17">
        <v>8</v>
      </c>
      <c r="G66" s="25">
        <v>0</v>
      </c>
      <c r="H66" s="30">
        <v>0</v>
      </c>
      <c r="I66" s="25">
        <v>0</v>
      </c>
      <c r="J66" s="21">
        <v>0</v>
      </c>
      <c r="K66" s="37">
        <v>0</v>
      </c>
      <c r="L66" s="31">
        <v>0</v>
      </c>
      <c r="M66" s="25">
        <v>0</v>
      </c>
      <c r="N66" s="30">
        <v>0</v>
      </c>
    </row>
    <row r="67" spans="2:14" ht="15" customHeight="1" x14ac:dyDescent="0.25">
      <c r="B67" s="5" t="s">
        <v>198</v>
      </c>
      <c r="C67" s="7" t="s">
        <v>277</v>
      </c>
      <c r="D67" s="7" t="s">
        <v>279</v>
      </c>
      <c r="E67" s="3">
        <v>211210</v>
      </c>
      <c r="F67" s="58">
        <v>134</v>
      </c>
      <c r="G67" s="59">
        <v>71</v>
      </c>
      <c r="H67" s="62">
        <v>52.985074626865668</v>
      </c>
      <c r="I67" s="59">
        <v>45</v>
      </c>
      <c r="J67" s="60">
        <v>33.582089552238806</v>
      </c>
      <c r="K67" s="61">
        <v>26</v>
      </c>
      <c r="L67" s="63">
        <v>19.402985074626866</v>
      </c>
      <c r="M67" s="59">
        <v>0</v>
      </c>
      <c r="N67" s="62">
        <v>0</v>
      </c>
    </row>
    <row r="68" spans="2:14" ht="15" customHeight="1" x14ac:dyDescent="0.25">
      <c r="B68" s="5" t="s">
        <v>198</v>
      </c>
      <c r="C68" s="7" t="s">
        <v>277</v>
      </c>
      <c r="D68" s="7" t="s">
        <v>280</v>
      </c>
      <c r="E68" s="3">
        <v>211208</v>
      </c>
      <c r="F68" s="58">
        <v>5</v>
      </c>
      <c r="G68" s="59">
        <v>0</v>
      </c>
      <c r="H68" s="62">
        <v>0</v>
      </c>
      <c r="I68" s="59">
        <v>0</v>
      </c>
      <c r="J68" s="60">
        <v>0</v>
      </c>
      <c r="K68" s="61">
        <v>0</v>
      </c>
      <c r="L68" s="63">
        <v>0</v>
      </c>
      <c r="M68" s="59">
        <v>0</v>
      </c>
      <c r="N68" s="62">
        <v>0</v>
      </c>
    </row>
    <row r="69" spans="2:14" ht="15" customHeight="1" x14ac:dyDescent="0.25">
      <c r="B69" s="5" t="s">
        <v>198</v>
      </c>
      <c r="C69" s="7" t="s">
        <v>281</v>
      </c>
      <c r="D69" s="7" t="s">
        <v>282</v>
      </c>
      <c r="E69" s="3">
        <v>211302</v>
      </c>
      <c r="F69" s="58">
        <v>12</v>
      </c>
      <c r="G69" s="59">
        <v>9</v>
      </c>
      <c r="H69" s="62">
        <v>75</v>
      </c>
      <c r="I69" s="59">
        <v>4</v>
      </c>
      <c r="J69" s="60">
        <v>33.333333333333329</v>
      </c>
      <c r="K69" s="61">
        <v>5</v>
      </c>
      <c r="L69" s="63">
        <v>41.666666666666671</v>
      </c>
      <c r="M69" s="59">
        <v>0</v>
      </c>
      <c r="N69" s="62">
        <v>0</v>
      </c>
    </row>
    <row r="70" spans="2:14" ht="15" customHeight="1" x14ac:dyDescent="0.25">
      <c r="B70" s="5" t="s">
        <v>198</v>
      </c>
      <c r="C70" s="7" t="s">
        <v>281</v>
      </c>
      <c r="D70" s="7" t="s">
        <v>283</v>
      </c>
      <c r="E70" s="3">
        <v>211303</v>
      </c>
      <c r="F70" s="58">
        <v>22</v>
      </c>
      <c r="G70" s="59">
        <v>22</v>
      </c>
      <c r="H70" s="62">
        <v>100</v>
      </c>
      <c r="I70" s="59">
        <v>4</v>
      </c>
      <c r="J70" s="60">
        <v>18.181818181818183</v>
      </c>
      <c r="K70" s="61">
        <v>17</v>
      </c>
      <c r="L70" s="63">
        <v>77.272727272727266</v>
      </c>
      <c r="M70" s="59">
        <v>1</v>
      </c>
      <c r="N70" s="62">
        <v>4.5454545454545459</v>
      </c>
    </row>
    <row r="71" spans="2:14" ht="15" customHeight="1" x14ac:dyDescent="0.25">
      <c r="B71" s="5" t="s">
        <v>198</v>
      </c>
      <c r="C71" s="7" t="s">
        <v>281</v>
      </c>
      <c r="D71" s="7" t="s">
        <v>284</v>
      </c>
      <c r="E71" s="3">
        <v>211304</v>
      </c>
      <c r="F71" s="58">
        <v>6</v>
      </c>
      <c r="G71" s="59">
        <v>1</v>
      </c>
      <c r="H71" s="62">
        <v>16.666666666666664</v>
      </c>
      <c r="I71" s="59">
        <v>1</v>
      </c>
      <c r="J71" s="60">
        <v>16.666666666666664</v>
      </c>
      <c r="K71" s="61">
        <v>0</v>
      </c>
      <c r="L71" s="63">
        <v>0</v>
      </c>
      <c r="M71" s="59">
        <v>0</v>
      </c>
      <c r="N71" s="62">
        <v>0</v>
      </c>
    </row>
    <row r="72" spans="2:14" ht="15" customHeight="1" x14ac:dyDescent="0.25">
      <c r="B72" s="5" t="s">
        <v>198</v>
      </c>
      <c r="C72" s="7" t="s">
        <v>281</v>
      </c>
      <c r="D72" s="7" t="s">
        <v>285</v>
      </c>
      <c r="E72" s="3">
        <v>211306</v>
      </c>
      <c r="F72" s="64">
        <v>14</v>
      </c>
      <c r="G72" s="65">
        <v>0</v>
      </c>
      <c r="H72" s="66">
        <v>0</v>
      </c>
      <c r="I72" s="65">
        <v>0</v>
      </c>
      <c r="J72" s="67">
        <v>0</v>
      </c>
      <c r="K72" s="68">
        <v>0</v>
      </c>
      <c r="L72" s="69">
        <v>0</v>
      </c>
      <c r="M72" s="65">
        <v>0</v>
      </c>
      <c r="N72" s="66">
        <v>0</v>
      </c>
    </row>
    <row r="73" spans="2:14" ht="15" customHeight="1" x14ac:dyDescent="0.25">
      <c r="B73" s="5" t="s">
        <v>198</v>
      </c>
      <c r="C73" s="7" t="s">
        <v>281</v>
      </c>
      <c r="D73" s="7" t="s">
        <v>286</v>
      </c>
      <c r="E73" s="3">
        <v>211307</v>
      </c>
      <c r="F73" s="58">
        <v>12</v>
      </c>
      <c r="G73" s="59">
        <v>1</v>
      </c>
      <c r="H73" s="62">
        <v>8.3333333333333321</v>
      </c>
      <c r="I73" s="59">
        <v>1</v>
      </c>
      <c r="J73" s="60">
        <v>8.3333333333333321</v>
      </c>
      <c r="K73" s="61">
        <v>0</v>
      </c>
      <c r="L73" s="63">
        <v>0</v>
      </c>
      <c r="M73" s="59">
        <v>0</v>
      </c>
      <c r="N73" s="62">
        <v>0</v>
      </c>
    </row>
    <row r="74" spans="2:14" ht="15" customHeight="1" x14ac:dyDescent="0.25">
      <c r="B74" s="5" t="s">
        <v>198</v>
      </c>
      <c r="C74" s="7" t="s">
        <v>281</v>
      </c>
      <c r="D74" s="7" t="s">
        <v>281</v>
      </c>
      <c r="E74" s="3">
        <v>211301</v>
      </c>
      <c r="F74" s="17">
        <v>127</v>
      </c>
      <c r="G74" s="25">
        <v>24</v>
      </c>
      <c r="H74" s="30">
        <v>18.897637795275589</v>
      </c>
      <c r="I74" s="25">
        <v>17</v>
      </c>
      <c r="J74" s="21">
        <v>13.385826771653544</v>
      </c>
      <c r="K74" s="37">
        <v>7</v>
      </c>
      <c r="L74" s="31">
        <v>5.5118110236220472</v>
      </c>
      <c r="M74" s="25">
        <v>0</v>
      </c>
      <c r="N74" s="30">
        <v>0</v>
      </c>
    </row>
    <row r="75" spans="2:14" ht="15" customHeight="1" x14ac:dyDescent="0.25">
      <c r="B75" s="5" t="s">
        <v>200</v>
      </c>
      <c r="C75" s="7" t="s">
        <v>200</v>
      </c>
      <c r="D75" s="7" t="s">
        <v>287</v>
      </c>
      <c r="E75" s="3">
        <v>230111</v>
      </c>
      <c r="F75" s="58">
        <v>99</v>
      </c>
      <c r="G75" s="59">
        <v>16</v>
      </c>
      <c r="H75" s="62">
        <v>16.161616161616163</v>
      </c>
      <c r="I75" s="59">
        <v>12</v>
      </c>
      <c r="J75" s="60">
        <v>12.121212121212121</v>
      </c>
      <c r="K75" s="61">
        <v>4</v>
      </c>
      <c r="L75" s="63">
        <v>4.0404040404040407</v>
      </c>
      <c r="M75" s="59">
        <v>0</v>
      </c>
      <c r="N75" s="62">
        <v>0</v>
      </c>
    </row>
    <row r="76" spans="2:14" ht="15" customHeight="1" x14ac:dyDescent="0.25">
      <c r="B76" s="5" t="s">
        <v>200</v>
      </c>
      <c r="C76" s="7" t="s">
        <v>200</v>
      </c>
      <c r="D76" s="7" t="s">
        <v>288</v>
      </c>
      <c r="E76" s="3">
        <v>230107</v>
      </c>
      <c r="F76" s="58">
        <v>32</v>
      </c>
      <c r="G76" s="59">
        <v>31</v>
      </c>
      <c r="H76" s="62">
        <v>96.875</v>
      </c>
      <c r="I76" s="59">
        <v>10</v>
      </c>
      <c r="J76" s="60">
        <v>31.25</v>
      </c>
      <c r="K76" s="61">
        <v>20</v>
      </c>
      <c r="L76" s="63">
        <v>62.5</v>
      </c>
      <c r="M76" s="59">
        <v>1</v>
      </c>
      <c r="N76" s="62">
        <v>3.125</v>
      </c>
    </row>
    <row r="77" spans="2:14" ht="15" customHeight="1" x14ac:dyDescent="0.25">
      <c r="B77" s="5" t="s">
        <v>200</v>
      </c>
      <c r="C77" s="7" t="s">
        <v>200</v>
      </c>
      <c r="D77" s="7" t="s">
        <v>200</v>
      </c>
      <c r="E77" s="3">
        <v>230101</v>
      </c>
      <c r="F77" s="58">
        <v>411</v>
      </c>
      <c r="G77" s="59">
        <v>47</v>
      </c>
      <c r="H77" s="62">
        <v>11.435523114355231</v>
      </c>
      <c r="I77" s="59">
        <v>38</v>
      </c>
      <c r="J77" s="60">
        <v>9.2457420924574212</v>
      </c>
      <c r="K77" s="61">
        <v>9</v>
      </c>
      <c r="L77" s="63">
        <v>2.1897810218978102</v>
      </c>
      <c r="M77" s="59">
        <v>0</v>
      </c>
      <c r="N77" s="62">
        <v>0</v>
      </c>
    </row>
    <row r="78" spans="2:14" ht="15" customHeight="1" x14ac:dyDescent="0.25">
      <c r="B78" s="5" t="s">
        <v>200</v>
      </c>
      <c r="C78" s="7" t="s">
        <v>289</v>
      </c>
      <c r="D78" s="7" t="s">
        <v>289</v>
      </c>
      <c r="E78" s="3">
        <v>230401</v>
      </c>
      <c r="F78" s="58">
        <v>5</v>
      </c>
      <c r="G78" s="59">
        <v>3</v>
      </c>
      <c r="H78" s="62">
        <v>60</v>
      </c>
      <c r="I78" s="59">
        <v>1</v>
      </c>
      <c r="J78" s="60">
        <v>20</v>
      </c>
      <c r="K78" s="61">
        <v>2</v>
      </c>
      <c r="L78" s="63">
        <v>40</v>
      </c>
      <c r="M78" s="59">
        <v>0</v>
      </c>
      <c r="N78" s="62">
        <v>0</v>
      </c>
    </row>
    <row r="79" spans="2:14" ht="15" customHeight="1" x14ac:dyDescent="0.25">
      <c r="B79" s="5" t="s">
        <v>201</v>
      </c>
      <c r="C79" s="7" t="s">
        <v>201</v>
      </c>
      <c r="D79" s="7" t="s">
        <v>290</v>
      </c>
      <c r="E79" s="3">
        <v>240104</v>
      </c>
      <c r="F79" s="75">
        <v>183</v>
      </c>
      <c r="G79" s="76">
        <v>11</v>
      </c>
      <c r="H79" s="77">
        <v>6.0109289617486334</v>
      </c>
      <c r="I79" s="76">
        <v>11</v>
      </c>
      <c r="J79" s="78">
        <v>6.0109289617486334</v>
      </c>
      <c r="K79" s="79">
        <v>0</v>
      </c>
      <c r="L79" s="80">
        <v>0</v>
      </c>
      <c r="M79" s="76">
        <v>0</v>
      </c>
      <c r="N79" s="77">
        <v>0</v>
      </c>
    </row>
    <row r="80" spans="2:14" ht="15" customHeight="1" x14ac:dyDescent="0.25">
      <c r="B80" s="5" t="s">
        <v>201</v>
      </c>
      <c r="C80" s="7" t="s">
        <v>201</v>
      </c>
      <c r="D80" s="7" t="s">
        <v>291</v>
      </c>
      <c r="E80" s="3">
        <v>240105</v>
      </c>
      <c r="F80" s="75">
        <v>185</v>
      </c>
      <c r="G80" s="76">
        <v>9</v>
      </c>
      <c r="H80" s="77">
        <v>4.8648648648648649</v>
      </c>
      <c r="I80" s="76">
        <v>8</v>
      </c>
      <c r="J80" s="78">
        <v>4.3243243243243246</v>
      </c>
      <c r="K80" s="79">
        <v>1</v>
      </c>
      <c r="L80" s="80">
        <v>0.54054054054054057</v>
      </c>
      <c r="M80" s="76">
        <v>0</v>
      </c>
      <c r="N80" s="77">
        <v>0</v>
      </c>
    </row>
    <row r="81" spans="2:14" ht="15" customHeight="1" x14ac:dyDescent="0.25">
      <c r="B81" s="5" t="s">
        <v>201</v>
      </c>
      <c r="C81" s="7" t="s">
        <v>292</v>
      </c>
      <c r="D81" s="7" t="s">
        <v>293</v>
      </c>
      <c r="E81" s="3">
        <v>240302</v>
      </c>
      <c r="F81" s="58">
        <v>432</v>
      </c>
      <c r="G81" s="59">
        <v>88</v>
      </c>
      <c r="H81" s="62">
        <v>20.37037037037037</v>
      </c>
      <c r="I81" s="59">
        <v>76</v>
      </c>
      <c r="J81" s="60">
        <v>17.592592592592592</v>
      </c>
      <c r="K81" s="61">
        <v>12</v>
      </c>
      <c r="L81" s="63">
        <v>2.7777777777777777</v>
      </c>
      <c r="M81" s="59">
        <v>0</v>
      </c>
      <c r="N81" s="62">
        <v>0</v>
      </c>
    </row>
    <row r="82" spans="2:14" ht="15" customHeight="1" x14ac:dyDescent="0.25">
      <c r="B82" s="5" t="s">
        <v>201</v>
      </c>
      <c r="C82" s="7" t="s">
        <v>292</v>
      </c>
      <c r="D82" s="7" t="s">
        <v>294</v>
      </c>
      <c r="E82" s="3">
        <v>240303</v>
      </c>
      <c r="F82" s="17">
        <v>141</v>
      </c>
      <c r="G82" s="25">
        <v>8</v>
      </c>
      <c r="H82" s="30">
        <v>5.6737588652482271</v>
      </c>
      <c r="I82" s="25">
        <v>7</v>
      </c>
      <c r="J82" s="21">
        <v>4.9645390070921991</v>
      </c>
      <c r="K82" s="37">
        <v>1</v>
      </c>
      <c r="L82" s="31">
        <v>0.70921985815602839</v>
      </c>
      <c r="M82" s="25">
        <v>0</v>
      </c>
      <c r="N82" s="30">
        <v>0</v>
      </c>
    </row>
    <row r="83" spans="2:14" ht="15" customHeight="1" x14ac:dyDescent="0.25">
      <c r="B83" s="5" t="s">
        <v>201</v>
      </c>
      <c r="C83" s="7" t="s">
        <v>292</v>
      </c>
      <c r="D83" s="7" t="s">
        <v>295</v>
      </c>
      <c r="E83" s="3">
        <v>240304</v>
      </c>
      <c r="F83" s="17">
        <v>154</v>
      </c>
      <c r="G83" s="25">
        <v>7</v>
      </c>
      <c r="H83" s="30">
        <v>4.5454545454545459</v>
      </c>
      <c r="I83" s="25">
        <v>7</v>
      </c>
      <c r="J83" s="21">
        <v>4.5454545454545459</v>
      </c>
      <c r="K83" s="37">
        <v>0</v>
      </c>
      <c r="L83" s="31">
        <v>0</v>
      </c>
      <c r="M83" s="25">
        <v>0</v>
      </c>
      <c r="N83" s="30">
        <v>0</v>
      </c>
    </row>
    <row r="84" spans="2:14" ht="15" customHeight="1" x14ac:dyDescent="0.25">
      <c r="B84" s="5" t="s">
        <v>201</v>
      </c>
      <c r="C84" s="7" t="s">
        <v>292</v>
      </c>
      <c r="D84" s="7" t="s">
        <v>292</v>
      </c>
      <c r="E84" s="3">
        <v>240301</v>
      </c>
      <c r="F84" s="17">
        <v>470</v>
      </c>
      <c r="G84" s="25">
        <v>97</v>
      </c>
      <c r="H84" s="30">
        <v>20.638297872340424</v>
      </c>
      <c r="I84" s="25">
        <v>72</v>
      </c>
      <c r="J84" s="21">
        <v>15.319148936170212</v>
      </c>
      <c r="K84" s="37">
        <v>25</v>
      </c>
      <c r="L84" s="31">
        <v>5.3191489361702127</v>
      </c>
      <c r="M84" s="25">
        <v>0</v>
      </c>
      <c r="N84" s="30">
        <v>0</v>
      </c>
    </row>
    <row r="85" spans="2:14" ht="15" customHeight="1" x14ac:dyDescent="0.25">
      <c r="B85" s="5" t="s">
        <v>202</v>
      </c>
      <c r="C85" s="7" t="s">
        <v>296</v>
      </c>
      <c r="D85" s="7" t="s">
        <v>297</v>
      </c>
      <c r="E85" s="3">
        <v>250204</v>
      </c>
      <c r="F85" s="17">
        <v>174</v>
      </c>
      <c r="G85" s="25">
        <v>46</v>
      </c>
      <c r="H85" s="30">
        <v>26.436781609195403</v>
      </c>
      <c r="I85" s="25">
        <v>34</v>
      </c>
      <c r="J85" s="21">
        <v>19.540229885057471</v>
      </c>
      <c r="K85" s="37">
        <v>12</v>
      </c>
      <c r="L85" s="31">
        <v>6.8965517241379306</v>
      </c>
      <c r="M85" s="25">
        <v>0</v>
      </c>
      <c r="N85" s="30">
        <v>0</v>
      </c>
    </row>
    <row r="86" spans="2:14" ht="15" customHeight="1" x14ac:dyDescent="0.25">
      <c r="B86" s="5" t="s">
        <v>202</v>
      </c>
      <c r="C86" s="7" t="s">
        <v>298</v>
      </c>
      <c r="D86" s="7" t="s">
        <v>299</v>
      </c>
      <c r="E86" s="3">
        <v>250101</v>
      </c>
      <c r="F86" s="17">
        <v>2477</v>
      </c>
      <c r="G86" s="25">
        <v>477</v>
      </c>
      <c r="H86" s="30">
        <v>19.257165926524021</v>
      </c>
      <c r="I86" s="25">
        <v>357</v>
      </c>
      <c r="J86" s="21">
        <v>14.412595882115461</v>
      </c>
      <c r="K86" s="37">
        <v>120</v>
      </c>
      <c r="L86" s="31">
        <v>4.8445700444085587</v>
      </c>
      <c r="M86" s="25">
        <v>0</v>
      </c>
      <c r="N86" s="30">
        <v>0</v>
      </c>
    </row>
    <row r="87" spans="2:14" ht="15" customHeight="1" x14ac:dyDescent="0.25">
      <c r="B87" s="5" t="s">
        <v>202</v>
      </c>
      <c r="C87" s="7" t="s">
        <v>298</v>
      </c>
      <c r="D87" s="7" t="s">
        <v>300</v>
      </c>
      <c r="E87" s="3">
        <v>250104</v>
      </c>
      <c r="F87" s="17">
        <v>291</v>
      </c>
      <c r="G87" s="25">
        <v>90</v>
      </c>
      <c r="H87" s="30">
        <v>30.927835051546392</v>
      </c>
      <c r="I87" s="25">
        <v>70</v>
      </c>
      <c r="J87" s="21">
        <v>24.054982817869416</v>
      </c>
      <c r="K87" s="37">
        <v>20</v>
      </c>
      <c r="L87" s="31">
        <v>6.8728522336769764</v>
      </c>
      <c r="M87" s="25">
        <v>0</v>
      </c>
      <c r="N87" s="30">
        <v>0</v>
      </c>
    </row>
    <row r="88" spans="2:14" ht="15" customHeight="1" x14ac:dyDescent="0.25">
      <c r="B88" s="5" t="s">
        <v>202</v>
      </c>
      <c r="C88" s="7" t="s">
        <v>301</v>
      </c>
      <c r="D88" s="7" t="s">
        <v>301</v>
      </c>
      <c r="E88" s="3">
        <v>250401</v>
      </c>
      <c r="F88" s="17">
        <v>120</v>
      </c>
      <c r="G88" s="25">
        <v>21</v>
      </c>
      <c r="H88" s="30">
        <v>17.5</v>
      </c>
      <c r="I88" s="25">
        <v>19</v>
      </c>
      <c r="J88" s="21">
        <v>15.833333333333332</v>
      </c>
      <c r="K88" s="37">
        <v>2</v>
      </c>
      <c r="L88" s="31">
        <v>1.6666666666666667</v>
      </c>
      <c r="M88" s="25">
        <v>0</v>
      </c>
      <c r="N88" s="30">
        <v>0</v>
      </c>
    </row>
    <row r="89" spans="2:14" ht="15" customHeight="1" x14ac:dyDescent="0.25">
      <c r="B89" s="5"/>
      <c r="C89" s="7"/>
      <c r="D89" s="7"/>
      <c r="E89" s="3"/>
      <c r="F89" s="17"/>
      <c r="G89" s="25"/>
      <c r="H89" s="30"/>
      <c r="I89" s="25"/>
      <c r="J89" s="21"/>
      <c r="K89" s="37"/>
      <c r="L89" s="31"/>
      <c r="M89" s="25"/>
      <c r="N89" s="30"/>
    </row>
    <row r="90" spans="2:14" ht="15" customHeight="1" thickBot="1" x14ac:dyDescent="0.3">
      <c r="B90" s="5"/>
      <c r="C90" s="7"/>
      <c r="D90" s="7"/>
      <c r="E90" s="3"/>
      <c r="F90" s="58"/>
      <c r="G90" s="59"/>
      <c r="H90" s="62"/>
      <c r="I90" s="59"/>
      <c r="J90" s="60"/>
      <c r="K90" s="61"/>
      <c r="L90" s="63"/>
      <c r="M90" s="59"/>
      <c r="N90" s="62"/>
    </row>
    <row r="91" spans="2:14" ht="15" customHeight="1" thickBot="1" x14ac:dyDescent="0.3">
      <c r="B91" s="98" t="s">
        <v>44</v>
      </c>
      <c r="C91" s="99"/>
      <c r="D91" s="99"/>
      <c r="E91" s="100"/>
      <c r="F91" s="19">
        <f>SUM(F7:F90)</f>
        <v>17120</v>
      </c>
      <c r="G91" s="27">
        <f>SUM(G7:G90)</f>
        <v>3445</v>
      </c>
      <c r="H91" s="34">
        <f>G91/F91*100</f>
        <v>20.122663551401871</v>
      </c>
      <c r="I91" s="27">
        <f>SUM(I7:I90)</f>
        <v>2533</v>
      </c>
      <c r="J91" s="23">
        <f>I91/F91*100</f>
        <v>14.795560747663552</v>
      </c>
      <c r="K91" s="39">
        <f>SUM(K7:K90)</f>
        <v>898</v>
      </c>
      <c r="L91" s="35">
        <f>K91/F91*100</f>
        <v>5.2453271028037385</v>
      </c>
      <c r="M91" s="27">
        <f>SUM(M7:M90)</f>
        <v>14</v>
      </c>
      <c r="N91" s="34">
        <f>M91/F91*100</f>
        <v>8.1775700934579448E-2</v>
      </c>
    </row>
    <row r="92" spans="2:14" ht="15" customHeight="1" x14ac:dyDescent="0.25">
      <c r="B92" s="2" t="str">
        <f>_xlfn.CONCAT("Fuente: Sistema de Información SIEN - HIS, ",RIGHT(INICIO!C8,4),".")</f>
        <v>Fuente: Sistema de Información SIEN - HIS, 2025.</v>
      </c>
      <c r="C92" s="12"/>
      <c r="D92" s="12"/>
      <c r="E92" s="12"/>
    </row>
    <row r="93" spans="2:14" ht="15" customHeight="1" x14ac:dyDescent="0.25">
      <c r="B93" s="2" t="s">
        <v>68</v>
      </c>
      <c r="C93" s="12"/>
      <c r="D93" s="12"/>
      <c r="E93" s="12"/>
    </row>
    <row r="94" spans="2:14" ht="15" customHeight="1" x14ac:dyDescent="0.25">
      <c r="B94" s="2" t="s">
        <v>36</v>
      </c>
    </row>
    <row r="95" spans="2:14" ht="15" customHeight="1" x14ac:dyDescent="0.25">
      <c r="B95" s="2"/>
    </row>
  </sheetData>
  <mergeCells count="12">
    <mergeCell ref="B91:E91"/>
    <mergeCell ref="K5:L5"/>
    <mergeCell ref="M5:N5"/>
    <mergeCell ref="B2:N2"/>
    <mergeCell ref="B5:B6"/>
    <mergeCell ref="C5:C6"/>
    <mergeCell ref="D5:D6"/>
    <mergeCell ref="E5:E6"/>
    <mergeCell ref="F5:F6"/>
    <mergeCell ref="G5:H5"/>
    <mergeCell ref="I5:J5"/>
    <mergeCell ref="B3:N3"/>
  </mergeCells>
  <phoneticPr fontId="17" type="noConversion"/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C2E11-A661-486A-AFDC-CE45779341F2}">
  <sheetPr codeName="Hoja16">
    <tabColor rgb="FFC00000"/>
  </sheetPr>
  <dimension ref="B2:O100"/>
  <sheetViews>
    <sheetView showGridLines="0" workbookViewId="0">
      <selection activeCell="B7" sqref="B7:O96"/>
    </sheetView>
  </sheetViews>
  <sheetFormatPr baseColWidth="10" defaultColWidth="11.42578125" defaultRowHeight="15" customHeight="1" x14ac:dyDescent="0.25"/>
  <cols>
    <col min="1" max="1" width="12.7109375" style="1" customWidth="1"/>
    <col min="2" max="2" width="20.5703125" style="1" customWidth="1"/>
    <col min="3" max="3" width="15.7109375" style="1" customWidth="1"/>
    <col min="4" max="4" width="25.7109375" style="1" customWidth="1"/>
    <col min="5" max="5" width="35.7109375" style="1" customWidth="1"/>
    <col min="6" max="6" width="10.7109375" style="1" customWidth="1"/>
    <col min="7" max="15" width="12.7109375" style="1" customWidth="1"/>
    <col min="16" max="16384" width="11.42578125" style="1"/>
  </cols>
  <sheetData>
    <row r="2" spans="2:15" ht="84.95" customHeight="1" x14ac:dyDescent="0.25">
      <c r="B2" s="91" t="s">
        <v>63</v>
      </c>
      <c r="C2" s="91"/>
      <c r="D2" s="91"/>
      <c r="E2" s="91"/>
      <c r="F2" s="91"/>
      <c r="G2" s="102"/>
      <c r="H2" s="102"/>
      <c r="I2" s="102"/>
      <c r="J2" s="102"/>
      <c r="K2" s="102"/>
      <c r="L2" s="102"/>
      <c r="M2" s="102"/>
      <c r="N2" s="102"/>
      <c r="O2" s="102"/>
    </row>
    <row r="3" spans="2:15" ht="15" customHeight="1" x14ac:dyDescent="0.25">
      <c r="B3" s="92" t="str">
        <f>INICIO!C$8</f>
        <v>PERIODO: ENERO A MARZO - 2025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</row>
    <row r="4" spans="2:15" ht="15" customHeight="1" thickBot="1" x14ac:dyDescent="0.3"/>
    <row r="5" spans="2:15" ht="15" customHeight="1" thickBot="1" x14ac:dyDescent="0.3">
      <c r="B5" s="94" t="s">
        <v>50</v>
      </c>
      <c r="C5" s="94" t="s">
        <v>0</v>
      </c>
      <c r="D5" s="94" t="s">
        <v>5</v>
      </c>
      <c r="E5" s="101" t="s">
        <v>6</v>
      </c>
      <c r="F5" s="94" t="s">
        <v>7</v>
      </c>
      <c r="G5" s="93" t="s">
        <v>10</v>
      </c>
      <c r="H5" s="93" t="s">
        <v>8</v>
      </c>
      <c r="I5" s="93"/>
      <c r="J5" s="96" t="s">
        <v>17</v>
      </c>
      <c r="K5" s="93"/>
      <c r="L5" s="93" t="s">
        <v>18</v>
      </c>
      <c r="M5" s="93"/>
      <c r="N5" s="93" t="s">
        <v>19</v>
      </c>
      <c r="O5" s="93"/>
    </row>
    <row r="6" spans="2:15" ht="15" customHeight="1" thickBot="1" x14ac:dyDescent="0.3">
      <c r="B6" s="94"/>
      <c r="C6" s="94"/>
      <c r="D6" s="94"/>
      <c r="E6" s="101"/>
      <c r="F6" s="94"/>
      <c r="G6" s="93"/>
      <c r="H6" s="9" t="s">
        <v>1</v>
      </c>
      <c r="I6" s="9" t="s">
        <v>2</v>
      </c>
      <c r="J6" s="10" t="s">
        <v>1</v>
      </c>
      <c r="K6" s="9" t="s">
        <v>2</v>
      </c>
      <c r="L6" s="9" t="s">
        <v>1</v>
      </c>
      <c r="M6" s="9" t="s">
        <v>2</v>
      </c>
      <c r="N6" s="9" t="s">
        <v>1</v>
      </c>
      <c r="O6" s="9" t="s">
        <v>2</v>
      </c>
    </row>
    <row r="7" spans="2:15" ht="15" customHeight="1" x14ac:dyDescent="0.25">
      <c r="B7" s="4" t="s">
        <v>48</v>
      </c>
      <c r="C7" s="6" t="s">
        <v>70</v>
      </c>
      <c r="D7" s="7" t="s">
        <v>71</v>
      </c>
      <c r="E7" s="6" t="s">
        <v>72</v>
      </c>
      <c r="F7" s="43">
        <v>210401</v>
      </c>
      <c r="G7" s="16">
        <f t="shared" ref="G7:G47" si="0">IFERROR(VLOOKUP($F7,distrito635,2,0),"-")</f>
        <v>218</v>
      </c>
      <c r="H7" s="24">
        <f t="shared" ref="H7:H47" si="1">IFERROR(VLOOKUP($F7,distrito635,3,0),"-")</f>
        <v>74</v>
      </c>
      <c r="I7" s="20">
        <f t="shared" ref="I7:I47" si="2">IFERROR(VLOOKUP($F7,distrito635,4,0),"-")</f>
        <v>33.944954128440372</v>
      </c>
      <c r="J7" s="36">
        <f t="shared" ref="J7:J47" si="3">IFERROR(VLOOKUP($F7,distrito635,5,0),"-")</f>
        <v>51</v>
      </c>
      <c r="K7" s="24">
        <f t="shared" ref="K7:K47" si="4">IFERROR(VLOOKUP($F7,distrito635,6,0),"-")</f>
        <v>23.394495412844037</v>
      </c>
      <c r="L7" s="20">
        <f t="shared" ref="L7:L47" si="5">IFERROR(VLOOKUP($F7,distrito635,7,0),"-")</f>
        <v>22</v>
      </c>
      <c r="M7" s="16">
        <f t="shared" ref="M7:M47" si="6">IFERROR(VLOOKUP($F7,distrito635,8,0),"-")</f>
        <v>10.091743119266056</v>
      </c>
      <c r="N7" s="24">
        <f t="shared" ref="N7:N47" si="7">IFERROR(VLOOKUP($F7,distrito635,9,0),"-")</f>
        <v>1</v>
      </c>
      <c r="O7" s="28">
        <f t="shared" ref="O7:O47" si="8">IFERROR(VLOOKUP($F7,distrito635,10,0),"-")</f>
        <v>0.45871559633027525</v>
      </c>
    </row>
    <row r="8" spans="2:15" ht="15" customHeight="1" x14ac:dyDescent="0.25">
      <c r="B8" s="5" t="s">
        <v>48</v>
      </c>
      <c r="C8" s="7" t="s">
        <v>70</v>
      </c>
      <c r="D8" s="7" t="s">
        <v>71</v>
      </c>
      <c r="E8" s="7" t="s">
        <v>73</v>
      </c>
      <c r="F8" s="44">
        <v>210402</v>
      </c>
      <c r="G8" s="17">
        <f t="shared" si="0"/>
        <v>183</v>
      </c>
      <c r="H8" s="25">
        <f t="shared" si="1"/>
        <v>110</v>
      </c>
      <c r="I8" s="21">
        <f t="shared" si="2"/>
        <v>60.10928961748634</v>
      </c>
      <c r="J8" s="37">
        <f t="shared" si="3"/>
        <v>37</v>
      </c>
      <c r="K8" s="25">
        <f t="shared" si="4"/>
        <v>20.21857923497268</v>
      </c>
      <c r="L8" s="21">
        <f t="shared" si="5"/>
        <v>73</v>
      </c>
      <c r="M8" s="17">
        <f t="shared" si="6"/>
        <v>39.89071038251366</v>
      </c>
      <c r="N8" s="25">
        <f t="shared" si="7"/>
        <v>0</v>
      </c>
      <c r="O8" s="30">
        <f t="shared" si="8"/>
        <v>0</v>
      </c>
    </row>
    <row r="9" spans="2:15" ht="15" customHeight="1" x14ac:dyDescent="0.25">
      <c r="B9" s="5" t="s">
        <v>48</v>
      </c>
      <c r="C9" s="7" t="s">
        <v>70</v>
      </c>
      <c r="D9" s="7" t="s">
        <v>71</v>
      </c>
      <c r="E9" s="7" t="s">
        <v>74</v>
      </c>
      <c r="F9" s="44">
        <v>210404</v>
      </c>
      <c r="G9" s="17">
        <f t="shared" si="0"/>
        <v>43</v>
      </c>
      <c r="H9" s="25">
        <f t="shared" si="1"/>
        <v>15</v>
      </c>
      <c r="I9" s="21">
        <f t="shared" si="2"/>
        <v>34.883720930232556</v>
      </c>
      <c r="J9" s="37">
        <f t="shared" si="3"/>
        <v>10</v>
      </c>
      <c r="K9" s="25">
        <f t="shared" si="4"/>
        <v>23.255813953488371</v>
      </c>
      <c r="L9" s="21">
        <f t="shared" si="5"/>
        <v>5</v>
      </c>
      <c r="M9" s="17">
        <f t="shared" si="6"/>
        <v>11.627906976744185</v>
      </c>
      <c r="N9" s="25">
        <f t="shared" si="7"/>
        <v>0</v>
      </c>
      <c r="O9" s="30">
        <f t="shared" si="8"/>
        <v>0</v>
      </c>
    </row>
    <row r="10" spans="2:15" ht="15" customHeight="1" x14ac:dyDescent="0.25">
      <c r="B10" s="5" t="s">
        <v>48</v>
      </c>
      <c r="C10" s="7" t="s">
        <v>70</v>
      </c>
      <c r="D10" s="7" t="s">
        <v>70</v>
      </c>
      <c r="E10" s="7" t="s">
        <v>70</v>
      </c>
      <c r="F10" s="44">
        <v>210101</v>
      </c>
      <c r="G10" s="17">
        <f t="shared" si="0"/>
        <v>736</v>
      </c>
      <c r="H10" s="25">
        <f t="shared" si="1"/>
        <v>78</v>
      </c>
      <c r="I10" s="21">
        <f t="shared" si="2"/>
        <v>10.597826086956522</v>
      </c>
      <c r="J10" s="37">
        <f t="shared" si="3"/>
        <v>51</v>
      </c>
      <c r="K10" s="25">
        <f t="shared" si="4"/>
        <v>6.929347826086957</v>
      </c>
      <c r="L10" s="21">
        <f t="shared" si="5"/>
        <v>26</v>
      </c>
      <c r="M10" s="17">
        <f t="shared" si="6"/>
        <v>3.5326086956521738</v>
      </c>
      <c r="N10" s="25">
        <f t="shared" si="7"/>
        <v>1</v>
      </c>
      <c r="O10" s="30">
        <f t="shared" si="8"/>
        <v>0.1358695652173913</v>
      </c>
    </row>
    <row r="11" spans="2:15" ht="15" customHeight="1" x14ac:dyDescent="0.25">
      <c r="B11" s="5" t="s">
        <v>48</v>
      </c>
      <c r="C11" s="7" t="s">
        <v>70</v>
      </c>
      <c r="D11" s="7" t="s">
        <v>70</v>
      </c>
      <c r="E11" s="7" t="s">
        <v>75</v>
      </c>
      <c r="F11" s="44">
        <v>210102</v>
      </c>
      <c r="G11" s="17">
        <f t="shared" si="0"/>
        <v>177</v>
      </c>
      <c r="H11" s="25">
        <f t="shared" si="1"/>
        <v>19</v>
      </c>
      <c r="I11" s="21">
        <f t="shared" si="2"/>
        <v>10.734463276836157</v>
      </c>
      <c r="J11" s="37">
        <f t="shared" si="3"/>
        <v>8</v>
      </c>
      <c r="K11" s="25">
        <f t="shared" si="4"/>
        <v>4.5197740112994351</v>
      </c>
      <c r="L11" s="21">
        <f t="shared" si="5"/>
        <v>9</v>
      </c>
      <c r="M11" s="17">
        <f t="shared" si="6"/>
        <v>5.0847457627118651</v>
      </c>
      <c r="N11" s="25">
        <f t="shared" si="7"/>
        <v>2</v>
      </c>
      <c r="O11" s="30">
        <f t="shared" si="8"/>
        <v>1.1299435028248588</v>
      </c>
    </row>
    <row r="12" spans="2:15" ht="15" customHeight="1" x14ac:dyDescent="0.25">
      <c r="B12" s="5" t="s">
        <v>48</v>
      </c>
      <c r="C12" s="7" t="s">
        <v>70</v>
      </c>
      <c r="D12" s="7" t="s">
        <v>70</v>
      </c>
      <c r="E12" s="7" t="s">
        <v>76</v>
      </c>
      <c r="F12" s="44">
        <v>210103</v>
      </c>
      <c r="G12" s="17">
        <f t="shared" si="0"/>
        <v>22</v>
      </c>
      <c r="H12" s="25">
        <f t="shared" si="1"/>
        <v>1</v>
      </c>
      <c r="I12" s="21">
        <f t="shared" si="2"/>
        <v>4.5454545454545459</v>
      </c>
      <c r="J12" s="37">
        <f t="shared" si="3"/>
        <v>1</v>
      </c>
      <c r="K12" s="25">
        <f t="shared" si="4"/>
        <v>4.5454545454545459</v>
      </c>
      <c r="L12" s="21">
        <f t="shared" si="5"/>
        <v>0</v>
      </c>
      <c r="M12" s="17">
        <f t="shared" si="6"/>
        <v>0</v>
      </c>
      <c r="N12" s="25">
        <f t="shared" si="7"/>
        <v>0</v>
      </c>
      <c r="O12" s="30">
        <f t="shared" si="8"/>
        <v>0</v>
      </c>
    </row>
    <row r="13" spans="2:15" ht="15" customHeight="1" x14ac:dyDescent="0.25">
      <c r="B13" s="5" t="s">
        <v>48</v>
      </c>
      <c r="C13" s="7" t="s">
        <v>70</v>
      </c>
      <c r="D13" s="7" t="s">
        <v>70</v>
      </c>
      <c r="E13" s="7" t="s">
        <v>77</v>
      </c>
      <c r="F13" s="44">
        <v>210105</v>
      </c>
      <c r="G13" s="17">
        <f t="shared" si="0"/>
        <v>194</v>
      </c>
      <c r="H13" s="25">
        <f t="shared" si="1"/>
        <v>46</v>
      </c>
      <c r="I13" s="21">
        <f t="shared" si="2"/>
        <v>23.711340206185564</v>
      </c>
      <c r="J13" s="37">
        <f t="shared" si="3"/>
        <v>34</v>
      </c>
      <c r="K13" s="25">
        <f t="shared" si="4"/>
        <v>17.525773195876287</v>
      </c>
      <c r="L13" s="21">
        <f t="shared" si="5"/>
        <v>11</v>
      </c>
      <c r="M13" s="17">
        <f t="shared" si="6"/>
        <v>5.6701030927835054</v>
      </c>
      <c r="N13" s="25">
        <f t="shared" si="7"/>
        <v>1</v>
      </c>
      <c r="O13" s="30">
        <f t="shared" si="8"/>
        <v>0.51546391752577314</v>
      </c>
    </row>
    <row r="14" spans="2:15" ht="15" customHeight="1" x14ac:dyDescent="0.25">
      <c r="B14" s="5" t="s">
        <v>48</v>
      </c>
      <c r="C14" s="7" t="s">
        <v>70</v>
      </c>
      <c r="D14" s="7" t="s">
        <v>70</v>
      </c>
      <c r="E14" s="7" t="s">
        <v>71</v>
      </c>
      <c r="F14" s="44">
        <v>210106</v>
      </c>
      <c r="G14" s="17">
        <f t="shared" si="0"/>
        <v>118</v>
      </c>
      <c r="H14" s="25">
        <f t="shared" si="1"/>
        <v>25</v>
      </c>
      <c r="I14" s="21">
        <f t="shared" si="2"/>
        <v>21.1864406779661</v>
      </c>
      <c r="J14" s="37">
        <f t="shared" si="3"/>
        <v>20</v>
      </c>
      <c r="K14" s="25">
        <f t="shared" si="4"/>
        <v>16.949152542372879</v>
      </c>
      <c r="L14" s="21">
        <f t="shared" si="5"/>
        <v>5</v>
      </c>
      <c r="M14" s="17">
        <f t="shared" si="6"/>
        <v>4.2372881355932197</v>
      </c>
      <c r="N14" s="25">
        <f t="shared" si="7"/>
        <v>0</v>
      </c>
      <c r="O14" s="30">
        <f t="shared" si="8"/>
        <v>0</v>
      </c>
    </row>
    <row r="15" spans="2:15" ht="15" customHeight="1" x14ac:dyDescent="0.25">
      <c r="B15" s="5" t="s">
        <v>48</v>
      </c>
      <c r="C15" s="7" t="s">
        <v>70</v>
      </c>
      <c r="D15" s="7" t="s">
        <v>70</v>
      </c>
      <c r="E15" s="7" t="s">
        <v>78</v>
      </c>
      <c r="F15" s="44">
        <v>210107</v>
      </c>
      <c r="G15" s="17">
        <f t="shared" si="0"/>
        <v>23</v>
      </c>
      <c r="H15" s="25">
        <f t="shared" si="1"/>
        <v>1</v>
      </c>
      <c r="I15" s="21">
        <f t="shared" si="2"/>
        <v>4.3478260869565215</v>
      </c>
      <c r="J15" s="37">
        <f t="shared" si="3"/>
        <v>0</v>
      </c>
      <c r="K15" s="25">
        <f t="shared" si="4"/>
        <v>0</v>
      </c>
      <c r="L15" s="21">
        <f t="shared" si="5"/>
        <v>1</v>
      </c>
      <c r="M15" s="17">
        <f t="shared" si="6"/>
        <v>4.3478260869565215</v>
      </c>
      <c r="N15" s="25">
        <f t="shared" si="7"/>
        <v>0</v>
      </c>
      <c r="O15" s="30">
        <f t="shared" si="8"/>
        <v>0</v>
      </c>
    </row>
    <row r="16" spans="2:15" ht="15" customHeight="1" x14ac:dyDescent="0.25">
      <c r="B16" s="5" t="s">
        <v>48</v>
      </c>
      <c r="C16" s="7" t="s">
        <v>70</v>
      </c>
      <c r="D16" s="7" t="s">
        <v>70</v>
      </c>
      <c r="E16" s="7" t="s">
        <v>79</v>
      </c>
      <c r="F16" s="44">
        <v>210108</v>
      </c>
      <c r="G16" s="17">
        <f t="shared" si="0"/>
        <v>95</v>
      </c>
      <c r="H16" s="25">
        <f t="shared" si="1"/>
        <v>14</v>
      </c>
      <c r="I16" s="21">
        <f t="shared" si="2"/>
        <v>14.736842105263156</v>
      </c>
      <c r="J16" s="37">
        <f t="shared" si="3"/>
        <v>11</v>
      </c>
      <c r="K16" s="25">
        <f t="shared" si="4"/>
        <v>11.578947368421053</v>
      </c>
      <c r="L16" s="21">
        <f t="shared" si="5"/>
        <v>3</v>
      </c>
      <c r="M16" s="17">
        <f t="shared" si="6"/>
        <v>3.1578947368421053</v>
      </c>
      <c r="N16" s="25">
        <f t="shared" si="7"/>
        <v>0</v>
      </c>
      <c r="O16" s="30">
        <f t="shared" si="8"/>
        <v>0</v>
      </c>
    </row>
    <row r="17" spans="2:15" ht="15" customHeight="1" x14ac:dyDescent="0.25">
      <c r="B17" s="5" t="s">
        <v>48</v>
      </c>
      <c r="C17" s="7" t="s">
        <v>70</v>
      </c>
      <c r="D17" s="7" t="s">
        <v>70</v>
      </c>
      <c r="E17" s="7" t="s">
        <v>80</v>
      </c>
      <c r="F17" s="44">
        <v>210110</v>
      </c>
      <c r="G17" s="17">
        <f t="shared" si="0"/>
        <v>2</v>
      </c>
      <c r="H17" s="25">
        <f t="shared" si="1"/>
        <v>0</v>
      </c>
      <c r="I17" s="21">
        <f t="shared" si="2"/>
        <v>0</v>
      </c>
      <c r="J17" s="37">
        <f t="shared" si="3"/>
        <v>0</v>
      </c>
      <c r="K17" s="25">
        <f t="shared" si="4"/>
        <v>0</v>
      </c>
      <c r="L17" s="21">
        <f t="shared" si="5"/>
        <v>0</v>
      </c>
      <c r="M17" s="17">
        <f t="shared" si="6"/>
        <v>0</v>
      </c>
      <c r="N17" s="25">
        <f t="shared" si="7"/>
        <v>0</v>
      </c>
      <c r="O17" s="30">
        <f t="shared" si="8"/>
        <v>0</v>
      </c>
    </row>
    <row r="18" spans="2:15" ht="15" customHeight="1" x14ac:dyDescent="0.25">
      <c r="B18" s="5" t="s">
        <v>48</v>
      </c>
      <c r="C18" s="7" t="s">
        <v>70</v>
      </c>
      <c r="D18" s="7" t="s">
        <v>70</v>
      </c>
      <c r="E18" s="7" t="s">
        <v>81</v>
      </c>
      <c r="F18" s="44">
        <v>210112</v>
      </c>
      <c r="G18" s="17">
        <f t="shared" si="0"/>
        <v>43</v>
      </c>
      <c r="H18" s="25">
        <f t="shared" si="1"/>
        <v>7</v>
      </c>
      <c r="I18" s="21">
        <f t="shared" si="2"/>
        <v>16.279069767441861</v>
      </c>
      <c r="J18" s="37">
        <f t="shared" si="3"/>
        <v>5</v>
      </c>
      <c r="K18" s="25">
        <f t="shared" si="4"/>
        <v>11.627906976744185</v>
      </c>
      <c r="L18" s="21">
        <f t="shared" si="5"/>
        <v>2</v>
      </c>
      <c r="M18" s="17">
        <f t="shared" si="6"/>
        <v>4.6511627906976747</v>
      </c>
      <c r="N18" s="25">
        <f t="shared" si="7"/>
        <v>0</v>
      </c>
      <c r="O18" s="30">
        <f t="shared" si="8"/>
        <v>0</v>
      </c>
    </row>
    <row r="19" spans="2:15" ht="15" customHeight="1" x14ac:dyDescent="0.25">
      <c r="B19" s="5" t="s">
        <v>48</v>
      </c>
      <c r="C19" s="7" t="s">
        <v>70</v>
      </c>
      <c r="D19" s="7" t="s">
        <v>71</v>
      </c>
      <c r="E19" s="7" t="s">
        <v>82</v>
      </c>
      <c r="F19" s="44">
        <v>210405</v>
      </c>
      <c r="G19" s="17">
        <f t="shared" si="0"/>
        <v>6</v>
      </c>
      <c r="H19" s="25">
        <f t="shared" si="1"/>
        <v>1</v>
      </c>
      <c r="I19" s="21">
        <f t="shared" si="2"/>
        <v>16.666666666666664</v>
      </c>
      <c r="J19" s="37">
        <f t="shared" si="3"/>
        <v>1</v>
      </c>
      <c r="K19" s="25">
        <f t="shared" si="4"/>
        <v>16.666666666666664</v>
      </c>
      <c r="L19" s="21">
        <f t="shared" si="5"/>
        <v>0</v>
      </c>
      <c r="M19" s="17">
        <f t="shared" si="6"/>
        <v>0</v>
      </c>
      <c r="N19" s="25">
        <f t="shared" si="7"/>
        <v>0</v>
      </c>
      <c r="O19" s="30">
        <f t="shared" si="8"/>
        <v>0</v>
      </c>
    </row>
    <row r="20" spans="2:15" ht="15" customHeight="1" x14ac:dyDescent="0.25">
      <c r="B20" s="5" t="s">
        <v>48</v>
      </c>
      <c r="C20" s="7" t="s">
        <v>70</v>
      </c>
      <c r="D20" s="7" t="s">
        <v>71</v>
      </c>
      <c r="E20" s="7" t="s">
        <v>83</v>
      </c>
      <c r="F20" s="44">
        <v>210406</v>
      </c>
      <c r="G20" s="17">
        <f t="shared" si="0"/>
        <v>105</v>
      </c>
      <c r="H20" s="25">
        <f t="shared" si="1"/>
        <v>30</v>
      </c>
      <c r="I20" s="21">
        <f t="shared" si="2"/>
        <v>28.571428571428569</v>
      </c>
      <c r="J20" s="37">
        <f t="shared" si="3"/>
        <v>25</v>
      </c>
      <c r="K20" s="25">
        <f t="shared" si="4"/>
        <v>23.809523809523807</v>
      </c>
      <c r="L20" s="21">
        <f t="shared" si="5"/>
        <v>5</v>
      </c>
      <c r="M20" s="17">
        <f t="shared" si="6"/>
        <v>4.7619047619047619</v>
      </c>
      <c r="N20" s="25">
        <f t="shared" si="7"/>
        <v>0</v>
      </c>
      <c r="O20" s="30">
        <f t="shared" si="8"/>
        <v>0</v>
      </c>
    </row>
    <row r="21" spans="2:15" ht="15" customHeight="1" x14ac:dyDescent="0.25">
      <c r="B21" s="5" t="s">
        <v>48</v>
      </c>
      <c r="C21" s="7" t="s">
        <v>70</v>
      </c>
      <c r="D21" s="7" t="s">
        <v>71</v>
      </c>
      <c r="E21" s="7" t="s">
        <v>84</v>
      </c>
      <c r="F21" s="44">
        <v>210407</v>
      </c>
      <c r="G21" s="17">
        <f t="shared" si="0"/>
        <v>165</v>
      </c>
      <c r="H21" s="25">
        <f t="shared" si="1"/>
        <v>50</v>
      </c>
      <c r="I21" s="21">
        <f t="shared" si="2"/>
        <v>30.303030303030305</v>
      </c>
      <c r="J21" s="37">
        <f t="shared" si="3"/>
        <v>35</v>
      </c>
      <c r="K21" s="25">
        <f t="shared" si="4"/>
        <v>21.212121212121211</v>
      </c>
      <c r="L21" s="21">
        <f t="shared" si="5"/>
        <v>15</v>
      </c>
      <c r="M21" s="17">
        <f t="shared" si="6"/>
        <v>9.0909090909090917</v>
      </c>
      <c r="N21" s="25">
        <f t="shared" si="7"/>
        <v>0</v>
      </c>
      <c r="O21" s="30">
        <f t="shared" si="8"/>
        <v>0</v>
      </c>
    </row>
    <row r="22" spans="2:15" ht="15" customHeight="1" x14ac:dyDescent="0.25">
      <c r="B22" s="5" t="s">
        <v>48</v>
      </c>
      <c r="C22" s="7" t="s">
        <v>70</v>
      </c>
      <c r="D22" s="7" t="s">
        <v>85</v>
      </c>
      <c r="E22" s="7" t="s">
        <v>86</v>
      </c>
      <c r="F22" s="44">
        <v>210501</v>
      </c>
      <c r="G22" s="17">
        <f t="shared" si="0"/>
        <v>246</v>
      </c>
      <c r="H22" s="25">
        <f t="shared" si="1"/>
        <v>28</v>
      </c>
      <c r="I22" s="21">
        <f t="shared" si="2"/>
        <v>11.38211382113821</v>
      </c>
      <c r="J22" s="37">
        <f t="shared" si="3"/>
        <v>24</v>
      </c>
      <c r="K22" s="25">
        <f t="shared" si="4"/>
        <v>9.7560975609756095</v>
      </c>
      <c r="L22" s="21">
        <f t="shared" si="5"/>
        <v>4</v>
      </c>
      <c r="M22" s="17">
        <f t="shared" si="6"/>
        <v>1.6260162601626018</v>
      </c>
      <c r="N22" s="25">
        <f t="shared" si="7"/>
        <v>0</v>
      </c>
      <c r="O22" s="30">
        <f t="shared" si="8"/>
        <v>0</v>
      </c>
    </row>
    <row r="23" spans="2:15" ht="15" customHeight="1" x14ac:dyDescent="0.25">
      <c r="B23" s="5" t="s">
        <v>48</v>
      </c>
      <c r="C23" s="7" t="s">
        <v>70</v>
      </c>
      <c r="D23" s="7" t="s">
        <v>85</v>
      </c>
      <c r="E23" s="7" t="s">
        <v>87</v>
      </c>
      <c r="F23" s="44">
        <v>210502</v>
      </c>
      <c r="G23" s="17">
        <f t="shared" si="0"/>
        <v>39</v>
      </c>
      <c r="H23" s="25">
        <f t="shared" si="1"/>
        <v>4</v>
      </c>
      <c r="I23" s="21">
        <f t="shared" si="2"/>
        <v>10.256410256410255</v>
      </c>
      <c r="J23" s="37">
        <f t="shared" si="3"/>
        <v>4</v>
      </c>
      <c r="K23" s="25">
        <f t="shared" si="4"/>
        <v>10.256410256410255</v>
      </c>
      <c r="L23" s="21">
        <f t="shared" si="5"/>
        <v>0</v>
      </c>
      <c r="M23" s="17">
        <f t="shared" si="6"/>
        <v>0</v>
      </c>
      <c r="N23" s="25">
        <f t="shared" si="7"/>
        <v>0</v>
      </c>
      <c r="O23" s="30">
        <f t="shared" si="8"/>
        <v>0</v>
      </c>
    </row>
    <row r="24" spans="2:15" ht="15" customHeight="1" x14ac:dyDescent="0.25">
      <c r="B24" s="5" t="s">
        <v>48</v>
      </c>
      <c r="C24" s="7" t="s">
        <v>70</v>
      </c>
      <c r="D24" s="7" t="s">
        <v>85</v>
      </c>
      <c r="E24" s="7" t="s">
        <v>88</v>
      </c>
      <c r="F24" s="44">
        <v>210503</v>
      </c>
      <c r="G24" s="17">
        <f t="shared" si="0"/>
        <v>105</v>
      </c>
      <c r="H24" s="25">
        <f t="shared" si="1"/>
        <v>6</v>
      </c>
      <c r="I24" s="21">
        <f t="shared" si="2"/>
        <v>5.7142857142857144</v>
      </c>
      <c r="J24" s="37">
        <f t="shared" si="3"/>
        <v>5</v>
      </c>
      <c r="K24" s="25">
        <f t="shared" si="4"/>
        <v>4.7619047619047619</v>
      </c>
      <c r="L24" s="21">
        <f t="shared" si="5"/>
        <v>1</v>
      </c>
      <c r="M24" s="17">
        <f t="shared" si="6"/>
        <v>0.95238095238095244</v>
      </c>
      <c r="N24" s="25">
        <f t="shared" si="7"/>
        <v>0</v>
      </c>
      <c r="O24" s="30">
        <f t="shared" si="8"/>
        <v>0</v>
      </c>
    </row>
    <row r="25" spans="2:15" ht="15" customHeight="1" x14ac:dyDescent="0.25">
      <c r="B25" s="5" t="s">
        <v>48</v>
      </c>
      <c r="C25" s="7" t="s">
        <v>70</v>
      </c>
      <c r="D25" s="7" t="s">
        <v>89</v>
      </c>
      <c r="E25" s="7" t="s">
        <v>89</v>
      </c>
      <c r="F25" s="44">
        <v>210601</v>
      </c>
      <c r="G25" s="17">
        <f t="shared" si="0"/>
        <v>339</v>
      </c>
      <c r="H25" s="25">
        <f t="shared" si="1"/>
        <v>109</v>
      </c>
      <c r="I25" s="21">
        <f t="shared" si="2"/>
        <v>32.153392330383483</v>
      </c>
      <c r="J25" s="37">
        <f t="shared" si="3"/>
        <v>60</v>
      </c>
      <c r="K25" s="25">
        <f t="shared" si="4"/>
        <v>17.699115044247787</v>
      </c>
      <c r="L25" s="21">
        <f t="shared" si="5"/>
        <v>46</v>
      </c>
      <c r="M25" s="17">
        <f t="shared" si="6"/>
        <v>13.569321533923304</v>
      </c>
      <c r="N25" s="25">
        <f t="shared" si="7"/>
        <v>3</v>
      </c>
      <c r="O25" s="30">
        <f t="shared" si="8"/>
        <v>0.88495575221238942</v>
      </c>
    </row>
    <row r="26" spans="2:15" ht="15" customHeight="1" x14ac:dyDescent="0.25">
      <c r="B26" s="5" t="s">
        <v>48</v>
      </c>
      <c r="C26" s="7" t="s">
        <v>70</v>
      </c>
      <c r="D26" s="7" t="s">
        <v>89</v>
      </c>
      <c r="E26" s="7" t="s">
        <v>90</v>
      </c>
      <c r="F26" s="44">
        <v>210602</v>
      </c>
      <c r="G26" s="17">
        <f t="shared" si="0"/>
        <v>14</v>
      </c>
      <c r="H26" s="25">
        <f t="shared" si="1"/>
        <v>0</v>
      </c>
      <c r="I26" s="21">
        <f t="shared" si="2"/>
        <v>0</v>
      </c>
      <c r="J26" s="37">
        <f t="shared" si="3"/>
        <v>0</v>
      </c>
      <c r="K26" s="25">
        <f t="shared" si="4"/>
        <v>0</v>
      </c>
      <c r="L26" s="21">
        <f t="shared" si="5"/>
        <v>0</v>
      </c>
      <c r="M26" s="17">
        <f t="shared" si="6"/>
        <v>0</v>
      </c>
      <c r="N26" s="25">
        <f t="shared" si="7"/>
        <v>0</v>
      </c>
      <c r="O26" s="30">
        <f t="shared" si="8"/>
        <v>0</v>
      </c>
    </row>
    <row r="27" spans="2:15" ht="15" customHeight="1" x14ac:dyDescent="0.25">
      <c r="B27" s="5" t="s">
        <v>48</v>
      </c>
      <c r="C27" s="7" t="s">
        <v>70</v>
      </c>
      <c r="D27" s="7" t="s">
        <v>89</v>
      </c>
      <c r="E27" s="7" t="s">
        <v>91</v>
      </c>
      <c r="F27" s="44">
        <v>210605</v>
      </c>
      <c r="G27" s="17">
        <f t="shared" si="0"/>
        <v>15</v>
      </c>
      <c r="H27" s="25">
        <f t="shared" si="1"/>
        <v>6</v>
      </c>
      <c r="I27" s="21">
        <f t="shared" si="2"/>
        <v>40</v>
      </c>
      <c r="J27" s="37">
        <f t="shared" si="3"/>
        <v>6</v>
      </c>
      <c r="K27" s="25">
        <f t="shared" si="4"/>
        <v>40</v>
      </c>
      <c r="L27" s="21">
        <f t="shared" si="5"/>
        <v>0</v>
      </c>
      <c r="M27" s="17">
        <f t="shared" si="6"/>
        <v>0</v>
      </c>
      <c r="N27" s="25">
        <f t="shared" si="7"/>
        <v>0</v>
      </c>
      <c r="O27" s="30">
        <f t="shared" si="8"/>
        <v>0</v>
      </c>
    </row>
    <row r="28" spans="2:15" ht="15" customHeight="1" x14ac:dyDescent="0.25">
      <c r="B28" s="5" t="s">
        <v>48</v>
      </c>
      <c r="C28" s="7" t="s">
        <v>70</v>
      </c>
      <c r="D28" s="7" t="s">
        <v>89</v>
      </c>
      <c r="E28" s="7" t="s">
        <v>92</v>
      </c>
      <c r="F28" s="44">
        <v>210607</v>
      </c>
      <c r="G28" s="17">
        <f t="shared" si="0"/>
        <v>192</v>
      </c>
      <c r="H28" s="25">
        <f t="shared" si="1"/>
        <v>14</v>
      </c>
      <c r="I28" s="21">
        <f t="shared" si="2"/>
        <v>7.291666666666667</v>
      </c>
      <c r="J28" s="37">
        <f t="shared" si="3"/>
        <v>8</v>
      </c>
      <c r="K28" s="25">
        <f t="shared" si="4"/>
        <v>4.1666666666666661</v>
      </c>
      <c r="L28" s="21">
        <f t="shared" si="5"/>
        <v>6</v>
      </c>
      <c r="M28" s="17">
        <f t="shared" si="6"/>
        <v>3.125</v>
      </c>
      <c r="N28" s="25">
        <f t="shared" si="7"/>
        <v>0</v>
      </c>
      <c r="O28" s="30">
        <f t="shared" si="8"/>
        <v>0</v>
      </c>
    </row>
    <row r="29" spans="2:15" ht="15" customHeight="1" x14ac:dyDescent="0.25">
      <c r="B29" s="5" t="s">
        <v>48</v>
      </c>
      <c r="C29" s="7" t="s">
        <v>70</v>
      </c>
      <c r="D29" s="7" t="s">
        <v>89</v>
      </c>
      <c r="E29" s="7" t="s">
        <v>93</v>
      </c>
      <c r="F29" s="44">
        <v>210608</v>
      </c>
      <c r="G29" s="17">
        <f t="shared" si="0"/>
        <v>39</v>
      </c>
      <c r="H29" s="25">
        <f t="shared" si="1"/>
        <v>0</v>
      </c>
      <c r="I29" s="21">
        <f t="shared" si="2"/>
        <v>0</v>
      </c>
      <c r="J29" s="37">
        <f t="shared" si="3"/>
        <v>0</v>
      </c>
      <c r="K29" s="25">
        <f t="shared" si="4"/>
        <v>0</v>
      </c>
      <c r="L29" s="21">
        <f t="shared" si="5"/>
        <v>0</v>
      </c>
      <c r="M29" s="17">
        <f t="shared" si="6"/>
        <v>0</v>
      </c>
      <c r="N29" s="25">
        <f t="shared" si="7"/>
        <v>0</v>
      </c>
      <c r="O29" s="30">
        <f t="shared" si="8"/>
        <v>0</v>
      </c>
    </row>
    <row r="30" spans="2:15" ht="15" customHeight="1" x14ac:dyDescent="0.25">
      <c r="B30" s="5" t="s">
        <v>48</v>
      </c>
      <c r="C30" s="7" t="s">
        <v>70</v>
      </c>
      <c r="D30" s="7" t="s">
        <v>94</v>
      </c>
      <c r="E30" s="7" t="s">
        <v>94</v>
      </c>
      <c r="F30" s="44">
        <v>210901</v>
      </c>
      <c r="G30" s="17">
        <f t="shared" si="0"/>
        <v>142</v>
      </c>
      <c r="H30" s="25">
        <f t="shared" si="1"/>
        <v>1</v>
      </c>
      <c r="I30" s="21">
        <f t="shared" si="2"/>
        <v>0.70422535211267612</v>
      </c>
      <c r="J30" s="37">
        <f t="shared" si="3"/>
        <v>1</v>
      </c>
      <c r="K30" s="25">
        <f t="shared" si="4"/>
        <v>0.70422535211267612</v>
      </c>
      <c r="L30" s="21">
        <f t="shared" si="5"/>
        <v>0</v>
      </c>
      <c r="M30" s="17">
        <f t="shared" si="6"/>
        <v>0</v>
      </c>
      <c r="N30" s="25">
        <f t="shared" si="7"/>
        <v>0</v>
      </c>
      <c r="O30" s="30">
        <f t="shared" si="8"/>
        <v>0</v>
      </c>
    </row>
    <row r="31" spans="2:15" ht="15" customHeight="1" x14ac:dyDescent="0.25">
      <c r="B31" s="5" t="s">
        <v>48</v>
      </c>
      <c r="C31" s="7" t="s">
        <v>70</v>
      </c>
      <c r="D31" s="7" t="s">
        <v>94</v>
      </c>
      <c r="E31" s="7" t="s">
        <v>95</v>
      </c>
      <c r="F31" s="44">
        <v>210902</v>
      </c>
      <c r="G31" s="17">
        <f t="shared" si="0"/>
        <v>11</v>
      </c>
      <c r="H31" s="25">
        <f t="shared" si="1"/>
        <v>2</v>
      </c>
      <c r="I31" s="21">
        <f t="shared" si="2"/>
        <v>18.181818181818183</v>
      </c>
      <c r="J31" s="37">
        <f t="shared" si="3"/>
        <v>2</v>
      </c>
      <c r="K31" s="25">
        <f t="shared" si="4"/>
        <v>18.181818181818183</v>
      </c>
      <c r="L31" s="21">
        <f t="shared" si="5"/>
        <v>0</v>
      </c>
      <c r="M31" s="17">
        <f t="shared" si="6"/>
        <v>0</v>
      </c>
      <c r="N31" s="25">
        <f t="shared" si="7"/>
        <v>0</v>
      </c>
      <c r="O31" s="30">
        <f t="shared" si="8"/>
        <v>0</v>
      </c>
    </row>
    <row r="32" spans="2:15" ht="15" customHeight="1" x14ac:dyDescent="0.25">
      <c r="B32" s="5" t="s">
        <v>48</v>
      </c>
      <c r="C32" s="7" t="s">
        <v>70</v>
      </c>
      <c r="D32" s="7" t="s">
        <v>94</v>
      </c>
      <c r="E32" s="7" t="s">
        <v>96</v>
      </c>
      <c r="F32" s="44">
        <v>210903</v>
      </c>
      <c r="G32" s="17">
        <f t="shared" si="0"/>
        <v>8</v>
      </c>
      <c r="H32" s="25">
        <f t="shared" si="1"/>
        <v>1</v>
      </c>
      <c r="I32" s="21">
        <f t="shared" si="2"/>
        <v>12.5</v>
      </c>
      <c r="J32" s="37">
        <f t="shared" si="3"/>
        <v>1</v>
      </c>
      <c r="K32" s="25">
        <f t="shared" si="4"/>
        <v>12.5</v>
      </c>
      <c r="L32" s="21">
        <f t="shared" si="5"/>
        <v>0</v>
      </c>
      <c r="M32" s="17">
        <f t="shared" si="6"/>
        <v>0</v>
      </c>
      <c r="N32" s="25">
        <f t="shared" si="7"/>
        <v>0</v>
      </c>
      <c r="O32" s="30">
        <f t="shared" si="8"/>
        <v>0</v>
      </c>
    </row>
    <row r="33" spans="2:15" ht="15" customHeight="1" x14ac:dyDescent="0.25">
      <c r="B33" s="5" t="s">
        <v>48</v>
      </c>
      <c r="C33" s="7" t="s">
        <v>70</v>
      </c>
      <c r="D33" s="7" t="s">
        <v>94</v>
      </c>
      <c r="E33" s="7" t="s">
        <v>97</v>
      </c>
      <c r="F33" s="44">
        <v>210904</v>
      </c>
      <c r="G33" s="17">
        <f t="shared" si="0"/>
        <v>3</v>
      </c>
      <c r="H33" s="25">
        <f t="shared" si="1"/>
        <v>0</v>
      </c>
      <c r="I33" s="21">
        <f t="shared" si="2"/>
        <v>0</v>
      </c>
      <c r="J33" s="37">
        <f t="shared" si="3"/>
        <v>0</v>
      </c>
      <c r="K33" s="25">
        <f t="shared" si="4"/>
        <v>0</v>
      </c>
      <c r="L33" s="21">
        <f t="shared" si="5"/>
        <v>0</v>
      </c>
      <c r="M33" s="17">
        <f t="shared" si="6"/>
        <v>0</v>
      </c>
      <c r="N33" s="25">
        <f t="shared" si="7"/>
        <v>0</v>
      </c>
      <c r="O33" s="30">
        <f t="shared" si="8"/>
        <v>0</v>
      </c>
    </row>
    <row r="34" spans="2:15" ht="15" customHeight="1" x14ac:dyDescent="0.25">
      <c r="B34" s="5" t="s">
        <v>48</v>
      </c>
      <c r="C34" s="7" t="s">
        <v>70</v>
      </c>
      <c r="D34" s="7" t="s">
        <v>98</v>
      </c>
      <c r="E34" s="7" t="s">
        <v>99</v>
      </c>
      <c r="F34" s="44">
        <v>211002</v>
      </c>
      <c r="G34" s="17">
        <f t="shared" si="0"/>
        <v>55</v>
      </c>
      <c r="H34" s="25">
        <f t="shared" si="1"/>
        <v>25</v>
      </c>
      <c r="I34" s="21">
        <f t="shared" si="2"/>
        <v>45.454545454545453</v>
      </c>
      <c r="J34" s="37">
        <f t="shared" si="3"/>
        <v>17</v>
      </c>
      <c r="K34" s="25">
        <f t="shared" si="4"/>
        <v>30.909090909090907</v>
      </c>
      <c r="L34" s="21">
        <f t="shared" si="5"/>
        <v>8</v>
      </c>
      <c r="M34" s="17">
        <f t="shared" si="6"/>
        <v>14.545454545454545</v>
      </c>
      <c r="N34" s="25">
        <f t="shared" si="7"/>
        <v>0</v>
      </c>
      <c r="O34" s="30">
        <f t="shared" si="8"/>
        <v>0</v>
      </c>
    </row>
    <row r="35" spans="2:15" ht="15" customHeight="1" x14ac:dyDescent="0.25">
      <c r="B35" s="5" t="s">
        <v>48</v>
      </c>
      <c r="C35" s="7" t="s">
        <v>70</v>
      </c>
      <c r="D35" s="7" t="s">
        <v>98</v>
      </c>
      <c r="E35" s="7" t="s">
        <v>100</v>
      </c>
      <c r="F35" s="44">
        <v>211005</v>
      </c>
      <c r="G35" s="17">
        <f t="shared" si="0"/>
        <v>14</v>
      </c>
      <c r="H35" s="25">
        <f t="shared" si="1"/>
        <v>0</v>
      </c>
      <c r="I35" s="21">
        <f t="shared" si="2"/>
        <v>0</v>
      </c>
      <c r="J35" s="37">
        <f t="shared" si="3"/>
        <v>0</v>
      </c>
      <c r="K35" s="25">
        <f t="shared" si="4"/>
        <v>0</v>
      </c>
      <c r="L35" s="21">
        <f t="shared" si="5"/>
        <v>0</v>
      </c>
      <c r="M35" s="17">
        <f t="shared" si="6"/>
        <v>0</v>
      </c>
      <c r="N35" s="25">
        <f t="shared" si="7"/>
        <v>0</v>
      </c>
      <c r="O35" s="30">
        <f t="shared" si="8"/>
        <v>0</v>
      </c>
    </row>
    <row r="36" spans="2:15" ht="15" customHeight="1" x14ac:dyDescent="0.25">
      <c r="B36" s="5" t="s">
        <v>48</v>
      </c>
      <c r="C36" s="7" t="s">
        <v>70</v>
      </c>
      <c r="D36" s="7" t="s">
        <v>101</v>
      </c>
      <c r="E36" s="7" t="s">
        <v>102</v>
      </c>
      <c r="F36" s="44">
        <v>211207</v>
      </c>
      <c r="G36" s="17">
        <f t="shared" si="0"/>
        <v>8</v>
      </c>
      <c r="H36" s="25">
        <f t="shared" si="1"/>
        <v>0</v>
      </c>
      <c r="I36" s="21">
        <f t="shared" si="2"/>
        <v>0</v>
      </c>
      <c r="J36" s="37">
        <f t="shared" si="3"/>
        <v>0</v>
      </c>
      <c r="K36" s="25">
        <f t="shared" si="4"/>
        <v>0</v>
      </c>
      <c r="L36" s="21">
        <f t="shared" si="5"/>
        <v>0</v>
      </c>
      <c r="M36" s="17">
        <f t="shared" si="6"/>
        <v>0</v>
      </c>
      <c r="N36" s="25">
        <f t="shared" si="7"/>
        <v>0</v>
      </c>
      <c r="O36" s="30">
        <f t="shared" si="8"/>
        <v>0</v>
      </c>
    </row>
    <row r="37" spans="2:15" ht="15" customHeight="1" x14ac:dyDescent="0.25">
      <c r="B37" s="5" t="s">
        <v>48</v>
      </c>
      <c r="C37" s="7" t="s">
        <v>70</v>
      </c>
      <c r="D37" s="7" t="s">
        <v>101</v>
      </c>
      <c r="E37" s="7" t="s">
        <v>103</v>
      </c>
      <c r="F37" s="44">
        <v>211208</v>
      </c>
      <c r="G37" s="17">
        <f t="shared" si="0"/>
        <v>5</v>
      </c>
      <c r="H37" s="25">
        <f t="shared" si="1"/>
        <v>0</v>
      </c>
      <c r="I37" s="21">
        <f t="shared" si="2"/>
        <v>0</v>
      </c>
      <c r="J37" s="37">
        <f t="shared" si="3"/>
        <v>0</v>
      </c>
      <c r="K37" s="25">
        <f t="shared" si="4"/>
        <v>0</v>
      </c>
      <c r="L37" s="21">
        <f t="shared" si="5"/>
        <v>0</v>
      </c>
      <c r="M37" s="17">
        <f t="shared" si="6"/>
        <v>0</v>
      </c>
      <c r="N37" s="25">
        <f t="shared" si="7"/>
        <v>0</v>
      </c>
      <c r="O37" s="30">
        <f t="shared" si="8"/>
        <v>0</v>
      </c>
    </row>
    <row r="38" spans="2:15" ht="15" customHeight="1" x14ac:dyDescent="0.25">
      <c r="B38" s="5" t="s">
        <v>48</v>
      </c>
      <c r="C38" s="7" t="s">
        <v>70</v>
      </c>
      <c r="D38" s="7" t="s">
        <v>101</v>
      </c>
      <c r="E38" s="7" t="s">
        <v>104</v>
      </c>
      <c r="F38" s="44">
        <v>211210</v>
      </c>
      <c r="G38" s="17">
        <f t="shared" si="0"/>
        <v>134</v>
      </c>
      <c r="H38" s="25">
        <f t="shared" si="1"/>
        <v>71</v>
      </c>
      <c r="I38" s="21">
        <f t="shared" si="2"/>
        <v>52.985074626865668</v>
      </c>
      <c r="J38" s="37">
        <f t="shared" si="3"/>
        <v>45</v>
      </c>
      <c r="K38" s="25">
        <f t="shared" si="4"/>
        <v>33.582089552238806</v>
      </c>
      <c r="L38" s="21">
        <f t="shared" si="5"/>
        <v>26</v>
      </c>
      <c r="M38" s="17">
        <f t="shared" si="6"/>
        <v>19.402985074626866</v>
      </c>
      <c r="N38" s="25">
        <f t="shared" si="7"/>
        <v>0</v>
      </c>
      <c r="O38" s="30">
        <f t="shared" si="8"/>
        <v>0</v>
      </c>
    </row>
    <row r="39" spans="2:15" ht="15" customHeight="1" x14ac:dyDescent="0.25">
      <c r="B39" s="5" t="s">
        <v>48</v>
      </c>
      <c r="C39" s="7" t="s">
        <v>70</v>
      </c>
      <c r="D39" s="7" t="s">
        <v>105</v>
      </c>
      <c r="E39" s="7" t="s">
        <v>105</v>
      </c>
      <c r="F39" s="44">
        <v>211301</v>
      </c>
      <c r="G39" s="17">
        <f t="shared" si="0"/>
        <v>127</v>
      </c>
      <c r="H39" s="25">
        <f t="shared" si="1"/>
        <v>24</v>
      </c>
      <c r="I39" s="21">
        <f t="shared" si="2"/>
        <v>18.897637795275589</v>
      </c>
      <c r="J39" s="37">
        <f t="shared" si="3"/>
        <v>17</v>
      </c>
      <c r="K39" s="25">
        <f t="shared" si="4"/>
        <v>13.385826771653544</v>
      </c>
      <c r="L39" s="21">
        <f t="shared" si="5"/>
        <v>7</v>
      </c>
      <c r="M39" s="17">
        <f t="shared" si="6"/>
        <v>5.5118110236220472</v>
      </c>
      <c r="N39" s="25">
        <f t="shared" si="7"/>
        <v>0</v>
      </c>
      <c r="O39" s="30">
        <f t="shared" si="8"/>
        <v>0</v>
      </c>
    </row>
    <row r="40" spans="2:15" ht="15" customHeight="1" x14ac:dyDescent="0.25">
      <c r="B40" s="5" t="s">
        <v>48</v>
      </c>
      <c r="C40" s="7" t="s">
        <v>70</v>
      </c>
      <c r="D40" s="7" t="s">
        <v>105</v>
      </c>
      <c r="E40" s="7" t="s">
        <v>106</v>
      </c>
      <c r="F40" s="44">
        <v>211302</v>
      </c>
      <c r="G40" s="17">
        <f t="shared" si="0"/>
        <v>12</v>
      </c>
      <c r="H40" s="25">
        <f t="shared" si="1"/>
        <v>9</v>
      </c>
      <c r="I40" s="21">
        <f t="shared" si="2"/>
        <v>75</v>
      </c>
      <c r="J40" s="37">
        <f t="shared" si="3"/>
        <v>4</v>
      </c>
      <c r="K40" s="25">
        <f t="shared" si="4"/>
        <v>33.333333333333329</v>
      </c>
      <c r="L40" s="21">
        <f t="shared" si="5"/>
        <v>5</v>
      </c>
      <c r="M40" s="17">
        <f t="shared" si="6"/>
        <v>41.666666666666671</v>
      </c>
      <c r="N40" s="25">
        <f t="shared" si="7"/>
        <v>0</v>
      </c>
      <c r="O40" s="30">
        <f t="shared" si="8"/>
        <v>0</v>
      </c>
    </row>
    <row r="41" spans="2:15" ht="15" customHeight="1" x14ac:dyDescent="0.25">
      <c r="B41" s="5" t="s">
        <v>48</v>
      </c>
      <c r="C41" s="7" t="s">
        <v>70</v>
      </c>
      <c r="D41" s="7" t="s">
        <v>105</v>
      </c>
      <c r="E41" s="7" t="s">
        <v>107</v>
      </c>
      <c r="F41" s="44">
        <v>211303</v>
      </c>
      <c r="G41" s="17">
        <f t="shared" si="0"/>
        <v>22</v>
      </c>
      <c r="H41" s="25">
        <f t="shared" si="1"/>
        <v>22</v>
      </c>
      <c r="I41" s="21">
        <f t="shared" si="2"/>
        <v>100</v>
      </c>
      <c r="J41" s="37">
        <f t="shared" si="3"/>
        <v>4</v>
      </c>
      <c r="K41" s="25">
        <f t="shared" si="4"/>
        <v>18.181818181818183</v>
      </c>
      <c r="L41" s="21">
        <f t="shared" si="5"/>
        <v>17</v>
      </c>
      <c r="M41" s="17">
        <f t="shared" si="6"/>
        <v>77.272727272727266</v>
      </c>
      <c r="N41" s="25">
        <f t="shared" si="7"/>
        <v>1</v>
      </c>
      <c r="O41" s="30">
        <f t="shared" si="8"/>
        <v>4.5454545454545459</v>
      </c>
    </row>
    <row r="42" spans="2:15" ht="15" customHeight="1" x14ac:dyDescent="0.25">
      <c r="B42" s="5" t="s">
        <v>48</v>
      </c>
      <c r="C42" s="7" t="s">
        <v>70</v>
      </c>
      <c r="D42" s="7" t="s">
        <v>105</v>
      </c>
      <c r="E42" s="7" t="s">
        <v>108</v>
      </c>
      <c r="F42" s="44">
        <v>211304</v>
      </c>
      <c r="G42" s="17">
        <f t="shared" si="0"/>
        <v>6</v>
      </c>
      <c r="H42" s="25">
        <f t="shared" si="1"/>
        <v>1</v>
      </c>
      <c r="I42" s="21">
        <f t="shared" si="2"/>
        <v>16.666666666666664</v>
      </c>
      <c r="J42" s="37">
        <f t="shared" si="3"/>
        <v>1</v>
      </c>
      <c r="K42" s="25">
        <f t="shared" si="4"/>
        <v>16.666666666666664</v>
      </c>
      <c r="L42" s="21">
        <f t="shared" si="5"/>
        <v>0</v>
      </c>
      <c r="M42" s="17">
        <f t="shared" si="6"/>
        <v>0</v>
      </c>
      <c r="N42" s="25">
        <f t="shared" si="7"/>
        <v>0</v>
      </c>
      <c r="O42" s="30">
        <f t="shared" si="8"/>
        <v>0</v>
      </c>
    </row>
    <row r="43" spans="2:15" ht="15" customHeight="1" x14ac:dyDescent="0.25">
      <c r="B43" s="5" t="s">
        <v>48</v>
      </c>
      <c r="C43" s="7" t="s">
        <v>70</v>
      </c>
      <c r="D43" s="7" t="s">
        <v>105</v>
      </c>
      <c r="E43" s="7" t="s">
        <v>109</v>
      </c>
      <c r="F43" s="44">
        <v>211305</v>
      </c>
      <c r="G43" s="17" t="str">
        <f t="shared" si="0"/>
        <v>-</v>
      </c>
      <c r="H43" s="25" t="str">
        <f t="shared" si="1"/>
        <v>-</v>
      </c>
      <c r="I43" s="21" t="str">
        <f t="shared" si="2"/>
        <v>-</v>
      </c>
      <c r="J43" s="37" t="str">
        <f t="shared" si="3"/>
        <v>-</v>
      </c>
      <c r="K43" s="25" t="str">
        <f t="shared" si="4"/>
        <v>-</v>
      </c>
      <c r="L43" s="21" t="str">
        <f t="shared" si="5"/>
        <v>-</v>
      </c>
      <c r="M43" s="17" t="str">
        <f t="shared" si="6"/>
        <v>-</v>
      </c>
      <c r="N43" s="25" t="str">
        <f t="shared" si="7"/>
        <v>-</v>
      </c>
      <c r="O43" s="30" t="str">
        <f t="shared" si="8"/>
        <v>-</v>
      </c>
    </row>
    <row r="44" spans="2:15" ht="15" customHeight="1" x14ac:dyDescent="0.25">
      <c r="B44" s="5" t="s">
        <v>48</v>
      </c>
      <c r="C44" s="7" t="s">
        <v>70</v>
      </c>
      <c r="D44" s="7" t="s">
        <v>105</v>
      </c>
      <c r="E44" s="7" t="s">
        <v>110</v>
      </c>
      <c r="F44" s="44">
        <v>211306</v>
      </c>
      <c r="G44" s="17">
        <f t="shared" si="0"/>
        <v>14</v>
      </c>
      <c r="H44" s="25">
        <f t="shared" si="1"/>
        <v>0</v>
      </c>
      <c r="I44" s="21">
        <f t="shared" si="2"/>
        <v>0</v>
      </c>
      <c r="J44" s="37">
        <f t="shared" si="3"/>
        <v>0</v>
      </c>
      <c r="K44" s="25">
        <f t="shared" si="4"/>
        <v>0</v>
      </c>
      <c r="L44" s="21">
        <f t="shared" si="5"/>
        <v>0</v>
      </c>
      <c r="M44" s="17">
        <f t="shared" si="6"/>
        <v>0</v>
      </c>
      <c r="N44" s="25">
        <f t="shared" si="7"/>
        <v>0</v>
      </c>
      <c r="O44" s="30">
        <f t="shared" si="8"/>
        <v>0</v>
      </c>
    </row>
    <row r="45" spans="2:15" ht="15" customHeight="1" x14ac:dyDescent="0.25">
      <c r="B45" s="5" t="s">
        <v>48</v>
      </c>
      <c r="C45" s="7" t="s">
        <v>70</v>
      </c>
      <c r="D45" s="7" t="s">
        <v>105</v>
      </c>
      <c r="E45" s="7" t="s">
        <v>111</v>
      </c>
      <c r="F45" s="44">
        <v>211307</v>
      </c>
      <c r="G45" s="17">
        <f t="shared" si="0"/>
        <v>12</v>
      </c>
      <c r="H45" s="25">
        <f t="shared" si="1"/>
        <v>1</v>
      </c>
      <c r="I45" s="21">
        <f t="shared" si="2"/>
        <v>8.3333333333333321</v>
      </c>
      <c r="J45" s="37">
        <f t="shared" si="3"/>
        <v>1</v>
      </c>
      <c r="K45" s="25">
        <f t="shared" si="4"/>
        <v>8.3333333333333321</v>
      </c>
      <c r="L45" s="21">
        <f t="shared" si="5"/>
        <v>0</v>
      </c>
      <c r="M45" s="17">
        <f t="shared" si="6"/>
        <v>0</v>
      </c>
      <c r="N45" s="25">
        <f t="shared" si="7"/>
        <v>0</v>
      </c>
      <c r="O45" s="30">
        <f t="shared" si="8"/>
        <v>0</v>
      </c>
    </row>
    <row r="46" spans="2:15" ht="15" customHeight="1" x14ac:dyDescent="0.25">
      <c r="B46" s="5" t="s">
        <v>48</v>
      </c>
      <c r="C46" s="7" t="s">
        <v>112</v>
      </c>
      <c r="D46" s="7" t="s">
        <v>112</v>
      </c>
      <c r="E46" s="7" t="s">
        <v>113</v>
      </c>
      <c r="F46" s="44">
        <v>230107</v>
      </c>
      <c r="G46" s="17">
        <f t="shared" si="0"/>
        <v>32</v>
      </c>
      <c r="H46" s="25">
        <f t="shared" si="1"/>
        <v>31</v>
      </c>
      <c r="I46" s="21">
        <f t="shared" si="2"/>
        <v>96.875</v>
      </c>
      <c r="J46" s="37">
        <f t="shared" si="3"/>
        <v>10</v>
      </c>
      <c r="K46" s="25">
        <f t="shared" si="4"/>
        <v>31.25</v>
      </c>
      <c r="L46" s="21">
        <f t="shared" si="5"/>
        <v>20</v>
      </c>
      <c r="M46" s="17">
        <f t="shared" si="6"/>
        <v>62.5</v>
      </c>
      <c r="N46" s="25">
        <f t="shared" si="7"/>
        <v>1</v>
      </c>
      <c r="O46" s="30">
        <f t="shared" si="8"/>
        <v>3.125</v>
      </c>
    </row>
    <row r="47" spans="2:15" ht="15" customHeight="1" thickBot="1" x14ac:dyDescent="0.3">
      <c r="B47" s="5" t="s">
        <v>48</v>
      </c>
      <c r="C47" s="7" t="s">
        <v>112</v>
      </c>
      <c r="D47" s="7" t="s">
        <v>114</v>
      </c>
      <c r="E47" s="7" t="s">
        <v>114</v>
      </c>
      <c r="F47" s="44">
        <v>230401</v>
      </c>
      <c r="G47" s="17">
        <f t="shared" si="0"/>
        <v>5</v>
      </c>
      <c r="H47" s="25">
        <f t="shared" si="1"/>
        <v>3</v>
      </c>
      <c r="I47" s="21">
        <f t="shared" si="2"/>
        <v>60</v>
      </c>
      <c r="J47" s="37">
        <f t="shared" si="3"/>
        <v>1</v>
      </c>
      <c r="K47" s="25">
        <f t="shared" si="4"/>
        <v>20</v>
      </c>
      <c r="L47" s="21">
        <f t="shared" si="5"/>
        <v>2</v>
      </c>
      <c r="M47" s="17">
        <f t="shared" si="6"/>
        <v>40</v>
      </c>
      <c r="N47" s="25">
        <f t="shared" si="7"/>
        <v>0</v>
      </c>
      <c r="O47" s="30">
        <f t="shared" si="8"/>
        <v>0</v>
      </c>
    </row>
    <row r="48" spans="2:15" ht="15" customHeight="1" thickBot="1" x14ac:dyDescent="0.3">
      <c r="B48" s="81"/>
      <c r="C48" s="71"/>
      <c r="D48" s="71" t="str">
        <f>UPPER(_xlfn.CONCAT("Total ",B47))</f>
        <v>TOTAL ZONA ALTIPLÁNICA</v>
      </c>
      <c r="E48" s="71"/>
      <c r="F48" s="82"/>
      <c r="G48" s="19">
        <f>SUM(G7:G47)</f>
        <v>3729</v>
      </c>
      <c r="H48" s="27">
        <f>SUM(H7:H47)</f>
        <v>829</v>
      </c>
      <c r="I48" s="23">
        <f>H48/G48*100</f>
        <v>22.231161169214268</v>
      </c>
      <c r="J48" s="39">
        <f>SUM(J7:J47)</f>
        <v>500</v>
      </c>
      <c r="K48" s="27">
        <f>SUM(K7:K47)</f>
        <v>525.90195332814289</v>
      </c>
      <c r="L48" s="23">
        <f>SUM(L7:L47)</f>
        <v>319</v>
      </c>
      <c r="M48" s="19">
        <f>SUM(M7:M47)</f>
        <v>386.31716696213903</v>
      </c>
      <c r="N48" s="27">
        <f>SUM(N7:N47)</f>
        <v>10</v>
      </c>
      <c r="O48" s="34">
        <f>N48/M48*100</f>
        <v>2.5885466283148761</v>
      </c>
    </row>
    <row r="49" spans="2:15" ht="15" customHeight="1" x14ac:dyDescent="0.25">
      <c r="B49" s="5" t="s">
        <v>115</v>
      </c>
      <c r="C49" s="7" t="s">
        <v>116</v>
      </c>
      <c r="D49" s="7" t="s">
        <v>117</v>
      </c>
      <c r="E49" s="7" t="s">
        <v>118</v>
      </c>
      <c r="F49" s="44">
        <v>170301</v>
      </c>
      <c r="G49" s="17">
        <f>IFERROR(VLOOKUP($F49,distrito635,2,0),"-")</f>
        <v>51</v>
      </c>
      <c r="H49" s="25">
        <f>IFERROR(VLOOKUP($F49,distrito635,3,0),"-")</f>
        <v>8</v>
      </c>
      <c r="I49" s="21">
        <f>IFERROR(VLOOKUP($F49,distrito635,4,0),"-")</f>
        <v>15.686274509803921</v>
      </c>
      <c r="J49" s="37">
        <f>IFERROR(VLOOKUP($F49,distrito635,5,0),"-")</f>
        <v>5</v>
      </c>
      <c r="K49" s="25">
        <f>IFERROR(VLOOKUP($F49,distrito635,6,0),"-")</f>
        <v>9.8039215686274517</v>
      </c>
      <c r="L49" s="21">
        <f>IFERROR(VLOOKUP($F49,distrito635,7,0),"-")</f>
        <v>3</v>
      </c>
      <c r="M49" s="17">
        <f>IFERROR(VLOOKUP($F49,distrito635,8,0),"-")</f>
        <v>5.8823529411764701</v>
      </c>
      <c r="N49" s="25">
        <f>IFERROR(VLOOKUP($F49,distrito635,9,0),"-")</f>
        <v>0</v>
      </c>
      <c r="O49" s="30">
        <f>IFERROR(VLOOKUP($F49,distrito635,10,0),"-")</f>
        <v>0</v>
      </c>
    </row>
    <row r="50" spans="2:15" ht="15" customHeight="1" x14ac:dyDescent="0.25">
      <c r="B50" s="5" t="s">
        <v>115</v>
      </c>
      <c r="C50" s="7" t="s">
        <v>116</v>
      </c>
      <c r="D50" s="7" t="s">
        <v>117</v>
      </c>
      <c r="E50" s="7" t="s">
        <v>119</v>
      </c>
      <c r="F50" s="44">
        <v>170302</v>
      </c>
      <c r="G50" s="17">
        <f>IFERROR(VLOOKUP($F50,distrito635,2,0),"-")</f>
        <v>137</v>
      </c>
      <c r="H50" s="25">
        <f>IFERROR(VLOOKUP($F50,distrito635,3,0),"-")</f>
        <v>19</v>
      </c>
      <c r="I50" s="21">
        <f>IFERROR(VLOOKUP($F50,distrito635,4,0),"-")</f>
        <v>13.868613138686131</v>
      </c>
      <c r="J50" s="37">
        <f>IFERROR(VLOOKUP($F50,distrito635,5,0),"-")</f>
        <v>13</v>
      </c>
      <c r="K50" s="25">
        <f>IFERROR(VLOOKUP($F50,distrito635,6,0),"-")</f>
        <v>9.4890510948905096</v>
      </c>
      <c r="L50" s="21">
        <f>IFERROR(VLOOKUP($F50,distrito635,7,0),"-")</f>
        <v>6</v>
      </c>
      <c r="M50" s="17">
        <f>IFERROR(VLOOKUP($F50,distrito635,8,0),"-")</f>
        <v>4.3795620437956204</v>
      </c>
      <c r="N50" s="25">
        <f>IFERROR(VLOOKUP($F50,distrito635,9,0),"-")</f>
        <v>0</v>
      </c>
      <c r="O50" s="30">
        <f>IFERROR(VLOOKUP($F50,distrito635,10,0),"-")</f>
        <v>0</v>
      </c>
    </row>
    <row r="51" spans="2:15" ht="15" customHeight="1" x14ac:dyDescent="0.25">
      <c r="B51" s="5" t="s">
        <v>115</v>
      </c>
      <c r="C51" s="7" t="s">
        <v>116</v>
      </c>
      <c r="D51" s="7" t="s">
        <v>117</v>
      </c>
      <c r="E51" s="7" t="s">
        <v>117</v>
      </c>
      <c r="F51" s="44">
        <v>170303</v>
      </c>
      <c r="G51" s="17">
        <f>IFERROR(VLOOKUP($F51,distrito635,2,0),"-")</f>
        <v>117</v>
      </c>
      <c r="H51" s="25">
        <f>IFERROR(VLOOKUP($F51,distrito635,3,0),"-")</f>
        <v>25</v>
      </c>
      <c r="I51" s="21">
        <f>IFERROR(VLOOKUP($F51,distrito635,4,0),"-")</f>
        <v>21.367521367521366</v>
      </c>
      <c r="J51" s="37">
        <f>IFERROR(VLOOKUP($F51,distrito635,5,0),"-")</f>
        <v>20</v>
      </c>
      <c r="K51" s="25">
        <f>IFERROR(VLOOKUP($F51,distrito635,6,0),"-")</f>
        <v>17.094017094017094</v>
      </c>
      <c r="L51" s="21">
        <f>IFERROR(VLOOKUP($F51,distrito635,7,0),"-")</f>
        <v>5</v>
      </c>
      <c r="M51" s="17">
        <f>IFERROR(VLOOKUP($F51,distrito635,8,0),"-")</f>
        <v>4.2735042735042734</v>
      </c>
      <c r="N51" s="25">
        <f>IFERROR(VLOOKUP($F51,distrito635,9,0),"-")</f>
        <v>0</v>
      </c>
      <c r="O51" s="30">
        <f>IFERROR(VLOOKUP($F51,distrito635,10,0),"-")</f>
        <v>0</v>
      </c>
    </row>
    <row r="52" spans="2:15" ht="15" customHeight="1" x14ac:dyDescent="0.25">
      <c r="B52" s="5" t="s">
        <v>115</v>
      </c>
      <c r="C52" s="7" t="s">
        <v>116</v>
      </c>
      <c r="D52" s="7" t="s">
        <v>120</v>
      </c>
      <c r="E52" s="7" t="s">
        <v>120</v>
      </c>
      <c r="F52" s="44">
        <v>170101</v>
      </c>
      <c r="G52" s="17">
        <f>IFERROR(VLOOKUP($F52,distrito635,2,0),"-")</f>
        <v>382</v>
      </c>
      <c r="H52" s="25">
        <f>IFERROR(VLOOKUP($F52,distrito635,3,0),"-")</f>
        <v>52</v>
      </c>
      <c r="I52" s="21">
        <f>IFERROR(VLOOKUP($F52,distrito635,4,0),"-")</f>
        <v>13.612565445026178</v>
      </c>
      <c r="J52" s="37">
        <f>IFERROR(VLOOKUP($F52,distrito635,5,0),"-")</f>
        <v>36</v>
      </c>
      <c r="K52" s="25">
        <f>IFERROR(VLOOKUP($F52,distrito635,6,0),"-")</f>
        <v>9.4240837696335085</v>
      </c>
      <c r="L52" s="21">
        <f>IFERROR(VLOOKUP($F52,distrito635,7,0),"-")</f>
        <v>16</v>
      </c>
      <c r="M52" s="17">
        <f>IFERROR(VLOOKUP($F52,distrito635,8,0),"-")</f>
        <v>4.1884816753926701</v>
      </c>
      <c r="N52" s="25">
        <f>IFERROR(VLOOKUP($F52,distrito635,9,0),"-")</f>
        <v>0</v>
      </c>
      <c r="O52" s="30">
        <f>IFERROR(VLOOKUP($F52,distrito635,10,0),"-")</f>
        <v>0</v>
      </c>
    </row>
    <row r="53" spans="2:15" ht="15" customHeight="1" thickBot="1" x14ac:dyDescent="0.3">
      <c r="B53" s="5" t="s">
        <v>115</v>
      </c>
      <c r="C53" s="7" t="s">
        <v>116</v>
      </c>
      <c r="D53" s="7" t="s">
        <v>120</v>
      </c>
      <c r="E53" s="7" t="s">
        <v>121</v>
      </c>
      <c r="F53" s="44">
        <v>170103</v>
      </c>
      <c r="G53" s="17">
        <f>IFERROR(VLOOKUP($F53,distrito635,2,0),"-")</f>
        <v>370</v>
      </c>
      <c r="H53" s="25">
        <f>IFERROR(VLOOKUP($F53,distrito635,3,0),"-")</f>
        <v>59</v>
      </c>
      <c r="I53" s="21">
        <f>IFERROR(VLOOKUP($F53,distrito635,4,0),"-")</f>
        <v>15.945945945945947</v>
      </c>
      <c r="J53" s="37">
        <f>IFERROR(VLOOKUP($F53,distrito635,5,0),"-")</f>
        <v>49</v>
      </c>
      <c r="K53" s="25">
        <f>IFERROR(VLOOKUP($F53,distrito635,6,0),"-")</f>
        <v>13.243243243243244</v>
      </c>
      <c r="L53" s="21">
        <f>IFERROR(VLOOKUP($F53,distrito635,7,0),"-")</f>
        <v>10</v>
      </c>
      <c r="M53" s="17">
        <f>IFERROR(VLOOKUP($F53,distrito635,8,0),"-")</f>
        <v>2.7027027027027026</v>
      </c>
      <c r="N53" s="25">
        <f>IFERROR(VLOOKUP($F53,distrito635,9,0),"-")</f>
        <v>0</v>
      </c>
      <c r="O53" s="30">
        <f>IFERROR(VLOOKUP($F53,distrito635,10,0),"-")</f>
        <v>0</v>
      </c>
    </row>
    <row r="54" spans="2:15" ht="15" customHeight="1" thickBot="1" x14ac:dyDescent="0.3">
      <c r="B54" s="81"/>
      <c r="C54" s="71"/>
      <c r="D54" s="71" t="str">
        <f>UPPER(_xlfn.CONCAT("Total ",B53))</f>
        <v>TOTAL ZONA AMAZÓNICA ARTICULADA</v>
      </c>
      <c r="E54" s="71"/>
      <c r="F54" s="82"/>
      <c r="G54" s="19">
        <f>SUM(G49:G53)</f>
        <v>1057</v>
      </c>
      <c r="H54" s="27">
        <f>SUM(H49:H53)</f>
        <v>163</v>
      </c>
      <c r="I54" s="23">
        <f>H54/G54*100</f>
        <v>15.421002838221382</v>
      </c>
      <c r="J54" s="39">
        <f>SUM(J49:J53)</f>
        <v>123</v>
      </c>
      <c r="K54" s="27">
        <f>SUM(K49:K53)</f>
        <v>59.054316770411802</v>
      </c>
      <c r="L54" s="23">
        <f>SUM(L49:L53)</f>
        <v>40</v>
      </c>
      <c r="M54" s="19">
        <f>SUM(M49:M53)</f>
        <v>21.426603636571734</v>
      </c>
      <c r="N54" s="27">
        <f>SUM(N49:N53)</f>
        <v>0</v>
      </c>
      <c r="O54" s="34">
        <f>N54/M54*100</f>
        <v>0</v>
      </c>
    </row>
    <row r="55" spans="2:15" ht="15" customHeight="1" x14ac:dyDescent="0.25">
      <c r="B55" s="5" t="s">
        <v>122</v>
      </c>
      <c r="C55" s="7" t="s">
        <v>123</v>
      </c>
      <c r="D55" s="7" t="s">
        <v>124</v>
      </c>
      <c r="E55" s="7" t="s">
        <v>125</v>
      </c>
      <c r="F55" s="44">
        <v>10205</v>
      </c>
      <c r="G55" s="17">
        <f t="shared" ref="G55:G75" si="9">IFERROR(VLOOKUP($F55,distrito635,2,0),"-")</f>
        <v>1157</v>
      </c>
      <c r="H55" s="25">
        <f t="shared" ref="H55:H75" si="10">IFERROR(VLOOKUP($F55,distrito635,3,0),"-")</f>
        <v>212</v>
      </c>
      <c r="I55" s="21">
        <f t="shared" ref="I55:I75" si="11">IFERROR(VLOOKUP($F55,distrito635,4,0),"-")</f>
        <v>18.323249783923941</v>
      </c>
      <c r="J55" s="37">
        <f t="shared" ref="J55:J75" si="12">IFERROR(VLOOKUP($F55,distrito635,5,0),"-")</f>
        <v>158</v>
      </c>
      <c r="K55" s="25">
        <f t="shared" ref="K55:K75" si="13">IFERROR(VLOOKUP($F55,distrito635,6,0),"-")</f>
        <v>13.656006914433879</v>
      </c>
      <c r="L55" s="21">
        <f t="shared" ref="L55:L75" si="14">IFERROR(VLOOKUP($F55,distrito635,7,0),"-")</f>
        <v>53</v>
      </c>
      <c r="M55" s="17">
        <f t="shared" ref="M55:M75" si="15">IFERROR(VLOOKUP($F55,distrito635,8,0),"-")</f>
        <v>4.5808124459809854</v>
      </c>
      <c r="N55" s="25">
        <f t="shared" ref="N55:N75" si="16">IFERROR(VLOOKUP($F55,distrito635,9,0),"-")</f>
        <v>1</v>
      </c>
      <c r="O55" s="30">
        <f t="shared" ref="O55:O75" si="17">IFERROR(VLOOKUP($F55,distrito635,10,0),"-")</f>
        <v>8.6430423509075191E-2</v>
      </c>
    </row>
    <row r="56" spans="2:15" ht="15" customHeight="1" x14ac:dyDescent="0.25">
      <c r="B56" s="5" t="s">
        <v>122</v>
      </c>
      <c r="C56" s="7" t="s">
        <v>123</v>
      </c>
      <c r="D56" s="7" t="s">
        <v>126</v>
      </c>
      <c r="E56" s="7" t="s">
        <v>127</v>
      </c>
      <c r="F56" s="44">
        <v>10402</v>
      </c>
      <c r="G56" s="17">
        <f t="shared" si="9"/>
        <v>539</v>
      </c>
      <c r="H56" s="25">
        <f t="shared" si="10"/>
        <v>87</v>
      </c>
      <c r="I56" s="21">
        <f t="shared" si="11"/>
        <v>16.14100185528757</v>
      </c>
      <c r="J56" s="37">
        <f t="shared" si="12"/>
        <v>69</v>
      </c>
      <c r="K56" s="25">
        <f t="shared" si="13"/>
        <v>12.80148423005566</v>
      </c>
      <c r="L56" s="21">
        <f t="shared" si="14"/>
        <v>18</v>
      </c>
      <c r="M56" s="17">
        <f t="shared" si="15"/>
        <v>3.339517625231911</v>
      </c>
      <c r="N56" s="25">
        <f t="shared" si="16"/>
        <v>0</v>
      </c>
      <c r="O56" s="30">
        <f t="shared" si="17"/>
        <v>0</v>
      </c>
    </row>
    <row r="57" spans="2:15" ht="15" customHeight="1" x14ac:dyDescent="0.25">
      <c r="B57" s="5" t="s">
        <v>122</v>
      </c>
      <c r="C57" s="7" t="s">
        <v>123</v>
      </c>
      <c r="D57" s="7" t="s">
        <v>126</v>
      </c>
      <c r="E57" s="7" t="s">
        <v>128</v>
      </c>
      <c r="F57" s="44">
        <v>10403</v>
      </c>
      <c r="G57" s="17">
        <f t="shared" si="9"/>
        <v>726</v>
      </c>
      <c r="H57" s="25">
        <f t="shared" si="10"/>
        <v>164</v>
      </c>
      <c r="I57" s="21">
        <f t="shared" si="11"/>
        <v>22.589531680440771</v>
      </c>
      <c r="J57" s="37">
        <f t="shared" si="12"/>
        <v>123</v>
      </c>
      <c r="K57" s="25">
        <f t="shared" si="13"/>
        <v>16.942148760330578</v>
      </c>
      <c r="L57" s="21">
        <f t="shared" si="14"/>
        <v>41</v>
      </c>
      <c r="M57" s="17">
        <f t="shared" si="15"/>
        <v>5.6473829201101928</v>
      </c>
      <c r="N57" s="25">
        <f t="shared" si="16"/>
        <v>0</v>
      </c>
      <c r="O57" s="30">
        <f t="shared" si="17"/>
        <v>0</v>
      </c>
    </row>
    <row r="58" spans="2:15" ht="15" customHeight="1" x14ac:dyDescent="0.25">
      <c r="B58" s="5" t="s">
        <v>122</v>
      </c>
      <c r="C58" s="7" t="s">
        <v>129</v>
      </c>
      <c r="D58" s="7" t="s">
        <v>130</v>
      </c>
      <c r="E58" s="7" t="s">
        <v>131</v>
      </c>
      <c r="F58" s="44">
        <v>160704</v>
      </c>
      <c r="G58" s="17">
        <f t="shared" si="9"/>
        <v>254</v>
      </c>
      <c r="H58" s="25">
        <f t="shared" si="10"/>
        <v>58</v>
      </c>
      <c r="I58" s="21">
        <f t="shared" si="11"/>
        <v>22.834645669291341</v>
      </c>
      <c r="J58" s="37">
        <f t="shared" si="12"/>
        <v>37</v>
      </c>
      <c r="K58" s="25">
        <f t="shared" si="13"/>
        <v>14.566929133858267</v>
      </c>
      <c r="L58" s="21">
        <f t="shared" si="14"/>
        <v>21</v>
      </c>
      <c r="M58" s="17">
        <f t="shared" si="15"/>
        <v>8.2677165354330722</v>
      </c>
      <c r="N58" s="25">
        <f t="shared" si="16"/>
        <v>0</v>
      </c>
      <c r="O58" s="30">
        <f t="shared" si="17"/>
        <v>0</v>
      </c>
    </row>
    <row r="59" spans="2:15" ht="15" customHeight="1" x14ac:dyDescent="0.25">
      <c r="B59" s="5" t="s">
        <v>122</v>
      </c>
      <c r="C59" s="7" t="s">
        <v>129</v>
      </c>
      <c r="D59" s="7" t="s">
        <v>130</v>
      </c>
      <c r="E59" s="7" t="s">
        <v>132</v>
      </c>
      <c r="F59" s="44">
        <v>160706</v>
      </c>
      <c r="G59" s="17">
        <f t="shared" si="9"/>
        <v>196</v>
      </c>
      <c r="H59" s="25">
        <f t="shared" si="10"/>
        <v>70</v>
      </c>
      <c r="I59" s="21">
        <f t="shared" si="11"/>
        <v>35.714285714285715</v>
      </c>
      <c r="J59" s="37">
        <f t="shared" si="12"/>
        <v>57</v>
      </c>
      <c r="K59" s="25">
        <f t="shared" si="13"/>
        <v>29.081632653061224</v>
      </c>
      <c r="L59" s="21">
        <f t="shared" si="14"/>
        <v>13</v>
      </c>
      <c r="M59" s="17">
        <f t="shared" si="15"/>
        <v>6.6326530612244898</v>
      </c>
      <c r="N59" s="25">
        <f t="shared" si="16"/>
        <v>0</v>
      </c>
      <c r="O59" s="30">
        <f t="shared" si="17"/>
        <v>0</v>
      </c>
    </row>
    <row r="60" spans="2:15" ht="15" customHeight="1" x14ac:dyDescent="0.25">
      <c r="B60" s="5" t="s">
        <v>122</v>
      </c>
      <c r="C60" s="7" t="s">
        <v>129</v>
      </c>
      <c r="D60" s="7" t="s">
        <v>133</v>
      </c>
      <c r="E60" s="7" t="s">
        <v>134</v>
      </c>
      <c r="F60" s="44">
        <v>160107</v>
      </c>
      <c r="G60" s="17">
        <f t="shared" si="9"/>
        <v>244</v>
      </c>
      <c r="H60" s="25">
        <f t="shared" si="10"/>
        <v>38</v>
      </c>
      <c r="I60" s="21">
        <f t="shared" si="11"/>
        <v>15.573770491803279</v>
      </c>
      <c r="J60" s="37">
        <f t="shared" si="12"/>
        <v>34</v>
      </c>
      <c r="K60" s="25">
        <f t="shared" si="13"/>
        <v>13.934426229508196</v>
      </c>
      <c r="L60" s="21">
        <f t="shared" si="14"/>
        <v>4</v>
      </c>
      <c r="M60" s="17">
        <f t="shared" si="15"/>
        <v>1.639344262295082</v>
      </c>
      <c r="N60" s="25">
        <f t="shared" si="16"/>
        <v>0</v>
      </c>
      <c r="O60" s="30">
        <f t="shared" si="17"/>
        <v>0</v>
      </c>
    </row>
    <row r="61" spans="2:15" ht="15" customHeight="1" x14ac:dyDescent="0.25">
      <c r="B61" s="5" t="s">
        <v>122</v>
      </c>
      <c r="C61" s="7" t="s">
        <v>129</v>
      </c>
      <c r="D61" s="7" t="s">
        <v>133</v>
      </c>
      <c r="E61" s="7" t="s">
        <v>135</v>
      </c>
      <c r="F61" s="44">
        <v>160110</v>
      </c>
      <c r="G61" s="17">
        <f t="shared" si="9"/>
        <v>133</v>
      </c>
      <c r="H61" s="25">
        <f t="shared" si="10"/>
        <v>14</v>
      </c>
      <c r="I61" s="21">
        <f t="shared" si="11"/>
        <v>10.526315789473683</v>
      </c>
      <c r="J61" s="37">
        <f t="shared" si="12"/>
        <v>11</v>
      </c>
      <c r="K61" s="25">
        <f t="shared" si="13"/>
        <v>8.2706766917293226</v>
      </c>
      <c r="L61" s="21">
        <f t="shared" si="14"/>
        <v>3</v>
      </c>
      <c r="M61" s="17">
        <f t="shared" si="15"/>
        <v>2.2556390977443606</v>
      </c>
      <c r="N61" s="25">
        <f t="shared" si="16"/>
        <v>0</v>
      </c>
      <c r="O61" s="30">
        <f t="shared" si="17"/>
        <v>0</v>
      </c>
    </row>
    <row r="62" spans="2:15" ht="15" customHeight="1" x14ac:dyDescent="0.25">
      <c r="B62" s="5" t="s">
        <v>122</v>
      </c>
      <c r="C62" s="7" t="s">
        <v>129</v>
      </c>
      <c r="D62" s="7" t="s">
        <v>129</v>
      </c>
      <c r="E62" s="7" t="s">
        <v>136</v>
      </c>
      <c r="F62" s="44">
        <v>160303</v>
      </c>
      <c r="G62" s="17">
        <f t="shared" si="9"/>
        <v>148</v>
      </c>
      <c r="H62" s="25">
        <f t="shared" si="10"/>
        <v>40</v>
      </c>
      <c r="I62" s="21">
        <f t="shared" si="11"/>
        <v>27.027027027027028</v>
      </c>
      <c r="J62" s="37">
        <f t="shared" si="12"/>
        <v>26</v>
      </c>
      <c r="K62" s="25">
        <f t="shared" si="13"/>
        <v>17.567567567567568</v>
      </c>
      <c r="L62" s="21">
        <f t="shared" si="14"/>
        <v>14</v>
      </c>
      <c r="M62" s="17">
        <f t="shared" si="15"/>
        <v>9.4594594594594597</v>
      </c>
      <c r="N62" s="25">
        <f t="shared" si="16"/>
        <v>0</v>
      </c>
      <c r="O62" s="30">
        <f t="shared" si="17"/>
        <v>0</v>
      </c>
    </row>
    <row r="63" spans="2:15" ht="15" customHeight="1" x14ac:dyDescent="0.25">
      <c r="B63" s="5" t="s">
        <v>122</v>
      </c>
      <c r="C63" s="7" t="s">
        <v>129</v>
      </c>
      <c r="D63" s="7" t="s">
        <v>129</v>
      </c>
      <c r="E63" s="7" t="s">
        <v>137</v>
      </c>
      <c r="F63" s="44">
        <v>160304</v>
      </c>
      <c r="G63" s="17">
        <f t="shared" si="9"/>
        <v>57</v>
      </c>
      <c r="H63" s="25">
        <f t="shared" si="10"/>
        <v>17</v>
      </c>
      <c r="I63" s="21">
        <f t="shared" si="11"/>
        <v>29.82456140350877</v>
      </c>
      <c r="J63" s="37">
        <f t="shared" si="12"/>
        <v>12</v>
      </c>
      <c r="K63" s="25">
        <f t="shared" si="13"/>
        <v>21.052631578947366</v>
      </c>
      <c r="L63" s="21">
        <f t="shared" si="14"/>
        <v>5</v>
      </c>
      <c r="M63" s="17">
        <f t="shared" si="15"/>
        <v>8.7719298245614024</v>
      </c>
      <c r="N63" s="25">
        <f t="shared" si="16"/>
        <v>0</v>
      </c>
      <c r="O63" s="30">
        <f t="shared" si="17"/>
        <v>0</v>
      </c>
    </row>
    <row r="64" spans="2:15" ht="15" customHeight="1" x14ac:dyDescent="0.25">
      <c r="B64" s="5" t="s">
        <v>122</v>
      </c>
      <c r="C64" s="7" t="s">
        <v>129</v>
      </c>
      <c r="D64" s="7" t="s">
        <v>138</v>
      </c>
      <c r="E64" s="7" t="s">
        <v>139</v>
      </c>
      <c r="F64" s="44">
        <v>160401</v>
      </c>
      <c r="G64" s="17">
        <f t="shared" si="9"/>
        <v>262</v>
      </c>
      <c r="H64" s="25">
        <f t="shared" si="10"/>
        <v>82</v>
      </c>
      <c r="I64" s="21">
        <f t="shared" si="11"/>
        <v>31.297709923664126</v>
      </c>
      <c r="J64" s="37">
        <f t="shared" si="12"/>
        <v>62</v>
      </c>
      <c r="K64" s="25">
        <f t="shared" si="13"/>
        <v>23.664122137404579</v>
      </c>
      <c r="L64" s="21">
        <f t="shared" si="14"/>
        <v>20</v>
      </c>
      <c r="M64" s="17">
        <f t="shared" si="15"/>
        <v>7.6335877862595423</v>
      </c>
      <c r="N64" s="25">
        <f t="shared" si="16"/>
        <v>0</v>
      </c>
      <c r="O64" s="30">
        <f t="shared" si="17"/>
        <v>0</v>
      </c>
    </row>
    <row r="65" spans="2:15" ht="15" customHeight="1" x14ac:dyDescent="0.25">
      <c r="B65" s="5" t="s">
        <v>122</v>
      </c>
      <c r="C65" s="7" t="s">
        <v>129</v>
      </c>
      <c r="D65" s="7" t="s">
        <v>138</v>
      </c>
      <c r="E65" s="7" t="s">
        <v>140</v>
      </c>
      <c r="F65" s="44">
        <v>160403</v>
      </c>
      <c r="G65" s="17">
        <f t="shared" si="9"/>
        <v>192</v>
      </c>
      <c r="H65" s="25">
        <f t="shared" si="10"/>
        <v>63</v>
      </c>
      <c r="I65" s="21">
        <f t="shared" si="11"/>
        <v>32.8125</v>
      </c>
      <c r="J65" s="37">
        <f t="shared" si="12"/>
        <v>40</v>
      </c>
      <c r="K65" s="25">
        <f t="shared" si="13"/>
        <v>20.833333333333336</v>
      </c>
      <c r="L65" s="21">
        <f t="shared" si="14"/>
        <v>20</v>
      </c>
      <c r="M65" s="17">
        <f t="shared" si="15"/>
        <v>10.416666666666668</v>
      </c>
      <c r="N65" s="25">
        <f t="shared" si="16"/>
        <v>3</v>
      </c>
      <c r="O65" s="30">
        <f t="shared" si="17"/>
        <v>1.5625</v>
      </c>
    </row>
    <row r="66" spans="2:15" ht="15" customHeight="1" x14ac:dyDescent="0.25">
      <c r="B66" s="5" t="s">
        <v>122</v>
      </c>
      <c r="C66" s="7" t="s">
        <v>129</v>
      </c>
      <c r="D66" s="7" t="s">
        <v>141</v>
      </c>
      <c r="E66" s="7" t="s">
        <v>142</v>
      </c>
      <c r="F66" s="44">
        <v>160511</v>
      </c>
      <c r="G66" s="17">
        <f t="shared" si="9"/>
        <v>58</v>
      </c>
      <c r="H66" s="25">
        <f t="shared" si="10"/>
        <v>19</v>
      </c>
      <c r="I66" s="21">
        <f t="shared" si="11"/>
        <v>32.758620689655174</v>
      </c>
      <c r="J66" s="37">
        <f t="shared" si="12"/>
        <v>14</v>
      </c>
      <c r="K66" s="25">
        <f t="shared" si="13"/>
        <v>24.137931034482758</v>
      </c>
      <c r="L66" s="21">
        <f t="shared" si="14"/>
        <v>5</v>
      </c>
      <c r="M66" s="17">
        <f t="shared" si="15"/>
        <v>8.6206896551724146</v>
      </c>
      <c r="N66" s="25">
        <f t="shared" si="16"/>
        <v>0</v>
      </c>
      <c r="O66" s="30">
        <f t="shared" si="17"/>
        <v>0</v>
      </c>
    </row>
    <row r="67" spans="2:15" ht="15" customHeight="1" x14ac:dyDescent="0.25">
      <c r="B67" s="5" t="s">
        <v>122</v>
      </c>
      <c r="C67" s="7" t="s">
        <v>129</v>
      </c>
      <c r="D67" s="7" t="s">
        <v>143</v>
      </c>
      <c r="E67" s="7" t="s">
        <v>143</v>
      </c>
      <c r="F67" s="44">
        <v>160801</v>
      </c>
      <c r="G67" s="17">
        <f t="shared" si="9"/>
        <v>96</v>
      </c>
      <c r="H67" s="25">
        <f t="shared" si="10"/>
        <v>12</v>
      </c>
      <c r="I67" s="21">
        <f t="shared" si="11"/>
        <v>12.5</v>
      </c>
      <c r="J67" s="37">
        <f t="shared" si="12"/>
        <v>10</v>
      </c>
      <c r="K67" s="25">
        <f t="shared" si="13"/>
        <v>10.416666666666668</v>
      </c>
      <c r="L67" s="21">
        <f t="shared" si="14"/>
        <v>2</v>
      </c>
      <c r="M67" s="17">
        <f t="shared" si="15"/>
        <v>2.083333333333333</v>
      </c>
      <c r="N67" s="25">
        <f t="shared" si="16"/>
        <v>0</v>
      </c>
      <c r="O67" s="30">
        <f t="shared" si="17"/>
        <v>0</v>
      </c>
    </row>
    <row r="68" spans="2:15" ht="15" customHeight="1" x14ac:dyDescent="0.25">
      <c r="B68" s="5" t="s">
        <v>122</v>
      </c>
      <c r="C68" s="7" t="s">
        <v>129</v>
      </c>
      <c r="D68" s="7" t="s">
        <v>143</v>
      </c>
      <c r="E68" s="7" t="s">
        <v>144</v>
      </c>
      <c r="F68" s="44">
        <v>160802</v>
      </c>
      <c r="G68" s="17">
        <f t="shared" si="9"/>
        <v>3</v>
      </c>
      <c r="H68" s="25">
        <f t="shared" si="10"/>
        <v>2</v>
      </c>
      <c r="I68" s="21">
        <f t="shared" si="11"/>
        <v>66.666666666666657</v>
      </c>
      <c r="J68" s="37">
        <f t="shared" si="12"/>
        <v>2</v>
      </c>
      <c r="K68" s="25">
        <f t="shared" si="13"/>
        <v>66.666666666666657</v>
      </c>
      <c r="L68" s="21">
        <f t="shared" si="14"/>
        <v>0</v>
      </c>
      <c r="M68" s="17">
        <f t="shared" si="15"/>
        <v>0</v>
      </c>
      <c r="N68" s="25">
        <f t="shared" si="16"/>
        <v>0</v>
      </c>
      <c r="O68" s="30">
        <f t="shared" si="17"/>
        <v>0</v>
      </c>
    </row>
    <row r="69" spans="2:15" ht="15" customHeight="1" x14ac:dyDescent="0.25">
      <c r="B69" s="5" t="s">
        <v>122</v>
      </c>
      <c r="C69" s="7" t="s">
        <v>129</v>
      </c>
      <c r="D69" s="7" t="s">
        <v>143</v>
      </c>
      <c r="E69" s="7" t="s">
        <v>145</v>
      </c>
      <c r="F69" s="44">
        <v>160803</v>
      </c>
      <c r="G69" s="17">
        <f t="shared" si="9"/>
        <v>43</v>
      </c>
      <c r="H69" s="25">
        <f t="shared" si="10"/>
        <v>26</v>
      </c>
      <c r="I69" s="21">
        <f t="shared" si="11"/>
        <v>60.465116279069761</v>
      </c>
      <c r="J69" s="37">
        <f t="shared" si="12"/>
        <v>15</v>
      </c>
      <c r="K69" s="25">
        <f t="shared" si="13"/>
        <v>34.883720930232556</v>
      </c>
      <c r="L69" s="21">
        <f t="shared" si="14"/>
        <v>11</v>
      </c>
      <c r="M69" s="17">
        <f t="shared" si="15"/>
        <v>25.581395348837212</v>
      </c>
      <c r="N69" s="25">
        <f t="shared" si="16"/>
        <v>0</v>
      </c>
      <c r="O69" s="30">
        <f t="shared" si="17"/>
        <v>0</v>
      </c>
    </row>
    <row r="70" spans="2:15" ht="15" customHeight="1" x14ac:dyDescent="0.25">
      <c r="B70" s="5" t="s">
        <v>122</v>
      </c>
      <c r="C70" s="7" t="s">
        <v>129</v>
      </c>
      <c r="D70" s="7" t="s">
        <v>143</v>
      </c>
      <c r="E70" s="7" t="s">
        <v>146</v>
      </c>
      <c r="F70" s="44">
        <v>160804</v>
      </c>
      <c r="G70" s="17">
        <f t="shared" si="9"/>
        <v>23</v>
      </c>
      <c r="H70" s="25">
        <f t="shared" si="10"/>
        <v>1</v>
      </c>
      <c r="I70" s="21">
        <f t="shared" si="11"/>
        <v>4.3478260869565215</v>
      </c>
      <c r="J70" s="37">
        <f t="shared" si="12"/>
        <v>1</v>
      </c>
      <c r="K70" s="25">
        <f t="shared" si="13"/>
        <v>4.3478260869565215</v>
      </c>
      <c r="L70" s="21">
        <f t="shared" si="14"/>
        <v>0</v>
      </c>
      <c r="M70" s="17">
        <f t="shared" si="15"/>
        <v>0</v>
      </c>
      <c r="N70" s="25">
        <f t="shared" si="16"/>
        <v>0</v>
      </c>
      <c r="O70" s="30">
        <f t="shared" si="17"/>
        <v>0</v>
      </c>
    </row>
    <row r="71" spans="2:15" ht="15" customHeight="1" x14ac:dyDescent="0.25">
      <c r="B71" s="5" t="s">
        <v>122</v>
      </c>
      <c r="C71" s="7" t="s">
        <v>129</v>
      </c>
      <c r="D71" s="7" t="s">
        <v>141</v>
      </c>
      <c r="E71" s="7" t="s">
        <v>147</v>
      </c>
      <c r="F71" s="44">
        <v>160502</v>
      </c>
      <c r="G71" s="17" t="str">
        <f t="shared" si="9"/>
        <v>-</v>
      </c>
      <c r="H71" s="25" t="str">
        <f t="shared" si="10"/>
        <v>-</v>
      </c>
      <c r="I71" s="21" t="str">
        <f t="shared" si="11"/>
        <v>-</v>
      </c>
      <c r="J71" s="37" t="str">
        <f t="shared" si="12"/>
        <v>-</v>
      </c>
      <c r="K71" s="25" t="str">
        <f t="shared" si="13"/>
        <v>-</v>
      </c>
      <c r="L71" s="21" t="str">
        <f t="shared" si="14"/>
        <v>-</v>
      </c>
      <c r="M71" s="17" t="str">
        <f t="shared" si="15"/>
        <v>-</v>
      </c>
      <c r="N71" s="25" t="str">
        <f t="shared" si="16"/>
        <v>-</v>
      </c>
      <c r="O71" s="30" t="str">
        <f t="shared" si="17"/>
        <v>-</v>
      </c>
    </row>
    <row r="72" spans="2:15" ht="15" customHeight="1" x14ac:dyDescent="0.25">
      <c r="B72" s="5" t="s">
        <v>122</v>
      </c>
      <c r="C72" s="7" t="s">
        <v>148</v>
      </c>
      <c r="D72" s="7" t="s">
        <v>149</v>
      </c>
      <c r="E72" s="7" t="s">
        <v>150</v>
      </c>
      <c r="F72" s="44">
        <v>250101</v>
      </c>
      <c r="G72" s="17">
        <f t="shared" si="9"/>
        <v>2477</v>
      </c>
      <c r="H72" s="25">
        <f t="shared" si="10"/>
        <v>477</v>
      </c>
      <c r="I72" s="21">
        <f t="shared" si="11"/>
        <v>19.257165926524021</v>
      </c>
      <c r="J72" s="37">
        <f t="shared" si="12"/>
        <v>357</v>
      </c>
      <c r="K72" s="25">
        <f t="shared" si="13"/>
        <v>14.412595882115461</v>
      </c>
      <c r="L72" s="21">
        <f t="shared" si="14"/>
        <v>120</v>
      </c>
      <c r="M72" s="17">
        <f t="shared" si="15"/>
        <v>4.8445700444085587</v>
      </c>
      <c r="N72" s="25">
        <f t="shared" si="16"/>
        <v>0</v>
      </c>
      <c r="O72" s="30">
        <f t="shared" si="17"/>
        <v>0</v>
      </c>
    </row>
    <row r="73" spans="2:15" ht="15" customHeight="1" x14ac:dyDescent="0.25">
      <c r="B73" s="5" t="s">
        <v>122</v>
      </c>
      <c r="C73" s="7" t="s">
        <v>148</v>
      </c>
      <c r="D73" s="7" t="s">
        <v>149</v>
      </c>
      <c r="E73" s="7" t="s">
        <v>151</v>
      </c>
      <c r="F73" s="44">
        <v>250104</v>
      </c>
      <c r="G73" s="17">
        <f t="shared" si="9"/>
        <v>291</v>
      </c>
      <c r="H73" s="25">
        <f t="shared" si="10"/>
        <v>90</v>
      </c>
      <c r="I73" s="21">
        <f t="shared" si="11"/>
        <v>30.927835051546392</v>
      </c>
      <c r="J73" s="37">
        <f t="shared" si="12"/>
        <v>70</v>
      </c>
      <c r="K73" s="25">
        <f t="shared" si="13"/>
        <v>24.054982817869416</v>
      </c>
      <c r="L73" s="21">
        <f t="shared" si="14"/>
        <v>20</v>
      </c>
      <c r="M73" s="17">
        <f t="shared" si="15"/>
        <v>6.8728522336769764</v>
      </c>
      <c r="N73" s="25">
        <f t="shared" si="16"/>
        <v>0</v>
      </c>
      <c r="O73" s="30">
        <f t="shared" si="17"/>
        <v>0</v>
      </c>
    </row>
    <row r="74" spans="2:15" ht="15" customHeight="1" x14ac:dyDescent="0.25">
      <c r="B74" s="5" t="s">
        <v>122</v>
      </c>
      <c r="C74" s="7" t="s">
        <v>148</v>
      </c>
      <c r="D74" s="7" t="s">
        <v>152</v>
      </c>
      <c r="E74" s="7" t="s">
        <v>153</v>
      </c>
      <c r="F74" s="44">
        <v>250204</v>
      </c>
      <c r="G74" s="17">
        <f t="shared" si="9"/>
        <v>174</v>
      </c>
      <c r="H74" s="25">
        <f t="shared" si="10"/>
        <v>46</v>
      </c>
      <c r="I74" s="21">
        <f t="shared" si="11"/>
        <v>26.436781609195403</v>
      </c>
      <c r="J74" s="37">
        <f t="shared" si="12"/>
        <v>34</v>
      </c>
      <c r="K74" s="25">
        <f t="shared" si="13"/>
        <v>19.540229885057471</v>
      </c>
      <c r="L74" s="21">
        <f t="shared" si="14"/>
        <v>12</v>
      </c>
      <c r="M74" s="17">
        <f t="shared" si="15"/>
        <v>6.8965517241379306</v>
      </c>
      <c r="N74" s="25">
        <f t="shared" si="16"/>
        <v>0</v>
      </c>
      <c r="O74" s="30">
        <f t="shared" si="17"/>
        <v>0</v>
      </c>
    </row>
    <row r="75" spans="2:15" ht="15" customHeight="1" thickBot="1" x14ac:dyDescent="0.3">
      <c r="B75" s="5" t="s">
        <v>122</v>
      </c>
      <c r="C75" s="7" t="s">
        <v>148</v>
      </c>
      <c r="D75" s="7" t="s">
        <v>154</v>
      </c>
      <c r="E75" s="7" t="s">
        <v>154</v>
      </c>
      <c r="F75" s="44">
        <v>250401</v>
      </c>
      <c r="G75" s="17">
        <f t="shared" si="9"/>
        <v>120</v>
      </c>
      <c r="H75" s="25">
        <f t="shared" si="10"/>
        <v>21</v>
      </c>
      <c r="I75" s="21">
        <f t="shared" si="11"/>
        <v>17.5</v>
      </c>
      <c r="J75" s="37">
        <f t="shared" si="12"/>
        <v>19</v>
      </c>
      <c r="K75" s="25">
        <f t="shared" si="13"/>
        <v>15.833333333333332</v>
      </c>
      <c r="L75" s="21">
        <f t="shared" si="14"/>
        <v>2</v>
      </c>
      <c r="M75" s="17">
        <f t="shared" si="15"/>
        <v>1.6666666666666667</v>
      </c>
      <c r="N75" s="25">
        <f t="shared" si="16"/>
        <v>0</v>
      </c>
      <c r="O75" s="30">
        <f t="shared" si="17"/>
        <v>0</v>
      </c>
    </row>
    <row r="76" spans="2:15" ht="15" customHeight="1" thickBot="1" x14ac:dyDescent="0.3">
      <c r="B76" s="81"/>
      <c r="C76" s="71"/>
      <c r="D76" s="71" t="str">
        <f>UPPER(_xlfn.CONCAT("Total ",B75))</f>
        <v>TOTAL ZONA AMAZÓNICA FLUVIAL</v>
      </c>
      <c r="E76" s="71"/>
      <c r="F76" s="82"/>
      <c r="G76" s="19">
        <f>SUM(G55:G75)</f>
        <v>7193</v>
      </c>
      <c r="H76" s="27">
        <f>SUM(H55:H75)</f>
        <v>1539</v>
      </c>
      <c r="I76" s="23">
        <f>H76/G76*100</f>
        <v>21.395801473654945</v>
      </c>
      <c r="J76" s="39">
        <f>SUM(J55:J75)</f>
        <v>1151</v>
      </c>
      <c r="K76" s="27">
        <f>SUM(K55:K75)</f>
        <v>406.66491253361079</v>
      </c>
      <c r="L76" s="23">
        <f>SUM(L55:L75)</f>
        <v>384</v>
      </c>
      <c r="M76" s="19">
        <f>SUM(M55:M75)</f>
        <v>125.21076869120027</v>
      </c>
      <c r="N76" s="27">
        <f>SUM(N55:N75)</f>
        <v>4</v>
      </c>
      <c r="O76" s="34">
        <f>N76/M76*100</f>
        <v>3.1946134041113967</v>
      </c>
    </row>
    <row r="77" spans="2:15" ht="15" customHeight="1" x14ac:dyDescent="0.25">
      <c r="B77" s="5" t="s">
        <v>47</v>
      </c>
      <c r="C77" s="7" t="s">
        <v>155</v>
      </c>
      <c r="D77" s="7" t="s">
        <v>156</v>
      </c>
      <c r="E77" s="7" t="s">
        <v>157</v>
      </c>
      <c r="F77" s="44">
        <v>60903</v>
      </c>
      <c r="G77" s="17">
        <f t="shared" ref="G77:G91" si="18">IFERROR(VLOOKUP($F77,distrito635,2,0),"-")</f>
        <v>445</v>
      </c>
      <c r="H77" s="25">
        <f t="shared" ref="H77:H91" si="19">IFERROR(VLOOKUP($F77,distrito635,3,0),"-")</f>
        <v>69</v>
      </c>
      <c r="I77" s="21">
        <f t="shared" ref="I77:I91" si="20">IFERROR(VLOOKUP($F77,distrito635,4,0),"-")</f>
        <v>15.505617977528091</v>
      </c>
      <c r="J77" s="37">
        <f t="shared" ref="J77:J91" si="21">IFERROR(VLOOKUP($F77,distrito635,5,0),"-")</f>
        <v>61</v>
      </c>
      <c r="K77" s="25">
        <f t="shared" ref="K77:K91" si="22">IFERROR(VLOOKUP($F77,distrito635,6,0),"-")</f>
        <v>13.707865168539326</v>
      </c>
      <c r="L77" s="21">
        <f t="shared" ref="L77:L91" si="23">IFERROR(VLOOKUP($F77,distrito635,7,0),"-")</f>
        <v>8</v>
      </c>
      <c r="M77" s="17">
        <f t="shared" ref="M77:M91" si="24">IFERROR(VLOOKUP($F77,distrito635,8,0),"-")</f>
        <v>1.7977528089887642</v>
      </c>
      <c r="N77" s="25">
        <f t="shared" ref="N77:N91" si="25">IFERROR(VLOOKUP($F77,distrito635,9,0),"-")</f>
        <v>0</v>
      </c>
      <c r="O77" s="30">
        <f t="shared" ref="O77:O91" si="26">IFERROR(VLOOKUP($F77,distrito635,10,0),"-")</f>
        <v>0</v>
      </c>
    </row>
    <row r="78" spans="2:15" ht="15" customHeight="1" x14ac:dyDescent="0.25">
      <c r="B78" s="5" t="s">
        <v>47</v>
      </c>
      <c r="C78" s="7" t="s">
        <v>155</v>
      </c>
      <c r="D78" s="7" t="s">
        <v>156</v>
      </c>
      <c r="E78" s="7" t="s">
        <v>158</v>
      </c>
      <c r="F78" s="44">
        <v>60906</v>
      </c>
      <c r="G78" s="17">
        <f t="shared" si="18"/>
        <v>335</v>
      </c>
      <c r="H78" s="25">
        <f t="shared" si="19"/>
        <v>57</v>
      </c>
      <c r="I78" s="21">
        <f t="shared" si="20"/>
        <v>17.014925373134329</v>
      </c>
      <c r="J78" s="37">
        <f t="shared" si="21"/>
        <v>48</v>
      </c>
      <c r="K78" s="25">
        <f t="shared" si="22"/>
        <v>14.328358208955224</v>
      </c>
      <c r="L78" s="21">
        <f t="shared" si="23"/>
        <v>9</v>
      </c>
      <c r="M78" s="17">
        <f t="shared" si="24"/>
        <v>2.6865671641791042</v>
      </c>
      <c r="N78" s="25">
        <f t="shared" si="25"/>
        <v>0</v>
      </c>
      <c r="O78" s="30">
        <f t="shared" si="26"/>
        <v>0</v>
      </c>
    </row>
    <row r="79" spans="2:15" ht="15" customHeight="1" x14ac:dyDescent="0.25">
      <c r="B79" s="5" t="s">
        <v>47</v>
      </c>
      <c r="C79" s="7" t="s">
        <v>155</v>
      </c>
      <c r="D79" s="7" t="s">
        <v>156</v>
      </c>
      <c r="E79" s="7" t="s">
        <v>156</v>
      </c>
      <c r="F79" s="44">
        <v>60901</v>
      </c>
      <c r="G79" s="17">
        <f t="shared" si="18"/>
        <v>710</v>
      </c>
      <c r="H79" s="25">
        <f t="shared" si="19"/>
        <v>166</v>
      </c>
      <c r="I79" s="21">
        <f t="shared" si="20"/>
        <v>23.380281690140844</v>
      </c>
      <c r="J79" s="37">
        <f t="shared" si="21"/>
        <v>137</v>
      </c>
      <c r="K79" s="25">
        <f t="shared" si="22"/>
        <v>19.295774647887324</v>
      </c>
      <c r="L79" s="21">
        <f t="shared" si="23"/>
        <v>29</v>
      </c>
      <c r="M79" s="17">
        <f t="shared" si="24"/>
        <v>4.084507042253521</v>
      </c>
      <c r="N79" s="25">
        <f t="shared" si="25"/>
        <v>0</v>
      </c>
      <c r="O79" s="30">
        <f t="shared" si="26"/>
        <v>0</v>
      </c>
    </row>
    <row r="80" spans="2:15" ht="15" customHeight="1" x14ac:dyDescent="0.25">
      <c r="B80" s="5" t="s">
        <v>47</v>
      </c>
      <c r="C80" s="7" t="s">
        <v>155</v>
      </c>
      <c r="D80" s="7" t="s">
        <v>156</v>
      </c>
      <c r="E80" s="7" t="s">
        <v>159</v>
      </c>
      <c r="F80" s="44">
        <v>60905</v>
      </c>
      <c r="G80" s="17">
        <f t="shared" si="18"/>
        <v>190</v>
      </c>
      <c r="H80" s="25">
        <f t="shared" si="19"/>
        <v>38</v>
      </c>
      <c r="I80" s="21">
        <f t="shared" si="20"/>
        <v>20</v>
      </c>
      <c r="J80" s="37">
        <f t="shared" si="21"/>
        <v>35</v>
      </c>
      <c r="K80" s="25">
        <f t="shared" si="22"/>
        <v>18.421052631578945</v>
      </c>
      <c r="L80" s="21">
        <f t="shared" si="23"/>
        <v>3</v>
      </c>
      <c r="M80" s="17">
        <f t="shared" si="24"/>
        <v>1.5789473684210527</v>
      </c>
      <c r="N80" s="25">
        <f t="shared" si="25"/>
        <v>0</v>
      </c>
      <c r="O80" s="30">
        <f t="shared" si="26"/>
        <v>0</v>
      </c>
    </row>
    <row r="81" spans="2:15" ht="15" customHeight="1" x14ac:dyDescent="0.25">
      <c r="B81" s="5" t="s">
        <v>47</v>
      </c>
      <c r="C81" s="7" t="s">
        <v>160</v>
      </c>
      <c r="D81" s="7" t="s">
        <v>161</v>
      </c>
      <c r="E81" s="7" t="s">
        <v>161</v>
      </c>
      <c r="F81" s="44">
        <v>200201</v>
      </c>
      <c r="G81" s="17">
        <f t="shared" si="18"/>
        <v>548</v>
      </c>
      <c r="H81" s="25">
        <f t="shared" si="19"/>
        <v>217</v>
      </c>
      <c r="I81" s="21">
        <f t="shared" si="20"/>
        <v>39.598540145985403</v>
      </c>
      <c r="J81" s="37">
        <f t="shared" si="21"/>
        <v>168</v>
      </c>
      <c r="K81" s="25">
        <f t="shared" si="22"/>
        <v>30.656934306569344</v>
      </c>
      <c r="L81" s="21">
        <f t="shared" si="23"/>
        <v>49</v>
      </c>
      <c r="M81" s="17">
        <f t="shared" si="24"/>
        <v>8.9416058394160594</v>
      </c>
      <c r="N81" s="25">
        <f t="shared" si="25"/>
        <v>0</v>
      </c>
      <c r="O81" s="30">
        <f t="shared" si="26"/>
        <v>0</v>
      </c>
    </row>
    <row r="82" spans="2:15" ht="15" customHeight="1" x14ac:dyDescent="0.25">
      <c r="B82" s="5" t="s">
        <v>47</v>
      </c>
      <c r="C82" s="7" t="s">
        <v>160</v>
      </c>
      <c r="D82" s="7" t="s">
        <v>161</v>
      </c>
      <c r="E82" s="7" t="s">
        <v>162</v>
      </c>
      <c r="F82" s="44">
        <v>200203</v>
      </c>
      <c r="G82" s="17">
        <f t="shared" si="18"/>
        <v>68</v>
      </c>
      <c r="H82" s="25">
        <f t="shared" si="19"/>
        <v>26</v>
      </c>
      <c r="I82" s="21">
        <f t="shared" si="20"/>
        <v>38.235294117647058</v>
      </c>
      <c r="J82" s="37">
        <f t="shared" si="21"/>
        <v>26</v>
      </c>
      <c r="K82" s="25">
        <f t="shared" si="22"/>
        <v>38.235294117647058</v>
      </c>
      <c r="L82" s="21">
        <f t="shared" si="23"/>
        <v>0</v>
      </c>
      <c r="M82" s="17">
        <f t="shared" si="24"/>
        <v>0</v>
      </c>
      <c r="N82" s="25">
        <f t="shared" si="25"/>
        <v>0</v>
      </c>
      <c r="O82" s="30">
        <f t="shared" si="26"/>
        <v>0</v>
      </c>
    </row>
    <row r="83" spans="2:15" ht="15" customHeight="1" x14ac:dyDescent="0.25">
      <c r="B83" s="5" t="s">
        <v>47</v>
      </c>
      <c r="C83" s="7" t="s">
        <v>160</v>
      </c>
      <c r="D83" s="7" t="s">
        <v>161</v>
      </c>
      <c r="E83" s="7" t="s">
        <v>163</v>
      </c>
      <c r="F83" s="44">
        <v>200210</v>
      </c>
      <c r="G83" s="17">
        <f t="shared" si="18"/>
        <v>271</v>
      </c>
      <c r="H83" s="25">
        <f t="shared" si="19"/>
        <v>15</v>
      </c>
      <c r="I83" s="21">
        <f t="shared" si="20"/>
        <v>5.5350553505535052</v>
      </c>
      <c r="J83" s="37">
        <f t="shared" si="21"/>
        <v>13</v>
      </c>
      <c r="K83" s="25">
        <f t="shared" si="22"/>
        <v>4.7970479704797047</v>
      </c>
      <c r="L83" s="21">
        <f t="shared" si="23"/>
        <v>2</v>
      </c>
      <c r="M83" s="17">
        <f t="shared" si="24"/>
        <v>0.73800738007380073</v>
      </c>
      <c r="N83" s="25">
        <f t="shared" si="25"/>
        <v>0</v>
      </c>
      <c r="O83" s="30">
        <f t="shared" si="26"/>
        <v>0</v>
      </c>
    </row>
    <row r="84" spans="2:15" ht="15" customHeight="1" x14ac:dyDescent="0.25">
      <c r="B84" s="5" t="s">
        <v>47</v>
      </c>
      <c r="C84" s="7" t="s">
        <v>160</v>
      </c>
      <c r="D84" s="7" t="s">
        <v>164</v>
      </c>
      <c r="E84" s="7" t="s">
        <v>165</v>
      </c>
      <c r="F84" s="44">
        <v>200303</v>
      </c>
      <c r="G84" s="17">
        <f t="shared" si="18"/>
        <v>233</v>
      </c>
      <c r="H84" s="25">
        <f t="shared" si="19"/>
        <v>31</v>
      </c>
      <c r="I84" s="21">
        <f t="shared" si="20"/>
        <v>13.304721030042918</v>
      </c>
      <c r="J84" s="37">
        <f t="shared" si="21"/>
        <v>29</v>
      </c>
      <c r="K84" s="25">
        <f t="shared" si="22"/>
        <v>12.446351931330472</v>
      </c>
      <c r="L84" s="21">
        <f t="shared" si="23"/>
        <v>2</v>
      </c>
      <c r="M84" s="17">
        <f t="shared" si="24"/>
        <v>0.85836909871244638</v>
      </c>
      <c r="N84" s="25">
        <f t="shared" si="25"/>
        <v>0</v>
      </c>
      <c r="O84" s="30">
        <f t="shared" si="26"/>
        <v>0</v>
      </c>
    </row>
    <row r="85" spans="2:15" ht="15" customHeight="1" x14ac:dyDescent="0.25">
      <c r="B85" s="5" t="s">
        <v>47</v>
      </c>
      <c r="C85" s="7" t="s">
        <v>160</v>
      </c>
      <c r="D85" s="7" t="s">
        <v>166</v>
      </c>
      <c r="E85" s="7" t="s">
        <v>167</v>
      </c>
      <c r="F85" s="44">
        <v>200604</v>
      </c>
      <c r="G85" s="17">
        <f t="shared" si="18"/>
        <v>266</v>
      </c>
      <c r="H85" s="25">
        <f t="shared" si="19"/>
        <v>12</v>
      </c>
      <c r="I85" s="21">
        <f t="shared" si="20"/>
        <v>4.5112781954887211</v>
      </c>
      <c r="J85" s="37">
        <f t="shared" si="21"/>
        <v>11</v>
      </c>
      <c r="K85" s="25">
        <f t="shared" si="22"/>
        <v>4.1353383458646613</v>
      </c>
      <c r="L85" s="21">
        <f t="shared" si="23"/>
        <v>1</v>
      </c>
      <c r="M85" s="17">
        <f t="shared" si="24"/>
        <v>0.37593984962406013</v>
      </c>
      <c r="N85" s="25">
        <f t="shared" si="25"/>
        <v>0</v>
      </c>
      <c r="O85" s="30">
        <f t="shared" si="26"/>
        <v>0</v>
      </c>
    </row>
    <row r="86" spans="2:15" ht="15" customHeight="1" x14ac:dyDescent="0.25">
      <c r="B86" s="5" t="s">
        <v>47</v>
      </c>
      <c r="C86" s="7" t="s">
        <v>168</v>
      </c>
      <c r="D86" s="7" t="s">
        <v>168</v>
      </c>
      <c r="E86" s="7" t="s">
        <v>169</v>
      </c>
      <c r="F86" s="44">
        <v>240104</v>
      </c>
      <c r="G86" s="17">
        <f t="shared" si="18"/>
        <v>183</v>
      </c>
      <c r="H86" s="25">
        <f t="shared" si="19"/>
        <v>11</v>
      </c>
      <c r="I86" s="21">
        <f t="shared" si="20"/>
        <v>6.0109289617486334</v>
      </c>
      <c r="J86" s="37">
        <f t="shared" si="21"/>
        <v>11</v>
      </c>
      <c r="K86" s="25">
        <f t="shared" si="22"/>
        <v>6.0109289617486334</v>
      </c>
      <c r="L86" s="21">
        <f t="shared" si="23"/>
        <v>0</v>
      </c>
      <c r="M86" s="17">
        <f t="shared" si="24"/>
        <v>0</v>
      </c>
      <c r="N86" s="25">
        <f t="shared" si="25"/>
        <v>0</v>
      </c>
      <c r="O86" s="30">
        <f t="shared" si="26"/>
        <v>0</v>
      </c>
    </row>
    <row r="87" spans="2:15" ht="15" customHeight="1" x14ac:dyDescent="0.25">
      <c r="B87" s="5" t="s">
        <v>47</v>
      </c>
      <c r="C87" s="7" t="s">
        <v>168</v>
      </c>
      <c r="D87" s="7" t="s">
        <v>170</v>
      </c>
      <c r="E87" s="7" t="s">
        <v>171</v>
      </c>
      <c r="F87" s="44">
        <v>240302</v>
      </c>
      <c r="G87" s="17">
        <f t="shared" si="18"/>
        <v>432</v>
      </c>
      <c r="H87" s="25">
        <f t="shared" si="19"/>
        <v>88</v>
      </c>
      <c r="I87" s="21">
        <f t="shared" si="20"/>
        <v>20.37037037037037</v>
      </c>
      <c r="J87" s="37">
        <f t="shared" si="21"/>
        <v>76</v>
      </c>
      <c r="K87" s="25">
        <f t="shared" si="22"/>
        <v>17.592592592592592</v>
      </c>
      <c r="L87" s="21">
        <f t="shared" si="23"/>
        <v>12</v>
      </c>
      <c r="M87" s="17">
        <f t="shared" si="24"/>
        <v>2.7777777777777777</v>
      </c>
      <c r="N87" s="25">
        <f t="shared" si="25"/>
        <v>0</v>
      </c>
      <c r="O87" s="30">
        <f t="shared" si="26"/>
        <v>0</v>
      </c>
    </row>
    <row r="88" spans="2:15" ht="15" customHeight="1" x14ac:dyDescent="0.25">
      <c r="B88" s="5" t="s">
        <v>47</v>
      </c>
      <c r="C88" s="7" t="s">
        <v>168</v>
      </c>
      <c r="D88" s="7" t="s">
        <v>168</v>
      </c>
      <c r="E88" s="7" t="s">
        <v>172</v>
      </c>
      <c r="F88" s="44">
        <v>240105</v>
      </c>
      <c r="G88" s="17">
        <f t="shared" si="18"/>
        <v>185</v>
      </c>
      <c r="H88" s="25">
        <f t="shared" si="19"/>
        <v>9</v>
      </c>
      <c r="I88" s="21">
        <f t="shared" si="20"/>
        <v>4.8648648648648649</v>
      </c>
      <c r="J88" s="37">
        <f t="shared" si="21"/>
        <v>8</v>
      </c>
      <c r="K88" s="25">
        <f t="shared" si="22"/>
        <v>4.3243243243243246</v>
      </c>
      <c r="L88" s="21">
        <f t="shared" si="23"/>
        <v>1</v>
      </c>
      <c r="M88" s="17">
        <f t="shared" si="24"/>
        <v>0.54054054054054057</v>
      </c>
      <c r="N88" s="25">
        <f t="shared" si="25"/>
        <v>0</v>
      </c>
      <c r="O88" s="30">
        <f t="shared" si="26"/>
        <v>0</v>
      </c>
    </row>
    <row r="89" spans="2:15" ht="15" customHeight="1" x14ac:dyDescent="0.25">
      <c r="B89" s="5" t="s">
        <v>47</v>
      </c>
      <c r="C89" s="7" t="s">
        <v>168</v>
      </c>
      <c r="D89" s="7" t="s">
        <v>170</v>
      </c>
      <c r="E89" s="7" t="s">
        <v>170</v>
      </c>
      <c r="F89" s="44">
        <v>240301</v>
      </c>
      <c r="G89" s="17">
        <f t="shared" si="18"/>
        <v>470</v>
      </c>
      <c r="H89" s="25">
        <f t="shared" si="19"/>
        <v>97</v>
      </c>
      <c r="I89" s="21">
        <f t="shared" si="20"/>
        <v>20.638297872340424</v>
      </c>
      <c r="J89" s="37">
        <f t="shared" si="21"/>
        <v>72</v>
      </c>
      <c r="K89" s="25">
        <f t="shared" si="22"/>
        <v>15.319148936170212</v>
      </c>
      <c r="L89" s="21">
        <f t="shared" si="23"/>
        <v>25</v>
      </c>
      <c r="M89" s="17">
        <f t="shared" si="24"/>
        <v>5.3191489361702127</v>
      </c>
      <c r="N89" s="25">
        <f t="shared" si="25"/>
        <v>0</v>
      </c>
      <c r="O89" s="30">
        <f t="shared" si="26"/>
        <v>0</v>
      </c>
    </row>
    <row r="90" spans="2:15" ht="15" customHeight="1" x14ac:dyDescent="0.25">
      <c r="B90" s="5" t="s">
        <v>47</v>
      </c>
      <c r="C90" s="7" t="s">
        <v>168</v>
      </c>
      <c r="D90" s="7" t="s">
        <v>170</v>
      </c>
      <c r="E90" s="7" t="s">
        <v>173</v>
      </c>
      <c r="F90" s="44">
        <v>240303</v>
      </c>
      <c r="G90" s="17">
        <f t="shared" si="18"/>
        <v>141</v>
      </c>
      <c r="H90" s="25">
        <f t="shared" si="19"/>
        <v>8</v>
      </c>
      <c r="I90" s="21">
        <f t="shared" si="20"/>
        <v>5.6737588652482271</v>
      </c>
      <c r="J90" s="37">
        <f t="shared" si="21"/>
        <v>7</v>
      </c>
      <c r="K90" s="25">
        <f t="shared" si="22"/>
        <v>4.9645390070921991</v>
      </c>
      <c r="L90" s="21">
        <f t="shared" si="23"/>
        <v>1</v>
      </c>
      <c r="M90" s="17">
        <f t="shared" si="24"/>
        <v>0.70921985815602839</v>
      </c>
      <c r="N90" s="25">
        <f t="shared" si="25"/>
        <v>0</v>
      </c>
      <c r="O90" s="30">
        <f t="shared" si="26"/>
        <v>0</v>
      </c>
    </row>
    <row r="91" spans="2:15" ht="15" customHeight="1" thickBot="1" x14ac:dyDescent="0.3">
      <c r="B91" s="5" t="s">
        <v>47</v>
      </c>
      <c r="C91" s="7" t="s">
        <v>168</v>
      </c>
      <c r="D91" s="7" t="s">
        <v>170</v>
      </c>
      <c r="E91" s="7" t="s">
        <v>174</v>
      </c>
      <c r="F91" s="44">
        <v>240304</v>
      </c>
      <c r="G91" s="17">
        <f t="shared" si="18"/>
        <v>154</v>
      </c>
      <c r="H91" s="25">
        <f t="shared" si="19"/>
        <v>7</v>
      </c>
      <c r="I91" s="21">
        <f t="shared" si="20"/>
        <v>4.5454545454545459</v>
      </c>
      <c r="J91" s="37">
        <f t="shared" si="21"/>
        <v>7</v>
      </c>
      <c r="K91" s="25">
        <f t="shared" si="22"/>
        <v>4.5454545454545459</v>
      </c>
      <c r="L91" s="21">
        <f t="shared" si="23"/>
        <v>0</v>
      </c>
      <c r="M91" s="17">
        <f t="shared" si="24"/>
        <v>0</v>
      </c>
      <c r="N91" s="25">
        <f t="shared" si="25"/>
        <v>0</v>
      </c>
      <c r="O91" s="30">
        <f t="shared" si="26"/>
        <v>0</v>
      </c>
    </row>
    <row r="92" spans="2:15" ht="15" customHeight="1" thickBot="1" x14ac:dyDescent="0.3">
      <c r="B92" s="81"/>
      <c r="C92" s="71"/>
      <c r="D92" s="71" t="str">
        <f>UPPER(_xlfn.CONCAT("Total ",B91))</f>
        <v>TOTAL ZONA NORTE</v>
      </c>
      <c r="E92" s="71"/>
      <c r="F92" s="82"/>
      <c r="G92" s="19">
        <f>SUM(G77:G91)</f>
        <v>4631</v>
      </c>
      <c r="H92" s="27">
        <f>SUM(H77:H91)</f>
        <v>851</v>
      </c>
      <c r="I92" s="23">
        <f>H92/G92*100</f>
        <v>18.376160656445691</v>
      </c>
      <c r="J92" s="39">
        <f>SUM(J77:J91)</f>
        <v>709</v>
      </c>
      <c r="K92" s="27">
        <f>SUM(K77:K91)</f>
        <v>208.78100569623453</v>
      </c>
      <c r="L92" s="23">
        <f>SUM(L77:L91)</f>
        <v>142</v>
      </c>
      <c r="M92" s="19">
        <f>SUM(M77:M91)</f>
        <v>30.408383664313369</v>
      </c>
      <c r="N92" s="27">
        <f>SUM(N77:N91)</f>
        <v>0</v>
      </c>
      <c r="O92" s="34">
        <f>N92/M92*100</f>
        <v>0</v>
      </c>
    </row>
    <row r="93" spans="2:15" ht="15" customHeight="1" x14ac:dyDescent="0.25">
      <c r="B93" s="5" t="s">
        <v>49</v>
      </c>
      <c r="C93" s="7" t="s">
        <v>112</v>
      </c>
      <c r="D93" s="7" t="s">
        <v>112</v>
      </c>
      <c r="E93" s="7" t="s">
        <v>112</v>
      </c>
      <c r="F93" s="44">
        <v>230101</v>
      </c>
      <c r="G93" s="17">
        <f>IFERROR(VLOOKUP($F93,distrito635,2,0),"-")</f>
        <v>411</v>
      </c>
      <c r="H93" s="25">
        <f>IFERROR(VLOOKUP($F93,distrito635,3,0),"-")</f>
        <v>47</v>
      </c>
      <c r="I93" s="21">
        <f>IFERROR(VLOOKUP($F93,distrito635,4,0),"-")</f>
        <v>11.435523114355231</v>
      </c>
      <c r="J93" s="37">
        <f>IFERROR(VLOOKUP($F93,distrito635,5,0),"-")</f>
        <v>38</v>
      </c>
      <c r="K93" s="25">
        <f>IFERROR(VLOOKUP($F93,distrito635,6,0),"-")</f>
        <v>9.2457420924574212</v>
      </c>
      <c r="L93" s="21">
        <f>IFERROR(VLOOKUP($F93,distrito635,7,0),"-")</f>
        <v>9</v>
      </c>
      <c r="M93" s="17">
        <f>IFERROR(VLOOKUP($F93,distrito635,8,0),"-")</f>
        <v>2.1897810218978102</v>
      </c>
      <c r="N93" s="25">
        <f>IFERROR(VLOOKUP($F93,distrito635,9,0),"-")</f>
        <v>0</v>
      </c>
      <c r="O93" s="30">
        <f>IFERROR(VLOOKUP($F93,distrito635,10,0),"-")</f>
        <v>0</v>
      </c>
    </row>
    <row r="94" spans="2:15" ht="15" customHeight="1" thickBot="1" x14ac:dyDescent="0.3">
      <c r="B94" s="5" t="s">
        <v>49</v>
      </c>
      <c r="C94" s="7" t="s">
        <v>112</v>
      </c>
      <c r="D94" s="7" t="s">
        <v>112</v>
      </c>
      <c r="E94" s="7" t="s">
        <v>175</v>
      </c>
      <c r="F94" s="44">
        <v>230111</v>
      </c>
      <c r="G94" s="17">
        <f>IFERROR(VLOOKUP($F94,distrito635,2,0),"-")</f>
        <v>99</v>
      </c>
      <c r="H94" s="25">
        <f>IFERROR(VLOOKUP($F94,distrito635,3,0),"-")</f>
        <v>16</v>
      </c>
      <c r="I94" s="21">
        <f>IFERROR(VLOOKUP($F94,distrito635,4,0),"-")</f>
        <v>16.161616161616163</v>
      </c>
      <c r="J94" s="37">
        <f>IFERROR(VLOOKUP($F94,distrito635,5,0),"-")</f>
        <v>12</v>
      </c>
      <c r="K94" s="25">
        <f>IFERROR(VLOOKUP($F94,distrito635,6,0),"-")</f>
        <v>12.121212121212121</v>
      </c>
      <c r="L94" s="21">
        <f>IFERROR(VLOOKUP($F94,distrito635,7,0),"-")</f>
        <v>4</v>
      </c>
      <c r="M94" s="17">
        <f>IFERROR(VLOOKUP($F94,distrito635,8,0),"-")</f>
        <v>4.0404040404040407</v>
      </c>
      <c r="N94" s="25">
        <f>IFERROR(VLOOKUP($F94,distrito635,9,0),"-")</f>
        <v>0</v>
      </c>
      <c r="O94" s="30">
        <f>IFERROR(VLOOKUP($F94,distrito635,10,0),"-")</f>
        <v>0</v>
      </c>
    </row>
    <row r="95" spans="2:15" ht="15" customHeight="1" thickBot="1" x14ac:dyDescent="0.3">
      <c r="B95" s="81"/>
      <c r="C95" s="71"/>
      <c r="D95" s="71" t="str">
        <f>UPPER(_xlfn.CONCAT("Total ",B94))</f>
        <v>TOTAL ZONA SUR</v>
      </c>
      <c r="E95" s="71"/>
      <c r="F95" s="82"/>
      <c r="G95" s="19">
        <f>SUM(G93:G94)</f>
        <v>510</v>
      </c>
      <c r="H95" s="27">
        <f>SUM(H93:H94)</f>
        <v>63</v>
      </c>
      <c r="I95" s="23">
        <f>H95/G95*100</f>
        <v>12.352941176470589</v>
      </c>
      <c r="J95" s="39">
        <f>SUM(J93:J94)</f>
        <v>50</v>
      </c>
      <c r="K95" s="27">
        <f>SUM(K93:K94)</f>
        <v>21.366954213669544</v>
      </c>
      <c r="L95" s="23">
        <f>SUM(L93:L94)</f>
        <v>13</v>
      </c>
      <c r="M95" s="19">
        <f>SUM(M93:M94)</f>
        <v>6.2301850623018513</v>
      </c>
      <c r="N95" s="27">
        <f>SUM(N93:N94)</f>
        <v>0</v>
      </c>
      <c r="O95" s="34">
        <f>N95/M95*100</f>
        <v>0</v>
      </c>
    </row>
    <row r="96" spans="2:15" ht="15" customHeight="1" thickBot="1" x14ac:dyDescent="0.3">
      <c r="B96" s="81"/>
      <c r="C96" s="71"/>
      <c r="D96" s="71" t="s">
        <v>176</v>
      </c>
      <c r="E96" s="71"/>
      <c r="F96" s="82"/>
      <c r="G96" s="19">
        <f>G95+G92+G76+G54+G48</f>
        <v>17120</v>
      </c>
      <c r="H96" s="19">
        <f>H95+H92+H76+H54+H48</f>
        <v>3445</v>
      </c>
      <c r="I96" s="34">
        <f>H96/G96*100</f>
        <v>20.122663551401871</v>
      </c>
      <c r="J96" s="19">
        <f>J95+J92+J76+J54+J48</f>
        <v>2533</v>
      </c>
      <c r="K96" s="23">
        <f>J96/G96*100</f>
        <v>14.795560747663552</v>
      </c>
      <c r="L96" s="19">
        <f>L95+L92+L76+L54+L48</f>
        <v>898</v>
      </c>
      <c r="M96" s="35">
        <f>L96/G96*100</f>
        <v>5.2453271028037385</v>
      </c>
      <c r="N96" s="19">
        <f>N95+N92+N76+N54+N48</f>
        <v>14</v>
      </c>
      <c r="O96" s="34">
        <f>N96/G96*100</f>
        <v>8.1775700934579448E-2</v>
      </c>
    </row>
    <row r="97" spans="2:6" ht="15" customHeight="1" x14ac:dyDescent="0.25">
      <c r="B97" s="2" t="str">
        <f>_xlfn.CONCAT("Fuente: Sistema de Información SIEN - HIS, ",RIGHT(INICIO!C8,4),".")</f>
        <v>Fuente: Sistema de Información SIEN - HIS, 2025.</v>
      </c>
      <c r="C97" s="2"/>
      <c r="D97" s="12"/>
      <c r="E97" s="12"/>
      <c r="F97" s="12"/>
    </row>
    <row r="98" spans="2:6" ht="15" customHeight="1" x14ac:dyDescent="0.25">
      <c r="B98" s="2" t="s">
        <v>68</v>
      </c>
      <c r="C98" s="2"/>
      <c r="D98" s="12"/>
      <c r="E98" s="12"/>
      <c r="F98" s="12"/>
    </row>
    <row r="99" spans="2:6" ht="15" customHeight="1" x14ac:dyDescent="0.25">
      <c r="B99" s="2" t="s">
        <v>36</v>
      </c>
      <c r="C99" s="2"/>
    </row>
    <row r="100" spans="2:6" ht="15" customHeight="1" x14ac:dyDescent="0.25">
      <c r="B100" s="2"/>
      <c r="C100" s="2"/>
    </row>
  </sheetData>
  <mergeCells count="12">
    <mergeCell ref="B2:O2"/>
    <mergeCell ref="B3:O3"/>
    <mergeCell ref="C5:C6"/>
    <mergeCell ref="D5:D6"/>
    <mergeCell ref="E5:E6"/>
    <mergeCell ref="F5:F6"/>
    <mergeCell ref="G5:G6"/>
    <mergeCell ref="H5:I5"/>
    <mergeCell ref="J5:K5"/>
    <mergeCell ref="L5:M5"/>
    <mergeCell ref="N5:O5"/>
    <mergeCell ref="B5:B6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0">
    <tabColor rgb="FF0070C0"/>
  </sheetPr>
  <dimension ref="B2:K34"/>
  <sheetViews>
    <sheetView showGridLines="0" topLeftCell="A4" workbookViewId="0">
      <selection activeCell="B7" sqref="B7:K31"/>
    </sheetView>
  </sheetViews>
  <sheetFormatPr baseColWidth="10" defaultColWidth="11.42578125" defaultRowHeight="15" customHeight="1" x14ac:dyDescent="0.25"/>
  <cols>
    <col min="1" max="1" width="12.7109375" style="1" customWidth="1"/>
    <col min="2" max="2" width="15.7109375" style="1" customWidth="1"/>
    <col min="3" max="11" width="12.7109375" style="1" customWidth="1"/>
    <col min="12" max="16384" width="11.42578125" style="1"/>
  </cols>
  <sheetData>
    <row r="2" spans="2:11" ht="84.95" customHeight="1" x14ac:dyDescent="0.25">
      <c r="B2" s="91" t="s">
        <v>64</v>
      </c>
      <c r="C2" s="91"/>
      <c r="D2" s="91"/>
      <c r="E2" s="91"/>
      <c r="F2" s="91"/>
      <c r="G2" s="91"/>
      <c r="H2" s="91"/>
      <c r="I2" s="91"/>
      <c r="J2" s="91"/>
      <c r="K2" s="91"/>
    </row>
    <row r="3" spans="2:11" ht="15" customHeight="1" x14ac:dyDescent="0.25">
      <c r="B3" s="92" t="str">
        <f>INICIO!C$8</f>
        <v>PERIODO: ENERO A MARZO - 2025</v>
      </c>
      <c r="C3" s="92"/>
      <c r="D3" s="92"/>
      <c r="E3" s="92"/>
      <c r="F3" s="92"/>
      <c r="G3" s="92"/>
      <c r="H3" s="92"/>
      <c r="I3" s="92"/>
      <c r="J3" s="92"/>
      <c r="K3" s="92"/>
    </row>
    <row r="4" spans="2:11" ht="15" customHeight="1" thickBot="1" x14ac:dyDescent="0.3"/>
    <row r="5" spans="2:11" ht="15" customHeight="1" thickBot="1" x14ac:dyDescent="0.3">
      <c r="B5" s="101" t="s">
        <v>0</v>
      </c>
      <c r="C5" s="93" t="s">
        <v>10</v>
      </c>
      <c r="D5" s="93" t="s">
        <v>8</v>
      </c>
      <c r="E5" s="93"/>
      <c r="F5" s="96" t="s">
        <v>17</v>
      </c>
      <c r="G5" s="93"/>
      <c r="H5" s="93" t="s">
        <v>18</v>
      </c>
      <c r="I5" s="93"/>
      <c r="J5" s="93" t="s">
        <v>19</v>
      </c>
      <c r="K5" s="93"/>
    </row>
    <row r="6" spans="2:11" ht="15" customHeight="1" thickBot="1" x14ac:dyDescent="0.3">
      <c r="B6" s="101"/>
      <c r="C6" s="93"/>
      <c r="D6" s="9" t="s">
        <v>1</v>
      </c>
      <c r="E6" s="9" t="s">
        <v>2</v>
      </c>
      <c r="F6" s="10" t="s">
        <v>1</v>
      </c>
      <c r="G6" s="9" t="s">
        <v>2</v>
      </c>
      <c r="H6" s="9" t="s">
        <v>1</v>
      </c>
      <c r="I6" s="9" t="s">
        <v>2</v>
      </c>
      <c r="J6" s="9" t="s">
        <v>1</v>
      </c>
      <c r="K6" s="9" t="s">
        <v>2</v>
      </c>
    </row>
    <row r="7" spans="2:11" ht="15" customHeight="1" x14ac:dyDescent="0.25">
      <c r="B7" s="4" t="s">
        <v>178</v>
      </c>
      <c r="C7" s="40">
        <v>3420</v>
      </c>
      <c r="D7" s="36">
        <v>556</v>
      </c>
      <c r="E7" s="28">
        <v>16.257309941520468</v>
      </c>
      <c r="F7" s="26">
        <v>427</v>
      </c>
      <c r="G7" s="22">
        <v>12.485380116959064</v>
      </c>
      <c r="H7" s="36">
        <v>128</v>
      </c>
      <c r="I7" s="29">
        <v>3.7426900584795324</v>
      </c>
      <c r="J7" s="26">
        <v>1</v>
      </c>
      <c r="K7" s="32">
        <v>2.923976608187135E-2</v>
      </c>
    </row>
    <row r="8" spans="2:11" ht="15" customHeight="1" x14ac:dyDescent="0.25">
      <c r="B8" s="5" t="s">
        <v>179</v>
      </c>
      <c r="C8" s="41">
        <v>0</v>
      </c>
      <c r="D8" s="37">
        <v>0</v>
      </c>
      <c r="E8" s="30">
        <v>0</v>
      </c>
      <c r="F8" s="25">
        <v>0</v>
      </c>
      <c r="G8" s="21">
        <v>0</v>
      </c>
      <c r="H8" s="37">
        <v>0</v>
      </c>
      <c r="I8" s="31">
        <v>0</v>
      </c>
      <c r="J8" s="25">
        <v>0</v>
      </c>
      <c r="K8" s="30">
        <v>0</v>
      </c>
    </row>
    <row r="9" spans="2:11" ht="15" customHeight="1" x14ac:dyDescent="0.25">
      <c r="B9" s="5" t="s">
        <v>180</v>
      </c>
      <c r="C9" s="41">
        <v>0</v>
      </c>
      <c r="D9" s="37">
        <v>0</v>
      </c>
      <c r="E9" s="30">
        <v>0</v>
      </c>
      <c r="F9" s="25">
        <v>0</v>
      </c>
      <c r="G9" s="21">
        <v>0</v>
      </c>
      <c r="H9" s="37">
        <v>0</v>
      </c>
      <c r="I9" s="31">
        <v>0</v>
      </c>
      <c r="J9" s="25">
        <v>0</v>
      </c>
      <c r="K9" s="30">
        <v>0</v>
      </c>
    </row>
    <row r="10" spans="2:11" ht="15" customHeight="1" x14ac:dyDescent="0.25">
      <c r="B10" s="5" t="s">
        <v>181</v>
      </c>
      <c r="C10" s="41">
        <v>0</v>
      </c>
      <c r="D10" s="37">
        <v>0</v>
      </c>
      <c r="E10" s="30">
        <v>0</v>
      </c>
      <c r="F10" s="25">
        <v>0</v>
      </c>
      <c r="G10" s="21">
        <v>0</v>
      </c>
      <c r="H10" s="37">
        <v>0</v>
      </c>
      <c r="I10" s="31">
        <v>0</v>
      </c>
      <c r="J10" s="25">
        <v>0</v>
      </c>
      <c r="K10" s="30">
        <v>0</v>
      </c>
    </row>
    <row r="11" spans="2:11" ht="15" customHeight="1" x14ac:dyDescent="0.25">
      <c r="B11" s="5" t="s">
        <v>182</v>
      </c>
      <c r="C11" s="41">
        <v>0</v>
      </c>
      <c r="D11" s="37">
        <v>0</v>
      </c>
      <c r="E11" s="30">
        <v>0</v>
      </c>
      <c r="F11" s="25">
        <v>0</v>
      </c>
      <c r="G11" s="21">
        <v>0</v>
      </c>
      <c r="H11" s="37">
        <v>0</v>
      </c>
      <c r="I11" s="31">
        <v>0</v>
      </c>
      <c r="J11" s="25">
        <v>0</v>
      </c>
      <c r="K11" s="30">
        <v>0</v>
      </c>
    </row>
    <row r="12" spans="2:11" ht="15" customHeight="1" x14ac:dyDescent="0.25">
      <c r="B12" s="5" t="s">
        <v>183</v>
      </c>
      <c r="C12" s="41">
        <v>2500</v>
      </c>
      <c r="D12" s="37">
        <v>412</v>
      </c>
      <c r="E12" s="30">
        <v>16.48</v>
      </c>
      <c r="F12" s="25">
        <v>358</v>
      </c>
      <c r="G12" s="21">
        <v>14.32</v>
      </c>
      <c r="H12" s="37">
        <v>54</v>
      </c>
      <c r="I12" s="31">
        <v>2.16</v>
      </c>
      <c r="J12" s="25">
        <v>0</v>
      </c>
      <c r="K12" s="30">
        <v>0</v>
      </c>
    </row>
    <row r="13" spans="2:11" ht="15" customHeight="1" x14ac:dyDescent="0.25">
      <c r="B13" s="5" t="s">
        <v>184</v>
      </c>
      <c r="C13" s="41">
        <v>0</v>
      </c>
      <c r="D13" s="37">
        <v>0</v>
      </c>
      <c r="E13" s="30">
        <v>0</v>
      </c>
      <c r="F13" s="25">
        <v>0</v>
      </c>
      <c r="G13" s="21">
        <v>0</v>
      </c>
      <c r="H13" s="37">
        <v>0</v>
      </c>
      <c r="I13" s="31">
        <v>0</v>
      </c>
      <c r="J13" s="25">
        <v>0</v>
      </c>
      <c r="K13" s="30">
        <v>0</v>
      </c>
    </row>
    <row r="14" spans="2:11" ht="15" customHeight="1" x14ac:dyDescent="0.25">
      <c r="B14" s="5" t="s">
        <v>185</v>
      </c>
      <c r="C14" s="41">
        <v>0</v>
      </c>
      <c r="D14" s="37">
        <v>0</v>
      </c>
      <c r="E14" s="30">
        <v>0</v>
      </c>
      <c r="F14" s="25">
        <v>0</v>
      </c>
      <c r="G14" s="21">
        <v>0</v>
      </c>
      <c r="H14" s="37">
        <v>0</v>
      </c>
      <c r="I14" s="31">
        <v>0</v>
      </c>
      <c r="J14" s="25">
        <v>0</v>
      </c>
      <c r="K14" s="30">
        <v>0</v>
      </c>
    </row>
    <row r="15" spans="2:11" ht="15" customHeight="1" x14ac:dyDescent="0.25">
      <c r="B15" s="5" t="s">
        <v>186</v>
      </c>
      <c r="C15" s="41">
        <v>0</v>
      </c>
      <c r="D15" s="37">
        <v>0</v>
      </c>
      <c r="E15" s="30">
        <v>0</v>
      </c>
      <c r="F15" s="25">
        <v>0</v>
      </c>
      <c r="G15" s="21">
        <v>0</v>
      </c>
      <c r="H15" s="37">
        <v>0</v>
      </c>
      <c r="I15" s="31">
        <v>0</v>
      </c>
      <c r="J15" s="25">
        <v>0</v>
      </c>
      <c r="K15" s="30">
        <v>0</v>
      </c>
    </row>
    <row r="16" spans="2:11" ht="15" customHeight="1" x14ac:dyDescent="0.25">
      <c r="B16" s="5" t="s">
        <v>187</v>
      </c>
      <c r="C16" s="41">
        <v>0</v>
      </c>
      <c r="D16" s="37">
        <v>0</v>
      </c>
      <c r="E16" s="30">
        <v>0</v>
      </c>
      <c r="F16" s="25">
        <v>0</v>
      </c>
      <c r="G16" s="21">
        <v>0</v>
      </c>
      <c r="H16" s="37">
        <v>0</v>
      </c>
      <c r="I16" s="31">
        <v>0</v>
      </c>
      <c r="J16" s="25">
        <v>0</v>
      </c>
      <c r="K16" s="30">
        <v>0</v>
      </c>
    </row>
    <row r="17" spans="2:11" ht="15" customHeight="1" x14ac:dyDescent="0.25">
      <c r="B17" s="5" t="s">
        <v>188</v>
      </c>
      <c r="C17" s="41">
        <v>0</v>
      </c>
      <c r="D17" s="37">
        <v>0</v>
      </c>
      <c r="E17" s="30">
        <v>0</v>
      </c>
      <c r="F17" s="25">
        <v>0</v>
      </c>
      <c r="G17" s="21">
        <v>0</v>
      </c>
      <c r="H17" s="37">
        <v>0</v>
      </c>
      <c r="I17" s="31">
        <v>0</v>
      </c>
      <c r="J17" s="25">
        <v>0</v>
      </c>
      <c r="K17" s="30">
        <v>0</v>
      </c>
    </row>
    <row r="18" spans="2:11" ht="15" customHeight="1" x14ac:dyDescent="0.25">
      <c r="B18" s="5" t="s">
        <v>189</v>
      </c>
      <c r="C18" s="41">
        <v>0</v>
      </c>
      <c r="D18" s="37">
        <v>0</v>
      </c>
      <c r="E18" s="30">
        <v>0</v>
      </c>
      <c r="F18" s="25">
        <v>0</v>
      </c>
      <c r="G18" s="21">
        <v>0</v>
      </c>
      <c r="H18" s="37">
        <v>0</v>
      </c>
      <c r="I18" s="31">
        <v>0</v>
      </c>
      <c r="J18" s="25">
        <v>0</v>
      </c>
      <c r="K18" s="30">
        <v>0</v>
      </c>
    </row>
    <row r="19" spans="2:11" ht="15" customHeight="1" x14ac:dyDescent="0.25">
      <c r="B19" s="5" t="s">
        <v>190</v>
      </c>
      <c r="C19" s="41">
        <v>0</v>
      </c>
      <c r="D19" s="37">
        <v>0</v>
      </c>
      <c r="E19" s="30">
        <v>0</v>
      </c>
      <c r="F19" s="25">
        <v>0</v>
      </c>
      <c r="G19" s="21">
        <v>0</v>
      </c>
      <c r="H19" s="37">
        <v>0</v>
      </c>
      <c r="I19" s="31">
        <v>0</v>
      </c>
      <c r="J19" s="25">
        <v>0</v>
      </c>
      <c r="K19" s="30">
        <v>0</v>
      </c>
    </row>
    <row r="20" spans="2:11" ht="15" customHeight="1" x14ac:dyDescent="0.25">
      <c r="B20" s="5" t="s">
        <v>191</v>
      </c>
      <c r="C20" s="41">
        <v>0</v>
      </c>
      <c r="D20" s="37">
        <v>0</v>
      </c>
      <c r="E20" s="30">
        <v>0</v>
      </c>
      <c r="F20" s="25">
        <v>0</v>
      </c>
      <c r="G20" s="21">
        <v>0</v>
      </c>
      <c r="H20" s="37">
        <v>0</v>
      </c>
      <c r="I20" s="31">
        <v>0</v>
      </c>
      <c r="J20" s="25">
        <v>0</v>
      </c>
      <c r="K20" s="30">
        <v>0</v>
      </c>
    </row>
    <row r="21" spans="2:11" ht="15" customHeight="1" x14ac:dyDescent="0.25">
      <c r="B21" s="5" t="s">
        <v>192</v>
      </c>
      <c r="C21" s="41">
        <v>0</v>
      </c>
      <c r="D21" s="37">
        <v>0</v>
      </c>
      <c r="E21" s="30">
        <v>0</v>
      </c>
      <c r="F21" s="25">
        <v>0</v>
      </c>
      <c r="G21" s="21">
        <v>0</v>
      </c>
      <c r="H21" s="37">
        <v>0</v>
      </c>
      <c r="I21" s="31">
        <v>0</v>
      </c>
      <c r="J21" s="25">
        <v>0</v>
      </c>
      <c r="K21" s="30">
        <v>0</v>
      </c>
    </row>
    <row r="22" spans="2:11" ht="15" customHeight="1" x14ac:dyDescent="0.25">
      <c r="B22" s="5" t="s">
        <v>193</v>
      </c>
      <c r="C22" s="41">
        <v>2530</v>
      </c>
      <c r="D22" s="37">
        <v>606</v>
      </c>
      <c r="E22" s="30">
        <v>23.952569169960476</v>
      </c>
      <c r="F22" s="25">
        <v>445</v>
      </c>
      <c r="G22" s="21">
        <v>17.588932806324113</v>
      </c>
      <c r="H22" s="37">
        <v>158</v>
      </c>
      <c r="I22" s="31">
        <v>6.2450592885375498</v>
      </c>
      <c r="J22" s="25">
        <v>3</v>
      </c>
      <c r="K22" s="30">
        <v>0.11857707509881424</v>
      </c>
    </row>
    <row r="23" spans="2:11" ht="15" customHeight="1" x14ac:dyDescent="0.25">
      <c r="B23" s="5" t="s">
        <v>194</v>
      </c>
      <c r="C23" s="41">
        <v>1359</v>
      </c>
      <c r="D23" s="37">
        <v>209</v>
      </c>
      <c r="E23" s="30">
        <v>15.378955114054452</v>
      </c>
      <c r="F23" s="25">
        <v>157</v>
      </c>
      <c r="G23" s="21">
        <v>11.552612214863871</v>
      </c>
      <c r="H23" s="37">
        <v>52</v>
      </c>
      <c r="I23" s="31">
        <v>3.8263428991905815</v>
      </c>
      <c r="J23" s="25">
        <v>0</v>
      </c>
      <c r="K23" s="30">
        <v>0</v>
      </c>
    </row>
    <row r="24" spans="2:11" ht="15" customHeight="1" x14ac:dyDescent="0.25">
      <c r="B24" s="5" t="s">
        <v>195</v>
      </c>
      <c r="C24" s="41">
        <v>0</v>
      </c>
      <c r="D24" s="37">
        <v>0</v>
      </c>
      <c r="E24" s="30">
        <v>0</v>
      </c>
      <c r="F24" s="25">
        <v>0</v>
      </c>
      <c r="G24" s="21">
        <v>0</v>
      </c>
      <c r="H24" s="37">
        <v>0</v>
      </c>
      <c r="I24" s="31">
        <v>0</v>
      </c>
      <c r="J24" s="25">
        <v>0</v>
      </c>
      <c r="K24" s="30">
        <v>0</v>
      </c>
    </row>
    <row r="25" spans="2:11" ht="15" customHeight="1" x14ac:dyDescent="0.25">
      <c r="B25" s="5" t="s">
        <v>196</v>
      </c>
      <c r="C25" s="41">
        <v>0</v>
      </c>
      <c r="D25" s="37">
        <v>0</v>
      </c>
      <c r="E25" s="30">
        <v>0</v>
      </c>
      <c r="F25" s="25">
        <v>0</v>
      </c>
      <c r="G25" s="21">
        <v>0</v>
      </c>
      <c r="H25" s="37">
        <v>0</v>
      </c>
      <c r="I25" s="31">
        <v>0</v>
      </c>
      <c r="J25" s="25">
        <v>0</v>
      </c>
      <c r="K25" s="30">
        <v>0</v>
      </c>
    </row>
    <row r="26" spans="2:11" ht="15" customHeight="1" x14ac:dyDescent="0.25">
      <c r="B26" s="5" t="s">
        <v>197</v>
      </c>
      <c r="C26" s="41">
        <v>2173</v>
      </c>
      <c r="D26" s="37">
        <v>445</v>
      </c>
      <c r="E26" s="30">
        <v>20.478601012425219</v>
      </c>
      <c r="F26" s="25">
        <v>365</v>
      </c>
      <c r="G26" s="21">
        <v>16.79705476300046</v>
      </c>
      <c r="H26" s="37">
        <v>80</v>
      </c>
      <c r="I26" s="31">
        <v>3.6815462494247582</v>
      </c>
      <c r="J26" s="25">
        <v>0</v>
      </c>
      <c r="K26" s="30">
        <v>0</v>
      </c>
    </row>
    <row r="27" spans="2:11" ht="15" customHeight="1" x14ac:dyDescent="0.25">
      <c r="B27" s="5" t="s">
        <v>198</v>
      </c>
      <c r="C27" s="41">
        <v>5755</v>
      </c>
      <c r="D27" s="37">
        <v>1050</v>
      </c>
      <c r="E27" s="30">
        <v>18.245004344048652</v>
      </c>
      <c r="F27" s="25">
        <v>666</v>
      </c>
      <c r="G27" s="21">
        <v>11.57254561251086</v>
      </c>
      <c r="H27" s="37">
        <v>375</v>
      </c>
      <c r="I27" s="31">
        <v>6.516072980017376</v>
      </c>
      <c r="J27" s="25">
        <v>9</v>
      </c>
      <c r="K27" s="30">
        <v>0.15638575152041703</v>
      </c>
    </row>
    <row r="28" spans="2:11" ht="15" customHeight="1" x14ac:dyDescent="0.25">
      <c r="B28" s="5" t="s">
        <v>199</v>
      </c>
      <c r="C28" s="41">
        <v>0</v>
      </c>
      <c r="D28" s="37">
        <v>0</v>
      </c>
      <c r="E28" s="30">
        <v>0</v>
      </c>
      <c r="F28" s="25">
        <v>0</v>
      </c>
      <c r="G28" s="21">
        <v>0</v>
      </c>
      <c r="H28" s="37">
        <v>0</v>
      </c>
      <c r="I28" s="31">
        <v>0</v>
      </c>
      <c r="J28" s="25">
        <v>0</v>
      </c>
      <c r="K28" s="30">
        <v>0</v>
      </c>
    </row>
    <row r="29" spans="2:11" ht="15" customHeight="1" x14ac:dyDescent="0.25">
      <c r="B29" s="5" t="s">
        <v>200</v>
      </c>
      <c r="C29" s="41">
        <v>880</v>
      </c>
      <c r="D29" s="37">
        <v>131</v>
      </c>
      <c r="E29" s="30">
        <v>14.886363636363637</v>
      </c>
      <c r="F29" s="25">
        <v>92</v>
      </c>
      <c r="G29" s="21">
        <v>10.454545454545453</v>
      </c>
      <c r="H29" s="37">
        <v>38</v>
      </c>
      <c r="I29" s="31">
        <v>4.3181818181818183</v>
      </c>
      <c r="J29" s="25">
        <v>1</v>
      </c>
      <c r="K29" s="30">
        <v>0.11363636363636363</v>
      </c>
    </row>
    <row r="30" spans="2:11" ht="15" customHeight="1" x14ac:dyDescent="0.25">
      <c r="B30" s="5" t="s">
        <v>201</v>
      </c>
      <c r="C30" s="41">
        <v>2059</v>
      </c>
      <c r="D30" s="37">
        <v>257</v>
      </c>
      <c r="E30" s="30">
        <v>12.481787275376396</v>
      </c>
      <c r="F30" s="25">
        <v>211</v>
      </c>
      <c r="G30" s="21">
        <v>10.24769305488101</v>
      </c>
      <c r="H30" s="37">
        <v>46</v>
      </c>
      <c r="I30" s="31">
        <v>2.2340942204953862</v>
      </c>
      <c r="J30" s="25">
        <v>0</v>
      </c>
      <c r="K30" s="30">
        <v>0</v>
      </c>
    </row>
    <row r="31" spans="2:11" ht="15" customHeight="1" thickBot="1" x14ac:dyDescent="0.3">
      <c r="B31" s="4" t="s">
        <v>202</v>
      </c>
      <c r="C31" s="40">
        <v>3966</v>
      </c>
      <c r="D31" s="38">
        <v>758</v>
      </c>
      <c r="E31" s="32">
        <v>19.112455874936966</v>
      </c>
      <c r="F31" s="26">
        <v>582</v>
      </c>
      <c r="G31" s="22">
        <v>14.674735249621785</v>
      </c>
      <c r="H31" s="38">
        <v>175</v>
      </c>
      <c r="I31" s="33">
        <v>4.4125063035804342</v>
      </c>
      <c r="J31" s="26">
        <v>1</v>
      </c>
      <c r="K31" s="32">
        <v>2.5214321734745339E-2</v>
      </c>
    </row>
    <row r="32" spans="2:11" ht="15" customHeight="1" thickBot="1" x14ac:dyDescent="0.3">
      <c r="B32" s="11" t="s">
        <v>44</v>
      </c>
      <c r="C32" s="42">
        <f>SUM(C7:C31)</f>
        <v>24642</v>
      </c>
      <c r="D32" s="39">
        <f>SUM(D7:D31)</f>
        <v>4424</v>
      </c>
      <c r="E32" s="34">
        <f>D32/C32*100</f>
        <v>17.953088223358492</v>
      </c>
      <c r="F32" s="27">
        <f>SUM(F7:F31)</f>
        <v>3303</v>
      </c>
      <c r="G32" s="23">
        <f>F32/C32*100</f>
        <v>13.403944485025566</v>
      </c>
      <c r="H32" s="39">
        <f>SUM(H7:H31)</f>
        <v>1106</v>
      </c>
      <c r="I32" s="35">
        <f>H32/C32*100</f>
        <v>4.488272055839623</v>
      </c>
      <c r="J32" s="27">
        <f>SUM(J7:J31)</f>
        <v>15</v>
      </c>
      <c r="K32" s="34">
        <f>J32/C32*100</f>
        <v>6.0871682493304116E-2</v>
      </c>
    </row>
    <row r="33" spans="2:2" ht="15" customHeight="1" x14ac:dyDescent="0.25">
      <c r="B33" s="2" t="str">
        <f>_xlfn.CONCAT("Fuente: Sistema de Información SIEN - HIS, ",RIGHT(INICIO!C8,4),".")</f>
        <v>Fuente: Sistema de Información SIEN - HIS, 2025.</v>
      </c>
    </row>
    <row r="34" spans="2:2" ht="15" customHeight="1" x14ac:dyDescent="0.25">
      <c r="B34" s="2" t="s">
        <v>68</v>
      </c>
    </row>
  </sheetData>
  <mergeCells count="8">
    <mergeCell ref="B2:K2"/>
    <mergeCell ref="B3:K3"/>
    <mergeCell ref="B5:B6"/>
    <mergeCell ref="C5:C6"/>
    <mergeCell ref="D5:E5"/>
    <mergeCell ref="F5:G5"/>
    <mergeCell ref="H5:I5"/>
    <mergeCell ref="J5:K5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1">
    <tabColor rgb="FF0070C0"/>
  </sheetPr>
  <dimension ref="B2:K38"/>
  <sheetViews>
    <sheetView showGridLines="0" topLeftCell="A4" workbookViewId="0">
      <selection activeCell="B7" sqref="B7:K35"/>
    </sheetView>
  </sheetViews>
  <sheetFormatPr baseColWidth="10" defaultColWidth="11.42578125" defaultRowHeight="15" customHeight="1" x14ac:dyDescent="0.25"/>
  <cols>
    <col min="1" max="1" width="12.7109375" style="1" customWidth="1"/>
    <col min="2" max="2" width="20.7109375" style="1" customWidth="1"/>
    <col min="3" max="11" width="12.7109375" style="1" customWidth="1"/>
    <col min="12" max="16384" width="11.42578125" style="1"/>
  </cols>
  <sheetData>
    <row r="2" spans="2:11" ht="84.95" customHeight="1" x14ac:dyDescent="0.25">
      <c r="B2" s="91" t="s">
        <v>65</v>
      </c>
      <c r="C2" s="91"/>
      <c r="D2" s="91"/>
      <c r="E2" s="91"/>
      <c r="F2" s="91"/>
      <c r="G2" s="91"/>
      <c r="H2" s="91"/>
      <c r="I2" s="91"/>
      <c r="J2" s="91"/>
      <c r="K2" s="91"/>
    </row>
    <row r="3" spans="2:11" ht="15" customHeight="1" x14ac:dyDescent="0.25">
      <c r="B3" s="92" t="str">
        <f>INICIO!C$8</f>
        <v>PERIODO: ENERO A MARZO - 2025</v>
      </c>
      <c r="C3" s="92"/>
      <c r="D3" s="92"/>
      <c r="E3" s="92"/>
      <c r="F3" s="92"/>
      <c r="G3" s="92"/>
      <c r="H3" s="92"/>
      <c r="I3" s="92"/>
      <c r="J3" s="92"/>
      <c r="K3" s="92"/>
    </row>
    <row r="4" spans="2:11" ht="15" customHeight="1" thickBot="1" x14ac:dyDescent="0.3"/>
    <row r="5" spans="2:11" ht="15" customHeight="1" thickBot="1" x14ac:dyDescent="0.3">
      <c r="B5" s="101" t="s">
        <v>22</v>
      </c>
      <c r="C5" s="93" t="s">
        <v>10</v>
      </c>
      <c r="D5" s="93" t="s">
        <v>8</v>
      </c>
      <c r="E5" s="93"/>
      <c r="F5" s="96" t="s">
        <v>17</v>
      </c>
      <c r="G5" s="93"/>
      <c r="H5" s="93" t="s">
        <v>18</v>
      </c>
      <c r="I5" s="93"/>
      <c r="J5" s="93" t="s">
        <v>19</v>
      </c>
      <c r="K5" s="93"/>
    </row>
    <row r="6" spans="2:11" ht="15" customHeight="1" thickBot="1" x14ac:dyDescent="0.3">
      <c r="B6" s="101"/>
      <c r="C6" s="93"/>
      <c r="D6" s="9" t="s">
        <v>1</v>
      </c>
      <c r="E6" s="9" t="s">
        <v>2</v>
      </c>
      <c r="F6" s="10" t="s">
        <v>1</v>
      </c>
      <c r="G6" s="9" t="s">
        <v>2</v>
      </c>
      <c r="H6" s="9" t="s">
        <v>1</v>
      </c>
      <c r="I6" s="9" t="s">
        <v>2</v>
      </c>
      <c r="J6" s="9" t="s">
        <v>1</v>
      </c>
      <c r="K6" s="9" t="s">
        <v>2</v>
      </c>
    </row>
    <row r="7" spans="2:11" ht="15" customHeight="1" x14ac:dyDescent="0.25">
      <c r="B7" s="4" t="s">
        <v>178</v>
      </c>
      <c r="C7" s="40">
        <v>3420</v>
      </c>
      <c r="D7" s="36">
        <v>556</v>
      </c>
      <c r="E7" s="28">
        <v>16.257309941520468</v>
      </c>
      <c r="F7" s="26">
        <v>427</v>
      </c>
      <c r="G7" s="22">
        <v>12.485380116959064</v>
      </c>
      <c r="H7" s="36">
        <v>128</v>
      </c>
      <c r="I7" s="29">
        <v>3.7426900584795324</v>
      </c>
      <c r="J7" s="26">
        <v>1</v>
      </c>
      <c r="K7" s="32">
        <v>2.923976608187135E-2</v>
      </c>
    </row>
    <row r="8" spans="2:11" ht="15" customHeight="1" x14ac:dyDescent="0.25">
      <c r="B8" s="5" t="s">
        <v>179</v>
      </c>
      <c r="C8" s="41">
        <v>0</v>
      </c>
      <c r="D8" s="37">
        <v>0</v>
      </c>
      <c r="E8" s="30">
        <v>0</v>
      </c>
      <c r="F8" s="25">
        <v>0</v>
      </c>
      <c r="G8" s="21">
        <v>0</v>
      </c>
      <c r="H8" s="37">
        <v>0</v>
      </c>
      <c r="I8" s="31">
        <v>0</v>
      </c>
      <c r="J8" s="25">
        <v>0</v>
      </c>
      <c r="K8" s="30">
        <v>0</v>
      </c>
    </row>
    <row r="9" spans="2:11" ht="15" customHeight="1" x14ac:dyDescent="0.25">
      <c r="B9" s="5" t="s">
        <v>180</v>
      </c>
      <c r="C9" s="41">
        <v>0</v>
      </c>
      <c r="D9" s="37">
        <v>0</v>
      </c>
      <c r="E9" s="30">
        <v>0</v>
      </c>
      <c r="F9" s="25">
        <v>0</v>
      </c>
      <c r="G9" s="21">
        <v>0</v>
      </c>
      <c r="H9" s="37">
        <v>0</v>
      </c>
      <c r="I9" s="31">
        <v>0</v>
      </c>
      <c r="J9" s="25">
        <v>0</v>
      </c>
      <c r="K9" s="30">
        <v>0</v>
      </c>
    </row>
    <row r="10" spans="2:11" ht="15" customHeight="1" x14ac:dyDescent="0.25">
      <c r="B10" s="5" t="s">
        <v>181</v>
      </c>
      <c r="C10" s="41">
        <v>0</v>
      </c>
      <c r="D10" s="37">
        <v>0</v>
      </c>
      <c r="E10" s="30">
        <v>0</v>
      </c>
      <c r="F10" s="25">
        <v>0</v>
      </c>
      <c r="G10" s="21">
        <v>0</v>
      </c>
      <c r="H10" s="37">
        <v>0</v>
      </c>
      <c r="I10" s="31">
        <v>0</v>
      </c>
      <c r="J10" s="25">
        <v>0</v>
      </c>
      <c r="K10" s="30">
        <v>0</v>
      </c>
    </row>
    <row r="11" spans="2:11" ht="15" customHeight="1" x14ac:dyDescent="0.25">
      <c r="B11" s="5" t="s">
        <v>182</v>
      </c>
      <c r="C11" s="41">
        <v>0</v>
      </c>
      <c r="D11" s="37">
        <v>0</v>
      </c>
      <c r="E11" s="30">
        <v>0</v>
      </c>
      <c r="F11" s="25">
        <v>0</v>
      </c>
      <c r="G11" s="21">
        <v>0</v>
      </c>
      <c r="H11" s="37">
        <v>0</v>
      </c>
      <c r="I11" s="31">
        <v>0</v>
      </c>
      <c r="J11" s="25">
        <v>0</v>
      </c>
      <c r="K11" s="30">
        <v>0</v>
      </c>
    </row>
    <row r="12" spans="2:11" ht="15" customHeight="1" x14ac:dyDescent="0.25">
      <c r="B12" s="5" t="s">
        <v>183</v>
      </c>
      <c r="C12" s="41">
        <v>2500</v>
      </c>
      <c r="D12" s="37">
        <v>412</v>
      </c>
      <c r="E12" s="30">
        <v>16.48</v>
      </c>
      <c r="F12" s="25">
        <v>358</v>
      </c>
      <c r="G12" s="21">
        <v>14.32</v>
      </c>
      <c r="H12" s="37">
        <v>54</v>
      </c>
      <c r="I12" s="31">
        <v>2.16</v>
      </c>
      <c r="J12" s="25">
        <v>0</v>
      </c>
      <c r="K12" s="30">
        <v>0</v>
      </c>
    </row>
    <row r="13" spans="2:11" ht="15" customHeight="1" x14ac:dyDescent="0.25">
      <c r="B13" s="5" t="s">
        <v>184</v>
      </c>
      <c r="C13" s="41">
        <v>0</v>
      </c>
      <c r="D13" s="37">
        <v>0</v>
      </c>
      <c r="E13" s="30">
        <v>0</v>
      </c>
      <c r="F13" s="25">
        <v>0</v>
      </c>
      <c r="G13" s="21">
        <v>0</v>
      </c>
      <c r="H13" s="37">
        <v>0</v>
      </c>
      <c r="I13" s="31">
        <v>0</v>
      </c>
      <c r="J13" s="25">
        <v>0</v>
      </c>
      <c r="K13" s="30">
        <v>0</v>
      </c>
    </row>
    <row r="14" spans="2:11" ht="15" customHeight="1" x14ac:dyDescent="0.25">
      <c r="B14" s="5" t="s">
        <v>185</v>
      </c>
      <c r="C14" s="41">
        <v>0</v>
      </c>
      <c r="D14" s="37">
        <v>0</v>
      </c>
      <c r="E14" s="30">
        <v>0</v>
      </c>
      <c r="F14" s="25">
        <v>0</v>
      </c>
      <c r="G14" s="21">
        <v>0</v>
      </c>
      <c r="H14" s="37">
        <v>0</v>
      </c>
      <c r="I14" s="31">
        <v>0</v>
      </c>
      <c r="J14" s="25">
        <v>0</v>
      </c>
      <c r="K14" s="30">
        <v>0</v>
      </c>
    </row>
    <row r="15" spans="2:11" ht="15" customHeight="1" x14ac:dyDescent="0.25">
      <c r="B15" s="5" t="s">
        <v>186</v>
      </c>
      <c r="C15" s="41">
        <v>0</v>
      </c>
      <c r="D15" s="37">
        <v>0</v>
      </c>
      <c r="E15" s="30">
        <v>0</v>
      </c>
      <c r="F15" s="25">
        <v>0</v>
      </c>
      <c r="G15" s="21">
        <v>0</v>
      </c>
      <c r="H15" s="37">
        <v>0</v>
      </c>
      <c r="I15" s="31">
        <v>0</v>
      </c>
      <c r="J15" s="25">
        <v>0</v>
      </c>
      <c r="K15" s="30">
        <v>0</v>
      </c>
    </row>
    <row r="16" spans="2:11" ht="15" customHeight="1" x14ac:dyDescent="0.25">
      <c r="B16" s="5" t="s">
        <v>187</v>
      </c>
      <c r="C16" s="41">
        <v>0</v>
      </c>
      <c r="D16" s="37">
        <v>0</v>
      </c>
      <c r="E16" s="30">
        <v>0</v>
      </c>
      <c r="F16" s="25">
        <v>0</v>
      </c>
      <c r="G16" s="21">
        <v>0</v>
      </c>
      <c r="H16" s="37">
        <v>0</v>
      </c>
      <c r="I16" s="31">
        <v>0</v>
      </c>
      <c r="J16" s="25">
        <v>0</v>
      </c>
      <c r="K16" s="30">
        <v>0</v>
      </c>
    </row>
    <row r="17" spans="2:11" ht="15" customHeight="1" x14ac:dyDescent="0.25">
      <c r="B17" s="5" t="s">
        <v>188</v>
      </c>
      <c r="C17" s="41">
        <v>0</v>
      </c>
      <c r="D17" s="37">
        <v>0</v>
      </c>
      <c r="E17" s="30">
        <v>0</v>
      </c>
      <c r="F17" s="25">
        <v>0</v>
      </c>
      <c r="G17" s="21">
        <v>0</v>
      </c>
      <c r="H17" s="37">
        <v>0</v>
      </c>
      <c r="I17" s="31">
        <v>0</v>
      </c>
      <c r="J17" s="25">
        <v>0</v>
      </c>
      <c r="K17" s="30">
        <v>0</v>
      </c>
    </row>
    <row r="18" spans="2:11" ht="15" customHeight="1" x14ac:dyDescent="0.25">
      <c r="B18" s="5" t="s">
        <v>189</v>
      </c>
      <c r="C18" s="41">
        <v>0</v>
      </c>
      <c r="D18" s="37">
        <v>0</v>
      </c>
      <c r="E18" s="30">
        <v>0</v>
      </c>
      <c r="F18" s="25">
        <v>0</v>
      </c>
      <c r="G18" s="21">
        <v>0</v>
      </c>
      <c r="H18" s="37">
        <v>0</v>
      </c>
      <c r="I18" s="31">
        <v>0</v>
      </c>
      <c r="J18" s="25">
        <v>0</v>
      </c>
      <c r="K18" s="30">
        <v>0</v>
      </c>
    </row>
    <row r="19" spans="2:11" ht="15" customHeight="1" x14ac:dyDescent="0.25">
      <c r="B19" s="5" t="s">
        <v>190</v>
      </c>
      <c r="C19" s="41">
        <v>0</v>
      </c>
      <c r="D19" s="37">
        <v>0</v>
      </c>
      <c r="E19" s="30">
        <v>0</v>
      </c>
      <c r="F19" s="25">
        <v>0</v>
      </c>
      <c r="G19" s="21">
        <v>0</v>
      </c>
      <c r="H19" s="37">
        <v>0</v>
      </c>
      <c r="I19" s="31">
        <v>0</v>
      </c>
      <c r="J19" s="25">
        <v>0</v>
      </c>
      <c r="K19" s="30">
        <v>0</v>
      </c>
    </row>
    <row r="20" spans="2:11" ht="15" customHeight="1" x14ac:dyDescent="0.25">
      <c r="B20" s="5" t="s">
        <v>191</v>
      </c>
      <c r="C20" s="41">
        <v>0</v>
      </c>
      <c r="D20" s="37">
        <v>0</v>
      </c>
      <c r="E20" s="30">
        <v>0</v>
      </c>
      <c r="F20" s="25">
        <v>0</v>
      </c>
      <c r="G20" s="21">
        <v>0</v>
      </c>
      <c r="H20" s="37">
        <v>0</v>
      </c>
      <c r="I20" s="31">
        <v>0</v>
      </c>
      <c r="J20" s="25">
        <v>0</v>
      </c>
      <c r="K20" s="30">
        <v>0</v>
      </c>
    </row>
    <row r="21" spans="2:11" ht="15" customHeight="1" x14ac:dyDescent="0.25">
      <c r="B21" s="5" t="s">
        <v>203</v>
      </c>
      <c r="C21" s="41">
        <v>0</v>
      </c>
      <c r="D21" s="37">
        <v>0</v>
      </c>
      <c r="E21" s="30">
        <v>0</v>
      </c>
      <c r="F21" s="25">
        <v>0</v>
      </c>
      <c r="G21" s="21">
        <v>0</v>
      </c>
      <c r="H21" s="37">
        <v>0</v>
      </c>
      <c r="I21" s="31">
        <v>0</v>
      </c>
      <c r="J21" s="25">
        <v>0</v>
      </c>
      <c r="K21" s="30">
        <v>0</v>
      </c>
    </row>
    <row r="22" spans="2:11" ht="15" customHeight="1" x14ac:dyDescent="0.25">
      <c r="B22" s="5" t="s">
        <v>204</v>
      </c>
      <c r="C22" s="41">
        <v>0</v>
      </c>
      <c r="D22" s="37">
        <v>0</v>
      </c>
      <c r="E22" s="30">
        <v>0</v>
      </c>
      <c r="F22" s="25">
        <v>0</v>
      </c>
      <c r="G22" s="21">
        <v>0</v>
      </c>
      <c r="H22" s="37">
        <v>0</v>
      </c>
      <c r="I22" s="31">
        <v>0</v>
      </c>
      <c r="J22" s="25">
        <v>0</v>
      </c>
      <c r="K22" s="30">
        <v>0</v>
      </c>
    </row>
    <row r="23" spans="2:11" ht="15" customHeight="1" x14ac:dyDescent="0.25">
      <c r="B23" s="5" t="s">
        <v>205</v>
      </c>
      <c r="C23" s="41">
        <v>0</v>
      </c>
      <c r="D23" s="37">
        <v>0</v>
      </c>
      <c r="E23" s="30">
        <v>0</v>
      </c>
      <c r="F23" s="25">
        <v>0</v>
      </c>
      <c r="G23" s="21">
        <v>0</v>
      </c>
      <c r="H23" s="37">
        <v>0</v>
      </c>
      <c r="I23" s="31">
        <v>0</v>
      </c>
      <c r="J23" s="25">
        <v>0</v>
      </c>
      <c r="K23" s="30">
        <v>0</v>
      </c>
    </row>
    <row r="24" spans="2:11" ht="15" customHeight="1" x14ac:dyDescent="0.25">
      <c r="B24" s="5" t="s">
        <v>206</v>
      </c>
      <c r="C24" s="41">
        <v>0</v>
      </c>
      <c r="D24" s="37">
        <v>0</v>
      </c>
      <c r="E24" s="30">
        <v>0</v>
      </c>
      <c r="F24" s="25">
        <v>0</v>
      </c>
      <c r="G24" s="21">
        <v>0</v>
      </c>
      <c r="H24" s="37">
        <v>0</v>
      </c>
      <c r="I24" s="31">
        <v>0</v>
      </c>
      <c r="J24" s="25">
        <v>0</v>
      </c>
      <c r="K24" s="30">
        <v>0</v>
      </c>
    </row>
    <row r="25" spans="2:11" ht="15" customHeight="1" x14ac:dyDescent="0.25">
      <c r="B25" s="5" t="s">
        <v>207</v>
      </c>
      <c r="C25" s="41">
        <v>0</v>
      </c>
      <c r="D25" s="37">
        <v>0</v>
      </c>
      <c r="E25" s="30">
        <v>0</v>
      </c>
      <c r="F25" s="25">
        <v>0</v>
      </c>
      <c r="G25" s="21">
        <v>0</v>
      </c>
      <c r="H25" s="37">
        <v>0</v>
      </c>
      <c r="I25" s="31">
        <v>0</v>
      </c>
      <c r="J25" s="25">
        <v>0</v>
      </c>
      <c r="K25" s="30">
        <v>0</v>
      </c>
    </row>
    <row r="26" spans="2:11" ht="15" customHeight="1" x14ac:dyDescent="0.25">
      <c r="B26" s="5" t="s">
        <v>193</v>
      </c>
      <c r="C26" s="41">
        <v>2530</v>
      </c>
      <c r="D26" s="37">
        <v>606</v>
      </c>
      <c r="E26" s="30">
        <v>23.952569169960476</v>
      </c>
      <c r="F26" s="25">
        <v>445</v>
      </c>
      <c r="G26" s="21">
        <v>17.588932806324113</v>
      </c>
      <c r="H26" s="37">
        <v>158</v>
      </c>
      <c r="I26" s="31">
        <v>6.2450592885375498</v>
      </c>
      <c r="J26" s="25">
        <v>3</v>
      </c>
      <c r="K26" s="30">
        <v>0.11857707509881424</v>
      </c>
    </row>
    <row r="27" spans="2:11" ht="15" customHeight="1" x14ac:dyDescent="0.25">
      <c r="B27" s="5" t="s">
        <v>194</v>
      </c>
      <c r="C27" s="41">
        <v>1359</v>
      </c>
      <c r="D27" s="37">
        <v>209</v>
      </c>
      <c r="E27" s="30">
        <v>15.378955114054452</v>
      </c>
      <c r="F27" s="25">
        <v>157</v>
      </c>
      <c r="G27" s="21">
        <v>11.552612214863871</v>
      </c>
      <c r="H27" s="37">
        <v>52</v>
      </c>
      <c r="I27" s="31">
        <v>3.8263428991905815</v>
      </c>
      <c r="J27" s="25">
        <v>0</v>
      </c>
      <c r="K27" s="30">
        <v>0</v>
      </c>
    </row>
    <row r="28" spans="2:11" ht="15" customHeight="1" x14ac:dyDescent="0.25">
      <c r="B28" s="5" t="s">
        <v>195</v>
      </c>
      <c r="C28" s="41">
        <v>0</v>
      </c>
      <c r="D28" s="37">
        <v>0</v>
      </c>
      <c r="E28" s="30">
        <v>0</v>
      </c>
      <c r="F28" s="25">
        <v>0</v>
      </c>
      <c r="G28" s="21">
        <v>0</v>
      </c>
      <c r="H28" s="37">
        <v>0</v>
      </c>
      <c r="I28" s="31">
        <v>0</v>
      </c>
      <c r="J28" s="25">
        <v>0</v>
      </c>
      <c r="K28" s="30">
        <v>0</v>
      </c>
    </row>
    <row r="29" spans="2:11" ht="15" customHeight="1" x14ac:dyDescent="0.25">
      <c r="B29" s="5" t="s">
        <v>196</v>
      </c>
      <c r="C29" s="41">
        <v>0</v>
      </c>
      <c r="D29" s="37">
        <v>0</v>
      </c>
      <c r="E29" s="30">
        <v>0</v>
      </c>
      <c r="F29" s="25">
        <v>0</v>
      </c>
      <c r="G29" s="21">
        <v>0</v>
      </c>
      <c r="H29" s="37">
        <v>0</v>
      </c>
      <c r="I29" s="31">
        <v>0</v>
      </c>
      <c r="J29" s="25">
        <v>0</v>
      </c>
      <c r="K29" s="30">
        <v>0</v>
      </c>
    </row>
    <row r="30" spans="2:11" ht="15" customHeight="1" x14ac:dyDescent="0.25">
      <c r="B30" s="5" t="s">
        <v>197</v>
      </c>
      <c r="C30" s="41">
        <v>2173</v>
      </c>
      <c r="D30" s="37">
        <v>445</v>
      </c>
      <c r="E30" s="30">
        <v>20.478601012425219</v>
      </c>
      <c r="F30" s="25">
        <v>365</v>
      </c>
      <c r="G30" s="21">
        <v>16.79705476300046</v>
      </c>
      <c r="H30" s="37">
        <v>80</v>
      </c>
      <c r="I30" s="31">
        <v>3.6815462494247582</v>
      </c>
      <c r="J30" s="25">
        <v>0</v>
      </c>
      <c r="K30" s="30">
        <v>0</v>
      </c>
    </row>
    <row r="31" spans="2:11" ht="15" customHeight="1" x14ac:dyDescent="0.25">
      <c r="B31" s="5" t="s">
        <v>198</v>
      </c>
      <c r="C31" s="41">
        <v>5755</v>
      </c>
      <c r="D31" s="37">
        <v>1050</v>
      </c>
      <c r="E31" s="30">
        <v>18.245004344048652</v>
      </c>
      <c r="F31" s="25">
        <v>666</v>
      </c>
      <c r="G31" s="21">
        <v>11.57254561251086</v>
      </c>
      <c r="H31" s="37">
        <v>375</v>
      </c>
      <c r="I31" s="31">
        <v>6.516072980017376</v>
      </c>
      <c r="J31" s="25">
        <v>9</v>
      </c>
      <c r="K31" s="30">
        <v>0.15638575152041703</v>
      </c>
    </row>
    <row r="32" spans="2:11" ht="15" customHeight="1" x14ac:dyDescent="0.25">
      <c r="B32" s="5" t="s">
        <v>199</v>
      </c>
      <c r="C32" s="41">
        <v>0</v>
      </c>
      <c r="D32" s="37">
        <v>0</v>
      </c>
      <c r="E32" s="30">
        <v>0</v>
      </c>
      <c r="F32" s="25">
        <v>0</v>
      </c>
      <c r="G32" s="21">
        <v>0</v>
      </c>
      <c r="H32" s="37">
        <v>0</v>
      </c>
      <c r="I32" s="31">
        <v>0</v>
      </c>
      <c r="J32" s="25">
        <v>0</v>
      </c>
      <c r="K32" s="30">
        <v>0</v>
      </c>
    </row>
    <row r="33" spans="2:11" ht="15" customHeight="1" x14ac:dyDescent="0.25">
      <c r="B33" s="5" t="s">
        <v>200</v>
      </c>
      <c r="C33" s="41">
        <v>880</v>
      </c>
      <c r="D33" s="37">
        <v>131</v>
      </c>
      <c r="E33" s="30">
        <v>14.886363636363637</v>
      </c>
      <c r="F33" s="25">
        <v>92</v>
      </c>
      <c r="G33" s="21">
        <v>10.454545454545453</v>
      </c>
      <c r="H33" s="37">
        <v>38</v>
      </c>
      <c r="I33" s="31">
        <v>4.3181818181818183</v>
      </c>
      <c r="J33" s="25">
        <v>1</v>
      </c>
      <c r="K33" s="30">
        <v>0.11363636363636363</v>
      </c>
    </row>
    <row r="34" spans="2:11" ht="15" customHeight="1" x14ac:dyDescent="0.25">
      <c r="B34" s="5" t="s">
        <v>201</v>
      </c>
      <c r="C34" s="41">
        <v>2059</v>
      </c>
      <c r="D34" s="37">
        <v>257</v>
      </c>
      <c r="E34" s="30">
        <v>12.481787275376396</v>
      </c>
      <c r="F34" s="25">
        <v>211</v>
      </c>
      <c r="G34" s="21">
        <v>10.24769305488101</v>
      </c>
      <c r="H34" s="37">
        <v>46</v>
      </c>
      <c r="I34" s="31">
        <v>2.2340942204953862</v>
      </c>
      <c r="J34" s="25">
        <v>0</v>
      </c>
      <c r="K34" s="30">
        <v>0</v>
      </c>
    </row>
    <row r="35" spans="2:11" ht="15" customHeight="1" thickBot="1" x14ac:dyDescent="0.3">
      <c r="B35" s="5" t="s">
        <v>202</v>
      </c>
      <c r="C35" s="41">
        <v>3966</v>
      </c>
      <c r="D35" s="37">
        <v>758</v>
      </c>
      <c r="E35" s="30">
        <v>19.112455874936966</v>
      </c>
      <c r="F35" s="25">
        <v>582</v>
      </c>
      <c r="G35" s="21">
        <v>14.674735249621785</v>
      </c>
      <c r="H35" s="37">
        <v>175</v>
      </c>
      <c r="I35" s="31">
        <v>4.4125063035804342</v>
      </c>
      <c r="J35" s="25">
        <v>1</v>
      </c>
      <c r="K35" s="30">
        <v>2.5214321734745339E-2</v>
      </c>
    </row>
    <row r="36" spans="2:11" ht="15" customHeight="1" thickBot="1" x14ac:dyDescent="0.3">
      <c r="B36" s="11" t="s">
        <v>44</v>
      </c>
      <c r="C36" s="42">
        <f>SUM(C7:C35)</f>
        <v>24642</v>
      </c>
      <c r="D36" s="39">
        <f>SUM(D7:D35)</f>
        <v>4424</v>
      </c>
      <c r="E36" s="34">
        <f>D36/C36*100</f>
        <v>17.953088223358492</v>
      </c>
      <c r="F36" s="27">
        <f>SUM(F7:F35)</f>
        <v>3303</v>
      </c>
      <c r="G36" s="23">
        <f>F36/C36*100</f>
        <v>13.403944485025566</v>
      </c>
      <c r="H36" s="39">
        <f>SUM(H7:H35)</f>
        <v>1106</v>
      </c>
      <c r="I36" s="35">
        <f>H36/C36*100</f>
        <v>4.488272055839623</v>
      </c>
      <c r="J36" s="27">
        <f>SUM(J7:J35)</f>
        <v>15</v>
      </c>
      <c r="K36" s="34">
        <f>J36/C36*100</f>
        <v>6.0871682493304116E-2</v>
      </c>
    </row>
    <row r="37" spans="2:11" ht="15" customHeight="1" x14ac:dyDescent="0.25">
      <c r="B37" s="2" t="str">
        <f>_xlfn.CONCAT("Fuente: Sistema de Información SIEN - HIS, ",RIGHT(INICIO!C8,4),".")</f>
        <v>Fuente: Sistema de Información SIEN - HIS, 2025.</v>
      </c>
    </row>
    <row r="38" spans="2:11" ht="15" customHeight="1" x14ac:dyDescent="0.25">
      <c r="B38" s="2" t="s">
        <v>68</v>
      </c>
    </row>
  </sheetData>
  <sortState xmlns:xlrd2="http://schemas.microsoft.com/office/spreadsheetml/2017/richdata2" ref="B7:K35">
    <sortCondition ref="B7:B35"/>
  </sortState>
  <mergeCells count="8">
    <mergeCell ref="B2:K2"/>
    <mergeCell ref="B3:K3"/>
    <mergeCell ref="B5:B6"/>
    <mergeCell ref="C5:C6"/>
    <mergeCell ref="D5:E5"/>
    <mergeCell ref="F5:G5"/>
    <mergeCell ref="H5:I5"/>
    <mergeCell ref="J5:K5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2">
    <tabColor rgb="FF0070C0"/>
  </sheetPr>
  <dimension ref="B2:N95"/>
  <sheetViews>
    <sheetView showGridLines="0" tabSelected="1" topLeftCell="A4" workbookViewId="0">
      <selection activeCell="B7" sqref="B7:N90"/>
    </sheetView>
  </sheetViews>
  <sheetFormatPr baseColWidth="10" defaultColWidth="11.42578125" defaultRowHeight="15" customHeight="1" x14ac:dyDescent="0.25"/>
  <cols>
    <col min="1" max="1" width="12.7109375" style="1" customWidth="1"/>
    <col min="2" max="2" width="15.7109375" style="1" customWidth="1"/>
    <col min="3" max="3" width="25.7109375" style="1" customWidth="1"/>
    <col min="4" max="4" width="35.7109375" style="1" customWidth="1"/>
    <col min="5" max="5" width="10.7109375" style="1" customWidth="1"/>
    <col min="6" max="14" width="12.7109375" style="1" customWidth="1"/>
    <col min="15" max="16384" width="11.42578125" style="1"/>
  </cols>
  <sheetData>
    <row r="2" spans="2:14" ht="84.95" customHeight="1" x14ac:dyDescent="0.25">
      <c r="B2" s="91" t="s">
        <v>66</v>
      </c>
      <c r="C2" s="91"/>
      <c r="D2" s="91"/>
      <c r="E2" s="91"/>
      <c r="F2" s="102"/>
      <c r="G2" s="102"/>
      <c r="H2" s="102"/>
      <c r="I2" s="102"/>
      <c r="J2" s="102"/>
      <c r="K2" s="102"/>
      <c r="L2" s="102"/>
      <c r="M2" s="102"/>
      <c r="N2" s="102"/>
    </row>
    <row r="3" spans="2:14" ht="15" customHeight="1" x14ac:dyDescent="0.25">
      <c r="B3" s="92" t="str">
        <f>INICIO!C$8</f>
        <v>PERIODO: ENERO A MARZO - 2025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</row>
    <row r="4" spans="2:14" ht="15" customHeight="1" thickBot="1" x14ac:dyDescent="0.3"/>
    <row r="5" spans="2:14" ht="15" customHeight="1" thickBot="1" x14ac:dyDescent="0.3">
      <c r="B5" s="94" t="s">
        <v>0</v>
      </c>
      <c r="C5" s="94" t="s">
        <v>5</v>
      </c>
      <c r="D5" s="101" t="s">
        <v>6</v>
      </c>
      <c r="E5" s="94" t="s">
        <v>7</v>
      </c>
      <c r="F5" s="93" t="s">
        <v>10</v>
      </c>
      <c r="G5" s="93" t="s">
        <v>8</v>
      </c>
      <c r="H5" s="93"/>
      <c r="I5" s="96" t="s">
        <v>17</v>
      </c>
      <c r="J5" s="93"/>
      <c r="K5" s="93" t="s">
        <v>18</v>
      </c>
      <c r="L5" s="93"/>
      <c r="M5" s="93" t="s">
        <v>19</v>
      </c>
      <c r="N5" s="93"/>
    </row>
    <row r="6" spans="2:14" ht="15" customHeight="1" thickBot="1" x14ac:dyDescent="0.3">
      <c r="B6" s="94"/>
      <c r="C6" s="94"/>
      <c r="D6" s="101"/>
      <c r="E6" s="94"/>
      <c r="F6" s="93"/>
      <c r="G6" s="9" t="s">
        <v>1</v>
      </c>
      <c r="H6" s="9" t="s">
        <v>2</v>
      </c>
      <c r="I6" s="10" t="s">
        <v>1</v>
      </c>
      <c r="J6" s="9" t="s">
        <v>2</v>
      </c>
      <c r="K6" s="9" t="s">
        <v>1</v>
      </c>
      <c r="L6" s="9" t="s">
        <v>2</v>
      </c>
      <c r="M6" s="9" t="s">
        <v>1</v>
      </c>
      <c r="N6" s="9" t="s">
        <v>2</v>
      </c>
    </row>
    <row r="7" spans="2:14" ht="15" customHeight="1" x14ac:dyDescent="0.25">
      <c r="B7" s="4" t="s">
        <v>178</v>
      </c>
      <c r="C7" s="7" t="s">
        <v>208</v>
      </c>
      <c r="D7" s="6" t="s">
        <v>209</v>
      </c>
      <c r="E7" s="8">
        <v>10205</v>
      </c>
      <c r="F7" s="16">
        <v>1766</v>
      </c>
      <c r="G7" s="26">
        <v>269</v>
      </c>
      <c r="H7" s="32">
        <v>15.232163080407702</v>
      </c>
      <c r="I7" s="26">
        <v>206</v>
      </c>
      <c r="J7" s="22">
        <v>11.664779161947905</v>
      </c>
      <c r="K7" s="36">
        <v>62</v>
      </c>
      <c r="L7" s="29">
        <v>3.5107587768969424</v>
      </c>
      <c r="M7" s="26">
        <v>1</v>
      </c>
      <c r="N7" s="32">
        <v>5.6625141562853913E-2</v>
      </c>
    </row>
    <row r="8" spans="2:14" ht="15" customHeight="1" x14ac:dyDescent="0.25">
      <c r="B8" s="5" t="s">
        <v>178</v>
      </c>
      <c r="C8" s="7" t="s">
        <v>210</v>
      </c>
      <c r="D8" s="7" t="s">
        <v>211</v>
      </c>
      <c r="E8" s="3">
        <v>10402</v>
      </c>
      <c r="F8" s="17">
        <v>685</v>
      </c>
      <c r="G8" s="25">
        <v>93</v>
      </c>
      <c r="H8" s="30">
        <v>13.576642335766422</v>
      </c>
      <c r="I8" s="25">
        <v>74</v>
      </c>
      <c r="J8" s="21">
        <v>10.802919708029197</v>
      </c>
      <c r="K8" s="37">
        <v>19</v>
      </c>
      <c r="L8" s="31">
        <v>2.7737226277372264</v>
      </c>
      <c r="M8" s="25">
        <v>0</v>
      </c>
      <c r="N8" s="30">
        <v>0</v>
      </c>
    </row>
    <row r="9" spans="2:14" ht="15" customHeight="1" x14ac:dyDescent="0.25">
      <c r="B9" s="5" t="s">
        <v>178</v>
      </c>
      <c r="C9" s="7" t="s">
        <v>210</v>
      </c>
      <c r="D9" s="7" t="s">
        <v>212</v>
      </c>
      <c r="E9" s="3">
        <v>10403</v>
      </c>
      <c r="F9" s="17">
        <v>969</v>
      </c>
      <c r="G9" s="25">
        <v>194</v>
      </c>
      <c r="H9" s="30">
        <v>20.020639834881322</v>
      </c>
      <c r="I9" s="25">
        <v>147</v>
      </c>
      <c r="J9" s="21">
        <v>15.170278637770899</v>
      </c>
      <c r="K9" s="37">
        <v>47</v>
      </c>
      <c r="L9" s="31">
        <v>4.8503611971104235</v>
      </c>
      <c r="M9" s="25">
        <v>0</v>
      </c>
      <c r="N9" s="30">
        <v>0</v>
      </c>
    </row>
    <row r="10" spans="2:14" ht="15" customHeight="1" x14ac:dyDescent="0.25">
      <c r="B10" s="5" t="s">
        <v>183</v>
      </c>
      <c r="C10" s="7" t="s">
        <v>213</v>
      </c>
      <c r="D10" s="7" t="s">
        <v>214</v>
      </c>
      <c r="E10" s="3">
        <v>60903</v>
      </c>
      <c r="F10" s="17">
        <v>673</v>
      </c>
      <c r="G10" s="25">
        <v>83</v>
      </c>
      <c r="H10" s="30">
        <v>12.332838038632987</v>
      </c>
      <c r="I10" s="25">
        <v>74</v>
      </c>
      <c r="J10" s="21">
        <v>10.99554234769688</v>
      </c>
      <c r="K10" s="37">
        <v>9</v>
      </c>
      <c r="L10" s="31">
        <v>1.3372956909361069</v>
      </c>
      <c r="M10" s="25">
        <v>0</v>
      </c>
      <c r="N10" s="30">
        <v>0</v>
      </c>
    </row>
    <row r="11" spans="2:14" ht="15" customHeight="1" x14ac:dyDescent="0.25">
      <c r="B11" s="5" t="s">
        <v>183</v>
      </c>
      <c r="C11" s="7" t="s">
        <v>213</v>
      </c>
      <c r="D11" s="7" t="s">
        <v>215</v>
      </c>
      <c r="E11" s="3">
        <v>60905</v>
      </c>
      <c r="F11" s="17">
        <v>261</v>
      </c>
      <c r="G11" s="25">
        <v>50</v>
      </c>
      <c r="H11" s="30">
        <v>19.157088122605366</v>
      </c>
      <c r="I11" s="25">
        <v>47</v>
      </c>
      <c r="J11" s="21">
        <v>18.007662835249043</v>
      </c>
      <c r="K11" s="37">
        <v>3</v>
      </c>
      <c r="L11" s="31">
        <v>1.1494252873563218</v>
      </c>
      <c r="M11" s="25">
        <v>0</v>
      </c>
      <c r="N11" s="30">
        <v>0</v>
      </c>
    </row>
    <row r="12" spans="2:14" ht="15" customHeight="1" x14ac:dyDescent="0.25">
      <c r="B12" s="5" t="s">
        <v>183</v>
      </c>
      <c r="C12" s="7" t="s">
        <v>213</v>
      </c>
      <c r="D12" s="7" t="s">
        <v>213</v>
      </c>
      <c r="E12" s="3">
        <v>60901</v>
      </c>
      <c r="F12" s="17">
        <v>1052</v>
      </c>
      <c r="G12" s="25">
        <v>198</v>
      </c>
      <c r="H12" s="30">
        <v>18.821292775665398</v>
      </c>
      <c r="I12" s="25">
        <v>166</v>
      </c>
      <c r="J12" s="21">
        <v>15.779467680608365</v>
      </c>
      <c r="K12" s="37">
        <v>32</v>
      </c>
      <c r="L12" s="31">
        <v>3.041825095057034</v>
      </c>
      <c r="M12" s="25">
        <v>0</v>
      </c>
      <c r="N12" s="30">
        <v>0</v>
      </c>
    </row>
    <row r="13" spans="2:14" ht="15" customHeight="1" x14ac:dyDescent="0.25">
      <c r="B13" s="5" t="s">
        <v>183</v>
      </c>
      <c r="C13" s="7" t="s">
        <v>213</v>
      </c>
      <c r="D13" s="7" t="s">
        <v>216</v>
      </c>
      <c r="E13" s="3">
        <v>60906</v>
      </c>
      <c r="F13" s="17">
        <v>514</v>
      </c>
      <c r="G13" s="25">
        <v>81</v>
      </c>
      <c r="H13" s="30">
        <v>15.758754863813229</v>
      </c>
      <c r="I13" s="25">
        <v>71</v>
      </c>
      <c r="J13" s="21">
        <v>13.813229571984436</v>
      </c>
      <c r="K13" s="37">
        <v>10</v>
      </c>
      <c r="L13" s="31">
        <v>1.9455252918287937</v>
      </c>
      <c r="M13" s="25">
        <v>0</v>
      </c>
      <c r="N13" s="30">
        <v>0</v>
      </c>
    </row>
    <row r="14" spans="2:14" ht="15" customHeight="1" x14ac:dyDescent="0.25">
      <c r="B14" s="5" t="s">
        <v>193</v>
      </c>
      <c r="C14" s="7" t="s">
        <v>217</v>
      </c>
      <c r="D14" s="7" t="s">
        <v>218</v>
      </c>
      <c r="E14" s="3">
        <v>160706</v>
      </c>
      <c r="F14" s="58">
        <v>279</v>
      </c>
      <c r="G14" s="59">
        <v>106</v>
      </c>
      <c r="H14" s="62">
        <v>37.992831541218635</v>
      </c>
      <c r="I14" s="59">
        <v>91</v>
      </c>
      <c r="J14" s="60">
        <v>32.616487455197138</v>
      </c>
      <c r="K14" s="61">
        <v>15</v>
      </c>
      <c r="L14" s="63">
        <v>5.376344086021505</v>
      </c>
      <c r="M14" s="59">
        <v>0</v>
      </c>
      <c r="N14" s="62">
        <v>0</v>
      </c>
    </row>
    <row r="15" spans="2:14" ht="15" customHeight="1" x14ac:dyDescent="0.25">
      <c r="B15" s="5" t="s">
        <v>193</v>
      </c>
      <c r="C15" s="7" t="s">
        <v>217</v>
      </c>
      <c r="D15" s="7" t="s">
        <v>219</v>
      </c>
      <c r="E15" s="3">
        <v>160704</v>
      </c>
      <c r="F15" s="58">
        <v>356</v>
      </c>
      <c r="G15" s="59">
        <v>78</v>
      </c>
      <c r="H15" s="62">
        <v>21.910112359550563</v>
      </c>
      <c r="I15" s="59">
        <v>52</v>
      </c>
      <c r="J15" s="60">
        <v>14.606741573033707</v>
      </c>
      <c r="K15" s="61">
        <v>26</v>
      </c>
      <c r="L15" s="63">
        <v>7.3033707865168536</v>
      </c>
      <c r="M15" s="59">
        <v>0</v>
      </c>
      <c r="N15" s="62">
        <v>0</v>
      </c>
    </row>
    <row r="16" spans="2:14" ht="15" customHeight="1" x14ac:dyDescent="0.25">
      <c r="B16" s="5" t="s">
        <v>193</v>
      </c>
      <c r="C16" s="7" t="s">
        <v>193</v>
      </c>
      <c r="D16" s="7" t="s">
        <v>220</v>
      </c>
      <c r="E16" s="3">
        <v>160303</v>
      </c>
      <c r="F16" s="58">
        <v>212</v>
      </c>
      <c r="G16" s="59">
        <v>55</v>
      </c>
      <c r="H16" s="62">
        <v>25.943396226415093</v>
      </c>
      <c r="I16" s="59">
        <v>36</v>
      </c>
      <c r="J16" s="60">
        <v>16.981132075471699</v>
      </c>
      <c r="K16" s="61">
        <v>19</v>
      </c>
      <c r="L16" s="63">
        <v>8.9622641509433958</v>
      </c>
      <c r="M16" s="59">
        <v>0</v>
      </c>
      <c r="N16" s="62">
        <v>0</v>
      </c>
    </row>
    <row r="17" spans="2:14" ht="15" customHeight="1" x14ac:dyDescent="0.25">
      <c r="B17" s="5" t="s">
        <v>193</v>
      </c>
      <c r="C17" s="7" t="s">
        <v>193</v>
      </c>
      <c r="D17" s="7" t="s">
        <v>221</v>
      </c>
      <c r="E17" s="3">
        <v>160304</v>
      </c>
      <c r="F17" s="58">
        <v>70</v>
      </c>
      <c r="G17" s="59">
        <v>20</v>
      </c>
      <c r="H17" s="62">
        <v>28.571428571428569</v>
      </c>
      <c r="I17" s="59">
        <v>12</v>
      </c>
      <c r="J17" s="60">
        <v>17.142857142857142</v>
      </c>
      <c r="K17" s="61">
        <v>8</v>
      </c>
      <c r="L17" s="63">
        <v>11.428571428571429</v>
      </c>
      <c r="M17" s="59">
        <v>0</v>
      </c>
      <c r="N17" s="62">
        <v>0</v>
      </c>
    </row>
    <row r="18" spans="2:14" ht="15" customHeight="1" x14ac:dyDescent="0.25">
      <c r="B18" s="5" t="s">
        <v>193</v>
      </c>
      <c r="C18" s="7" t="s">
        <v>222</v>
      </c>
      <c r="D18" s="7" t="s">
        <v>223</v>
      </c>
      <c r="E18" s="3">
        <v>160401</v>
      </c>
      <c r="F18" s="58">
        <v>358</v>
      </c>
      <c r="G18" s="59">
        <v>97</v>
      </c>
      <c r="H18" s="62">
        <v>27.094972067039109</v>
      </c>
      <c r="I18" s="59">
        <v>73</v>
      </c>
      <c r="J18" s="60">
        <v>20.391061452513966</v>
      </c>
      <c r="K18" s="61">
        <v>24</v>
      </c>
      <c r="L18" s="63">
        <v>6.7039106145251397</v>
      </c>
      <c r="M18" s="59">
        <v>0</v>
      </c>
      <c r="N18" s="62">
        <v>0</v>
      </c>
    </row>
    <row r="19" spans="2:14" ht="15" customHeight="1" x14ac:dyDescent="0.25">
      <c r="B19" s="5" t="s">
        <v>193</v>
      </c>
      <c r="C19" s="7" t="s">
        <v>222</v>
      </c>
      <c r="D19" s="7" t="s">
        <v>224</v>
      </c>
      <c r="E19" s="3">
        <v>160403</v>
      </c>
      <c r="F19" s="58">
        <v>286</v>
      </c>
      <c r="G19" s="59">
        <v>89</v>
      </c>
      <c r="H19" s="62">
        <v>31.11888111888112</v>
      </c>
      <c r="I19" s="59">
        <v>56</v>
      </c>
      <c r="J19" s="60">
        <v>19.58041958041958</v>
      </c>
      <c r="K19" s="61">
        <v>30</v>
      </c>
      <c r="L19" s="63">
        <v>10.48951048951049</v>
      </c>
      <c r="M19" s="59">
        <v>3</v>
      </c>
      <c r="N19" s="62">
        <v>1.048951048951049</v>
      </c>
    </row>
    <row r="20" spans="2:14" ht="15" customHeight="1" x14ac:dyDescent="0.25">
      <c r="B20" s="5" t="s">
        <v>193</v>
      </c>
      <c r="C20" s="7" t="s">
        <v>225</v>
      </c>
      <c r="D20" s="7" t="s">
        <v>226</v>
      </c>
      <c r="E20" s="3">
        <v>160107</v>
      </c>
      <c r="F20" s="58">
        <v>396</v>
      </c>
      <c r="G20" s="59">
        <v>53</v>
      </c>
      <c r="H20" s="62">
        <v>13.383838383838384</v>
      </c>
      <c r="I20" s="59">
        <v>48</v>
      </c>
      <c r="J20" s="60">
        <v>12.121212121212121</v>
      </c>
      <c r="K20" s="61">
        <v>5</v>
      </c>
      <c r="L20" s="63">
        <v>1.2626262626262625</v>
      </c>
      <c r="M20" s="59">
        <v>0</v>
      </c>
      <c r="N20" s="62">
        <v>0</v>
      </c>
    </row>
    <row r="21" spans="2:14" ht="15" customHeight="1" x14ac:dyDescent="0.25">
      <c r="B21" s="5" t="s">
        <v>193</v>
      </c>
      <c r="C21" s="7" t="s">
        <v>225</v>
      </c>
      <c r="D21" s="7" t="s">
        <v>227</v>
      </c>
      <c r="E21" s="3">
        <v>160110</v>
      </c>
      <c r="F21" s="58">
        <v>213</v>
      </c>
      <c r="G21" s="59">
        <v>23</v>
      </c>
      <c r="H21" s="62">
        <v>10.7981220657277</v>
      </c>
      <c r="I21" s="59">
        <v>18</v>
      </c>
      <c r="J21" s="60">
        <v>8.4507042253521121</v>
      </c>
      <c r="K21" s="61">
        <v>5</v>
      </c>
      <c r="L21" s="63">
        <v>2.3474178403755865</v>
      </c>
      <c r="M21" s="59">
        <v>0</v>
      </c>
      <c r="N21" s="62">
        <v>0</v>
      </c>
    </row>
    <row r="22" spans="2:14" ht="15" customHeight="1" x14ac:dyDescent="0.25">
      <c r="B22" s="5" t="s">
        <v>193</v>
      </c>
      <c r="C22" s="7" t="s">
        <v>228</v>
      </c>
      <c r="D22" s="7" t="s">
        <v>228</v>
      </c>
      <c r="E22" s="3">
        <v>160801</v>
      </c>
      <c r="F22" s="58">
        <v>156</v>
      </c>
      <c r="G22" s="59">
        <v>15</v>
      </c>
      <c r="H22" s="62">
        <v>9.6153846153846168</v>
      </c>
      <c r="I22" s="59">
        <v>12</v>
      </c>
      <c r="J22" s="60">
        <v>7.6923076923076925</v>
      </c>
      <c r="K22" s="61">
        <v>3</v>
      </c>
      <c r="L22" s="63">
        <v>1.9230769230769231</v>
      </c>
      <c r="M22" s="59">
        <v>0</v>
      </c>
      <c r="N22" s="62">
        <v>0</v>
      </c>
    </row>
    <row r="23" spans="2:14" ht="15" customHeight="1" x14ac:dyDescent="0.25">
      <c r="B23" s="5" t="s">
        <v>193</v>
      </c>
      <c r="C23" s="7" t="s">
        <v>228</v>
      </c>
      <c r="D23" s="7" t="s">
        <v>229</v>
      </c>
      <c r="E23" s="3">
        <v>160802</v>
      </c>
      <c r="F23" s="58">
        <v>10</v>
      </c>
      <c r="G23" s="59">
        <v>3</v>
      </c>
      <c r="H23" s="62">
        <v>30</v>
      </c>
      <c r="I23" s="59">
        <v>3</v>
      </c>
      <c r="J23" s="60">
        <v>30</v>
      </c>
      <c r="K23" s="61">
        <v>0</v>
      </c>
      <c r="L23" s="63">
        <v>0</v>
      </c>
      <c r="M23" s="59">
        <v>0</v>
      </c>
      <c r="N23" s="62">
        <v>0</v>
      </c>
    </row>
    <row r="24" spans="2:14" ht="15" customHeight="1" x14ac:dyDescent="0.25">
      <c r="B24" s="5" t="s">
        <v>193</v>
      </c>
      <c r="C24" s="7" t="s">
        <v>228</v>
      </c>
      <c r="D24" s="7" t="s">
        <v>230</v>
      </c>
      <c r="E24" s="3">
        <v>160803</v>
      </c>
      <c r="F24" s="58">
        <v>67</v>
      </c>
      <c r="G24" s="59">
        <v>38</v>
      </c>
      <c r="H24" s="62">
        <v>56.71641791044776</v>
      </c>
      <c r="I24" s="59">
        <v>21</v>
      </c>
      <c r="J24" s="60">
        <v>31.343283582089555</v>
      </c>
      <c r="K24" s="61">
        <v>17</v>
      </c>
      <c r="L24" s="63">
        <v>25.373134328358208</v>
      </c>
      <c r="M24" s="59">
        <v>0</v>
      </c>
      <c r="N24" s="62">
        <v>0</v>
      </c>
    </row>
    <row r="25" spans="2:14" ht="15" customHeight="1" x14ac:dyDescent="0.25">
      <c r="B25" s="5" t="s">
        <v>193</v>
      </c>
      <c r="C25" s="7" t="s">
        <v>228</v>
      </c>
      <c r="D25" s="7" t="s">
        <v>231</v>
      </c>
      <c r="E25" s="3">
        <v>160804</v>
      </c>
      <c r="F25" s="58">
        <v>33</v>
      </c>
      <c r="G25" s="59">
        <v>2</v>
      </c>
      <c r="H25" s="62">
        <v>6.0606060606060606</v>
      </c>
      <c r="I25" s="59">
        <v>2</v>
      </c>
      <c r="J25" s="60">
        <v>6.0606060606060606</v>
      </c>
      <c r="K25" s="61">
        <v>0</v>
      </c>
      <c r="L25" s="63">
        <v>0</v>
      </c>
      <c r="M25" s="59">
        <v>0</v>
      </c>
      <c r="N25" s="62">
        <v>0</v>
      </c>
    </row>
    <row r="26" spans="2:14" ht="15" customHeight="1" x14ac:dyDescent="0.25">
      <c r="B26" s="5" t="s">
        <v>193</v>
      </c>
      <c r="C26" s="7" t="s">
        <v>232</v>
      </c>
      <c r="D26" s="7" t="s">
        <v>234</v>
      </c>
      <c r="E26" s="3">
        <v>160511</v>
      </c>
      <c r="F26" s="58">
        <v>94</v>
      </c>
      <c r="G26" s="59">
        <v>27</v>
      </c>
      <c r="H26" s="62">
        <v>28.723404255319153</v>
      </c>
      <c r="I26" s="59">
        <v>21</v>
      </c>
      <c r="J26" s="60">
        <v>22.340425531914892</v>
      </c>
      <c r="K26" s="61">
        <v>6</v>
      </c>
      <c r="L26" s="63">
        <v>6.3829787234042552</v>
      </c>
      <c r="M26" s="59">
        <v>0</v>
      </c>
      <c r="N26" s="62">
        <v>0</v>
      </c>
    </row>
    <row r="27" spans="2:14" ht="15" customHeight="1" x14ac:dyDescent="0.25">
      <c r="B27" s="5" t="s">
        <v>194</v>
      </c>
      <c r="C27" s="7" t="s">
        <v>235</v>
      </c>
      <c r="D27" s="7" t="s">
        <v>236</v>
      </c>
      <c r="E27" s="3">
        <v>170302</v>
      </c>
      <c r="F27" s="58">
        <v>180</v>
      </c>
      <c r="G27" s="59">
        <v>28</v>
      </c>
      <c r="H27" s="62">
        <v>15.555555555555555</v>
      </c>
      <c r="I27" s="59">
        <v>20</v>
      </c>
      <c r="J27" s="60">
        <v>11.111111111111111</v>
      </c>
      <c r="K27" s="61">
        <v>8</v>
      </c>
      <c r="L27" s="63">
        <v>4.4444444444444446</v>
      </c>
      <c r="M27" s="59">
        <v>0</v>
      </c>
      <c r="N27" s="62">
        <v>0</v>
      </c>
    </row>
    <row r="28" spans="2:14" ht="15" customHeight="1" x14ac:dyDescent="0.25">
      <c r="B28" s="5" t="s">
        <v>194</v>
      </c>
      <c r="C28" s="7" t="s">
        <v>235</v>
      </c>
      <c r="D28" s="7" t="s">
        <v>237</v>
      </c>
      <c r="E28" s="3">
        <v>170301</v>
      </c>
      <c r="F28" s="58">
        <v>65</v>
      </c>
      <c r="G28" s="59">
        <v>10</v>
      </c>
      <c r="H28" s="62">
        <v>15.384615384615385</v>
      </c>
      <c r="I28" s="59">
        <v>7</v>
      </c>
      <c r="J28" s="60">
        <v>10.76923076923077</v>
      </c>
      <c r="K28" s="61">
        <v>3</v>
      </c>
      <c r="L28" s="63">
        <v>4.6153846153846159</v>
      </c>
      <c r="M28" s="59">
        <v>0</v>
      </c>
      <c r="N28" s="62">
        <v>0</v>
      </c>
    </row>
    <row r="29" spans="2:14" ht="15" customHeight="1" x14ac:dyDescent="0.25">
      <c r="B29" s="5" t="s">
        <v>194</v>
      </c>
      <c r="C29" s="7" t="s">
        <v>235</v>
      </c>
      <c r="D29" s="7" t="s">
        <v>235</v>
      </c>
      <c r="E29" s="3">
        <v>170303</v>
      </c>
      <c r="F29" s="58">
        <v>166</v>
      </c>
      <c r="G29" s="59">
        <v>32</v>
      </c>
      <c r="H29" s="62">
        <v>19.277108433734941</v>
      </c>
      <c r="I29" s="59">
        <v>27</v>
      </c>
      <c r="J29" s="60">
        <v>16.265060240963855</v>
      </c>
      <c r="K29" s="61">
        <v>5</v>
      </c>
      <c r="L29" s="63">
        <v>3.0120481927710845</v>
      </c>
      <c r="M29" s="59">
        <v>0</v>
      </c>
      <c r="N29" s="62">
        <v>0</v>
      </c>
    </row>
    <row r="30" spans="2:14" ht="15" customHeight="1" x14ac:dyDescent="0.25">
      <c r="B30" s="5" t="s">
        <v>194</v>
      </c>
      <c r="C30" s="7" t="s">
        <v>238</v>
      </c>
      <c r="D30" s="7" t="s">
        <v>239</v>
      </c>
      <c r="E30" s="3">
        <v>170103</v>
      </c>
      <c r="F30" s="58">
        <v>432</v>
      </c>
      <c r="G30" s="59">
        <v>68</v>
      </c>
      <c r="H30" s="62">
        <v>15.74074074074074</v>
      </c>
      <c r="I30" s="59">
        <v>55</v>
      </c>
      <c r="J30" s="60">
        <v>12.731481481481483</v>
      </c>
      <c r="K30" s="61">
        <v>13</v>
      </c>
      <c r="L30" s="63">
        <v>3.0092592592592591</v>
      </c>
      <c r="M30" s="59">
        <v>0</v>
      </c>
      <c r="N30" s="62">
        <v>0</v>
      </c>
    </row>
    <row r="31" spans="2:14" ht="15" customHeight="1" x14ac:dyDescent="0.25">
      <c r="B31" s="5" t="s">
        <v>194</v>
      </c>
      <c r="C31" s="7" t="s">
        <v>238</v>
      </c>
      <c r="D31" s="7" t="s">
        <v>238</v>
      </c>
      <c r="E31" s="3">
        <v>170101</v>
      </c>
      <c r="F31" s="58">
        <v>516</v>
      </c>
      <c r="G31" s="59">
        <v>71</v>
      </c>
      <c r="H31" s="62">
        <v>13.75968992248062</v>
      </c>
      <c r="I31" s="59">
        <v>48</v>
      </c>
      <c r="J31" s="60">
        <v>9.3023255813953494</v>
      </c>
      <c r="K31" s="61">
        <v>23</v>
      </c>
      <c r="L31" s="63">
        <v>4.4573643410852712</v>
      </c>
      <c r="M31" s="59">
        <v>0</v>
      </c>
      <c r="N31" s="62">
        <v>0</v>
      </c>
    </row>
    <row r="32" spans="2:14" ht="15" customHeight="1" x14ac:dyDescent="0.25">
      <c r="B32" s="5" t="s">
        <v>197</v>
      </c>
      <c r="C32" s="7" t="s">
        <v>240</v>
      </c>
      <c r="D32" s="7" t="s">
        <v>240</v>
      </c>
      <c r="E32" s="3">
        <v>200201</v>
      </c>
      <c r="F32" s="58">
        <v>872</v>
      </c>
      <c r="G32" s="59">
        <v>327</v>
      </c>
      <c r="H32" s="62">
        <v>37.5</v>
      </c>
      <c r="I32" s="59">
        <v>253</v>
      </c>
      <c r="J32" s="60">
        <v>29.013761467889911</v>
      </c>
      <c r="K32" s="61">
        <v>74</v>
      </c>
      <c r="L32" s="63">
        <v>8.486238532110093</v>
      </c>
      <c r="M32" s="59">
        <v>0</v>
      </c>
      <c r="N32" s="62">
        <v>0</v>
      </c>
    </row>
    <row r="33" spans="2:14" ht="15" customHeight="1" x14ac:dyDescent="0.25">
      <c r="B33" s="5" t="s">
        <v>197</v>
      </c>
      <c r="C33" s="7" t="s">
        <v>240</v>
      </c>
      <c r="D33" s="7" t="s">
        <v>241</v>
      </c>
      <c r="E33" s="3">
        <v>200203</v>
      </c>
      <c r="F33" s="58">
        <v>101</v>
      </c>
      <c r="G33" s="59">
        <v>32</v>
      </c>
      <c r="H33" s="62">
        <v>31.683168316831683</v>
      </c>
      <c r="I33" s="59">
        <v>32</v>
      </c>
      <c r="J33" s="60">
        <v>31.683168316831683</v>
      </c>
      <c r="K33" s="61">
        <v>0</v>
      </c>
      <c r="L33" s="63">
        <v>0</v>
      </c>
      <c r="M33" s="59">
        <v>0</v>
      </c>
      <c r="N33" s="62">
        <v>0</v>
      </c>
    </row>
    <row r="34" spans="2:14" ht="15" customHeight="1" x14ac:dyDescent="0.25">
      <c r="B34" s="5" t="s">
        <v>197</v>
      </c>
      <c r="C34" s="7" t="s">
        <v>240</v>
      </c>
      <c r="D34" s="7" t="s">
        <v>242</v>
      </c>
      <c r="E34" s="3">
        <v>200210</v>
      </c>
      <c r="F34" s="58">
        <v>399</v>
      </c>
      <c r="G34" s="59">
        <v>21</v>
      </c>
      <c r="H34" s="62">
        <v>5.2631578947368416</v>
      </c>
      <c r="I34" s="59">
        <v>19</v>
      </c>
      <c r="J34" s="60">
        <v>4.7619047619047619</v>
      </c>
      <c r="K34" s="61">
        <v>2</v>
      </c>
      <c r="L34" s="63">
        <v>0.50125313283208017</v>
      </c>
      <c r="M34" s="59">
        <v>0</v>
      </c>
      <c r="N34" s="62">
        <v>0</v>
      </c>
    </row>
    <row r="35" spans="2:14" ht="15" customHeight="1" x14ac:dyDescent="0.25">
      <c r="B35" s="5" t="s">
        <v>197</v>
      </c>
      <c r="C35" s="7" t="s">
        <v>243</v>
      </c>
      <c r="D35" s="7" t="s">
        <v>244</v>
      </c>
      <c r="E35" s="3">
        <v>200303</v>
      </c>
      <c r="F35" s="58">
        <v>389</v>
      </c>
      <c r="G35" s="59">
        <v>45</v>
      </c>
      <c r="H35" s="62">
        <v>11.568123393316196</v>
      </c>
      <c r="I35" s="59">
        <v>43</v>
      </c>
      <c r="J35" s="60">
        <v>11.053984575835475</v>
      </c>
      <c r="K35" s="61">
        <v>2</v>
      </c>
      <c r="L35" s="63">
        <v>0.51413881748071977</v>
      </c>
      <c r="M35" s="59">
        <v>0</v>
      </c>
      <c r="N35" s="62">
        <v>0</v>
      </c>
    </row>
    <row r="36" spans="2:14" ht="15" customHeight="1" x14ac:dyDescent="0.25">
      <c r="B36" s="5" t="s">
        <v>197</v>
      </c>
      <c r="C36" s="7" t="s">
        <v>245</v>
      </c>
      <c r="D36" s="7" t="s">
        <v>246</v>
      </c>
      <c r="E36" s="3">
        <v>200604</v>
      </c>
      <c r="F36" s="58">
        <v>412</v>
      </c>
      <c r="G36" s="59">
        <v>20</v>
      </c>
      <c r="H36" s="62">
        <v>4.8543689320388346</v>
      </c>
      <c r="I36" s="59">
        <v>18</v>
      </c>
      <c r="J36" s="60">
        <v>4.3689320388349513</v>
      </c>
      <c r="K36" s="61">
        <v>2</v>
      </c>
      <c r="L36" s="63">
        <v>0.48543689320388345</v>
      </c>
      <c r="M36" s="59">
        <v>0</v>
      </c>
      <c r="N36" s="62">
        <v>0</v>
      </c>
    </row>
    <row r="37" spans="2:14" ht="15" customHeight="1" x14ac:dyDescent="0.25">
      <c r="B37" s="5" t="s">
        <v>198</v>
      </c>
      <c r="C37" s="7" t="s">
        <v>247</v>
      </c>
      <c r="D37" s="7" t="s">
        <v>248</v>
      </c>
      <c r="E37" s="3">
        <v>210402</v>
      </c>
      <c r="F37" s="58">
        <v>230</v>
      </c>
      <c r="G37" s="59">
        <v>141</v>
      </c>
      <c r="H37" s="62">
        <v>61.304347826086961</v>
      </c>
      <c r="I37" s="59">
        <v>42</v>
      </c>
      <c r="J37" s="60">
        <v>18.260869565217391</v>
      </c>
      <c r="K37" s="61">
        <v>99</v>
      </c>
      <c r="L37" s="63">
        <v>43.04347826086957</v>
      </c>
      <c r="M37" s="59">
        <v>0</v>
      </c>
      <c r="N37" s="62">
        <v>0</v>
      </c>
    </row>
    <row r="38" spans="2:14" ht="15" customHeight="1" x14ac:dyDescent="0.25">
      <c r="B38" s="5" t="s">
        <v>198</v>
      </c>
      <c r="C38" s="7" t="s">
        <v>247</v>
      </c>
      <c r="D38" s="7" t="s">
        <v>249</v>
      </c>
      <c r="E38" s="3">
        <v>210401</v>
      </c>
      <c r="F38" s="58">
        <v>331</v>
      </c>
      <c r="G38" s="59">
        <v>86</v>
      </c>
      <c r="H38" s="62">
        <v>25.981873111782477</v>
      </c>
      <c r="I38" s="59">
        <v>61</v>
      </c>
      <c r="J38" s="60">
        <v>18.429003021148034</v>
      </c>
      <c r="K38" s="61">
        <v>24</v>
      </c>
      <c r="L38" s="63">
        <v>7.2507552870090644</v>
      </c>
      <c r="M38" s="59">
        <v>1</v>
      </c>
      <c r="N38" s="62">
        <v>0.30211480362537763</v>
      </c>
    </row>
    <row r="39" spans="2:14" ht="15" customHeight="1" x14ac:dyDescent="0.25">
      <c r="B39" s="5" t="s">
        <v>198</v>
      </c>
      <c r="C39" s="7" t="s">
        <v>247</v>
      </c>
      <c r="D39" s="7" t="s">
        <v>250</v>
      </c>
      <c r="E39" s="3">
        <v>210404</v>
      </c>
      <c r="F39" s="58">
        <v>63</v>
      </c>
      <c r="G39" s="59">
        <v>17</v>
      </c>
      <c r="H39" s="62">
        <v>26.984126984126984</v>
      </c>
      <c r="I39" s="59">
        <v>12</v>
      </c>
      <c r="J39" s="60">
        <v>19.047619047619047</v>
      </c>
      <c r="K39" s="61">
        <v>5</v>
      </c>
      <c r="L39" s="63">
        <v>7.9365079365079358</v>
      </c>
      <c r="M39" s="59">
        <v>0</v>
      </c>
      <c r="N39" s="62">
        <v>0</v>
      </c>
    </row>
    <row r="40" spans="2:14" ht="15" customHeight="1" x14ac:dyDescent="0.25">
      <c r="B40" s="5" t="s">
        <v>198</v>
      </c>
      <c r="C40" s="7" t="s">
        <v>247</v>
      </c>
      <c r="D40" s="7" t="s">
        <v>251</v>
      </c>
      <c r="E40" s="3">
        <v>210405</v>
      </c>
      <c r="F40" s="58">
        <v>10</v>
      </c>
      <c r="G40" s="59">
        <v>2</v>
      </c>
      <c r="H40" s="62">
        <v>20</v>
      </c>
      <c r="I40" s="59">
        <v>2</v>
      </c>
      <c r="J40" s="60">
        <v>20</v>
      </c>
      <c r="K40" s="61">
        <v>0</v>
      </c>
      <c r="L40" s="63">
        <v>0</v>
      </c>
      <c r="M40" s="59">
        <v>0</v>
      </c>
      <c r="N40" s="62">
        <v>0</v>
      </c>
    </row>
    <row r="41" spans="2:14" ht="15" customHeight="1" x14ac:dyDescent="0.25">
      <c r="B41" s="5" t="s">
        <v>198</v>
      </c>
      <c r="C41" s="7" t="s">
        <v>247</v>
      </c>
      <c r="D41" s="7" t="s">
        <v>252</v>
      </c>
      <c r="E41" s="3">
        <v>210406</v>
      </c>
      <c r="F41" s="58">
        <v>151</v>
      </c>
      <c r="G41" s="59">
        <v>39</v>
      </c>
      <c r="H41" s="62">
        <v>25.827814569536422</v>
      </c>
      <c r="I41" s="59">
        <v>34</v>
      </c>
      <c r="J41" s="60">
        <v>22.516556291390728</v>
      </c>
      <c r="K41" s="61">
        <v>5</v>
      </c>
      <c r="L41" s="63">
        <v>3.3112582781456954</v>
      </c>
      <c r="M41" s="59">
        <v>0</v>
      </c>
      <c r="N41" s="62">
        <v>0</v>
      </c>
    </row>
    <row r="42" spans="2:14" ht="15" customHeight="1" x14ac:dyDescent="0.25">
      <c r="B42" s="5" t="s">
        <v>198</v>
      </c>
      <c r="C42" s="7" t="s">
        <v>247</v>
      </c>
      <c r="D42" s="7" t="s">
        <v>253</v>
      </c>
      <c r="E42" s="3">
        <v>210407</v>
      </c>
      <c r="F42" s="58">
        <v>284</v>
      </c>
      <c r="G42" s="59">
        <v>70</v>
      </c>
      <c r="H42" s="62">
        <v>24.647887323943664</v>
      </c>
      <c r="I42" s="59">
        <v>51</v>
      </c>
      <c r="J42" s="60">
        <v>17.95774647887324</v>
      </c>
      <c r="K42" s="61">
        <v>19</v>
      </c>
      <c r="L42" s="63">
        <v>6.6901408450704221</v>
      </c>
      <c r="M42" s="59">
        <v>0</v>
      </c>
      <c r="N42" s="62">
        <v>0</v>
      </c>
    </row>
    <row r="43" spans="2:14" ht="15" customHeight="1" x14ac:dyDescent="0.25">
      <c r="B43" s="5" t="s">
        <v>198</v>
      </c>
      <c r="C43" s="7" t="s">
        <v>254</v>
      </c>
      <c r="D43" s="7" t="s">
        <v>255</v>
      </c>
      <c r="E43" s="3">
        <v>210502</v>
      </c>
      <c r="F43" s="58">
        <v>55</v>
      </c>
      <c r="G43" s="59">
        <v>10</v>
      </c>
      <c r="H43" s="62">
        <v>18.181818181818183</v>
      </c>
      <c r="I43" s="59">
        <v>10</v>
      </c>
      <c r="J43" s="60">
        <v>18.181818181818183</v>
      </c>
      <c r="K43" s="61">
        <v>0</v>
      </c>
      <c r="L43" s="63">
        <v>0</v>
      </c>
      <c r="M43" s="59">
        <v>0</v>
      </c>
      <c r="N43" s="62">
        <v>0</v>
      </c>
    </row>
    <row r="44" spans="2:14" ht="15" customHeight="1" x14ac:dyDescent="0.25">
      <c r="B44" s="5" t="s">
        <v>198</v>
      </c>
      <c r="C44" s="7" t="s">
        <v>254</v>
      </c>
      <c r="D44" s="7" t="s">
        <v>256</v>
      </c>
      <c r="E44" s="3">
        <v>210501</v>
      </c>
      <c r="F44" s="58">
        <v>403</v>
      </c>
      <c r="G44" s="59">
        <v>41</v>
      </c>
      <c r="H44" s="62">
        <v>10.173697270471465</v>
      </c>
      <c r="I44" s="59">
        <v>34</v>
      </c>
      <c r="J44" s="60">
        <v>8.4367245657568244</v>
      </c>
      <c r="K44" s="61">
        <v>7</v>
      </c>
      <c r="L44" s="63">
        <v>1.7369727047146404</v>
      </c>
      <c r="M44" s="59">
        <v>0</v>
      </c>
      <c r="N44" s="62">
        <v>0</v>
      </c>
    </row>
    <row r="45" spans="2:14" ht="15" customHeight="1" x14ac:dyDescent="0.25">
      <c r="B45" s="5" t="s">
        <v>198</v>
      </c>
      <c r="C45" s="7" t="s">
        <v>254</v>
      </c>
      <c r="D45" s="7" t="s">
        <v>257</v>
      </c>
      <c r="E45" s="3">
        <v>210503</v>
      </c>
      <c r="F45" s="58">
        <v>173</v>
      </c>
      <c r="G45" s="59">
        <v>10</v>
      </c>
      <c r="H45" s="62">
        <v>5.7803468208092488</v>
      </c>
      <c r="I45" s="59">
        <v>9</v>
      </c>
      <c r="J45" s="60">
        <v>5.202312138728324</v>
      </c>
      <c r="K45" s="61">
        <v>1</v>
      </c>
      <c r="L45" s="63">
        <v>0.57803468208092479</v>
      </c>
      <c r="M45" s="59">
        <v>0</v>
      </c>
      <c r="N45" s="62">
        <v>0</v>
      </c>
    </row>
    <row r="46" spans="2:14" ht="15" customHeight="1" x14ac:dyDescent="0.25">
      <c r="B46" s="5" t="s">
        <v>198</v>
      </c>
      <c r="C46" s="7" t="s">
        <v>258</v>
      </c>
      <c r="D46" s="7" t="s">
        <v>259</v>
      </c>
      <c r="E46" s="3">
        <v>210602</v>
      </c>
      <c r="F46" s="58">
        <v>20</v>
      </c>
      <c r="G46" s="59">
        <v>0</v>
      </c>
      <c r="H46" s="62">
        <v>0</v>
      </c>
      <c r="I46" s="59">
        <v>0</v>
      </c>
      <c r="J46" s="60">
        <v>0</v>
      </c>
      <c r="K46" s="61">
        <v>0</v>
      </c>
      <c r="L46" s="63">
        <v>0</v>
      </c>
      <c r="M46" s="59">
        <v>0</v>
      </c>
      <c r="N46" s="62">
        <v>0</v>
      </c>
    </row>
    <row r="47" spans="2:14" ht="15" customHeight="1" x14ac:dyDescent="0.25">
      <c r="B47" s="5" t="s">
        <v>198</v>
      </c>
      <c r="C47" s="7" t="s">
        <v>258</v>
      </c>
      <c r="D47" s="7" t="s">
        <v>258</v>
      </c>
      <c r="E47" s="3">
        <v>210601</v>
      </c>
      <c r="F47" s="58">
        <v>529</v>
      </c>
      <c r="G47" s="59">
        <v>143</v>
      </c>
      <c r="H47" s="62">
        <v>27.032136105860115</v>
      </c>
      <c r="I47" s="59">
        <v>90</v>
      </c>
      <c r="J47" s="60">
        <v>17.013232514177691</v>
      </c>
      <c r="K47" s="61">
        <v>50</v>
      </c>
      <c r="L47" s="63">
        <v>9.4517958412098295</v>
      </c>
      <c r="M47" s="59">
        <v>3</v>
      </c>
      <c r="N47" s="62">
        <v>0.56710775047258988</v>
      </c>
    </row>
    <row r="48" spans="2:14" ht="15" customHeight="1" x14ac:dyDescent="0.25">
      <c r="B48" s="5" t="s">
        <v>198</v>
      </c>
      <c r="C48" s="7" t="s">
        <v>258</v>
      </c>
      <c r="D48" s="7" t="s">
        <v>260</v>
      </c>
      <c r="E48" s="3">
        <v>210605</v>
      </c>
      <c r="F48" s="58">
        <v>24</v>
      </c>
      <c r="G48" s="59">
        <v>7</v>
      </c>
      <c r="H48" s="62">
        <v>29.166666666666668</v>
      </c>
      <c r="I48" s="59">
        <v>6</v>
      </c>
      <c r="J48" s="60">
        <v>25</v>
      </c>
      <c r="K48" s="61">
        <v>1</v>
      </c>
      <c r="L48" s="63">
        <v>4.1666666666666661</v>
      </c>
      <c r="M48" s="59">
        <v>0</v>
      </c>
      <c r="N48" s="62">
        <v>0</v>
      </c>
    </row>
    <row r="49" spans="2:14" ht="15" customHeight="1" x14ac:dyDescent="0.25">
      <c r="B49" s="5" t="s">
        <v>198</v>
      </c>
      <c r="C49" s="7" t="s">
        <v>258</v>
      </c>
      <c r="D49" s="7" t="s">
        <v>261</v>
      </c>
      <c r="E49" s="3">
        <v>210607</v>
      </c>
      <c r="F49" s="58">
        <v>321</v>
      </c>
      <c r="G49" s="59">
        <v>18</v>
      </c>
      <c r="H49" s="62">
        <v>5.6074766355140184</v>
      </c>
      <c r="I49" s="59">
        <v>12</v>
      </c>
      <c r="J49" s="60">
        <v>3.7383177570093453</v>
      </c>
      <c r="K49" s="61">
        <v>6</v>
      </c>
      <c r="L49" s="63">
        <v>1.8691588785046727</v>
      </c>
      <c r="M49" s="59">
        <v>0</v>
      </c>
      <c r="N49" s="62">
        <v>0</v>
      </c>
    </row>
    <row r="50" spans="2:14" ht="15" customHeight="1" x14ac:dyDescent="0.25">
      <c r="B50" s="5" t="s">
        <v>198</v>
      </c>
      <c r="C50" s="7" t="s">
        <v>258</v>
      </c>
      <c r="D50" s="7" t="s">
        <v>262</v>
      </c>
      <c r="E50" s="3">
        <v>210608</v>
      </c>
      <c r="F50" s="58">
        <v>62</v>
      </c>
      <c r="G50" s="59">
        <v>2</v>
      </c>
      <c r="H50" s="62">
        <v>3.225806451612903</v>
      </c>
      <c r="I50" s="59">
        <v>0</v>
      </c>
      <c r="J50" s="60">
        <v>0</v>
      </c>
      <c r="K50" s="61">
        <v>2</v>
      </c>
      <c r="L50" s="63">
        <v>3.225806451612903</v>
      </c>
      <c r="M50" s="59">
        <v>0</v>
      </c>
      <c r="N50" s="62">
        <v>0</v>
      </c>
    </row>
    <row r="51" spans="2:14" ht="15" customHeight="1" x14ac:dyDescent="0.25">
      <c r="B51" s="5" t="s">
        <v>198</v>
      </c>
      <c r="C51" s="7" t="s">
        <v>263</v>
      </c>
      <c r="D51" s="7" t="s">
        <v>264</v>
      </c>
      <c r="E51" s="3">
        <v>210902</v>
      </c>
      <c r="F51" s="58">
        <v>22</v>
      </c>
      <c r="G51" s="59">
        <v>4</v>
      </c>
      <c r="H51" s="62">
        <v>18.181818181818183</v>
      </c>
      <c r="I51" s="59">
        <v>4</v>
      </c>
      <c r="J51" s="60">
        <v>18.181818181818183</v>
      </c>
      <c r="K51" s="61">
        <v>0</v>
      </c>
      <c r="L51" s="63">
        <v>0</v>
      </c>
      <c r="M51" s="59">
        <v>0</v>
      </c>
      <c r="N51" s="62">
        <v>0</v>
      </c>
    </row>
    <row r="52" spans="2:14" ht="15" customHeight="1" x14ac:dyDescent="0.25">
      <c r="B52" s="5" t="s">
        <v>198</v>
      </c>
      <c r="C52" s="7" t="s">
        <v>263</v>
      </c>
      <c r="D52" s="7" t="s">
        <v>265</v>
      </c>
      <c r="E52" s="3">
        <v>210903</v>
      </c>
      <c r="F52" s="58">
        <v>28</v>
      </c>
      <c r="G52" s="59">
        <v>1</v>
      </c>
      <c r="H52" s="62">
        <v>3.5714285714285712</v>
      </c>
      <c r="I52" s="59">
        <v>1</v>
      </c>
      <c r="J52" s="60">
        <v>3.5714285714285712</v>
      </c>
      <c r="K52" s="61">
        <v>0</v>
      </c>
      <c r="L52" s="63">
        <v>0</v>
      </c>
      <c r="M52" s="59">
        <v>0</v>
      </c>
      <c r="N52" s="62">
        <v>0</v>
      </c>
    </row>
    <row r="53" spans="2:14" ht="15" customHeight="1" x14ac:dyDescent="0.25">
      <c r="B53" s="5" t="s">
        <v>198</v>
      </c>
      <c r="C53" s="7" t="s">
        <v>263</v>
      </c>
      <c r="D53" s="7" t="s">
        <v>263</v>
      </c>
      <c r="E53" s="3">
        <v>210901</v>
      </c>
      <c r="F53" s="17">
        <v>229</v>
      </c>
      <c r="G53" s="25">
        <v>2</v>
      </c>
      <c r="H53" s="30">
        <v>0.87336244541484709</v>
      </c>
      <c r="I53" s="25">
        <v>2</v>
      </c>
      <c r="J53" s="21">
        <v>0.87336244541484709</v>
      </c>
      <c r="K53" s="37">
        <v>0</v>
      </c>
      <c r="L53" s="31">
        <v>0</v>
      </c>
      <c r="M53" s="25">
        <v>0</v>
      </c>
      <c r="N53" s="30">
        <v>0</v>
      </c>
    </row>
    <row r="54" spans="2:14" ht="15" customHeight="1" x14ac:dyDescent="0.25">
      <c r="B54" s="5" t="s">
        <v>198</v>
      </c>
      <c r="C54" s="7" t="s">
        <v>263</v>
      </c>
      <c r="D54" s="7" t="s">
        <v>266</v>
      </c>
      <c r="E54" s="3">
        <v>210904</v>
      </c>
      <c r="F54" s="17">
        <v>11</v>
      </c>
      <c r="G54" s="25">
        <v>0</v>
      </c>
      <c r="H54" s="30">
        <v>0</v>
      </c>
      <c r="I54" s="25">
        <v>0</v>
      </c>
      <c r="J54" s="21">
        <v>0</v>
      </c>
      <c r="K54" s="37">
        <v>0</v>
      </c>
      <c r="L54" s="31">
        <v>0</v>
      </c>
      <c r="M54" s="25">
        <v>0</v>
      </c>
      <c r="N54" s="30">
        <v>0</v>
      </c>
    </row>
    <row r="55" spans="2:14" ht="15" customHeight="1" x14ac:dyDescent="0.25">
      <c r="B55" s="5" t="s">
        <v>198</v>
      </c>
      <c r="C55" s="7" t="s">
        <v>198</v>
      </c>
      <c r="D55" s="7" t="s">
        <v>267</v>
      </c>
      <c r="E55" s="3">
        <v>210102</v>
      </c>
      <c r="F55" s="17">
        <v>313</v>
      </c>
      <c r="G55" s="25">
        <v>23</v>
      </c>
      <c r="H55" s="30">
        <v>7.3482428115015974</v>
      </c>
      <c r="I55" s="25">
        <v>12</v>
      </c>
      <c r="J55" s="21">
        <v>3.8338658146964857</v>
      </c>
      <c r="K55" s="37">
        <v>9</v>
      </c>
      <c r="L55" s="31">
        <v>2.8753993610223643</v>
      </c>
      <c r="M55" s="25">
        <v>2</v>
      </c>
      <c r="N55" s="30">
        <v>0.63897763578274758</v>
      </c>
    </row>
    <row r="56" spans="2:14" ht="15" customHeight="1" x14ac:dyDescent="0.25">
      <c r="B56" s="5" t="s">
        <v>198</v>
      </c>
      <c r="C56" s="7" t="s">
        <v>198</v>
      </c>
      <c r="D56" s="7" t="s">
        <v>268</v>
      </c>
      <c r="E56" s="3">
        <v>210103</v>
      </c>
      <c r="F56" s="17">
        <v>43</v>
      </c>
      <c r="G56" s="25">
        <v>1</v>
      </c>
      <c r="H56" s="30">
        <v>2.3255813953488373</v>
      </c>
      <c r="I56" s="25">
        <v>1</v>
      </c>
      <c r="J56" s="21">
        <v>2.3255813953488373</v>
      </c>
      <c r="K56" s="37">
        <v>0</v>
      </c>
      <c r="L56" s="31">
        <v>0</v>
      </c>
      <c r="M56" s="25">
        <v>0</v>
      </c>
      <c r="N56" s="30">
        <v>0</v>
      </c>
    </row>
    <row r="57" spans="2:14" ht="15" customHeight="1" x14ac:dyDescent="0.25">
      <c r="B57" s="5" t="s">
        <v>198</v>
      </c>
      <c r="C57" s="7" t="s">
        <v>198</v>
      </c>
      <c r="D57" s="7" t="s">
        <v>269</v>
      </c>
      <c r="E57" s="3">
        <v>210105</v>
      </c>
      <c r="F57" s="17">
        <v>278</v>
      </c>
      <c r="G57" s="25">
        <v>55</v>
      </c>
      <c r="H57" s="30">
        <v>19.784172661870503</v>
      </c>
      <c r="I57" s="25">
        <v>42</v>
      </c>
      <c r="J57" s="21">
        <v>15.107913669064748</v>
      </c>
      <c r="K57" s="37">
        <v>12</v>
      </c>
      <c r="L57" s="31">
        <v>4.3165467625899279</v>
      </c>
      <c r="M57" s="25">
        <v>1</v>
      </c>
      <c r="N57" s="30">
        <v>0.35971223021582738</v>
      </c>
    </row>
    <row r="58" spans="2:14" ht="15" customHeight="1" x14ac:dyDescent="0.25">
      <c r="B58" s="5" t="s">
        <v>198</v>
      </c>
      <c r="C58" s="7" t="s">
        <v>198</v>
      </c>
      <c r="D58" s="7" t="s">
        <v>247</v>
      </c>
      <c r="E58" s="3">
        <v>210106</v>
      </c>
      <c r="F58" s="17">
        <v>198</v>
      </c>
      <c r="G58" s="25">
        <v>29</v>
      </c>
      <c r="H58" s="30">
        <v>14.646464646464647</v>
      </c>
      <c r="I58" s="25">
        <v>24</v>
      </c>
      <c r="J58" s="21">
        <v>12.121212121212121</v>
      </c>
      <c r="K58" s="37">
        <v>5</v>
      </c>
      <c r="L58" s="31">
        <v>2.5252525252525251</v>
      </c>
      <c r="M58" s="25">
        <v>0</v>
      </c>
      <c r="N58" s="30">
        <v>0</v>
      </c>
    </row>
    <row r="59" spans="2:14" ht="15" customHeight="1" x14ac:dyDescent="0.25">
      <c r="B59" s="5" t="s">
        <v>198</v>
      </c>
      <c r="C59" s="7" t="s">
        <v>198</v>
      </c>
      <c r="D59" s="7" t="s">
        <v>270</v>
      </c>
      <c r="E59" s="3">
        <v>210107</v>
      </c>
      <c r="F59" s="17">
        <v>32</v>
      </c>
      <c r="G59" s="25">
        <v>1</v>
      </c>
      <c r="H59" s="30">
        <v>3.125</v>
      </c>
      <c r="I59" s="25">
        <v>0</v>
      </c>
      <c r="J59" s="21">
        <v>0</v>
      </c>
      <c r="K59" s="37">
        <v>1</v>
      </c>
      <c r="L59" s="31">
        <v>3.125</v>
      </c>
      <c r="M59" s="25">
        <v>0</v>
      </c>
      <c r="N59" s="30">
        <v>0</v>
      </c>
    </row>
    <row r="60" spans="2:14" ht="15" customHeight="1" x14ac:dyDescent="0.25">
      <c r="B60" s="5" t="s">
        <v>198</v>
      </c>
      <c r="C60" s="7" t="s">
        <v>198</v>
      </c>
      <c r="D60" s="7" t="s">
        <v>271</v>
      </c>
      <c r="E60" s="3">
        <v>210108</v>
      </c>
      <c r="F60" s="17">
        <v>137</v>
      </c>
      <c r="G60" s="25">
        <v>18</v>
      </c>
      <c r="H60" s="30">
        <v>13.138686131386862</v>
      </c>
      <c r="I60" s="25">
        <v>15</v>
      </c>
      <c r="J60" s="21">
        <v>10.948905109489052</v>
      </c>
      <c r="K60" s="37">
        <v>3</v>
      </c>
      <c r="L60" s="31">
        <v>2.1897810218978102</v>
      </c>
      <c r="M60" s="25">
        <v>0</v>
      </c>
      <c r="N60" s="30">
        <v>0</v>
      </c>
    </row>
    <row r="61" spans="2:14" ht="15" customHeight="1" x14ac:dyDescent="0.25">
      <c r="B61" s="5" t="s">
        <v>198</v>
      </c>
      <c r="C61" s="7" t="s">
        <v>198</v>
      </c>
      <c r="D61" s="7" t="s">
        <v>272</v>
      </c>
      <c r="E61" s="3">
        <v>210110</v>
      </c>
      <c r="F61" s="17">
        <v>5</v>
      </c>
      <c r="G61" s="25">
        <v>0</v>
      </c>
      <c r="H61" s="30">
        <v>0</v>
      </c>
      <c r="I61" s="25">
        <v>0</v>
      </c>
      <c r="J61" s="21">
        <v>0</v>
      </c>
      <c r="K61" s="37">
        <v>0</v>
      </c>
      <c r="L61" s="31">
        <v>0</v>
      </c>
      <c r="M61" s="25">
        <v>0</v>
      </c>
      <c r="N61" s="30">
        <v>0</v>
      </c>
    </row>
    <row r="62" spans="2:14" ht="15" customHeight="1" x14ac:dyDescent="0.25">
      <c r="B62" s="5" t="s">
        <v>198</v>
      </c>
      <c r="C62" s="7" t="s">
        <v>198</v>
      </c>
      <c r="D62" s="7" t="s">
        <v>273</v>
      </c>
      <c r="E62" s="3">
        <v>210112</v>
      </c>
      <c r="F62" s="17">
        <v>77</v>
      </c>
      <c r="G62" s="25">
        <v>10</v>
      </c>
      <c r="H62" s="30">
        <v>12.987012987012985</v>
      </c>
      <c r="I62" s="25">
        <v>6</v>
      </c>
      <c r="J62" s="21">
        <v>7.7922077922077921</v>
      </c>
      <c r="K62" s="37">
        <v>4</v>
      </c>
      <c r="L62" s="31">
        <v>5.1948051948051948</v>
      </c>
      <c r="M62" s="25">
        <v>0</v>
      </c>
      <c r="N62" s="30">
        <v>0</v>
      </c>
    </row>
    <row r="63" spans="2:14" ht="15" customHeight="1" x14ac:dyDescent="0.25">
      <c r="B63" s="5" t="s">
        <v>198</v>
      </c>
      <c r="C63" s="7" t="s">
        <v>198</v>
      </c>
      <c r="D63" s="7" t="s">
        <v>198</v>
      </c>
      <c r="E63" s="3">
        <v>210101</v>
      </c>
      <c r="F63" s="17">
        <v>1039</v>
      </c>
      <c r="G63" s="25">
        <v>92</v>
      </c>
      <c r="H63" s="30">
        <v>8.8546679499518763</v>
      </c>
      <c r="I63" s="25">
        <v>65</v>
      </c>
      <c r="J63" s="21">
        <v>6.2560153994225223</v>
      </c>
      <c r="K63" s="37">
        <v>26</v>
      </c>
      <c r="L63" s="31">
        <v>2.5024061597690084</v>
      </c>
      <c r="M63" s="25">
        <v>1</v>
      </c>
      <c r="N63" s="30">
        <v>9.6246390760346495E-2</v>
      </c>
    </row>
    <row r="64" spans="2:14" ht="15" customHeight="1" x14ac:dyDescent="0.25">
      <c r="B64" s="5" t="s">
        <v>198</v>
      </c>
      <c r="C64" s="7" t="s">
        <v>274</v>
      </c>
      <c r="D64" s="7" t="s">
        <v>275</v>
      </c>
      <c r="E64" s="3">
        <v>211002</v>
      </c>
      <c r="F64" s="17">
        <v>96</v>
      </c>
      <c r="G64" s="25">
        <v>45</v>
      </c>
      <c r="H64" s="30">
        <v>46.875</v>
      </c>
      <c r="I64" s="25">
        <v>33</v>
      </c>
      <c r="J64" s="21">
        <v>34.375</v>
      </c>
      <c r="K64" s="37">
        <v>12</v>
      </c>
      <c r="L64" s="31">
        <v>12.5</v>
      </c>
      <c r="M64" s="25">
        <v>0</v>
      </c>
      <c r="N64" s="30">
        <v>0</v>
      </c>
    </row>
    <row r="65" spans="2:14" ht="15" customHeight="1" x14ac:dyDescent="0.25">
      <c r="B65" s="5" t="s">
        <v>198</v>
      </c>
      <c r="C65" s="7" t="s">
        <v>274</v>
      </c>
      <c r="D65" s="7" t="s">
        <v>276</v>
      </c>
      <c r="E65" s="3">
        <v>211005</v>
      </c>
      <c r="F65" s="17">
        <v>24</v>
      </c>
      <c r="G65" s="25">
        <v>1</v>
      </c>
      <c r="H65" s="30">
        <v>4.1666666666666661</v>
      </c>
      <c r="I65" s="25">
        <v>1</v>
      </c>
      <c r="J65" s="21">
        <v>4.1666666666666661</v>
      </c>
      <c r="K65" s="37">
        <v>0</v>
      </c>
      <c r="L65" s="31">
        <v>0</v>
      </c>
      <c r="M65" s="25">
        <v>0</v>
      </c>
      <c r="N65" s="30">
        <v>0</v>
      </c>
    </row>
    <row r="66" spans="2:14" ht="15" customHeight="1" x14ac:dyDescent="0.25">
      <c r="B66" s="5" t="s">
        <v>198</v>
      </c>
      <c r="C66" s="7" t="s">
        <v>277</v>
      </c>
      <c r="D66" s="7" t="s">
        <v>278</v>
      </c>
      <c r="E66" s="3">
        <v>211207</v>
      </c>
      <c r="F66" s="17">
        <v>18</v>
      </c>
      <c r="G66" s="25">
        <v>0</v>
      </c>
      <c r="H66" s="30">
        <v>0</v>
      </c>
      <c r="I66" s="25">
        <v>0</v>
      </c>
      <c r="J66" s="21">
        <v>0</v>
      </c>
      <c r="K66" s="37">
        <v>0</v>
      </c>
      <c r="L66" s="31">
        <v>0</v>
      </c>
      <c r="M66" s="25">
        <v>0</v>
      </c>
      <c r="N66" s="30">
        <v>0</v>
      </c>
    </row>
    <row r="67" spans="2:14" ht="15" customHeight="1" x14ac:dyDescent="0.25">
      <c r="B67" s="5" t="s">
        <v>198</v>
      </c>
      <c r="C67" s="7" t="s">
        <v>277</v>
      </c>
      <c r="D67" s="7" t="s">
        <v>279</v>
      </c>
      <c r="E67" s="3">
        <v>211210</v>
      </c>
      <c r="F67" s="17">
        <v>228</v>
      </c>
      <c r="G67" s="25">
        <v>103</v>
      </c>
      <c r="H67" s="30">
        <v>45.175438596491233</v>
      </c>
      <c r="I67" s="25">
        <v>62</v>
      </c>
      <c r="J67" s="21">
        <v>27.192982456140353</v>
      </c>
      <c r="K67" s="37">
        <v>41</v>
      </c>
      <c r="L67" s="31">
        <v>17.982456140350877</v>
      </c>
      <c r="M67" s="25">
        <v>0</v>
      </c>
      <c r="N67" s="30">
        <v>0</v>
      </c>
    </row>
    <row r="68" spans="2:14" ht="15" customHeight="1" x14ac:dyDescent="0.25">
      <c r="B68" s="5" t="s">
        <v>198</v>
      </c>
      <c r="C68" s="7" t="s">
        <v>277</v>
      </c>
      <c r="D68" s="7" t="s">
        <v>280</v>
      </c>
      <c r="E68" s="3">
        <v>211208</v>
      </c>
      <c r="F68" s="58">
        <v>10</v>
      </c>
      <c r="G68" s="59">
        <v>0</v>
      </c>
      <c r="H68" s="62">
        <v>0</v>
      </c>
      <c r="I68" s="59">
        <v>0</v>
      </c>
      <c r="J68" s="60">
        <v>0</v>
      </c>
      <c r="K68" s="61">
        <v>0</v>
      </c>
      <c r="L68" s="63">
        <v>0</v>
      </c>
      <c r="M68" s="59">
        <v>0</v>
      </c>
      <c r="N68" s="62">
        <v>0</v>
      </c>
    </row>
    <row r="69" spans="2:14" ht="15" customHeight="1" x14ac:dyDescent="0.25">
      <c r="B69" s="5" t="s">
        <v>198</v>
      </c>
      <c r="C69" s="7" t="s">
        <v>281</v>
      </c>
      <c r="D69" s="7" t="s">
        <v>282</v>
      </c>
      <c r="E69" s="3">
        <v>211302</v>
      </c>
      <c r="F69" s="58">
        <v>14</v>
      </c>
      <c r="G69" s="59">
        <v>11</v>
      </c>
      <c r="H69" s="62">
        <v>78.571428571428569</v>
      </c>
      <c r="I69" s="59">
        <v>4</v>
      </c>
      <c r="J69" s="60">
        <v>28.571428571428569</v>
      </c>
      <c r="K69" s="61">
        <v>7</v>
      </c>
      <c r="L69" s="63">
        <v>50</v>
      </c>
      <c r="M69" s="59">
        <v>0</v>
      </c>
      <c r="N69" s="62">
        <v>0</v>
      </c>
    </row>
    <row r="70" spans="2:14" ht="15" customHeight="1" x14ac:dyDescent="0.25">
      <c r="B70" s="5" t="s">
        <v>198</v>
      </c>
      <c r="C70" s="7" t="s">
        <v>281</v>
      </c>
      <c r="D70" s="7" t="s">
        <v>283</v>
      </c>
      <c r="E70" s="3">
        <v>211303</v>
      </c>
      <c r="F70" s="58">
        <v>36</v>
      </c>
      <c r="G70" s="59">
        <v>35</v>
      </c>
      <c r="H70" s="62">
        <v>97.222222222222214</v>
      </c>
      <c r="I70" s="59">
        <v>6</v>
      </c>
      <c r="J70" s="60">
        <v>16.666666666666664</v>
      </c>
      <c r="K70" s="61">
        <v>28</v>
      </c>
      <c r="L70" s="63">
        <v>77.777777777777786</v>
      </c>
      <c r="M70" s="59">
        <v>1</v>
      </c>
      <c r="N70" s="62">
        <v>2.7777777777777777</v>
      </c>
    </row>
    <row r="71" spans="2:14" ht="15" customHeight="1" x14ac:dyDescent="0.25">
      <c r="B71" s="5" t="s">
        <v>198</v>
      </c>
      <c r="C71" s="7" t="s">
        <v>281</v>
      </c>
      <c r="D71" s="7" t="s">
        <v>284</v>
      </c>
      <c r="E71" s="3">
        <v>211304</v>
      </c>
      <c r="F71" s="58">
        <v>9</v>
      </c>
      <c r="G71" s="59">
        <v>1</v>
      </c>
      <c r="H71" s="62">
        <v>11.111111111111111</v>
      </c>
      <c r="I71" s="59">
        <v>1</v>
      </c>
      <c r="J71" s="60">
        <v>11.111111111111111</v>
      </c>
      <c r="K71" s="61">
        <v>0</v>
      </c>
      <c r="L71" s="63">
        <v>0</v>
      </c>
      <c r="M71" s="59">
        <v>0</v>
      </c>
      <c r="N71" s="62">
        <v>0</v>
      </c>
    </row>
    <row r="72" spans="2:14" ht="15" customHeight="1" x14ac:dyDescent="0.25">
      <c r="B72" s="5" t="s">
        <v>198</v>
      </c>
      <c r="C72" s="7" t="s">
        <v>281</v>
      </c>
      <c r="D72" s="7" t="s">
        <v>285</v>
      </c>
      <c r="E72" s="3">
        <v>211306</v>
      </c>
      <c r="F72" s="58">
        <v>26</v>
      </c>
      <c r="G72" s="59">
        <v>0</v>
      </c>
      <c r="H72" s="62">
        <v>0</v>
      </c>
      <c r="I72" s="59">
        <v>0</v>
      </c>
      <c r="J72" s="60">
        <v>0</v>
      </c>
      <c r="K72" s="61">
        <v>0</v>
      </c>
      <c r="L72" s="63">
        <v>0</v>
      </c>
      <c r="M72" s="59">
        <v>0</v>
      </c>
      <c r="N72" s="62">
        <v>0</v>
      </c>
    </row>
    <row r="73" spans="2:14" ht="15" customHeight="1" x14ac:dyDescent="0.25">
      <c r="B73" s="5" t="s">
        <v>198</v>
      </c>
      <c r="C73" s="7" t="s">
        <v>281</v>
      </c>
      <c r="D73" s="7" t="s">
        <v>286</v>
      </c>
      <c r="E73" s="3">
        <v>211307</v>
      </c>
      <c r="F73" s="58">
        <v>18</v>
      </c>
      <c r="G73" s="59">
        <v>1</v>
      </c>
      <c r="H73" s="62">
        <v>5.5555555555555554</v>
      </c>
      <c r="I73" s="59">
        <v>1</v>
      </c>
      <c r="J73" s="60">
        <v>5.5555555555555554</v>
      </c>
      <c r="K73" s="61">
        <v>0</v>
      </c>
      <c r="L73" s="63">
        <v>0</v>
      </c>
      <c r="M73" s="59">
        <v>0</v>
      </c>
      <c r="N73" s="62">
        <v>0</v>
      </c>
    </row>
    <row r="74" spans="2:14" ht="15" customHeight="1" x14ac:dyDescent="0.25">
      <c r="B74" s="5" t="s">
        <v>198</v>
      </c>
      <c r="C74" s="7" t="s">
        <v>281</v>
      </c>
      <c r="D74" s="7" t="s">
        <v>281</v>
      </c>
      <c r="E74" s="3">
        <v>211301</v>
      </c>
      <c r="F74" s="58">
        <v>208</v>
      </c>
      <c r="G74" s="59">
        <v>31</v>
      </c>
      <c r="H74" s="62">
        <v>14.903846153846153</v>
      </c>
      <c r="I74" s="59">
        <v>23</v>
      </c>
      <c r="J74" s="60">
        <v>11.057692307692307</v>
      </c>
      <c r="K74" s="61">
        <v>8</v>
      </c>
      <c r="L74" s="63">
        <v>3.8461538461538463</v>
      </c>
      <c r="M74" s="59">
        <v>0</v>
      </c>
      <c r="N74" s="62">
        <v>0</v>
      </c>
    </row>
    <row r="75" spans="2:14" ht="15" customHeight="1" x14ac:dyDescent="0.25">
      <c r="B75" s="5" t="s">
        <v>200</v>
      </c>
      <c r="C75" s="7" t="s">
        <v>200</v>
      </c>
      <c r="D75" s="7" t="s">
        <v>287</v>
      </c>
      <c r="E75" s="3">
        <v>230111</v>
      </c>
      <c r="F75" s="58">
        <v>169</v>
      </c>
      <c r="G75" s="59">
        <v>21</v>
      </c>
      <c r="H75" s="62">
        <v>12.42603550295858</v>
      </c>
      <c r="I75" s="59">
        <v>17</v>
      </c>
      <c r="J75" s="60">
        <v>10.059171597633137</v>
      </c>
      <c r="K75" s="61">
        <v>4</v>
      </c>
      <c r="L75" s="63">
        <v>2.3668639053254439</v>
      </c>
      <c r="M75" s="59">
        <v>0</v>
      </c>
      <c r="N75" s="62">
        <v>0</v>
      </c>
    </row>
    <row r="76" spans="2:14" ht="15" customHeight="1" x14ac:dyDescent="0.25">
      <c r="B76" s="5" t="s">
        <v>200</v>
      </c>
      <c r="C76" s="7" t="s">
        <v>200</v>
      </c>
      <c r="D76" s="7" t="s">
        <v>288</v>
      </c>
      <c r="E76" s="3">
        <v>230107</v>
      </c>
      <c r="F76" s="58">
        <v>36</v>
      </c>
      <c r="G76" s="59">
        <v>34</v>
      </c>
      <c r="H76" s="62">
        <v>94.444444444444443</v>
      </c>
      <c r="I76" s="59">
        <v>12</v>
      </c>
      <c r="J76" s="60">
        <v>33.333333333333329</v>
      </c>
      <c r="K76" s="61">
        <v>21</v>
      </c>
      <c r="L76" s="63">
        <v>58.333333333333336</v>
      </c>
      <c r="M76" s="59">
        <v>1</v>
      </c>
      <c r="N76" s="62">
        <v>2.7777777777777777</v>
      </c>
    </row>
    <row r="77" spans="2:14" ht="15" customHeight="1" x14ac:dyDescent="0.25">
      <c r="B77" s="5" t="s">
        <v>200</v>
      </c>
      <c r="C77" s="7" t="s">
        <v>200</v>
      </c>
      <c r="D77" s="7" t="s">
        <v>200</v>
      </c>
      <c r="E77" s="3">
        <v>230101</v>
      </c>
      <c r="F77" s="58">
        <v>666</v>
      </c>
      <c r="G77" s="59">
        <v>70</v>
      </c>
      <c r="H77" s="62">
        <v>10.51051051051051</v>
      </c>
      <c r="I77" s="59">
        <v>61</v>
      </c>
      <c r="J77" s="60">
        <v>9.1591591591591595</v>
      </c>
      <c r="K77" s="61">
        <v>9</v>
      </c>
      <c r="L77" s="63">
        <v>1.3513513513513513</v>
      </c>
      <c r="M77" s="59">
        <v>0</v>
      </c>
      <c r="N77" s="62">
        <v>0</v>
      </c>
    </row>
    <row r="78" spans="2:14" ht="15" customHeight="1" x14ac:dyDescent="0.25">
      <c r="B78" s="5" t="s">
        <v>200</v>
      </c>
      <c r="C78" s="7" t="s">
        <v>289</v>
      </c>
      <c r="D78" s="7" t="s">
        <v>289</v>
      </c>
      <c r="E78" s="3">
        <v>230401</v>
      </c>
      <c r="F78" s="58">
        <v>9</v>
      </c>
      <c r="G78" s="59">
        <v>6</v>
      </c>
      <c r="H78" s="62">
        <v>66.666666666666657</v>
      </c>
      <c r="I78" s="59">
        <v>2</v>
      </c>
      <c r="J78" s="60">
        <v>22.222222222222221</v>
      </c>
      <c r="K78" s="61">
        <v>4</v>
      </c>
      <c r="L78" s="63">
        <v>44.444444444444443</v>
      </c>
      <c r="M78" s="59">
        <v>0</v>
      </c>
      <c r="N78" s="62">
        <v>0</v>
      </c>
    </row>
    <row r="79" spans="2:14" ht="15" customHeight="1" x14ac:dyDescent="0.25">
      <c r="B79" s="5" t="s">
        <v>201</v>
      </c>
      <c r="C79" s="7" t="s">
        <v>201</v>
      </c>
      <c r="D79" s="7" t="s">
        <v>290</v>
      </c>
      <c r="E79" s="3">
        <v>240104</v>
      </c>
      <c r="F79" s="58">
        <v>292</v>
      </c>
      <c r="G79" s="59">
        <v>13</v>
      </c>
      <c r="H79" s="62">
        <v>4.4520547945205475</v>
      </c>
      <c r="I79" s="59">
        <v>13</v>
      </c>
      <c r="J79" s="60">
        <v>4.4520547945205475</v>
      </c>
      <c r="K79" s="61">
        <v>0</v>
      </c>
      <c r="L79" s="63">
        <v>0</v>
      </c>
      <c r="M79" s="59">
        <v>0</v>
      </c>
      <c r="N79" s="62">
        <v>0</v>
      </c>
    </row>
    <row r="80" spans="2:14" ht="15" customHeight="1" x14ac:dyDescent="0.25">
      <c r="B80" s="5" t="s">
        <v>201</v>
      </c>
      <c r="C80" s="7" t="s">
        <v>201</v>
      </c>
      <c r="D80" s="7" t="s">
        <v>291</v>
      </c>
      <c r="E80" s="3">
        <v>240105</v>
      </c>
      <c r="F80" s="58">
        <v>261</v>
      </c>
      <c r="G80" s="59">
        <v>13</v>
      </c>
      <c r="H80" s="62">
        <v>4.980842911877394</v>
      </c>
      <c r="I80" s="59">
        <v>12</v>
      </c>
      <c r="J80" s="60">
        <v>4.5977011494252871</v>
      </c>
      <c r="K80" s="61">
        <v>1</v>
      </c>
      <c r="L80" s="63">
        <v>0.38314176245210724</v>
      </c>
      <c r="M80" s="59">
        <v>0</v>
      </c>
      <c r="N80" s="62">
        <v>0</v>
      </c>
    </row>
    <row r="81" spans="2:14" ht="15" customHeight="1" x14ac:dyDescent="0.25">
      <c r="B81" s="5" t="s">
        <v>201</v>
      </c>
      <c r="C81" s="7" t="s">
        <v>292</v>
      </c>
      <c r="D81" s="7" t="s">
        <v>293</v>
      </c>
      <c r="E81" s="3">
        <v>240302</v>
      </c>
      <c r="F81" s="58">
        <v>532</v>
      </c>
      <c r="G81" s="59">
        <v>98</v>
      </c>
      <c r="H81" s="62">
        <v>18.421052631578945</v>
      </c>
      <c r="I81" s="59">
        <v>85</v>
      </c>
      <c r="J81" s="60">
        <v>15.977443609022558</v>
      </c>
      <c r="K81" s="61">
        <v>13</v>
      </c>
      <c r="L81" s="63">
        <v>2.4436090225563909</v>
      </c>
      <c r="M81" s="59">
        <v>0</v>
      </c>
      <c r="N81" s="62">
        <v>0</v>
      </c>
    </row>
    <row r="82" spans="2:14" ht="15" customHeight="1" x14ac:dyDescent="0.25">
      <c r="B82" s="5" t="s">
        <v>201</v>
      </c>
      <c r="C82" s="7" t="s">
        <v>292</v>
      </c>
      <c r="D82" s="7" t="s">
        <v>294</v>
      </c>
      <c r="E82" s="3">
        <v>240303</v>
      </c>
      <c r="F82" s="58">
        <v>174</v>
      </c>
      <c r="G82" s="59">
        <v>9</v>
      </c>
      <c r="H82" s="62">
        <v>5.1724137931034484</v>
      </c>
      <c r="I82" s="59">
        <v>8</v>
      </c>
      <c r="J82" s="60">
        <v>4.5977011494252871</v>
      </c>
      <c r="K82" s="61">
        <v>1</v>
      </c>
      <c r="L82" s="63">
        <v>0.57471264367816088</v>
      </c>
      <c r="M82" s="59">
        <v>0</v>
      </c>
      <c r="N82" s="62">
        <v>0</v>
      </c>
    </row>
    <row r="83" spans="2:14" ht="15" customHeight="1" x14ac:dyDescent="0.25">
      <c r="B83" s="5" t="s">
        <v>201</v>
      </c>
      <c r="C83" s="7" t="s">
        <v>292</v>
      </c>
      <c r="D83" s="7" t="s">
        <v>295</v>
      </c>
      <c r="E83" s="3">
        <v>240304</v>
      </c>
      <c r="F83" s="58">
        <v>227</v>
      </c>
      <c r="G83" s="59">
        <v>13</v>
      </c>
      <c r="H83" s="62">
        <v>5.7268722466960353</v>
      </c>
      <c r="I83" s="59">
        <v>11</v>
      </c>
      <c r="J83" s="60">
        <v>4.8458149779735686</v>
      </c>
      <c r="K83" s="61">
        <v>2</v>
      </c>
      <c r="L83" s="63">
        <v>0.88105726872246704</v>
      </c>
      <c r="M83" s="59">
        <v>0</v>
      </c>
      <c r="N83" s="62">
        <v>0</v>
      </c>
    </row>
    <row r="84" spans="2:14" ht="15" customHeight="1" x14ac:dyDescent="0.25">
      <c r="B84" s="5" t="s">
        <v>201</v>
      </c>
      <c r="C84" s="7" t="s">
        <v>292</v>
      </c>
      <c r="D84" s="7" t="s">
        <v>292</v>
      </c>
      <c r="E84" s="3">
        <v>240301</v>
      </c>
      <c r="F84" s="58">
        <v>573</v>
      </c>
      <c r="G84" s="59">
        <v>111</v>
      </c>
      <c r="H84" s="62">
        <v>19.3717277486911</v>
      </c>
      <c r="I84" s="59">
        <v>82</v>
      </c>
      <c r="J84" s="60">
        <v>14.31064572425829</v>
      </c>
      <c r="K84" s="61">
        <v>29</v>
      </c>
      <c r="L84" s="63">
        <v>5.0610820244328103</v>
      </c>
      <c r="M84" s="59">
        <v>0</v>
      </c>
      <c r="N84" s="62">
        <v>0</v>
      </c>
    </row>
    <row r="85" spans="2:14" ht="15" customHeight="1" x14ac:dyDescent="0.25">
      <c r="B85" s="5" t="s">
        <v>202</v>
      </c>
      <c r="C85" s="7" t="s">
        <v>296</v>
      </c>
      <c r="D85" s="7" t="s">
        <v>297</v>
      </c>
      <c r="E85" s="3">
        <v>250204</v>
      </c>
      <c r="F85" s="58">
        <v>247</v>
      </c>
      <c r="G85" s="59">
        <v>55</v>
      </c>
      <c r="H85" s="62">
        <v>22.267206477732792</v>
      </c>
      <c r="I85" s="59">
        <v>42</v>
      </c>
      <c r="J85" s="60">
        <v>17.004048582995949</v>
      </c>
      <c r="K85" s="61">
        <v>12</v>
      </c>
      <c r="L85" s="63">
        <v>4.8582995951417001</v>
      </c>
      <c r="M85" s="59">
        <v>1</v>
      </c>
      <c r="N85" s="62">
        <v>0.40485829959514169</v>
      </c>
    </row>
    <row r="86" spans="2:14" ht="15" customHeight="1" x14ac:dyDescent="0.25">
      <c r="B86" s="5" t="s">
        <v>202</v>
      </c>
      <c r="C86" s="7" t="s">
        <v>298</v>
      </c>
      <c r="D86" s="7" t="s">
        <v>299</v>
      </c>
      <c r="E86" s="3">
        <v>250101</v>
      </c>
      <c r="F86" s="58">
        <v>3190</v>
      </c>
      <c r="G86" s="59">
        <v>562</v>
      </c>
      <c r="H86" s="62">
        <v>17.61755485893417</v>
      </c>
      <c r="I86" s="59">
        <v>433</v>
      </c>
      <c r="J86" s="60">
        <v>13.573667711598747</v>
      </c>
      <c r="K86" s="61">
        <v>129</v>
      </c>
      <c r="L86" s="63">
        <v>4.0438871473354236</v>
      </c>
      <c r="M86" s="59">
        <v>0</v>
      </c>
      <c r="N86" s="62">
        <v>0</v>
      </c>
    </row>
    <row r="87" spans="2:14" ht="15" customHeight="1" x14ac:dyDescent="0.25">
      <c r="B87" s="5" t="s">
        <v>202</v>
      </c>
      <c r="C87" s="7" t="s">
        <v>298</v>
      </c>
      <c r="D87" s="7" t="s">
        <v>300</v>
      </c>
      <c r="E87" s="3">
        <v>250104</v>
      </c>
      <c r="F87" s="58">
        <v>369</v>
      </c>
      <c r="G87" s="59">
        <v>114</v>
      </c>
      <c r="H87" s="62">
        <v>30.894308943089431</v>
      </c>
      <c r="I87" s="59">
        <v>82</v>
      </c>
      <c r="J87" s="60">
        <v>22.222222222222221</v>
      </c>
      <c r="K87" s="61">
        <v>32</v>
      </c>
      <c r="L87" s="63">
        <v>8.6720867208672079</v>
      </c>
      <c r="M87" s="59">
        <v>0</v>
      </c>
      <c r="N87" s="62">
        <v>0</v>
      </c>
    </row>
    <row r="88" spans="2:14" ht="15" customHeight="1" x14ac:dyDescent="0.25">
      <c r="B88" s="5" t="s">
        <v>202</v>
      </c>
      <c r="C88" s="7" t="s">
        <v>301</v>
      </c>
      <c r="D88" s="7" t="s">
        <v>301</v>
      </c>
      <c r="E88" s="3">
        <v>250401</v>
      </c>
      <c r="F88" s="58">
        <v>160</v>
      </c>
      <c r="G88" s="59">
        <v>27</v>
      </c>
      <c r="H88" s="62">
        <v>16.875</v>
      </c>
      <c r="I88" s="59">
        <v>25</v>
      </c>
      <c r="J88" s="60">
        <v>15.625</v>
      </c>
      <c r="K88" s="61">
        <v>2</v>
      </c>
      <c r="L88" s="63">
        <v>1.25</v>
      </c>
      <c r="M88" s="59">
        <v>0</v>
      </c>
      <c r="N88" s="62">
        <v>0</v>
      </c>
    </row>
    <row r="89" spans="2:14" ht="15" customHeight="1" x14ac:dyDescent="0.25">
      <c r="B89" s="5"/>
      <c r="C89" s="7"/>
      <c r="D89" s="7"/>
      <c r="E89" s="3"/>
      <c r="F89" s="58"/>
      <c r="G89" s="59"/>
      <c r="H89" s="62"/>
      <c r="I89" s="59"/>
      <c r="J89" s="60"/>
      <c r="K89" s="61"/>
      <c r="L89" s="63"/>
      <c r="M89" s="59"/>
      <c r="N89" s="62"/>
    </row>
    <row r="90" spans="2:14" ht="15" customHeight="1" thickBot="1" x14ac:dyDescent="0.3">
      <c r="B90" s="5"/>
      <c r="C90" s="7"/>
      <c r="D90" s="7"/>
      <c r="E90" s="3"/>
      <c r="F90" s="58"/>
      <c r="G90" s="59"/>
      <c r="H90" s="62"/>
      <c r="I90" s="59"/>
      <c r="J90" s="60"/>
      <c r="K90" s="61"/>
      <c r="L90" s="63"/>
      <c r="M90" s="59"/>
      <c r="N90" s="62"/>
    </row>
    <row r="91" spans="2:14" ht="15" customHeight="1" thickBot="1" x14ac:dyDescent="0.3">
      <c r="B91" s="98" t="s">
        <v>44</v>
      </c>
      <c r="C91" s="99"/>
      <c r="D91" s="99"/>
      <c r="E91" s="100"/>
      <c r="F91" s="19">
        <f>SUM(F7:F90)</f>
        <v>24642</v>
      </c>
      <c r="G91" s="27">
        <f>SUM(G7:G90)</f>
        <v>4424</v>
      </c>
      <c r="H91" s="34">
        <f>G91/F91*100</f>
        <v>17.953088223358492</v>
      </c>
      <c r="I91" s="27">
        <f>SUM(I7:I90)</f>
        <v>3303</v>
      </c>
      <c r="J91" s="23">
        <f>I91/F91*100</f>
        <v>13.403944485025566</v>
      </c>
      <c r="K91" s="39">
        <f>SUM(K7:K90)</f>
        <v>1106</v>
      </c>
      <c r="L91" s="35">
        <f>K91/F91*100</f>
        <v>4.488272055839623</v>
      </c>
      <c r="M91" s="27">
        <f>SUM(M7:M90)</f>
        <v>15</v>
      </c>
      <c r="N91" s="34">
        <f>M91/F91*100</f>
        <v>6.0871682493304116E-2</v>
      </c>
    </row>
    <row r="92" spans="2:14" ht="15" customHeight="1" x14ac:dyDescent="0.25">
      <c r="B92" s="2" t="str">
        <f>_xlfn.CONCAT("Fuente: Sistema de Información SIEN - HIS, ",RIGHT(INICIO!C8,4),".")</f>
        <v>Fuente: Sistema de Información SIEN - HIS, 2025.</v>
      </c>
      <c r="C92" s="12"/>
      <c r="D92" s="12"/>
      <c r="E92" s="12"/>
    </row>
    <row r="93" spans="2:14" ht="15" customHeight="1" x14ac:dyDescent="0.25">
      <c r="B93" s="2" t="s">
        <v>68</v>
      </c>
      <c r="C93" s="12"/>
      <c r="D93" s="12"/>
      <c r="E93" s="12"/>
    </row>
    <row r="94" spans="2:14" ht="15" customHeight="1" x14ac:dyDescent="0.25">
      <c r="B94" s="2" t="s">
        <v>36</v>
      </c>
    </row>
    <row r="95" spans="2:14" ht="15" customHeight="1" x14ac:dyDescent="0.25">
      <c r="B95" s="2"/>
    </row>
  </sheetData>
  <mergeCells count="12">
    <mergeCell ref="B91:E91"/>
    <mergeCell ref="M5:N5"/>
    <mergeCell ref="B2:N2"/>
    <mergeCell ref="B3:N3"/>
    <mergeCell ref="B5:B6"/>
    <mergeCell ref="C5:C6"/>
    <mergeCell ref="D5:D6"/>
    <mergeCell ref="E5:E6"/>
    <mergeCell ref="F5:F6"/>
    <mergeCell ref="G5:H5"/>
    <mergeCell ref="I5:J5"/>
    <mergeCell ref="K5:L5"/>
  </mergeCells>
  <phoneticPr fontId="17" type="noConversion"/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67A33-ADFA-44EA-BBDA-788F0748E5C8}">
  <sheetPr codeName="Hoja17">
    <tabColor rgb="FFC00000"/>
  </sheetPr>
  <dimension ref="B2:O100"/>
  <sheetViews>
    <sheetView showGridLines="0" workbookViewId="0"/>
  </sheetViews>
  <sheetFormatPr baseColWidth="10" defaultColWidth="11.42578125" defaultRowHeight="15" customHeight="1" x14ac:dyDescent="0.25"/>
  <cols>
    <col min="1" max="1" width="12.7109375" style="1" customWidth="1"/>
    <col min="2" max="2" width="20.5703125" style="1" customWidth="1"/>
    <col min="3" max="3" width="15.7109375" style="1" customWidth="1"/>
    <col min="4" max="4" width="25.7109375" style="1" customWidth="1"/>
    <col min="5" max="5" width="35.7109375" style="1" customWidth="1"/>
    <col min="6" max="6" width="10.7109375" style="1" customWidth="1"/>
    <col min="7" max="15" width="12.7109375" style="1" customWidth="1"/>
    <col min="16" max="16384" width="11.42578125" style="1"/>
  </cols>
  <sheetData>
    <row r="2" spans="2:15" ht="84.95" customHeight="1" x14ac:dyDescent="0.25">
      <c r="B2" s="91" t="s">
        <v>67</v>
      </c>
      <c r="C2" s="91"/>
      <c r="D2" s="91"/>
      <c r="E2" s="91"/>
      <c r="F2" s="91"/>
      <c r="G2" s="102"/>
      <c r="H2" s="102"/>
      <c r="I2" s="102"/>
      <c r="J2" s="102"/>
      <c r="K2" s="102"/>
      <c r="L2" s="102"/>
      <c r="M2" s="102"/>
      <c r="N2" s="102"/>
      <c r="O2" s="102"/>
    </row>
    <row r="3" spans="2:15" ht="15" customHeight="1" x14ac:dyDescent="0.25">
      <c r="B3" s="92" t="str">
        <f>INICIO!C$8</f>
        <v>PERIODO: ENERO A MARZO - 2025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</row>
    <row r="4" spans="2:15" ht="15" customHeight="1" thickBot="1" x14ac:dyDescent="0.3"/>
    <row r="5" spans="2:15" ht="15" customHeight="1" thickBot="1" x14ac:dyDescent="0.3">
      <c r="B5" s="94" t="s">
        <v>50</v>
      </c>
      <c r="C5" s="94" t="s">
        <v>0</v>
      </c>
      <c r="D5" s="94" t="s">
        <v>5</v>
      </c>
      <c r="E5" s="101" t="s">
        <v>6</v>
      </c>
      <c r="F5" s="94" t="s">
        <v>7</v>
      </c>
      <c r="G5" s="93" t="s">
        <v>10</v>
      </c>
      <c r="H5" s="93" t="s">
        <v>8</v>
      </c>
      <c r="I5" s="93"/>
      <c r="J5" s="96" t="s">
        <v>17</v>
      </c>
      <c r="K5" s="93"/>
      <c r="L5" s="93" t="s">
        <v>18</v>
      </c>
      <c r="M5" s="93"/>
      <c r="N5" s="93" t="s">
        <v>19</v>
      </c>
      <c r="O5" s="93"/>
    </row>
    <row r="6" spans="2:15" ht="15" customHeight="1" thickBot="1" x14ac:dyDescent="0.3">
      <c r="B6" s="94"/>
      <c r="C6" s="94"/>
      <c r="D6" s="94"/>
      <c r="E6" s="101"/>
      <c r="F6" s="94"/>
      <c r="G6" s="93"/>
      <c r="H6" s="9" t="s">
        <v>1</v>
      </c>
      <c r="I6" s="9" t="s">
        <v>2</v>
      </c>
      <c r="J6" s="10" t="s">
        <v>1</v>
      </c>
      <c r="K6" s="9" t="s">
        <v>2</v>
      </c>
      <c r="L6" s="9" t="s">
        <v>1</v>
      </c>
      <c r="M6" s="9" t="s">
        <v>2</v>
      </c>
      <c r="N6" s="9" t="s">
        <v>1</v>
      </c>
      <c r="O6" s="9" t="s">
        <v>2</v>
      </c>
    </row>
    <row r="7" spans="2:15" ht="15" customHeight="1" x14ac:dyDescent="0.25">
      <c r="B7" s="4" t="s">
        <v>48</v>
      </c>
      <c r="C7" s="6" t="s">
        <v>70</v>
      </c>
      <c r="D7" s="7" t="s">
        <v>71</v>
      </c>
      <c r="E7" s="6" t="s">
        <v>72</v>
      </c>
      <c r="F7" s="43">
        <v>210401</v>
      </c>
      <c r="G7" s="16">
        <f t="shared" ref="G7:G47" si="0">IFERROR(VLOOKUP($F7,distrito659,2,0),"-")</f>
        <v>331</v>
      </c>
      <c r="H7" s="24">
        <f t="shared" ref="H7:H47" si="1">IFERROR(VLOOKUP($F7,distrito659,3,0),"-")</f>
        <v>86</v>
      </c>
      <c r="I7" s="20">
        <f t="shared" ref="I7:I47" si="2">IFERROR(VLOOKUP($F7,distrito659,4,0),"-")</f>
        <v>25.981873111782477</v>
      </c>
      <c r="J7" s="36">
        <f t="shared" ref="J7:J47" si="3">IFERROR(VLOOKUP($F7,distrito659,5,0),"-")</f>
        <v>61</v>
      </c>
      <c r="K7" s="24">
        <f t="shared" ref="K7:K47" si="4">IFERROR(VLOOKUP($F7,distrito659,6,0),"-")</f>
        <v>18.429003021148034</v>
      </c>
      <c r="L7" s="20">
        <f t="shared" ref="L7:L47" si="5">IFERROR(VLOOKUP($F7,distrito659,7,0),"-")</f>
        <v>24</v>
      </c>
      <c r="M7" s="16">
        <f t="shared" ref="M7:M47" si="6">IFERROR(VLOOKUP($F7,distrito659,8,0),"-")</f>
        <v>7.2507552870090644</v>
      </c>
      <c r="N7" s="24">
        <f t="shared" ref="N7:N47" si="7">IFERROR(VLOOKUP($F7,distrito659,9,0),"-")</f>
        <v>1</v>
      </c>
      <c r="O7" s="28">
        <f t="shared" ref="O7:O47" si="8">IFERROR(VLOOKUP($F7,distrito659,10,0),"-")</f>
        <v>0.30211480362537763</v>
      </c>
    </row>
    <row r="8" spans="2:15" ht="15" customHeight="1" x14ac:dyDescent="0.25">
      <c r="B8" s="5" t="s">
        <v>48</v>
      </c>
      <c r="C8" s="7" t="s">
        <v>70</v>
      </c>
      <c r="D8" s="7" t="s">
        <v>71</v>
      </c>
      <c r="E8" s="7" t="s">
        <v>73</v>
      </c>
      <c r="F8" s="44">
        <v>210402</v>
      </c>
      <c r="G8" s="17">
        <f t="shared" si="0"/>
        <v>230</v>
      </c>
      <c r="H8" s="25">
        <f t="shared" si="1"/>
        <v>141</v>
      </c>
      <c r="I8" s="21">
        <f t="shared" si="2"/>
        <v>61.304347826086961</v>
      </c>
      <c r="J8" s="37">
        <f t="shared" si="3"/>
        <v>42</v>
      </c>
      <c r="K8" s="25">
        <f t="shared" si="4"/>
        <v>18.260869565217391</v>
      </c>
      <c r="L8" s="21">
        <f t="shared" si="5"/>
        <v>99</v>
      </c>
      <c r="M8" s="17">
        <f t="shared" si="6"/>
        <v>43.04347826086957</v>
      </c>
      <c r="N8" s="25">
        <f t="shared" si="7"/>
        <v>0</v>
      </c>
      <c r="O8" s="30">
        <f t="shared" si="8"/>
        <v>0</v>
      </c>
    </row>
    <row r="9" spans="2:15" ht="15" customHeight="1" x14ac:dyDescent="0.25">
      <c r="B9" s="5" t="s">
        <v>48</v>
      </c>
      <c r="C9" s="7" t="s">
        <v>70</v>
      </c>
      <c r="D9" s="7" t="s">
        <v>71</v>
      </c>
      <c r="E9" s="7" t="s">
        <v>74</v>
      </c>
      <c r="F9" s="44">
        <v>210404</v>
      </c>
      <c r="G9" s="17">
        <f t="shared" si="0"/>
        <v>63</v>
      </c>
      <c r="H9" s="25">
        <f t="shared" si="1"/>
        <v>17</v>
      </c>
      <c r="I9" s="21">
        <f t="shared" si="2"/>
        <v>26.984126984126984</v>
      </c>
      <c r="J9" s="37">
        <f t="shared" si="3"/>
        <v>12</v>
      </c>
      <c r="K9" s="25">
        <f t="shared" si="4"/>
        <v>19.047619047619047</v>
      </c>
      <c r="L9" s="21">
        <f t="shared" si="5"/>
        <v>5</v>
      </c>
      <c r="M9" s="17">
        <f t="shared" si="6"/>
        <v>7.9365079365079358</v>
      </c>
      <c r="N9" s="25">
        <f t="shared" si="7"/>
        <v>0</v>
      </c>
      <c r="O9" s="30">
        <f t="shared" si="8"/>
        <v>0</v>
      </c>
    </row>
    <row r="10" spans="2:15" ht="15" customHeight="1" x14ac:dyDescent="0.25">
      <c r="B10" s="5" t="s">
        <v>48</v>
      </c>
      <c r="C10" s="7" t="s">
        <v>70</v>
      </c>
      <c r="D10" s="7" t="s">
        <v>70</v>
      </c>
      <c r="E10" s="7" t="s">
        <v>70</v>
      </c>
      <c r="F10" s="44">
        <v>210101</v>
      </c>
      <c r="G10" s="17">
        <f t="shared" si="0"/>
        <v>1039</v>
      </c>
      <c r="H10" s="25">
        <f t="shared" si="1"/>
        <v>92</v>
      </c>
      <c r="I10" s="21">
        <f t="shared" si="2"/>
        <v>8.8546679499518763</v>
      </c>
      <c r="J10" s="37">
        <f t="shared" si="3"/>
        <v>65</v>
      </c>
      <c r="K10" s="25">
        <f t="shared" si="4"/>
        <v>6.2560153994225223</v>
      </c>
      <c r="L10" s="21">
        <f t="shared" si="5"/>
        <v>26</v>
      </c>
      <c r="M10" s="17">
        <f t="shared" si="6"/>
        <v>2.5024061597690084</v>
      </c>
      <c r="N10" s="25">
        <f t="shared" si="7"/>
        <v>1</v>
      </c>
      <c r="O10" s="30">
        <f t="shared" si="8"/>
        <v>9.6246390760346495E-2</v>
      </c>
    </row>
    <row r="11" spans="2:15" ht="15" customHeight="1" x14ac:dyDescent="0.25">
      <c r="B11" s="5" t="s">
        <v>48</v>
      </c>
      <c r="C11" s="7" t="s">
        <v>70</v>
      </c>
      <c r="D11" s="7" t="s">
        <v>70</v>
      </c>
      <c r="E11" s="7" t="s">
        <v>75</v>
      </c>
      <c r="F11" s="44">
        <v>210102</v>
      </c>
      <c r="G11" s="17">
        <f t="shared" si="0"/>
        <v>313</v>
      </c>
      <c r="H11" s="25">
        <f t="shared" si="1"/>
        <v>23</v>
      </c>
      <c r="I11" s="21">
        <f t="shared" si="2"/>
        <v>7.3482428115015974</v>
      </c>
      <c r="J11" s="37">
        <f t="shared" si="3"/>
        <v>12</v>
      </c>
      <c r="K11" s="25">
        <f t="shared" si="4"/>
        <v>3.8338658146964857</v>
      </c>
      <c r="L11" s="21">
        <f t="shared" si="5"/>
        <v>9</v>
      </c>
      <c r="M11" s="17">
        <f t="shared" si="6"/>
        <v>2.8753993610223643</v>
      </c>
      <c r="N11" s="25">
        <f t="shared" si="7"/>
        <v>2</v>
      </c>
      <c r="O11" s="30">
        <f t="shared" si="8"/>
        <v>0.63897763578274758</v>
      </c>
    </row>
    <row r="12" spans="2:15" ht="15" customHeight="1" x14ac:dyDescent="0.25">
      <c r="B12" s="5" t="s">
        <v>48</v>
      </c>
      <c r="C12" s="7" t="s">
        <v>70</v>
      </c>
      <c r="D12" s="7" t="s">
        <v>70</v>
      </c>
      <c r="E12" s="7" t="s">
        <v>76</v>
      </c>
      <c r="F12" s="44">
        <v>210103</v>
      </c>
      <c r="G12" s="17">
        <f t="shared" si="0"/>
        <v>43</v>
      </c>
      <c r="H12" s="25">
        <f t="shared" si="1"/>
        <v>1</v>
      </c>
      <c r="I12" s="21">
        <f t="shared" si="2"/>
        <v>2.3255813953488373</v>
      </c>
      <c r="J12" s="37">
        <f t="shared" si="3"/>
        <v>1</v>
      </c>
      <c r="K12" s="25">
        <f t="shared" si="4"/>
        <v>2.3255813953488373</v>
      </c>
      <c r="L12" s="21">
        <f t="shared" si="5"/>
        <v>0</v>
      </c>
      <c r="M12" s="17">
        <f t="shared" si="6"/>
        <v>0</v>
      </c>
      <c r="N12" s="25">
        <f t="shared" si="7"/>
        <v>0</v>
      </c>
      <c r="O12" s="30">
        <f t="shared" si="8"/>
        <v>0</v>
      </c>
    </row>
    <row r="13" spans="2:15" ht="15" customHeight="1" x14ac:dyDescent="0.25">
      <c r="B13" s="5" t="s">
        <v>48</v>
      </c>
      <c r="C13" s="7" t="s">
        <v>70</v>
      </c>
      <c r="D13" s="7" t="s">
        <v>70</v>
      </c>
      <c r="E13" s="7" t="s">
        <v>77</v>
      </c>
      <c r="F13" s="44">
        <v>210105</v>
      </c>
      <c r="G13" s="17">
        <f t="shared" si="0"/>
        <v>278</v>
      </c>
      <c r="H13" s="25">
        <f t="shared" si="1"/>
        <v>55</v>
      </c>
      <c r="I13" s="21">
        <f t="shared" si="2"/>
        <v>19.784172661870503</v>
      </c>
      <c r="J13" s="37">
        <f t="shared" si="3"/>
        <v>42</v>
      </c>
      <c r="K13" s="25">
        <f t="shared" si="4"/>
        <v>15.107913669064748</v>
      </c>
      <c r="L13" s="21">
        <f t="shared" si="5"/>
        <v>12</v>
      </c>
      <c r="M13" s="17">
        <f t="shared" si="6"/>
        <v>4.3165467625899279</v>
      </c>
      <c r="N13" s="25">
        <f t="shared" si="7"/>
        <v>1</v>
      </c>
      <c r="O13" s="30">
        <f t="shared" si="8"/>
        <v>0.35971223021582738</v>
      </c>
    </row>
    <row r="14" spans="2:15" ht="15" customHeight="1" x14ac:dyDescent="0.25">
      <c r="B14" s="5" t="s">
        <v>48</v>
      </c>
      <c r="C14" s="7" t="s">
        <v>70</v>
      </c>
      <c r="D14" s="7" t="s">
        <v>70</v>
      </c>
      <c r="E14" s="7" t="s">
        <v>71</v>
      </c>
      <c r="F14" s="44">
        <v>210106</v>
      </c>
      <c r="G14" s="17">
        <f t="shared" si="0"/>
        <v>198</v>
      </c>
      <c r="H14" s="25">
        <f t="shared" si="1"/>
        <v>29</v>
      </c>
      <c r="I14" s="21">
        <f t="shared" si="2"/>
        <v>14.646464646464647</v>
      </c>
      <c r="J14" s="37">
        <f t="shared" si="3"/>
        <v>24</v>
      </c>
      <c r="K14" s="25">
        <f t="shared" si="4"/>
        <v>12.121212121212121</v>
      </c>
      <c r="L14" s="21">
        <f t="shared" si="5"/>
        <v>5</v>
      </c>
      <c r="M14" s="17">
        <f t="shared" si="6"/>
        <v>2.5252525252525251</v>
      </c>
      <c r="N14" s="25">
        <f t="shared" si="7"/>
        <v>0</v>
      </c>
      <c r="O14" s="30">
        <f t="shared" si="8"/>
        <v>0</v>
      </c>
    </row>
    <row r="15" spans="2:15" ht="15" customHeight="1" x14ac:dyDescent="0.25">
      <c r="B15" s="5" t="s">
        <v>48</v>
      </c>
      <c r="C15" s="7" t="s">
        <v>70</v>
      </c>
      <c r="D15" s="7" t="s">
        <v>70</v>
      </c>
      <c r="E15" s="7" t="s">
        <v>78</v>
      </c>
      <c r="F15" s="44">
        <v>210107</v>
      </c>
      <c r="G15" s="17">
        <f t="shared" si="0"/>
        <v>32</v>
      </c>
      <c r="H15" s="25">
        <f t="shared" si="1"/>
        <v>1</v>
      </c>
      <c r="I15" s="21">
        <f t="shared" si="2"/>
        <v>3.125</v>
      </c>
      <c r="J15" s="37">
        <f t="shared" si="3"/>
        <v>0</v>
      </c>
      <c r="K15" s="25">
        <f t="shared" si="4"/>
        <v>0</v>
      </c>
      <c r="L15" s="21">
        <f t="shared" si="5"/>
        <v>1</v>
      </c>
      <c r="M15" s="17">
        <f t="shared" si="6"/>
        <v>3.125</v>
      </c>
      <c r="N15" s="25">
        <f t="shared" si="7"/>
        <v>0</v>
      </c>
      <c r="O15" s="30">
        <f t="shared" si="8"/>
        <v>0</v>
      </c>
    </row>
    <row r="16" spans="2:15" ht="15" customHeight="1" x14ac:dyDescent="0.25">
      <c r="B16" s="5" t="s">
        <v>48</v>
      </c>
      <c r="C16" s="7" t="s">
        <v>70</v>
      </c>
      <c r="D16" s="7" t="s">
        <v>70</v>
      </c>
      <c r="E16" s="7" t="s">
        <v>79</v>
      </c>
      <c r="F16" s="44">
        <v>210108</v>
      </c>
      <c r="G16" s="17">
        <f t="shared" si="0"/>
        <v>137</v>
      </c>
      <c r="H16" s="25">
        <f t="shared" si="1"/>
        <v>18</v>
      </c>
      <c r="I16" s="21">
        <f t="shared" si="2"/>
        <v>13.138686131386862</v>
      </c>
      <c r="J16" s="37">
        <f t="shared" si="3"/>
        <v>15</v>
      </c>
      <c r="K16" s="25">
        <f t="shared" si="4"/>
        <v>10.948905109489052</v>
      </c>
      <c r="L16" s="21">
        <f t="shared" si="5"/>
        <v>3</v>
      </c>
      <c r="M16" s="17">
        <f t="shared" si="6"/>
        <v>2.1897810218978102</v>
      </c>
      <c r="N16" s="25">
        <f t="shared" si="7"/>
        <v>0</v>
      </c>
      <c r="O16" s="30">
        <f t="shared" si="8"/>
        <v>0</v>
      </c>
    </row>
    <row r="17" spans="2:15" ht="15" customHeight="1" x14ac:dyDescent="0.25">
      <c r="B17" s="5" t="s">
        <v>48</v>
      </c>
      <c r="C17" s="7" t="s">
        <v>70</v>
      </c>
      <c r="D17" s="7" t="s">
        <v>70</v>
      </c>
      <c r="E17" s="7" t="s">
        <v>80</v>
      </c>
      <c r="F17" s="44">
        <v>210110</v>
      </c>
      <c r="G17" s="17">
        <f t="shared" si="0"/>
        <v>5</v>
      </c>
      <c r="H17" s="25">
        <f t="shared" si="1"/>
        <v>0</v>
      </c>
      <c r="I17" s="21">
        <f t="shared" si="2"/>
        <v>0</v>
      </c>
      <c r="J17" s="37">
        <f t="shared" si="3"/>
        <v>0</v>
      </c>
      <c r="K17" s="25">
        <f t="shared" si="4"/>
        <v>0</v>
      </c>
      <c r="L17" s="21">
        <f t="shared" si="5"/>
        <v>0</v>
      </c>
      <c r="M17" s="17">
        <f t="shared" si="6"/>
        <v>0</v>
      </c>
      <c r="N17" s="25">
        <f t="shared" si="7"/>
        <v>0</v>
      </c>
      <c r="O17" s="30">
        <f t="shared" si="8"/>
        <v>0</v>
      </c>
    </row>
    <row r="18" spans="2:15" ht="15" customHeight="1" x14ac:dyDescent="0.25">
      <c r="B18" s="5" t="s">
        <v>48</v>
      </c>
      <c r="C18" s="7" t="s">
        <v>70</v>
      </c>
      <c r="D18" s="7" t="s">
        <v>70</v>
      </c>
      <c r="E18" s="7" t="s">
        <v>81</v>
      </c>
      <c r="F18" s="44">
        <v>210112</v>
      </c>
      <c r="G18" s="17">
        <f t="shared" si="0"/>
        <v>77</v>
      </c>
      <c r="H18" s="25">
        <f t="shared" si="1"/>
        <v>10</v>
      </c>
      <c r="I18" s="21">
        <f t="shared" si="2"/>
        <v>12.987012987012985</v>
      </c>
      <c r="J18" s="37">
        <f t="shared" si="3"/>
        <v>6</v>
      </c>
      <c r="K18" s="25">
        <f t="shared" si="4"/>
        <v>7.7922077922077921</v>
      </c>
      <c r="L18" s="21">
        <f t="shared" si="5"/>
        <v>4</v>
      </c>
      <c r="M18" s="17">
        <f t="shared" si="6"/>
        <v>5.1948051948051948</v>
      </c>
      <c r="N18" s="25">
        <f t="shared" si="7"/>
        <v>0</v>
      </c>
      <c r="O18" s="30">
        <f t="shared" si="8"/>
        <v>0</v>
      </c>
    </row>
    <row r="19" spans="2:15" ht="15" customHeight="1" x14ac:dyDescent="0.25">
      <c r="B19" s="5" t="s">
        <v>48</v>
      </c>
      <c r="C19" s="7" t="s">
        <v>70</v>
      </c>
      <c r="D19" s="7" t="s">
        <v>71</v>
      </c>
      <c r="E19" s="7" t="s">
        <v>82</v>
      </c>
      <c r="F19" s="44">
        <v>210405</v>
      </c>
      <c r="G19" s="17">
        <f t="shared" si="0"/>
        <v>10</v>
      </c>
      <c r="H19" s="25">
        <f t="shared" si="1"/>
        <v>2</v>
      </c>
      <c r="I19" s="21">
        <f t="shared" si="2"/>
        <v>20</v>
      </c>
      <c r="J19" s="37">
        <f t="shared" si="3"/>
        <v>2</v>
      </c>
      <c r="K19" s="25">
        <f t="shared" si="4"/>
        <v>20</v>
      </c>
      <c r="L19" s="21">
        <f t="shared" si="5"/>
        <v>0</v>
      </c>
      <c r="M19" s="17">
        <f t="shared" si="6"/>
        <v>0</v>
      </c>
      <c r="N19" s="25">
        <f t="shared" si="7"/>
        <v>0</v>
      </c>
      <c r="O19" s="30">
        <f t="shared" si="8"/>
        <v>0</v>
      </c>
    </row>
    <row r="20" spans="2:15" ht="15" customHeight="1" x14ac:dyDescent="0.25">
      <c r="B20" s="5" t="s">
        <v>48</v>
      </c>
      <c r="C20" s="7" t="s">
        <v>70</v>
      </c>
      <c r="D20" s="7" t="s">
        <v>71</v>
      </c>
      <c r="E20" s="7" t="s">
        <v>83</v>
      </c>
      <c r="F20" s="44">
        <v>210406</v>
      </c>
      <c r="G20" s="17">
        <f t="shared" si="0"/>
        <v>151</v>
      </c>
      <c r="H20" s="25">
        <f t="shared" si="1"/>
        <v>39</v>
      </c>
      <c r="I20" s="21">
        <f t="shared" si="2"/>
        <v>25.827814569536422</v>
      </c>
      <c r="J20" s="37">
        <f t="shared" si="3"/>
        <v>34</v>
      </c>
      <c r="K20" s="25">
        <f t="shared" si="4"/>
        <v>22.516556291390728</v>
      </c>
      <c r="L20" s="21">
        <f t="shared" si="5"/>
        <v>5</v>
      </c>
      <c r="M20" s="17">
        <f t="shared" si="6"/>
        <v>3.3112582781456954</v>
      </c>
      <c r="N20" s="25">
        <f t="shared" si="7"/>
        <v>0</v>
      </c>
      <c r="O20" s="30">
        <f t="shared" si="8"/>
        <v>0</v>
      </c>
    </row>
    <row r="21" spans="2:15" ht="15" customHeight="1" x14ac:dyDescent="0.25">
      <c r="B21" s="5" t="s">
        <v>48</v>
      </c>
      <c r="C21" s="7" t="s">
        <v>70</v>
      </c>
      <c r="D21" s="7" t="s">
        <v>71</v>
      </c>
      <c r="E21" s="7" t="s">
        <v>84</v>
      </c>
      <c r="F21" s="44">
        <v>210407</v>
      </c>
      <c r="G21" s="17">
        <f t="shared" si="0"/>
        <v>284</v>
      </c>
      <c r="H21" s="25">
        <f t="shared" si="1"/>
        <v>70</v>
      </c>
      <c r="I21" s="21">
        <f t="shared" si="2"/>
        <v>24.647887323943664</v>
      </c>
      <c r="J21" s="37">
        <f t="shared" si="3"/>
        <v>51</v>
      </c>
      <c r="K21" s="25">
        <f t="shared" si="4"/>
        <v>17.95774647887324</v>
      </c>
      <c r="L21" s="21">
        <f t="shared" si="5"/>
        <v>19</v>
      </c>
      <c r="M21" s="17">
        <f t="shared" si="6"/>
        <v>6.6901408450704221</v>
      </c>
      <c r="N21" s="25">
        <f t="shared" si="7"/>
        <v>0</v>
      </c>
      <c r="O21" s="30">
        <f t="shared" si="8"/>
        <v>0</v>
      </c>
    </row>
    <row r="22" spans="2:15" ht="15" customHeight="1" x14ac:dyDescent="0.25">
      <c r="B22" s="5" t="s">
        <v>48</v>
      </c>
      <c r="C22" s="7" t="s">
        <v>70</v>
      </c>
      <c r="D22" s="7" t="s">
        <v>85</v>
      </c>
      <c r="E22" s="7" t="s">
        <v>86</v>
      </c>
      <c r="F22" s="44">
        <v>210501</v>
      </c>
      <c r="G22" s="17">
        <f t="shared" si="0"/>
        <v>403</v>
      </c>
      <c r="H22" s="25">
        <f t="shared" si="1"/>
        <v>41</v>
      </c>
      <c r="I22" s="21">
        <f t="shared" si="2"/>
        <v>10.173697270471465</v>
      </c>
      <c r="J22" s="37">
        <f t="shared" si="3"/>
        <v>34</v>
      </c>
      <c r="K22" s="25">
        <f t="shared" si="4"/>
        <v>8.4367245657568244</v>
      </c>
      <c r="L22" s="21">
        <f t="shared" si="5"/>
        <v>7</v>
      </c>
      <c r="M22" s="17">
        <f t="shared" si="6"/>
        <v>1.7369727047146404</v>
      </c>
      <c r="N22" s="25">
        <f t="shared" si="7"/>
        <v>0</v>
      </c>
      <c r="O22" s="30">
        <f t="shared" si="8"/>
        <v>0</v>
      </c>
    </row>
    <row r="23" spans="2:15" ht="15" customHeight="1" x14ac:dyDescent="0.25">
      <c r="B23" s="5" t="s">
        <v>48</v>
      </c>
      <c r="C23" s="7" t="s">
        <v>70</v>
      </c>
      <c r="D23" s="7" t="s">
        <v>85</v>
      </c>
      <c r="E23" s="7" t="s">
        <v>87</v>
      </c>
      <c r="F23" s="44">
        <v>210502</v>
      </c>
      <c r="G23" s="17">
        <f t="shared" si="0"/>
        <v>55</v>
      </c>
      <c r="H23" s="25">
        <f t="shared" si="1"/>
        <v>10</v>
      </c>
      <c r="I23" s="21">
        <f t="shared" si="2"/>
        <v>18.181818181818183</v>
      </c>
      <c r="J23" s="37">
        <f t="shared" si="3"/>
        <v>10</v>
      </c>
      <c r="K23" s="25">
        <f t="shared" si="4"/>
        <v>18.181818181818183</v>
      </c>
      <c r="L23" s="21">
        <f t="shared" si="5"/>
        <v>0</v>
      </c>
      <c r="M23" s="17">
        <f t="shared" si="6"/>
        <v>0</v>
      </c>
      <c r="N23" s="25">
        <f t="shared" si="7"/>
        <v>0</v>
      </c>
      <c r="O23" s="30">
        <f t="shared" si="8"/>
        <v>0</v>
      </c>
    </row>
    <row r="24" spans="2:15" ht="15" customHeight="1" x14ac:dyDescent="0.25">
      <c r="B24" s="5" t="s">
        <v>48</v>
      </c>
      <c r="C24" s="7" t="s">
        <v>70</v>
      </c>
      <c r="D24" s="7" t="s">
        <v>85</v>
      </c>
      <c r="E24" s="7" t="s">
        <v>88</v>
      </c>
      <c r="F24" s="44">
        <v>210503</v>
      </c>
      <c r="G24" s="17">
        <f t="shared" si="0"/>
        <v>173</v>
      </c>
      <c r="H24" s="25">
        <f t="shared" si="1"/>
        <v>10</v>
      </c>
      <c r="I24" s="21">
        <f t="shared" si="2"/>
        <v>5.7803468208092488</v>
      </c>
      <c r="J24" s="37">
        <f t="shared" si="3"/>
        <v>9</v>
      </c>
      <c r="K24" s="25">
        <f t="shared" si="4"/>
        <v>5.202312138728324</v>
      </c>
      <c r="L24" s="21">
        <f t="shared" si="5"/>
        <v>1</v>
      </c>
      <c r="M24" s="17">
        <f t="shared" si="6"/>
        <v>0.57803468208092479</v>
      </c>
      <c r="N24" s="25">
        <f t="shared" si="7"/>
        <v>0</v>
      </c>
      <c r="O24" s="30">
        <f t="shared" si="8"/>
        <v>0</v>
      </c>
    </row>
    <row r="25" spans="2:15" ht="15" customHeight="1" x14ac:dyDescent="0.25">
      <c r="B25" s="5" t="s">
        <v>48</v>
      </c>
      <c r="C25" s="7" t="s">
        <v>70</v>
      </c>
      <c r="D25" s="7" t="s">
        <v>89</v>
      </c>
      <c r="E25" s="7" t="s">
        <v>89</v>
      </c>
      <c r="F25" s="44">
        <v>210601</v>
      </c>
      <c r="G25" s="17">
        <f t="shared" si="0"/>
        <v>529</v>
      </c>
      <c r="H25" s="25">
        <f t="shared" si="1"/>
        <v>143</v>
      </c>
      <c r="I25" s="21">
        <f t="shared" si="2"/>
        <v>27.032136105860115</v>
      </c>
      <c r="J25" s="37">
        <f t="shared" si="3"/>
        <v>90</v>
      </c>
      <c r="K25" s="25">
        <f t="shared" si="4"/>
        <v>17.013232514177691</v>
      </c>
      <c r="L25" s="21">
        <f t="shared" si="5"/>
        <v>50</v>
      </c>
      <c r="M25" s="17">
        <f t="shared" si="6"/>
        <v>9.4517958412098295</v>
      </c>
      <c r="N25" s="25">
        <f t="shared" si="7"/>
        <v>3</v>
      </c>
      <c r="O25" s="30">
        <f t="shared" si="8"/>
        <v>0.56710775047258988</v>
      </c>
    </row>
    <row r="26" spans="2:15" ht="15" customHeight="1" x14ac:dyDescent="0.25">
      <c r="B26" s="5" t="s">
        <v>48</v>
      </c>
      <c r="C26" s="7" t="s">
        <v>70</v>
      </c>
      <c r="D26" s="7" t="s">
        <v>89</v>
      </c>
      <c r="E26" s="7" t="s">
        <v>90</v>
      </c>
      <c r="F26" s="44">
        <v>210602</v>
      </c>
      <c r="G26" s="17">
        <f t="shared" si="0"/>
        <v>20</v>
      </c>
      <c r="H26" s="25">
        <f t="shared" si="1"/>
        <v>0</v>
      </c>
      <c r="I26" s="21">
        <f t="shared" si="2"/>
        <v>0</v>
      </c>
      <c r="J26" s="37">
        <f t="shared" si="3"/>
        <v>0</v>
      </c>
      <c r="K26" s="25">
        <f t="shared" si="4"/>
        <v>0</v>
      </c>
      <c r="L26" s="21">
        <f t="shared" si="5"/>
        <v>0</v>
      </c>
      <c r="M26" s="17">
        <f t="shared" si="6"/>
        <v>0</v>
      </c>
      <c r="N26" s="25">
        <f t="shared" si="7"/>
        <v>0</v>
      </c>
      <c r="O26" s="30">
        <f t="shared" si="8"/>
        <v>0</v>
      </c>
    </row>
    <row r="27" spans="2:15" ht="15" customHeight="1" x14ac:dyDescent="0.25">
      <c r="B27" s="5" t="s">
        <v>48</v>
      </c>
      <c r="C27" s="7" t="s">
        <v>70</v>
      </c>
      <c r="D27" s="7" t="s">
        <v>89</v>
      </c>
      <c r="E27" s="7" t="s">
        <v>91</v>
      </c>
      <c r="F27" s="44">
        <v>210605</v>
      </c>
      <c r="G27" s="17">
        <f t="shared" si="0"/>
        <v>24</v>
      </c>
      <c r="H27" s="25">
        <f t="shared" si="1"/>
        <v>7</v>
      </c>
      <c r="I27" s="21">
        <f t="shared" si="2"/>
        <v>29.166666666666668</v>
      </c>
      <c r="J27" s="37">
        <f t="shared" si="3"/>
        <v>6</v>
      </c>
      <c r="K27" s="25">
        <f t="shared" si="4"/>
        <v>25</v>
      </c>
      <c r="L27" s="21">
        <f t="shared" si="5"/>
        <v>1</v>
      </c>
      <c r="M27" s="17">
        <f t="shared" si="6"/>
        <v>4.1666666666666661</v>
      </c>
      <c r="N27" s="25">
        <f t="shared" si="7"/>
        <v>0</v>
      </c>
      <c r="O27" s="30">
        <f t="shared" si="8"/>
        <v>0</v>
      </c>
    </row>
    <row r="28" spans="2:15" ht="15" customHeight="1" x14ac:dyDescent="0.25">
      <c r="B28" s="5" t="s">
        <v>48</v>
      </c>
      <c r="C28" s="7" t="s">
        <v>70</v>
      </c>
      <c r="D28" s="7" t="s">
        <v>89</v>
      </c>
      <c r="E28" s="7" t="s">
        <v>92</v>
      </c>
      <c r="F28" s="44">
        <v>210607</v>
      </c>
      <c r="G28" s="17">
        <f t="shared" si="0"/>
        <v>321</v>
      </c>
      <c r="H28" s="25">
        <f t="shared" si="1"/>
        <v>18</v>
      </c>
      <c r="I28" s="21">
        <f t="shared" si="2"/>
        <v>5.6074766355140184</v>
      </c>
      <c r="J28" s="37">
        <f t="shared" si="3"/>
        <v>12</v>
      </c>
      <c r="K28" s="25">
        <f t="shared" si="4"/>
        <v>3.7383177570093453</v>
      </c>
      <c r="L28" s="21">
        <f t="shared" si="5"/>
        <v>6</v>
      </c>
      <c r="M28" s="17">
        <f t="shared" si="6"/>
        <v>1.8691588785046727</v>
      </c>
      <c r="N28" s="25">
        <f t="shared" si="7"/>
        <v>0</v>
      </c>
      <c r="O28" s="30">
        <f t="shared" si="8"/>
        <v>0</v>
      </c>
    </row>
    <row r="29" spans="2:15" ht="15" customHeight="1" x14ac:dyDescent="0.25">
      <c r="B29" s="5" t="s">
        <v>48</v>
      </c>
      <c r="C29" s="7" t="s">
        <v>70</v>
      </c>
      <c r="D29" s="7" t="s">
        <v>89</v>
      </c>
      <c r="E29" s="7" t="s">
        <v>93</v>
      </c>
      <c r="F29" s="44">
        <v>210608</v>
      </c>
      <c r="G29" s="17">
        <f t="shared" si="0"/>
        <v>62</v>
      </c>
      <c r="H29" s="25">
        <f t="shared" si="1"/>
        <v>2</v>
      </c>
      <c r="I29" s="21">
        <f t="shared" si="2"/>
        <v>3.225806451612903</v>
      </c>
      <c r="J29" s="37">
        <f t="shared" si="3"/>
        <v>0</v>
      </c>
      <c r="K29" s="25">
        <f t="shared" si="4"/>
        <v>0</v>
      </c>
      <c r="L29" s="21">
        <f t="shared" si="5"/>
        <v>2</v>
      </c>
      <c r="M29" s="17">
        <f t="shared" si="6"/>
        <v>3.225806451612903</v>
      </c>
      <c r="N29" s="25">
        <f t="shared" si="7"/>
        <v>0</v>
      </c>
      <c r="O29" s="30">
        <f t="shared" si="8"/>
        <v>0</v>
      </c>
    </row>
    <row r="30" spans="2:15" ht="15" customHeight="1" x14ac:dyDescent="0.25">
      <c r="B30" s="5" t="s">
        <v>48</v>
      </c>
      <c r="C30" s="7" t="s">
        <v>70</v>
      </c>
      <c r="D30" s="7" t="s">
        <v>94</v>
      </c>
      <c r="E30" s="7" t="s">
        <v>94</v>
      </c>
      <c r="F30" s="44">
        <v>210901</v>
      </c>
      <c r="G30" s="17">
        <f t="shared" si="0"/>
        <v>229</v>
      </c>
      <c r="H30" s="25">
        <f t="shared" si="1"/>
        <v>2</v>
      </c>
      <c r="I30" s="21">
        <f t="shared" si="2"/>
        <v>0.87336244541484709</v>
      </c>
      <c r="J30" s="37">
        <f t="shared" si="3"/>
        <v>2</v>
      </c>
      <c r="K30" s="25">
        <f t="shared" si="4"/>
        <v>0.87336244541484709</v>
      </c>
      <c r="L30" s="21">
        <f t="shared" si="5"/>
        <v>0</v>
      </c>
      <c r="M30" s="17">
        <f t="shared" si="6"/>
        <v>0</v>
      </c>
      <c r="N30" s="25">
        <f t="shared" si="7"/>
        <v>0</v>
      </c>
      <c r="O30" s="30">
        <f t="shared" si="8"/>
        <v>0</v>
      </c>
    </row>
    <row r="31" spans="2:15" ht="15" customHeight="1" x14ac:dyDescent="0.25">
      <c r="B31" s="5" t="s">
        <v>48</v>
      </c>
      <c r="C31" s="7" t="s">
        <v>70</v>
      </c>
      <c r="D31" s="7" t="s">
        <v>94</v>
      </c>
      <c r="E31" s="7" t="s">
        <v>95</v>
      </c>
      <c r="F31" s="44">
        <v>210902</v>
      </c>
      <c r="G31" s="17">
        <f t="shared" si="0"/>
        <v>22</v>
      </c>
      <c r="H31" s="25">
        <f t="shared" si="1"/>
        <v>4</v>
      </c>
      <c r="I31" s="21">
        <f t="shared" si="2"/>
        <v>18.181818181818183</v>
      </c>
      <c r="J31" s="37">
        <f t="shared" si="3"/>
        <v>4</v>
      </c>
      <c r="K31" s="25">
        <f t="shared" si="4"/>
        <v>18.181818181818183</v>
      </c>
      <c r="L31" s="21">
        <f t="shared" si="5"/>
        <v>0</v>
      </c>
      <c r="M31" s="17">
        <f t="shared" si="6"/>
        <v>0</v>
      </c>
      <c r="N31" s="25">
        <f t="shared" si="7"/>
        <v>0</v>
      </c>
      <c r="O31" s="30">
        <f t="shared" si="8"/>
        <v>0</v>
      </c>
    </row>
    <row r="32" spans="2:15" ht="15" customHeight="1" x14ac:dyDescent="0.25">
      <c r="B32" s="5" t="s">
        <v>48</v>
      </c>
      <c r="C32" s="7" t="s">
        <v>70</v>
      </c>
      <c r="D32" s="7" t="s">
        <v>94</v>
      </c>
      <c r="E32" s="7" t="s">
        <v>96</v>
      </c>
      <c r="F32" s="44">
        <v>210903</v>
      </c>
      <c r="G32" s="17">
        <f t="shared" si="0"/>
        <v>28</v>
      </c>
      <c r="H32" s="25">
        <f t="shared" si="1"/>
        <v>1</v>
      </c>
      <c r="I32" s="21">
        <f t="shared" si="2"/>
        <v>3.5714285714285712</v>
      </c>
      <c r="J32" s="37">
        <f t="shared" si="3"/>
        <v>1</v>
      </c>
      <c r="K32" s="25">
        <f t="shared" si="4"/>
        <v>3.5714285714285712</v>
      </c>
      <c r="L32" s="21">
        <f t="shared" si="5"/>
        <v>0</v>
      </c>
      <c r="M32" s="17">
        <f t="shared" si="6"/>
        <v>0</v>
      </c>
      <c r="N32" s="25">
        <f t="shared" si="7"/>
        <v>0</v>
      </c>
      <c r="O32" s="30">
        <f t="shared" si="8"/>
        <v>0</v>
      </c>
    </row>
    <row r="33" spans="2:15" ht="15" customHeight="1" x14ac:dyDescent="0.25">
      <c r="B33" s="5" t="s">
        <v>48</v>
      </c>
      <c r="C33" s="7" t="s">
        <v>70</v>
      </c>
      <c r="D33" s="7" t="s">
        <v>94</v>
      </c>
      <c r="E33" s="7" t="s">
        <v>97</v>
      </c>
      <c r="F33" s="44">
        <v>210904</v>
      </c>
      <c r="G33" s="17">
        <f t="shared" si="0"/>
        <v>11</v>
      </c>
      <c r="H33" s="25">
        <f t="shared" si="1"/>
        <v>0</v>
      </c>
      <c r="I33" s="21">
        <f t="shared" si="2"/>
        <v>0</v>
      </c>
      <c r="J33" s="37">
        <f t="shared" si="3"/>
        <v>0</v>
      </c>
      <c r="K33" s="25">
        <f t="shared" si="4"/>
        <v>0</v>
      </c>
      <c r="L33" s="21">
        <f t="shared" si="5"/>
        <v>0</v>
      </c>
      <c r="M33" s="17">
        <f t="shared" si="6"/>
        <v>0</v>
      </c>
      <c r="N33" s="25">
        <f t="shared" si="7"/>
        <v>0</v>
      </c>
      <c r="O33" s="30">
        <f t="shared" si="8"/>
        <v>0</v>
      </c>
    </row>
    <row r="34" spans="2:15" ht="15" customHeight="1" x14ac:dyDescent="0.25">
      <c r="B34" s="5" t="s">
        <v>48</v>
      </c>
      <c r="C34" s="7" t="s">
        <v>70</v>
      </c>
      <c r="D34" s="7" t="s">
        <v>98</v>
      </c>
      <c r="E34" s="7" t="s">
        <v>99</v>
      </c>
      <c r="F34" s="44">
        <v>211002</v>
      </c>
      <c r="G34" s="17">
        <f t="shared" si="0"/>
        <v>96</v>
      </c>
      <c r="H34" s="25">
        <f t="shared" si="1"/>
        <v>45</v>
      </c>
      <c r="I34" s="21">
        <f t="shared" si="2"/>
        <v>46.875</v>
      </c>
      <c r="J34" s="37">
        <f t="shared" si="3"/>
        <v>33</v>
      </c>
      <c r="K34" s="25">
        <f t="shared" si="4"/>
        <v>34.375</v>
      </c>
      <c r="L34" s="21">
        <f t="shared" si="5"/>
        <v>12</v>
      </c>
      <c r="M34" s="17">
        <f t="shared" si="6"/>
        <v>12.5</v>
      </c>
      <c r="N34" s="25">
        <f t="shared" si="7"/>
        <v>0</v>
      </c>
      <c r="O34" s="30">
        <f t="shared" si="8"/>
        <v>0</v>
      </c>
    </row>
    <row r="35" spans="2:15" ht="15" customHeight="1" x14ac:dyDescent="0.25">
      <c r="B35" s="5" t="s">
        <v>48</v>
      </c>
      <c r="C35" s="7" t="s">
        <v>70</v>
      </c>
      <c r="D35" s="7" t="s">
        <v>98</v>
      </c>
      <c r="E35" s="7" t="s">
        <v>100</v>
      </c>
      <c r="F35" s="44">
        <v>211005</v>
      </c>
      <c r="G35" s="17">
        <f t="shared" si="0"/>
        <v>24</v>
      </c>
      <c r="H35" s="25">
        <f t="shared" si="1"/>
        <v>1</v>
      </c>
      <c r="I35" s="21">
        <f t="shared" si="2"/>
        <v>4.1666666666666661</v>
      </c>
      <c r="J35" s="37">
        <f t="shared" si="3"/>
        <v>1</v>
      </c>
      <c r="K35" s="25">
        <f t="shared" si="4"/>
        <v>4.1666666666666661</v>
      </c>
      <c r="L35" s="21">
        <f t="shared" si="5"/>
        <v>0</v>
      </c>
      <c r="M35" s="17">
        <f t="shared" si="6"/>
        <v>0</v>
      </c>
      <c r="N35" s="25">
        <f t="shared" si="7"/>
        <v>0</v>
      </c>
      <c r="O35" s="30">
        <f t="shared" si="8"/>
        <v>0</v>
      </c>
    </row>
    <row r="36" spans="2:15" ht="15" customHeight="1" x14ac:dyDescent="0.25">
      <c r="B36" s="5" t="s">
        <v>48</v>
      </c>
      <c r="C36" s="7" t="s">
        <v>70</v>
      </c>
      <c r="D36" s="7" t="s">
        <v>101</v>
      </c>
      <c r="E36" s="7" t="s">
        <v>102</v>
      </c>
      <c r="F36" s="44">
        <v>211207</v>
      </c>
      <c r="G36" s="17">
        <f t="shared" si="0"/>
        <v>18</v>
      </c>
      <c r="H36" s="25">
        <f t="shared" si="1"/>
        <v>0</v>
      </c>
      <c r="I36" s="21">
        <f t="shared" si="2"/>
        <v>0</v>
      </c>
      <c r="J36" s="37">
        <f t="shared" si="3"/>
        <v>0</v>
      </c>
      <c r="K36" s="25">
        <f t="shared" si="4"/>
        <v>0</v>
      </c>
      <c r="L36" s="21">
        <f t="shared" si="5"/>
        <v>0</v>
      </c>
      <c r="M36" s="17">
        <f t="shared" si="6"/>
        <v>0</v>
      </c>
      <c r="N36" s="25">
        <f t="shared" si="7"/>
        <v>0</v>
      </c>
      <c r="O36" s="30">
        <f t="shared" si="8"/>
        <v>0</v>
      </c>
    </row>
    <row r="37" spans="2:15" ht="15" customHeight="1" x14ac:dyDescent="0.25">
      <c r="B37" s="5" t="s">
        <v>48</v>
      </c>
      <c r="C37" s="7" t="s">
        <v>70</v>
      </c>
      <c r="D37" s="7" t="s">
        <v>101</v>
      </c>
      <c r="E37" s="7" t="s">
        <v>103</v>
      </c>
      <c r="F37" s="44">
        <v>211208</v>
      </c>
      <c r="G37" s="17">
        <f t="shared" si="0"/>
        <v>10</v>
      </c>
      <c r="H37" s="25">
        <f t="shared" si="1"/>
        <v>0</v>
      </c>
      <c r="I37" s="21">
        <f t="shared" si="2"/>
        <v>0</v>
      </c>
      <c r="J37" s="37">
        <f t="shared" si="3"/>
        <v>0</v>
      </c>
      <c r="K37" s="25">
        <f t="shared" si="4"/>
        <v>0</v>
      </c>
      <c r="L37" s="21">
        <f t="shared" si="5"/>
        <v>0</v>
      </c>
      <c r="M37" s="17">
        <f t="shared" si="6"/>
        <v>0</v>
      </c>
      <c r="N37" s="25">
        <f t="shared" si="7"/>
        <v>0</v>
      </c>
      <c r="O37" s="30">
        <f t="shared" si="8"/>
        <v>0</v>
      </c>
    </row>
    <row r="38" spans="2:15" ht="15" customHeight="1" x14ac:dyDescent="0.25">
      <c r="B38" s="5" t="s">
        <v>48</v>
      </c>
      <c r="C38" s="7" t="s">
        <v>70</v>
      </c>
      <c r="D38" s="7" t="s">
        <v>101</v>
      </c>
      <c r="E38" s="7" t="s">
        <v>104</v>
      </c>
      <c r="F38" s="44">
        <v>211210</v>
      </c>
      <c r="G38" s="17">
        <f t="shared" si="0"/>
        <v>228</v>
      </c>
      <c r="H38" s="25">
        <f t="shared" si="1"/>
        <v>103</v>
      </c>
      <c r="I38" s="21">
        <f t="shared" si="2"/>
        <v>45.175438596491233</v>
      </c>
      <c r="J38" s="37">
        <f t="shared" si="3"/>
        <v>62</v>
      </c>
      <c r="K38" s="25">
        <f t="shared" si="4"/>
        <v>27.192982456140353</v>
      </c>
      <c r="L38" s="21">
        <f t="shared" si="5"/>
        <v>41</v>
      </c>
      <c r="M38" s="17">
        <f t="shared" si="6"/>
        <v>17.982456140350877</v>
      </c>
      <c r="N38" s="25">
        <f t="shared" si="7"/>
        <v>0</v>
      </c>
      <c r="O38" s="30">
        <f t="shared" si="8"/>
        <v>0</v>
      </c>
    </row>
    <row r="39" spans="2:15" ht="15" customHeight="1" x14ac:dyDescent="0.25">
      <c r="B39" s="5" t="s">
        <v>48</v>
      </c>
      <c r="C39" s="7" t="s">
        <v>70</v>
      </c>
      <c r="D39" s="7" t="s">
        <v>105</v>
      </c>
      <c r="E39" s="7" t="s">
        <v>105</v>
      </c>
      <c r="F39" s="44">
        <v>211301</v>
      </c>
      <c r="G39" s="17">
        <f t="shared" si="0"/>
        <v>208</v>
      </c>
      <c r="H39" s="25">
        <f t="shared" si="1"/>
        <v>31</v>
      </c>
      <c r="I39" s="21">
        <f t="shared" si="2"/>
        <v>14.903846153846153</v>
      </c>
      <c r="J39" s="37">
        <f t="shared" si="3"/>
        <v>23</v>
      </c>
      <c r="K39" s="25">
        <f t="shared" si="4"/>
        <v>11.057692307692307</v>
      </c>
      <c r="L39" s="21">
        <f t="shared" si="5"/>
        <v>8</v>
      </c>
      <c r="M39" s="17">
        <f t="shared" si="6"/>
        <v>3.8461538461538463</v>
      </c>
      <c r="N39" s="25">
        <f t="shared" si="7"/>
        <v>0</v>
      </c>
      <c r="O39" s="30">
        <f t="shared" si="8"/>
        <v>0</v>
      </c>
    </row>
    <row r="40" spans="2:15" ht="15" customHeight="1" x14ac:dyDescent="0.25">
      <c r="B40" s="5" t="s">
        <v>48</v>
      </c>
      <c r="C40" s="7" t="s">
        <v>70</v>
      </c>
      <c r="D40" s="7" t="s">
        <v>105</v>
      </c>
      <c r="E40" s="7" t="s">
        <v>106</v>
      </c>
      <c r="F40" s="44">
        <v>211302</v>
      </c>
      <c r="G40" s="17">
        <f t="shared" si="0"/>
        <v>14</v>
      </c>
      <c r="H40" s="25">
        <f t="shared" si="1"/>
        <v>11</v>
      </c>
      <c r="I40" s="21">
        <f t="shared" si="2"/>
        <v>78.571428571428569</v>
      </c>
      <c r="J40" s="37">
        <f t="shared" si="3"/>
        <v>4</v>
      </c>
      <c r="K40" s="25">
        <f t="shared" si="4"/>
        <v>28.571428571428569</v>
      </c>
      <c r="L40" s="21">
        <f t="shared" si="5"/>
        <v>7</v>
      </c>
      <c r="M40" s="17">
        <f t="shared" si="6"/>
        <v>50</v>
      </c>
      <c r="N40" s="25">
        <f t="shared" si="7"/>
        <v>0</v>
      </c>
      <c r="O40" s="30">
        <f t="shared" si="8"/>
        <v>0</v>
      </c>
    </row>
    <row r="41" spans="2:15" ht="15" customHeight="1" x14ac:dyDescent="0.25">
      <c r="B41" s="5" t="s">
        <v>48</v>
      </c>
      <c r="C41" s="7" t="s">
        <v>70</v>
      </c>
      <c r="D41" s="7" t="s">
        <v>105</v>
      </c>
      <c r="E41" s="7" t="s">
        <v>107</v>
      </c>
      <c r="F41" s="44">
        <v>211303</v>
      </c>
      <c r="G41" s="17">
        <f t="shared" si="0"/>
        <v>36</v>
      </c>
      <c r="H41" s="25">
        <f t="shared" si="1"/>
        <v>35</v>
      </c>
      <c r="I41" s="21">
        <f t="shared" si="2"/>
        <v>97.222222222222214</v>
      </c>
      <c r="J41" s="37">
        <f t="shared" si="3"/>
        <v>6</v>
      </c>
      <c r="K41" s="25">
        <f t="shared" si="4"/>
        <v>16.666666666666664</v>
      </c>
      <c r="L41" s="21">
        <f t="shared" si="5"/>
        <v>28</v>
      </c>
      <c r="M41" s="17">
        <f t="shared" si="6"/>
        <v>77.777777777777786</v>
      </c>
      <c r="N41" s="25">
        <f t="shared" si="7"/>
        <v>1</v>
      </c>
      <c r="O41" s="30">
        <f t="shared" si="8"/>
        <v>2.7777777777777777</v>
      </c>
    </row>
    <row r="42" spans="2:15" ht="15" customHeight="1" x14ac:dyDescent="0.25">
      <c r="B42" s="5" t="s">
        <v>48</v>
      </c>
      <c r="C42" s="7" t="s">
        <v>70</v>
      </c>
      <c r="D42" s="7" t="s">
        <v>105</v>
      </c>
      <c r="E42" s="7" t="s">
        <v>108</v>
      </c>
      <c r="F42" s="44">
        <v>211304</v>
      </c>
      <c r="G42" s="17">
        <f t="shared" si="0"/>
        <v>9</v>
      </c>
      <c r="H42" s="25">
        <f t="shared" si="1"/>
        <v>1</v>
      </c>
      <c r="I42" s="21">
        <f t="shared" si="2"/>
        <v>11.111111111111111</v>
      </c>
      <c r="J42" s="37">
        <f t="shared" si="3"/>
        <v>1</v>
      </c>
      <c r="K42" s="25">
        <f t="shared" si="4"/>
        <v>11.111111111111111</v>
      </c>
      <c r="L42" s="21">
        <f t="shared" si="5"/>
        <v>0</v>
      </c>
      <c r="M42" s="17">
        <f t="shared" si="6"/>
        <v>0</v>
      </c>
      <c r="N42" s="25">
        <f t="shared" si="7"/>
        <v>0</v>
      </c>
      <c r="O42" s="30">
        <f t="shared" si="8"/>
        <v>0</v>
      </c>
    </row>
    <row r="43" spans="2:15" ht="15" customHeight="1" x14ac:dyDescent="0.25">
      <c r="B43" s="5" t="s">
        <v>48</v>
      </c>
      <c r="C43" s="7" t="s">
        <v>70</v>
      </c>
      <c r="D43" s="7" t="s">
        <v>105</v>
      </c>
      <c r="E43" s="7" t="s">
        <v>109</v>
      </c>
      <c r="F43" s="44">
        <v>211305</v>
      </c>
      <c r="G43" s="17" t="str">
        <f t="shared" si="0"/>
        <v>-</v>
      </c>
      <c r="H43" s="25" t="str">
        <f t="shared" si="1"/>
        <v>-</v>
      </c>
      <c r="I43" s="21" t="str">
        <f t="shared" si="2"/>
        <v>-</v>
      </c>
      <c r="J43" s="37" t="str">
        <f t="shared" si="3"/>
        <v>-</v>
      </c>
      <c r="K43" s="25" t="str">
        <f t="shared" si="4"/>
        <v>-</v>
      </c>
      <c r="L43" s="21" t="str">
        <f t="shared" si="5"/>
        <v>-</v>
      </c>
      <c r="M43" s="17" t="str">
        <f t="shared" si="6"/>
        <v>-</v>
      </c>
      <c r="N43" s="25" t="str">
        <f t="shared" si="7"/>
        <v>-</v>
      </c>
      <c r="O43" s="30" t="str">
        <f t="shared" si="8"/>
        <v>-</v>
      </c>
    </row>
    <row r="44" spans="2:15" ht="15" customHeight="1" x14ac:dyDescent="0.25">
      <c r="B44" s="5" t="s">
        <v>48</v>
      </c>
      <c r="C44" s="7" t="s">
        <v>70</v>
      </c>
      <c r="D44" s="7" t="s">
        <v>105</v>
      </c>
      <c r="E44" s="7" t="s">
        <v>110</v>
      </c>
      <c r="F44" s="44">
        <v>211306</v>
      </c>
      <c r="G44" s="17">
        <f t="shared" si="0"/>
        <v>26</v>
      </c>
      <c r="H44" s="25">
        <f t="shared" si="1"/>
        <v>0</v>
      </c>
      <c r="I44" s="21">
        <f t="shared" si="2"/>
        <v>0</v>
      </c>
      <c r="J44" s="37">
        <f t="shared" si="3"/>
        <v>0</v>
      </c>
      <c r="K44" s="25">
        <f t="shared" si="4"/>
        <v>0</v>
      </c>
      <c r="L44" s="21">
        <f t="shared" si="5"/>
        <v>0</v>
      </c>
      <c r="M44" s="17">
        <f t="shared" si="6"/>
        <v>0</v>
      </c>
      <c r="N44" s="25">
        <f t="shared" si="7"/>
        <v>0</v>
      </c>
      <c r="O44" s="30">
        <f t="shared" si="8"/>
        <v>0</v>
      </c>
    </row>
    <row r="45" spans="2:15" ht="15" customHeight="1" x14ac:dyDescent="0.25">
      <c r="B45" s="5" t="s">
        <v>48</v>
      </c>
      <c r="C45" s="7" t="s">
        <v>70</v>
      </c>
      <c r="D45" s="7" t="s">
        <v>105</v>
      </c>
      <c r="E45" s="7" t="s">
        <v>111</v>
      </c>
      <c r="F45" s="44">
        <v>211307</v>
      </c>
      <c r="G45" s="17">
        <f t="shared" si="0"/>
        <v>18</v>
      </c>
      <c r="H45" s="25">
        <f t="shared" si="1"/>
        <v>1</v>
      </c>
      <c r="I45" s="21">
        <f t="shared" si="2"/>
        <v>5.5555555555555554</v>
      </c>
      <c r="J45" s="37">
        <f t="shared" si="3"/>
        <v>1</v>
      </c>
      <c r="K45" s="25">
        <f t="shared" si="4"/>
        <v>5.5555555555555554</v>
      </c>
      <c r="L45" s="21">
        <f t="shared" si="5"/>
        <v>0</v>
      </c>
      <c r="M45" s="17">
        <f t="shared" si="6"/>
        <v>0</v>
      </c>
      <c r="N45" s="25">
        <f t="shared" si="7"/>
        <v>0</v>
      </c>
      <c r="O45" s="30">
        <f t="shared" si="8"/>
        <v>0</v>
      </c>
    </row>
    <row r="46" spans="2:15" ht="15" customHeight="1" x14ac:dyDescent="0.25">
      <c r="B46" s="5" t="s">
        <v>48</v>
      </c>
      <c r="C46" s="7" t="s">
        <v>112</v>
      </c>
      <c r="D46" s="7" t="s">
        <v>112</v>
      </c>
      <c r="E46" s="7" t="s">
        <v>113</v>
      </c>
      <c r="F46" s="44">
        <v>230107</v>
      </c>
      <c r="G46" s="17">
        <f t="shared" si="0"/>
        <v>36</v>
      </c>
      <c r="H46" s="25">
        <f t="shared" si="1"/>
        <v>34</v>
      </c>
      <c r="I46" s="21">
        <f t="shared" si="2"/>
        <v>94.444444444444443</v>
      </c>
      <c r="J46" s="37">
        <f t="shared" si="3"/>
        <v>12</v>
      </c>
      <c r="K46" s="25">
        <f t="shared" si="4"/>
        <v>33.333333333333329</v>
      </c>
      <c r="L46" s="21">
        <f t="shared" si="5"/>
        <v>21</v>
      </c>
      <c r="M46" s="17">
        <f t="shared" si="6"/>
        <v>58.333333333333336</v>
      </c>
      <c r="N46" s="25">
        <f t="shared" si="7"/>
        <v>1</v>
      </c>
      <c r="O46" s="30">
        <f t="shared" si="8"/>
        <v>2.7777777777777777</v>
      </c>
    </row>
    <row r="47" spans="2:15" ht="15" customHeight="1" thickBot="1" x14ac:dyDescent="0.3">
      <c r="B47" s="5" t="s">
        <v>48</v>
      </c>
      <c r="C47" s="7" t="s">
        <v>112</v>
      </c>
      <c r="D47" s="7" t="s">
        <v>114</v>
      </c>
      <c r="E47" s="7" t="s">
        <v>114</v>
      </c>
      <c r="F47" s="44">
        <v>230401</v>
      </c>
      <c r="G47" s="17">
        <f t="shared" si="0"/>
        <v>9</v>
      </c>
      <c r="H47" s="25">
        <f t="shared" si="1"/>
        <v>6</v>
      </c>
      <c r="I47" s="21">
        <f t="shared" si="2"/>
        <v>66.666666666666657</v>
      </c>
      <c r="J47" s="37">
        <f t="shared" si="3"/>
        <v>2</v>
      </c>
      <c r="K47" s="25">
        <f t="shared" si="4"/>
        <v>22.222222222222221</v>
      </c>
      <c r="L47" s="21">
        <f t="shared" si="5"/>
        <v>4</v>
      </c>
      <c r="M47" s="17">
        <f t="shared" si="6"/>
        <v>44.444444444444443</v>
      </c>
      <c r="N47" s="25">
        <f t="shared" si="7"/>
        <v>0</v>
      </c>
      <c r="O47" s="30">
        <f t="shared" si="8"/>
        <v>0</v>
      </c>
    </row>
    <row r="48" spans="2:15" ht="15" customHeight="1" thickBot="1" x14ac:dyDescent="0.3">
      <c r="B48" s="81"/>
      <c r="C48" s="71"/>
      <c r="D48" s="71" t="str">
        <f>UPPER(_xlfn.CONCAT("Total ",B47))</f>
        <v>TOTAL ZONA ALTIPLÁNICA</v>
      </c>
      <c r="E48" s="71"/>
      <c r="F48" s="82"/>
      <c r="G48" s="19">
        <f>SUM(G7:G47)</f>
        <v>5800</v>
      </c>
      <c r="H48" s="27">
        <f>SUM(H7:H47)</f>
        <v>1090</v>
      </c>
      <c r="I48" s="23">
        <f>H48/G48*100</f>
        <v>18.793103448275861</v>
      </c>
      <c r="J48" s="39">
        <f>SUM(J7:J47)</f>
        <v>680</v>
      </c>
      <c r="K48" s="27">
        <f>SUM(K7:K47)</f>
        <v>469.0491689526587</v>
      </c>
      <c r="L48" s="23">
        <f>SUM(L7:L47)</f>
        <v>400</v>
      </c>
      <c r="M48" s="19">
        <f>SUM(M7:M47)</f>
        <v>376.87393239978945</v>
      </c>
      <c r="N48" s="27">
        <f>SUM(N7:N47)</f>
        <v>10</v>
      </c>
      <c r="O48" s="34">
        <f>N48/M48*100</f>
        <v>2.6534071848174308</v>
      </c>
    </row>
    <row r="49" spans="2:15" ht="15" customHeight="1" x14ac:dyDescent="0.25">
      <c r="B49" s="5" t="s">
        <v>115</v>
      </c>
      <c r="C49" s="7" t="s">
        <v>116</v>
      </c>
      <c r="D49" s="7" t="s">
        <v>117</v>
      </c>
      <c r="E49" s="7" t="s">
        <v>118</v>
      </c>
      <c r="F49" s="44">
        <v>170301</v>
      </c>
      <c r="G49" s="17">
        <f>IFERROR(VLOOKUP($F49,distrito659,2,0),"-")</f>
        <v>65</v>
      </c>
      <c r="H49" s="25">
        <f>IFERROR(VLOOKUP($F49,distrito659,3,0),"-")</f>
        <v>10</v>
      </c>
      <c r="I49" s="21">
        <f>IFERROR(VLOOKUP($F49,distrito659,4,0),"-")</f>
        <v>15.384615384615385</v>
      </c>
      <c r="J49" s="37">
        <f>IFERROR(VLOOKUP($F49,distrito659,5,0),"-")</f>
        <v>7</v>
      </c>
      <c r="K49" s="25">
        <f>IFERROR(VLOOKUP($F49,distrito659,6,0),"-")</f>
        <v>10.76923076923077</v>
      </c>
      <c r="L49" s="21">
        <f>IFERROR(VLOOKUP($F49,distrito659,7,0),"-")</f>
        <v>3</v>
      </c>
      <c r="M49" s="17">
        <f>IFERROR(VLOOKUP($F49,distrito659,8,0),"-")</f>
        <v>4.6153846153846159</v>
      </c>
      <c r="N49" s="25">
        <f>IFERROR(VLOOKUP($F49,distrito659,9,0),"-")</f>
        <v>0</v>
      </c>
      <c r="O49" s="30">
        <f>IFERROR(VLOOKUP($F49,distrito659,10,0),"-")</f>
        <v>0</v>
      </c>
    </row>
    <row r="50" spans="2:15" ht="15" customHeight="1" x14ac:dyDescent="0.25">
      <c r="B50" s="5" t="s">
        <v>115</v>
      </c>
      <c r="C50" s="7" t="s">
        <v>116</v>
      </c>
      <c r="D50" s="7" t="s">
        <v>117</v>
      </c>
      <c r="E50" s="7" t="s">
        <v>119</v>
      </c>
      <c r="F50" s="44">
        <v>170302</v>
      </c>
      <c r="G50" s="17">
        <f>IFERROR(VLOOKUP($F50,distrito659,2,0),"-")</f>
        <v>180</v>
      </c>
      <c r="H50" s="25">
        <f>IFERROR(VLOOKUP($F50,distrito659,3,0),"-")</f>
        <v>28</v>
      </c>
      <c r="I50" s="21">
        <f>IFERROR(VLOOKUP($F50,distrito659,4,0),"-")</f>
        <v>15.555555555555555</v>
      </c>
      <c r="J50" s="37">
        <f>IFERROR(VLOOKUP($F50,distrito659,5,0),"-")</f>
        <v>20</v>
      </c>
      <c r="K50" s="25">
        <f>IFERROR(VLOOKUP($F50,distrito659,6,0),"-")</f>
        <v>11.111111111111111</v>
      </c>
      <c r="L50" s="21">
        <f>IFERROR(VLOOKUP($F50,distrito659,7,0),"-")</f>
        <v>8</v>
      </c>
      <c r="M50" s="17">
        <f>IFERROR(VLOOKUP($F50,distrito659,8,0),"-")</f>
        <v>4.4444444444444446</v>
      </c>
      <c r="N50" s="25">
        <f>IFERROR(VLOOKUP($F50,distrito659,9,0),"-")</f>
        <v>0</v>
      </c>
      <c r="O50" s="30">
        <f>IFERROR(VLOOKUP($F50,distrito659,10,0),"-")</f>
        <v>0</v>
      </c>
    </row>
    <row r="51" spans="2:15" ht="15" customHeight="1" x14ac:dyDescent="0.25">
      <c r="B51" s="5" t="s">
        <v>115</v>
      </c>
      <c r="C51" s="7" t="s">
        <v>116</v>
      </c>
      <c r="D51" s="7" t="s">
        <v>117</v>
      </c>
      <c r="E51" s="7" t="s">
        <v>117</v>
      </c>
      <c r="F51" s="44">
        <v>170303</v>
      </c>
      <c r="G51" s="17">
        <f>IFERROR(VLOOKUP($F51,distrito659,2,0),"-")</f>
        <v>166</v>
      </c>
      <c r="H51" s="25">
        <f>IFERROR(VLOOKUP($F51,distrito659,3,0),"-")</f>
        <v>32</v>
      </c>
      <c r="I51" s="21">
        <f>IFERROR(VLOOKUP($F51,distrito659,4,0),"-")</f>
        <v>19.277108433734941</v>
      </c>
      <c r="J51" s="37">
        <f>IFERROR(VLOOKUP($F51,distrito659,5,0),"-")</f>
        <v>27</v>
      </c>
      <c r="K51" s="25">
        <f>IFERROR(VLOOKUP($F51,distrito659,6,0),"-")</f>
        <v>16.265060240963855</v>
      </c>
      <c r="L51" s="21">
        <f>IFERROR(VLOOKUP($F51,distrito659,7,0),"-")</f>
        <v>5</v>
      </c>
      <c r="M51" s="17">
        <f>IFERROR(VLOOKUP($F51,distrito659,8,0),"-")</f>
        <v>3.0120481927710845</v>
      </c>
      <c r="N51" s="25">
        <f>IFERROR(VLOOKUP($F51,distrito659,9,0),"-")</f>
        <v>0</v>
      </c>
      <c r="O51" s="30">
        <f>IFERROR(VLOOKUP($F51,distrito659,10,0),"-")</f>
        <v>0</v>
      </c>
    </row>
    <row r="52" spans="2:15" ht="15" customHeight="1" x14ac:dyDescent="0.25">
      <c r="B52" s="5" t="s">
        <v>115</v>
      </c>
      <c r="C52" s="7" t="s">
        <v>116</v>
      </c>
      <c r="D52" s="7" t="s">
        <v>120</v>
      </c>
      <c r="E52" s="7" t="s">
        <v>120</v>
      </c>
      <c r="F52" s="44">
        <v>170101</v>
      </c>
      <c r="G52" s="17">
        <f>IFERROR(VLOOKUP($F52,distrito659,2,0),"-")</f>
        <v>516</v>
      </c>
      <c r="H52" s="25">
        <f>IFERROR(VLOOKUP($F52,distrito659,3,0),"-")</f>
        <v>71</v>
      </c>
      <c r="I52" s="21">
        <f>IFERROR(VLOOKUP($F52,distrito659,4,0),"-")</f>
        <v>13.75968992248062</v>
      </c>
      <c r="J52" s="37">
        <f>IFERROR(VLOOKUP($F52,distrito659,5,0),"-")</f>
        <v>48</v>
      </c>
      <c r="K52" s="25">
        <f>IFERROR(VLOOKUP($F52,distrito659,6,0),"-")</f>
        <v>9.3023255813953494</v>
      </c>
      <c r="L52" s="21">
        <f>IFERROR(VLOOKUP($F52,distrito659,7,0),"-")</f>
        <v>23</v>
      </c>
      <c r="M52" s="17">
        <f>IFERROR(VLOOKUP($F52,distrito659,8,0),"-")</f>
        <v>4.4573643410852712</v>
      </c>
      <c r="N52" s="25">
        <f>IFERROR(VLOOKUP($F52,distrito659,9,0),"-")</f>
        <v>0</v>
      </c>
      <c r="O52" s="30">
        <f>IFERROR(VLOOKUP($F52,distrito659,10,0),"-")</f>
        <v>0</v>
      </c>
    </row>
    <row r="53" spans="2:15" ht="15" customHeight="1" thickBot="1" x14ac:dyDescent="0.3">
      <c r="B53" s="5" t="s">
        <v>115</v>
      </c>
      <c r="C53" s="7" t="s">
        <v>116</v>
      </c>
      <c r="D53" s="7" t="s">
        <v>120</v>
      </c>
      <c r="E53" s="7" t="s">
        <v>121</v>
      </c>
      <c r="F53" s="44">
        <v>170103</v>
      </c>
      <c r="G53" s="17">
        <f>IFERROR(VLOOKUP($F53,distrito659,2,0),"-")</f>
        <v>432</v>
      </c>
      <c r="H53" s="25">
        <f>IFERROR(VLOOKUP($F53,distrito659,3,0),"-")</f>
        <v>68</v>
      </c>
      <c r="I53" s="21">
        <f>IFERROR(VLOOKUP($F53,distrito659,4,0),"-")</f>
        <v>15.74074074074074</v>
      </c>
      <c r="J53" s="37">
        <f>IFERROR(VLOOKUP($F53,distrito659,5,0),"-")</f>
        <v>55</v>
      </c>
      <c r="K53" s="25">
        <f>IFERROR(VLOOKUP($F53,distrito659,6,0),"-")</f>
        <v>12.731481481481483</v>
      </c>
      <c r="L53" s="21">
        <f>IFERROR(VLOOKUP($F53,distrito659,7,0),"-")</f>
        <v>13</v>
      </c>
      <c r="M53" s="17">
        <f>IFERROR(VLOOKUP($F53,distrito659,8,0),"-")</f>
        <v>3.0092592592592591</v>
      </c>
      <c r="N53" s="25">
        <f>IFERROR(VLOOKUP($F53,distrito659,9,0),"-")</f>
        <v>0</v>
      </c>
      <c r="O53" s="30">
        <f>IFERROR(VLOOKUP($F53,distrito659,10,0),"-")</f>
        <v>0</v>
      </c>
    </row>
    <row r="54" spans="2:15" ht="15" customHeight="1" thickBot="1" x14ac:dyDescent="0.3">
      <c r="B54" s="81"/>
      <c r="C54" s="71"/>
      <c r="D54" s="71" t="str">
        <f>UPPER(_xlfn.CONCAT("Total ",B53))</f>
        <v>TOTAL ZONA AMAZÓNICA ARTICULADA</v>
      </c>
      <c r="E54" s="71"/>
      <c r="F54" s="82"/>
      <c r="G54" s="19">
        <f>SUM(G49:G53)</f>
        <v>1359</v>
      </c>
      <c r="H54" s="27">
        <f>SUM(H49:H53)</f>
        <v>209</v>
      </c>
      <c r="I54" s="23">
        <f>H54/G54*100</f>
        <v>15.378955114054452</v>
      </c>
      <c r="J54" s="39">
        <f>SUM(J49:J53)</f>
        <v>157</v>
      </c>
      <c r="K54" s="27">
        <f>SUM(K49:K53)</f>
        <v>60.179209184182568</v>
      </c>
      <c r="L54" s="23">
        <f>SUM(L49:L53)</f>
        <v>52</v>
      </c>
      <c r="M54" s="19">
        <f>SUM(M49:M53)</f>
        <v>19.538500852944676</v>
      </c>
      <c r="N54" s="27">
        <f>SUM(N49:N53)</f>
        <v>0</v>
      </c>
      <c r="O54" s="34">
        <f>N54/M54*100</f>
        <v>0</v>
      </c>
    </row>
    <row r="55" spans="2:15" ht="15" customHeight="1" x14ac:dyDescent="0.25">
      <c r="B55" s="5" t="s">
        <v>122</v>
      </c>
      <c r="C55" s="7" t="s">
        <v>123</v>
      </c>
      <c r="D55" s="7" t="s">
        <v>124</v>
      </c>
      <c r="E55" s="7" t="s">
        <v>125</v>
      </c>
      <c r="F55" s="44">
        <v>10205</v>
      </c>
      <c r="G55" s="17">
        <f t="shared" ref="G55:G75" si="9">IFERROR(VLOOKUP($F55,distrito659,2,0),"-")</f>
        <v>1766</v>
      </c>
      <c r="H55" s="25">
        <f t="shared" ref="H55:H75" si="10">IFERROR(VLOOKUP($F55,distrito659,3,0),"-")</f>
        <v>269</v>
      </c>
      <c r="I55" s="21">
        <f t="shared" ref="I55:I75" si="11">IFERROR(VLOOKUP($F55,distrito659,4,0),"-")</f>
        <v>15.232163080407702</v>
      </c>
      <c r="J55" s="37">
        <f t="shared" ref="J55:J75" si="12">IFERROR(VLOOKUP($F55,distrito659,5,0),"-")</f>
        <v>206</v>
      </c>
      <c r="K55" s="25">
        <f t="shared" ref="K55:K75" si="13">IFERROR(VLOOKUP($F55,distrito659,6,0),"-")</f>
        <v>11.664779161947905</v>
      </c>
      <c r="L55" s="21">
        <f t="shared" ref="L55:L75" si="14">IFERROR(VLOOKUP($F55,distrito659,7,0),"-")</f>
        <v>62</v>
      </c>
      <c r="M55" s="17">
        <f t="shared" ref="M55:M75" si="15">IFERROR(VLOOKUP($F55,distrito659,8,0),"-")</f>
        <v>3.5107587768969424</v>
      </c>
      <c r="N55" s="25">
        <f t="shared" ref="N55:N75" si="16">IFERROR(VLOOKUP($F55,distrito659,9,0),"-")</f>
        <v>1</v>
      </c>
      <c r="O55" s="30">
        <f t="shared" ref="O55:O75" si="17">IFERROR(VLOOKUP($F55,distrito659,10,0),"-")</f>
        <v>5.6625141562853913E-2</v>
      </c>
    </row>
    <row r="56" spans="2:15" ht="15" customHeight="1" x14ac:dyDescent="0.25">
      <c r="B56" s="5" t="s">
        <v>122</v>
      </c>
      <c r="C56" s="7" t="s">
        <v>123</v>
      </c>
      <c r="D56" s="7" t="s">
        <v>126</v>
      </c>
      <c r="E56" s="7" t="s">
        <v>127</v>
      </c>
      <c r="F56" s="44">
        <v>10402</v>
      </c>
      <c r="G56" s="17">
        <f t="shared" si="9"/>
        <v>685</v>
      </c>
      <c r="H56" s="25">
        <f t="shared" si="10"/>
        <v>93</v>
      </c>
      <c r="I56" s="21">
        <f t="shared" si="11"/>
        <v>13.576642335766422</v>
      </c>
      <c r="J56" s="37">
        <f t="shared" si="12"/>
        <v>74</v>
      </c>
      <c r="K56" s="25">
        <f t="shared" si="13"/>
        <v>10.802919708029197</v>
      </c>
      <c r="L56" s="21">
        <f t="shared" si="14"/>
        <v>19</v>
      </c>
      <c r="M56" s="17">
        <f t="shared" si="15"/>
        <v>2.7737226277372264</v>
      </c>
      <c r="N56" s="25">
        <f t="shared" si="16"/>
        <v>0</v>
      </c>
      <c r="O56" s="30">
        <f t="shared" si="17"/>
        <v>0</v>
      </c>
    </row>
    <row r="57" spans="2:15" ht="15" customHeight="1" x14ac:dyDescent="0.25">
      <c r="B57" s="5" t="s">
        <v>122</v>
      </c>
      <c r="C57" s="7" t="s">
        <v>123</v>
      </c>
      <c r="D57" s="7" t="s">
        <v>126</v>
      </c>
      <c r="E57" s="7" t="s">
        <v>128</v>
      </c>
      <c r="F57" s="44">
        <v>10403</v>
      </c>
      <c r="G57" s="17">
        <f t="shared" si="9"/>
        <v>969</v>
      </c>
      <c r="H57" s="25">
        <f t="shared" si="10"/>
        <v>194</v>
      </c>
      <c r="I57" s="21">
        <f t="shared" si="11"/>
        <v>20.020639834881322</v>
      </c>
      <c r="J57" s="37">
        <f t="shared" si="12"/>
        <v>147</v>
      </c>
      <c r="K57" s="25">
        <f t="shared" si="13"/>
        <v>15.170278637770899</v>
      </c>
      <c r="L57" s="21">
        <f t="shared" si="14"/>
        <v>47</v>
      </c>
      <c r="M57" s="17">
        <f t="shared" si="15"/>
        <v>4.8503611971104235</v>
      </c>
      <c r="N57" s="25">
        <f t="shared" si="16"/>
        <v>0</v>
      </c>
      <c r="O57" s="30">
        <f t="shared" si="17"/>
        <v>0</v>
      </c>
    </row>
    <row r="58" spans="2:15" ht="15" customHeight="1" x14ac:dyDescent="0.25">
      <c r="B58" s="5" t="s">
        <v>122</v>
      </c>
      <c r="C58" s="7" t="s">
        <v>129</v>
      </c>
      <c r="D58" s="7" t="s">
        <v>130</v>
      </c>
      <c r="E58" s="7" t="s">
        <v>131</v>
      </c>
      <c r="F58" s="44">
        <v>160704</v>
      </c>
      <c r="G58" s="17">
        <f t="shared" si="9"/>
        <v>356</v>
      </c>
      <c r="H58" s="25">
        <f t="shared" si="10"/>
        <v>78</v>
      </c>
      <c r="I58" s="21">
        <f t="shared" si="11"/>
        <v>21.910112359550563</v>
      </c>
      <c r="J58" s="37">
        <f t="shared" si="12"/>
        <v>52</v>
      </c>
      <c r="K58" s="25">
        <f t="shared" si="13"/>
        <v>14.606741573033707</v>
      </c>
      <c r="L58" s="21">
        <f t="shared" si="14"/>
        <v>26</v>
      </c>
      <c r="M58" s="17">
        <f t="shared" si="15"/>
        <v>7.3033707865168536</v>
      </c>
      <c r="N58" s="25">
        <f t="shared" si="16"/>
        <v>0</v>
      </c>
      <c r="O58" s="30">
        <f t="shared" si="17"/>
        <v>0</v>
      </c>
    </row>
    <row r="59" spans="2:15" ht="15" customHeight="1" x14ac:dyDescent="0.25">
      <c r="B59" s="5" t="s">
        <v>122</v>
      </c>
      <c r="C59" s="7" t="s">
        <v>129</v>
      </c>
      <c r="D59" s="7" t="s">
        <v>130</v>
      </c>
      <c r="E59" s="7" t="s">
        <v>132</v>
      </c>
      <c r="F59" s="44">
        <v>160706</v>
      </c>
      <c r="G59" s="17">
        <f t="shared" si="9"/>
        <v>279</v>
      </c>
      <c r="H59" s="25">
        <f t="shared" si="10"/>
        <v>106</v>
      </c>
      <c r="I59" s="21">
        <f t="shared" si="11"/>
        <v>37.992831541218635</v>
      </c>
      <c r="J59" s="37">
        <f t="shared" si="12"/>
        <v>91</v>
      </c>
      <c r="K59" s="25">
        <f t="shared" si="13"/>
        <v>32.616487455197138</v>
      </c>
      <c r="L59" s="21">
        <f t="shared" si="14"/>
        <v>15</v>
      </c>
      <c r="M59" s="17">
        <f t="shared" si="15"/>
        <v>5.376344086021505</v>
      </c>
      <c r="N59" s="25">
        <f t="shared" si="16"/>
        <v>0</v>
      </c>
      <c r="O59" s="30">
        <f t="shared" si="17"/>
        <v>0</v>
      </c>
    </row>
    <row r="60" spans="2:15" ht="15" customHeight="1" x14ac:dyDescent="0.25">
      <c r="B60" s="5" t="s">
        <v>122</v>
      </c>
      <c r="C60" s="7" t="s">
        <v>129</v>
      </c>
      <c r="D60" s="7" t="s">
        <v>133</v>
      </c>
      <c r="E60" s="7" t="s">
        <v>134</v>
      </c>
      <c r="F60" s="44">
        <v>160107</v>
      </c>
      <c r="G60" s="17">
        <f t="shared" si="9"/>
        <v>396</v>
      </c>
      <c r="H60" s="25">
        <f t="shared" si="10"/>
        <v>53</v>
      </c>
      <c r="I60" s="21">
        <f t="shared" si="11"/>
        <v>13.383838383838384</v>
      </c>
      <c r="J60" s="37">
        <f t="shared" si="12"/>
        <v>48</v>
      </c>
      <c r="K60" s="25">
        <f t="shared" si="13"/>
        <v>12.121212121212121</v>
      </c>
      <c r="L60" s="21">
        <f t="shared" si="14"/>
        <v>5</v>
      </c>
      <c r="M60" s="17">
        <f t="shared" si="15"/>
        <v>1.2626262626262625</v>
      </c>
      <c r="N60" s="25">
        <f t="shared" si="16"/>
        <v>0</v>
      </c>
      <c r="O60" s="30">
        <f t="shared" si="17"/>
        <v>0</v>
      </c>
    </row>
    <row r="61" spans="2:15" ht="15" customHeight="1" x14ac:dyDescent="0.25">
      <c r="B61" s="5" t="s">
        <v>122</v>
      </c>
      <c r="C61" s="7" t="s">
        <v>129</v>
      </c>
      <c r="D61" s="7" t="s">
        <v>133</v>
      </c>
      <c r="E61" s="7" t="s">
        <v>135</v>
      </c>
      <c r="F61" s="44">
        <v>160110</v>
      </c>
      <c r="G61" s="17">
        <f t="shared" si="9"/>
        <v>213</v>
      </c>
      <c r="H61" s="25">
        <f t="shared" si="10"/>
        <v>23</v>
      </c>
      <c r="I61" s="21">
        <f t="shared" si="11"/>
        <v>10.7981220657277</v>
      </c>
      <c r="J61" s="37">
        <f t="shared" si="12"/>
        <v>18</v>
      </c>
      <c r="K61" s="25">
        <f t="shared" si="13"/>
        <v>8.4507042253521121</v>
      </c>
      <c r="L61" s="21">
        <f t="shared" si="14"/>
        <v>5</v>
      </c>
      <c r="M61" s="17">
        <f t="shared" si="15"/>
        <v>2.3474178403755865</v>
      </c>
      <c r="N61" s="25">
        <f t="shared" si="16"/>
        <v>0</v>
      </c>
      <c r="O61" s="30">
        <f t="shared" si="17"/>
        <v>0</v>
      </c>
    </row>
    <row r="62" spans="2:15" ht="15" customHeight="1" x14ac:dyDescent="0.25">
      <c r="B62" s="5" t="s">
        <v>122</v>
      </c>
      <c r="C62" s="7" t="s">
        <v>129</v>
      </c>
      <c r="D62" s="7" t="s">
        <v>129</v>
      </c>
      <c r="E62" s="7" t="s">
        <v>136</v>
      </c>
      <c r="F62" s="44">
        <v>160303</v>
      </c>
      <c r="G62" s="17">
        <f t="shared" si="9"/>
        <v>212</v>
      </c>
      <c r="H62" s="25">
        <f t="shared" si="10"/>
        <v>55</v>
      </c>
      <c r="I62" s="21">
        <f t="shared" si="11"/>
        <v>25.943396226415093</v>
      </c>
      <c r="J62" s="37">
        <f t="shared" si="12"/>
        <v>36</v>
      </c>
      <c r="K62" s="25">
        <f t="shared" si="13"/>
        <v>16.981132075471699</v>
      </c>
      <c r="L62" s="21">
        <f t="shared" si="14"/>
        <v>19</v>
      </c>
      <c r="M62" s="17">
        <f t="shared" si="15"/>
        <v>8.9622641509433958</v>
      </c>
      <c r="N62" s="25">
        <f t="shared" si="16"/>
        <v>0</v>
      </c>
      <c r="O62" s="30">
        <f t="shared" si="17"/>
        <v>0</v>
      </c>
    </row>
    <row r="63" spans="2:15" ht="15" customHeight="1" x14ac:dyDescent="0.25">
      <c r="B63" s="5" t="s">
        <v>122</v>
      </c>
      <c r="C63" s="7" t="s">
        <v>129</v>
      </c>
      <c r="D63" s="7" t="s">
        <v>129</v>
      </c>
      <c r="E63" s="7" t="s">
        <v>137</v>
      </c>
      <c r="F63" s="44">
        <v>160304</v>
      </c>
      <c r="G63" s="17">
        <f t="shared" si="9"/>
        <v>70</v>
      </c>
      <c r="H63" s="25">
        <f t="shared" si="10"/>
        <v>20</v>
      </c>
      <c r="I63" s="21">
        <f t="shared" si="11"/>
        <v>28.571428571428569</v>
      </c>
      <c r="J63" s="37">
        <f t="shared" si="12"/>
        <v>12</v>
      </c>
      <c r="K63" s="25">
        <f t="shared" si="13"/>
        <v>17.142857142857142</v>
      </c>
      <c r="L63" s="21">
        <f t="shared" si="14"/>
        <v>8</v>
      </c>
      <c r="M63" s="17">
        <f t="shared" si="15"/>
        <v>11.428571428571429</v>
      </c>
      <c r="N63" s="25">
        <f t="shared" si="16"/>
        <v>0</v>
      </c>
      <c r="O63" s="30">
        <f t="shared" si="17"/>
        <v>0</v>
      </c>
    </row>
    <row r="64" spans="2:15" ht="15" customHeight="1" x14ac:dyDescent="0.25">
      <c r="B64" s="5" t="s">
        <v>122</v>
      </c>
      <c r="C64" s="7" t="s">
        <v>129</v>
      </c>
      <c r="D64" s="7" t="s">
        <v>138</v>
      </c>
      <c r="E64" s="7" t="s">
        <v>139</v>
      </c>
      <c r="F64" s="44">
        <v>160401</v>
      </c>
      <c r="G64" s="17">
        <f t="shared" si="9"/>
        <v>358</v>
      </c>
      <c r="H64" s="25">
        <f t="shared" si="10"/>
        <v>97</v>
      </c>
      <c r="I64" s="21">
        <f t="shared" si="11"/>
        <v>27.094972067039109</v>
      </c>
      <c r="J64" s="37">
        <f t="shared" si="12"/>
        <v>73</v>
      </c>
      <c r="K64" s="25">
        <f t="shared" si="13"/>
        <v>20.391061452513966</v>
      </c>
      <c r="L64" s="21">
        <f t="shared" si="14"/>
        <v>24</v>
      </c>
      <c r="M64" s="17">
        <f t="shared" si="15"/>
        <v>6.7039106145251397</v>
      </c>
      <c r="N64" s="25">
        <f t="shared" si="16"/>
        <v>0</v>
      </c>
      <c r="O64" s="30">
        <f t="shared" si="17"/>
        <v>0</v>
      </c>
    </row>
    <row r="65" spans="2:15" ht="15" customHeight="1" x14ac:dyDescent="0.25">
      <c r="B65" s="5" t="s">
        <v>122</v>
      </c>
      <c r="C65" s="7" t="s">
        <v>129</v>
      </c>
      <c r="D65" s="7" t="s">
        <v>138</v>
      </c>
      <c r="E65" s="7" t="s">
        <v>140</v>
      </c>
      <c r="F65" s="44">
        <v>160403</v>
      </c>
      <c r="G65" s="17">
        <f t="shared" si="9"/>
        <v>286</v>
      </c>
      <c r="H65" s="25">
        <f t="shared" si="10"/>
        <v>89</v>
      </c>
      <c r="I65" s="21">
        <f t="shared" si="11"/>
        <v>31.11888111888112</v>
      </c>
      <c r="J65" s="37">
        <f t="shared" si="12"/>
        <v>56</v>
      </c>
      <c r="K65" s="25">
        <f t="shared" si="13"/>
        <v>19.58041958041958</v>
      </c>
      <c r="L65" s="21">
        <f t="shared" si="14"/>
        <v>30</v>
      </c>
      <c r="M65" s="17">
        <f t="shared" si="15"/>
        <v>10.48951048951049</v>
      </c>
      <c r="N65" s="25">
        <f t="shared" si="16"/>
        <v>3</v>
      </c>
      <c r="O65" s="30">
        <f t="shared" si="17"/>
        <v>1.048951048951049</v>
      </c>
    </row>
    <row r="66" spans="2:15" ht="15" customHeight="1" x14ac:dyDescent="0.25">
      <c r="B66" s="5" t="s">
        <v>122</v>
      </c>
      <c r="C66" s="7" t="s">
        <v>129</v>
      </c>
      <c r="D66" s="7" t="s">
        <v>141</v>
      </c>
      <c r="E66" s="7" t="s">
        <v>142</v>
      </c>
      <c r="F66" s="44">
        <v>160511</v>
      </c>
      <c r="G66" s="17">
        <f t="shared" si="9"/>
        <v>94</v>
      </c>
      <c r="H66" s="25">
        <f t="shared" si="10"/>
        <v>27</v>
      </c>
      <c r="I66" s="21">
        <f t="shared" si="11"/>
        <v>28.723404255319153</v>
      </c>
      <c r="J66" s="37">
        <f t="shared" si="12"/>
        <v>21</v>
      </c>
      <c r="K66" s="25">
        <f t="shared" si="13"/>
        <v>22.340425531914892</v>
      </c>
      <c r="L66" s="21">
        <f t="shared" si="14"/>
        <v>6</v>
      </c>
      <c r="M66" s="17">
        <f t="shared" si="15"/>
        <v>6.3829787234042552</v>
      </c>
      <c r="N66" s="25">
        <f t="shared" si="16"/>
        <v>0</v>
      </c>
      <c r="O66" s="30">
        <f t="shared" si="17"/>
        <v>0</v>
      </c>
    </row>
    <row r="67" spans="2:15" ht="15" customHeight="1" x14ac:dyDescent="0.25">
      <c r="B67" s="5" t="s">
        <v>122</v>
      </c>
      <c r="C67" s="7" t="s">
        <v>129</v>
      </c>
      <c r="D67" s="7" t="s">
        <v>143</v>
      </c>
      <c r="E67" s="7" t="s">
        <v>143</v>
      </c>
      <c r="F67" s="44">
        <v>160801</v>
      </c>
      <c r="G67" s="17">
        <f t="shared" si="9"/>
        <v>156</v>
      </c>
      <c r="H67" s="25">
        <f t="shared" si="10"/>
        <v>15</v>
      </c>
      <c r="I67" s="21">
        <f t="shared" si="11"/>
        <v>9.6153846153846168</v>
      </c>
      <c r="J67" s="37">
        <f t="shared" si="12"/>
        <v>12</v>
      </c>
      <c r="K67" s="25">
        <f t="shared" si="13"/>
        <v>7.6923076923076925</v>
      </c>
      <c r="L67" s="21">
        <f t="shared" si="14"/>
        <v>3</v>
      </c>
      <c r="M67" s="17">
        <f t="shared" si="15"/>
        <v>1.9230769230769231</v>
      </c>
      <c r="N67" s="25">
        <f t="shared" si="16"/>
        <v>0</v>
      </c>
      <c r="O67" s="30">
        <f t="shared" si="17"/>
        <v>0</v>
      </c>
    </row>
    <row r="68" spans="2:15" ht="15" customHeight="1" x14ac:dyDescent="0.25">
      <c r="B68" s="5" t="s">
        <v>122</v>
      </c>
      <c r="C68" s="7" t="s">
        <v>129</v>
      </c>
      <c r="D68" s="7" t="s">
        <v>143</v>
      </c>
      <c r="E68" s="7" t="s">
        <v>144</v>
      </c>
      <c r="F68" s="44">
        <v>160802</v>
      </c>
      <c r="G68" s="17">
        <f t="shared" si="9"/>
        <v>10</v>
      </c>
      <c r="H68" s="25">
        <f t="shared" si="10"/>
        <v>3</v>
      </c>
      <c r="I68" s="21">
        <f t="shared" si="11"/>
        <v>30</v>
      </c>
      <c r="J68" s="37">
        <f t="shared" si="12"/>
        <v>3</v>
      </c>
      <c r="K68" s="25">
        <f t="shared" si="13"/>
        <v>30</v>
      </c>
      <c r="L68" s="21">
        <f t="shared" si="14"/>
        <v>0</v>
      </c>
      <c r="M68" s="17">
        <f t="shared" si="15"/>
        <v>0</v>
      </c>
      <c r="N68" s="25">
        <f t="shared" si="16"/>
        <v>0</v>
      </c>
      <c r="O68" s="30">
        <f t="shared" si="17"/>
        <v>0</v>
      </c>
    </row>
    <row r="69" spans="2:15" ht="15" customHeight="1" x14ac:dyDescent="0.25">
      <c r="B69" s="5" t="s">
        <v>122</v>
      </c>
      <c r="C69" s="7" t="s">
        <v>129</v>
      </c>
      <c r="D69" s="7" t="s">
        <v>143</v>
      </c>
      <c r="E69" s="7" t="s">
        <v>145</v>
      </c>
      <c r="F69" s="44">
        <v>160803</v>
      </c>
      <c r="G69" s="17">
        <f t="shared" si="9"/>
        <v>67</v>
      </c>
      <c r="H69" s="25">
        <f t="shared" si="10"/>
        <v>38</v>
      </c>
      <c r="I69" s="21">
        <f t="shared" si="11"/>
        <v>56.71641791044776</v>
      </c>
      <c r="J69" s="37">
        <f t="shared" si="12"/>
        <v>21</v>
      </c>
      <c r="K69" s="25">
        <f t="shared" si="13"/>
        <v>31.343283582089555</v>
      </c>
      <c r="L69" s="21">
        <f t="shared" si="14"/>
        <v>17</v>
      </c>
      <c r="M69" s="17">
        <f t="shared" si="15"/>
        <v>25.373134328358208</v>
      </c>
      <c r="N69" s="25">
        <f t="shared" si="16"/>
        <v>0</v>
      </c>
      <c r="O69" s="30">
        <f t="shared" si="17"/>
        <v>0</v>
      </c>
    </row>
    <row r="70" spans="2:15" ht="15" customHeight="1" x14ac:dyDescent="0.25">
      <c r="B70" s="5" t="s">
        <v>122</v>
      </c>
      <c r="C70" s="7" t="s">
        <v>129</v>
      </c>
      <c r="D70" s="7" t="s">
        <v>143</v>
      </c>
      <c r="E70" s="7" t="s">
        <v>146</v>
      </c>
      <c r="F70" s="44">
        <v>160804</v>
      </c>
      <c r="G70" s="17">
        <f t="shared" si="9"/>
        <v>33</v>
      </c>
      <c r="H70" s="25">
        <f t="shared" si="10"/>
        <v>2</v>
      </c>
      <c r="I70" s="21">
        <f t="shared" si="11"/>
        <v>6.0606060606060606</v>
      </c>
      <c r="J70" s="37">
        <f t="shared" si="12"/>
        <v>2</v>
      </c>
      <c r="K70" s="25">
        <f t="shared" si="13"/>
        <v>6.0606060606060606</v>
      </c>
      <c r="L70" s="21">
        <f t="shared" si="14"/>
        <v>0</v>
      </c>
      <c r="M70" s="17">
        <f t="shared" si="15"/>
        <v>0</v>
      </c>
      <c r="N70" s="25">
        <f t="shared" si="16"/>
        <v>0</v>
      </c>
      <c r="O70" s="30">
        <f t="shared" si="17"/>
        <v>0</v>
      </c>
    </row>
    <row r="71" spans="2:15" ht="15" customHeight="1" x14ac:dyDescent="0.25">
      <c r="B71" s="5" t="s">
        <v>122</v>
      </c>
      <c r="C71" s="7" t="s">
        <v>129</v>
      </c>
      <c r="D71" s="7" t="s">
        <v>141</v>
      </c>
      <c r="E71" s="7" t="s">
        <v>147</v>
      </c>
      <c r="F71" s="44">
        <v>160502</v>
      </c>
      <c r="G71" s="17" t="str">
        <f t="shared" si="9"/>
        <v>-</v>
      </c>
      <c r="H71" s="25" t="str">
        <f t="shared" si="10"/>
        <v>-</v>
      </c>
      <c r="I71" s="21" t="str">
        <f t="shared" si="11"/>
        <v>-</v>
      </c>
      <c r="J71" s="37" t="str">
        <f t="shared" si="12"/>
        <v>-</v>
      </c>
      <c r="K71" s="25" t="str">
        <f t="shared" si="13"/>
        <v>-</v>
      </c>
      <c r="L71" s="21" t="str">
        <f t="shared" si="14"/>
        <v>-</v>
      </c>
      <c r="M71" s="17" t="str">
        <f t="shared" si="15"/>
        <v>-</v>
      </c>
      <c r="N71" s="25" t="str">
        <f t="shared" si="16"/>
        <v>-</v>
      </c>
      <c r="O71" s="30" t="str">
        <f t="shared" si="17"/>
        <v>-</v>
      </c>
    </row>
    <row r="72" spans="2:15" ht="15" customHeight="1" x14ac:dyDescent="0.25">
      <c r="B72" s="5" t="s">
        <v>122</v>
      </c>
      <c r="C72" s="7" t="s">
        <v>148</v>
      </c>
      <c r="D72" s="7" t="s">
        <v>149</v>
      </c>
      <c r="E72" s="7" t="s">
        <v>150</v>
      </c>
      <c r="F72" s="44">
        <v>250101</v>
      </c>
      <c r="G72" s="17">
        <f t="shared" si="9"/>
        <v>3190</v>
      </c>
      <c r="H72" s="25">
        <f t="shared" si="10"/>
        <v>562</v>
      </c>
      <c r="I72" s="21">
        <f t="shared" si="11"/>
        <v>17.61755485893417</v>
      </c>
      <c r="J72" s="37">
        <f t="shared" si="12"/>
        <v>433</v>
      </c>
      <c r="K72" s="25">
        <f t="shared" si="13"/>
        <v>13.573667711598747</v>
      </c>
      <c r="L72" s="21">
        <f t="shared" si="14"/>
        <v>129</v>
      </c>
      <c r="M72" s="17">
        <f t="shared" si="15"/>
        <v>4.0438871473354236</v>
      </c>
      <c r="N72" s="25">
        <f t="shared" si="16"/>
        <v>0</v>
      </c>
      <c r="O72" s="30">
        <f t="shared" si="17"/>
        <v>0</v>
      </c>
    </row>
    <row r="73" spans="2:15" ht="15" customHeight="1" x14ac:dyDescent="0.25">
      <c r="B73" s="5" t="s">
        <v>122</v>
      </c>
      <c r="C73" s="7" t="s">
        <v>148</v>
      </c>
      <c r="D73" s="7" t="s">
        <v>149</v>
      </c>
      <c r="E73" s="7" t="s">
        <v>151</v>
      </c>
      <c r="F73" s="44">
        <v>250104</v>
      </c>
      <c r="G73" s="17">
        <f t="shared" si="9"/>
        <v>369</v>
      </c>
      <c r="H73" s="25">
        <f t="shared" si="10"/>
        <v>114</v>
      </c>
      <c r="I73" s="21">
        <f t="shared" si="11"/>
        <v>30.894308943089431</v>
      </c>
      <c r="J73" s="37">
        <f t="shared" si="12"/>
        <v>82</v>
      </c>
      <c r="K73" s="25">
        <f t="shared" si="13"/>
        <v>22.222222222222221</v>
      </c>
      <c r="L73" s="21">
        <f t="shared" si="14"/>
        <v>32</v>
      </c>
      <c r="M73" s="17">
        <f t="shared" si="15"/>
        <v>8.6720867208672079</v>
      </c>
      <c r="N73" s="25">
        <f t="shared" si="16"/>
        <v>0</v>
      </c>
      <c r="O73" s="30">
        <f t="shared" si="17"/>
        <v>0</v>
      </c>
    </row>
    <row r="74" spans="2:15" ht="15" customHeight="1" x14ac:dyDescent="0.25">
      <c r="B74" s="5" t="s">
        <v>122</v>
      </c>
      <c r="C74" s="7" t="s">
        <v>148</v>
      </c>
      <c r="D74" s="7" t="s">
        <v>152</v>
      </c>
      <c r="E74" s="7" t="s">
        <v>153</v>
      </c>
      <c r="F74" s="44">
        <v>250204</v>
      </c>
      <c r="G74" s="17">
        <f t="shared" si="9"/>
        <v>247</v>
      </c>
      <c r="H74" s="25">
        <f t="shared" si="10"/>
        <v>55</v>
      </c>
      <c r="I74" s="21">
        <f t="shared" si="11"/>
        <v>22.267206477732792</v>
      </c>
      <c r="J74" s="37">
        <f t="shared" si="12"/>
        <v>42</v>
      </c>
      <c r="K74" s="25">
        <f t="shared" si="13"/>
        <v>17.004048582995949</v>
      </c>
      <c r="L74" s="21">
        <f t="shared" si="14"/>
        <v>12</v>
      </c>
      <c r="M74" s="17">
        <f t="shared" si="15"/>
        <v>4.8582995951417001</v>
      </c>
      <c r="N74" s="25">
        <f t="shared" si="16"/>
        <v>1</v>
      </c>
      <c r="O74" s="30">
        <f t="shared" si="17"/>
        <v>0.40485829959514169</v>
      </c>
    </row>
    <row r="75" spans="2:15" ht="15" customHeight="1" thickBot="1" x14ac:dyDescent="0.3">
      <c r="B75" s="5" t="s">
        <v>122</v>
      </c>
      <c r="C75" s="7" t="s">
        <v>148</v>
      </c>
      <c r="D75" s="7" t="s">
        <v>154</v>
      </c>
      <c r="E75" s="7" t="s">
        <v>154</v>
      </c>
      <c r="F75" s="44">
        <v>250401</v>
      </c>
      <c r="G75" s="17">
        <f t="shared" si="9"/>
        <v>160</v>
      </c>
      <c r="H75" s="25">
        <f t="shared" si="10"/>
        <v>27</v>
      </c>
      <c r="I75" s="21">
        <f t="shared" si="11"/>
        <v>16.875</v>
      </c>
      <c r="J75" s="37">
        <f t="shared" si="12"/>
        <v>25</v>
      </c>
      <c r="K75" s="25">
        <f t="shared" si="13"/>
        <v>15.625</v>
      </c>
      <c r="L75" s="21">
        <f t="shared" si="14"/>
        <v>2</v>
      </c>
      <c r="M75" s="17">
        <f t="shared" si="15"/>
        <v>1.25</v>
      </c>
      <c r="N75" s="25">
        <f t="shared" si="16"/>
        <v>0</v>
      </c>
      <c r="O75" s="30">
        <f t="shared" si="17"/>
        <v>0</v>
      </c>
    </row>
    <row r="76" spans="2:15" ht="15" customHeight="1" thickBot="1" x14ac:dyDescent="0.3">
      <c r="B76" s="81"/>
      <c r="C76" s="71"/>
      <c r="D76" s="71" t="str">
        <f>UPPER(_xlfn.CONCAT("Total ",B75))</f>
        <v>TOTAL ZONA AMAZÓNICA FLUVIAL</v>
      </c>
      <c r="E76" s="71"/>
      <c r="F76" s="82"/>
      <c r="G76" s="19">
        <f>SUM(G55:G75)</f>
        <v>9916</v>
      </c>
      <c r="H76" s="27">
        <f>SUM(H55:H75)</f>
        <v>1920</v>
      </c>
      <c r="I76" s="23">
        <f>H76/G76*100</f>
        <v>19.362646228317871</v>
      </c>
      <c r="J76" s="39">
        <f>SUM(J55:J75)</f>
        <v>1454</v>
      </c>
      <c r="K76" s="27">
        <f>SUM(K55:K75)</f>
        <v>345.39015451754062</v>
      </c>
      <c r="L76" s="23">
        <f>SUM(L55:L75)</f>
        <v>461</v>
      </c>
      <c r="M76" s="19">
        <f>SUM(M55:M75)</f>
        <v>117.51232169901897</v>
      </c>
      <c r="N76" s="27">
        <f>SUM(N55:N75)</f>
        <v>5</v>
      </c>
      <c r="O76" s="34">
        <f>N76/M76*100</f>
        <v>4.2548729594555708</v>
      </c>
    </row>
    <row r="77" spans="2:15" ht="15" customHeight="1" x14ac:dyDescent="0.25">
      <c r="B77" s="5" t="s">
        <v>47</v>
      </c>
      <c r="C77" s="7" t="s">
        <v>155</v>
      </c>
      <c r="D77" s="7" t="s">
        <v>156</v>
      </c>
      <c r="E77" s="7" t="s">
        <v>157</v>
      </c>
      <c r="F77" s="44">
        <v>60903</v>
      </c>
      <c r="G77" s="17">
        <f t="shared" ref="G77:G91" si="18">IFERROR(VLOOKUP($F77,distrito659,2,0),"-")</f>
        <v>673</v>
      </c>
      <c r="H77" s="25">
        <f t="shared" ref="H77:H91" si="19">IFERROR(VLOOKUP($F77,distrito659,3,0),"-")</f>
        <v>83</v>
      </c>
      <c r="I77" s="21">
        <f t="shared" ref="I77:I91" si="20">IFERROR(VLOOKUP($F77,distrito659,4,0),"-")</f>
        <v>12.332838038632987</v>
      </c>
      <c r="J77" s="37">
        <f t="shared" ref="J77:J91" si="21">IFERROR(VLOOKUP($F77,distrito659,5,0),"-")</f>
        <v>74</v>
      </c>
      <c r="K77" s="25">
        <f t="shared" ref="K77:K91" si="22">IFERROR(VLOOKUP($F77,distrito659,6,0),"-")</f>
        <v>10.99554234769688</v>
      </c>
      <c r="L77" s="21">
        <f t="shared" ref="L77:L91" si="23">IFERROR(VLOOKUP($F77,distrito659,7,0),"-")</f>
        <v>9</v>
      </c>
      <c r="M77" s="17">
        <f t="shared" ref="M77:M91" si="24">IFERROR(VLOOKUP($F77,distrito659,8,0),"-")</f>
        <v>1.3372956909361069</v>
      </c>
      <c r="N77" s="25">
        <f t="shared" ref="N77:N91" si="25">IFERROR(VLOOKUP($F77,distrito659,9,0),"-")</f>
        <v>0</v>
      </c>
      <c r="O77" s="30">
        <f t="shared" ref="O77:O91" si="26">IFERROR(VLOOKUP($F77,distrito659,10,0),"-")</f>
        <v>0</v>
      </c>
    </row>
    <row r="78" spans="2:15" ht="15" customHeight="1" x14ac:dyDescent="0.25">
      <c r="B78" s="5" t="s">
        <v>47</v>
      </c>
      <c r="C78" s="7" t="s">
        <v>155</v>
      </c>
      <c r="D78" s="7" t="s">
        <v>156</v>
      </c>
      <c r="E78" s="7" t="s">
        <v>158</v>
      </c>
      <c r="F78" s="44">
        <v>60906</v>
      </c>
      <c r="G78" s="17">
        <f t="shared" si="18"/>
        <v>514</v>
      </c>
      <c r="H78" s="25">
        <f t="shared" si="19"/>
        <v>81</v>
      </c>
      <c r="I78" s="21">
        <f t="shared" si="20"/>
        <v>15.758754863813229</v>
      </c>
      <c r="J78" s="37">
        <f t="shared" si="21"/>
        <v>71</v>
      </c>
      <c r="K78" s="25">
        <f t="shared" si="22"/>
        <v>13.813229571984436</v>
      </c>
      <c r="L78" s="21">
        <f t="shared" si="23"/>
        <v>10</v>
      </c>
      <c r="M78" s="17">
        <f t="shared" si="24"/>
        <v>1.9455252918287937</v>
      </c>
      <c r="N78" s="25">
        <f t="shared" si="25"/>
        <v>0</v>
      </c>
      <c r="O78" s="30">
        <f t="shared" si="26"/>
        <v>0</v>
      </c>
    </row>
    <row r="79" spans="2:15" ht="15" customHeight="1" x14ac:dyDescent="0.25">
      <c r="B79" s="5" t="s">
        <v>47</v>
      </c>
      <c r="C79" s="7" t="s">
        <v>155</v>
      </c>
      <c r="D79" s="7" t="s">
        <v>156</v>
      </c>
      <c r="E79" s="7" t="s">
        <v>156</v>
      </c>
      <c r="F79" s="44">
        <v>60901</v>
      </c>
      <c r="G79" s="17">
        <f t="shared" si="18"/>
        <v>1052</v>
      </c>
      <c r="H79" s="25">
        <f t="shared" si="19"/>
        <v>198</v>
      </c>
      <c r="I79" s="21">
        <f t="shared" si="20"/>
        <v>18.821292775665398</v>
      </c>
      <c r="J79" s="37">
        <f t="shared" si="21"/>
        <v>166</v>
      </c>
      <c r="K79" s="25">
        <f t="shared" si="22"/>
        <v>15.779467680608365</v>
      </c>
      <c r="L79" s="21">
        <f t="shared" si="23"/>
        <v>32</v>
      </c>
      <c r="M79" s="17">
        <f t="shared" si="24"/>
        <v>3.041825095057034</v>
      </c>
      <c r="N79" s="25">
        <f t="shared" si="25"/>
        <v>0</v>
      </c>
      <c r="O79" s="30">
        <f t="shared" si="26"/>
        <v>0</v>
      </c>
    </row>
    <row r="80" spans="2:15" ht="15" customHeight="1" x14ac:dyDescent="0.25">
      <c r="B80" s="5" t="s">
        <v>47</v>
      </c>
      <c r="C80" s="7" t="s">
        <v>155</v>
      </c>
      <c r="D80" s="7" t="s">
        <v>156</v>
      </c>
      <c r="E80" s="7" t="s">
        <v>159</v>
      </c>
      <c r="F80" s="44">
        <v>60905</v>
      </c>
      <c r="G80" s="17">
        <f t="shared" si="18"/>
        <v>261</v>
      </c>
      <c r="H80" s="25">
        <f t="shared" si="19"/>
        <v>50</v>
      </c>
      <c r="I80" s="21">
        <f t="shared" si="20"/>
        <v>19.157088122605366</v>
      </c>
      <c r="J80" s="37">
        <f t="shared" si="21"/>
        <v>47</v>
      </c>
      <c r="K80" s="25">
        <f t="shared" si="22"/>
        <v>18.007662835249043</v>
      </c>
      <c r="L80" s="21">
        <f t="shared" si="23"/>
        <v>3</v>
      </c>
      <c r="M80" s="17">
        <f t="shared" si="24"/>
        <v>1.1494252873563218</v>
      </c>
      <c r="N80" s="25">
        <f t="shared" si="25"/>
        <v>0</v>
      </c>
      <c r="O80" s="30">
        <f t="shared" si="26"/>
        <v>0</v>
      </c>
    </row>
    <row r="81" spans="2:15" ht="15" customHeight="1" x14ac:dyDescent="0.25">
      <c r="B81" s="5" t="s">
        <v>47</v>
      </c>
      <c r="C81" s="7" t="s">
        <v>160</v>
      </c>
      <c r="D81" s="7" t="s">
        <v>161</v>
      </c>
      <c r="E81" s="7" t="s">
        <v>161</v>
      </c>
      <c r="F81" s="44">
        <v>200201</v>
      </c>
      <c r="G81" s="17">
        <f t="shared" si="18"/>
        <v>872</v>
      </c>
      <c r="H81" s="25">
        <f t="shared" si="19"/>
        <v>327</v>
      </c>
      <c r="I81" s="21">
        <f t="shared" si="20"/>
        <v>37.5</v>
      </c>
      <c r="J81" s="37">
        <f t="shared" si="21"/>
        <v>253</v>
      </c>
      <c r="K81" s="25">
        <f t="shared" si="22"/>
        <v>29.013761467889911</v>
      </c>
      <c r="L81" s="21">
        <f t="shared" si="23"/>
        <v>74</v>
      </c>
      <c r="M81" s="17">
        <f t="shared" si="24"/>
        <v>8.486238532110093</v>
      </c>
      <c r="N81" s="25">
        <f t="shared" si="25"/>
        <v>0</v>
      </c>
      <c r="O81" s="30">
        <f t="shared" si="26"/>
        <v>0</v>
      </c>
    </row>
    <row r="82" spans="2:15" ht="15" customHeight="1" x14ac:dyDescent="0.25">
      <c r="B82" s="5" t="s">
        <v>47</v>
      </c>
      <c r="C82" s="7" t="s">
        <v>160</v>
      </c>
      <c r="D82" s="7" t="s">
        <v>161</v>
      </c>
      <c r="E82" s="7" t="s">
        <v>162</v>
      </c>
      <c r="F82" s="44">
        <v>200203</v>
      </c>
      <c r="G82" s="17">
        <f t="shared" si="18"/>
        <v>101</v>
      </c>
      <c r="H82" s="25">
        <f t="shared" si="19"/>
        <v>32</v>
      </c>
      <c r="I82" s="21">
        <f t="shared" si="20"/>
        <v>31.683168316831683</v>
      </c>
      <c r="J82" s="37">
        <f t="shared" si="21"/>
        <v>32</v>
      </c>
      <c r="K82" s="25">
        <f t="shared" si="22"/>
        <v>31.683168316831683</v>
      </c>
      <c r="L82" s="21">
        <f t="shared" si="23"/>
        <v>0</v>
      </c>
      <c r="M82" s="17">
        <f t="shared" si="24"/>
        <v>0</v>
      </c>
      <c r="N82" s="25">
        <f t="shared" si="25"/>
        <v>0</v>
      </c>
      <c r="O82" s="30">
        <f t="shared" si="26"/>
        <v>0</v>
      </c>
    </row>
    <row r="83" spans="2:15" ht="15" customHeight="1" x14ac:dyDescent="0.25">
      <c r="B83" s="5" t="s">
        <v>47</v>
      </c>
      <c r="C83" s="7" t="s">
        <v>160</v>
      </c>
      <c r="D83" s="7" t="s">
        <v>161</v>
      </c>
      <c r="E83" s="7" t="s">
        <v>163</v>
      </c>
      <c r="F83" s="44">
        <v>200210</v>
      </c>
      <c r="G83" s="17">
        <f t="shared" si="18"/>
        <v>399</v>
      </c>
      <c r="H83" s="25">
        <f t="shared" si="19"/>
        <v>21</v>
      </c>
      <c r="I83" s="21">
        <f t="shared" si="20"/>
        <v>5.2631578947368416</v>
      </c>
      <c r="J83" s="37">
        <f t="shared" si="21"/>
        <v>19</v>
      </c>
      <c r="K83" s="25">
        <f t="shared" si="22"/>
        <v>4.7619047619047619</v>
      </c>
      <c r="L83" s="21">
        <f t="shared" si="23"/>
        <v>2</v>
      </c>
      <c r="M83" s="17">
        <f t="shared" si="24"/>
        <v>0.50125313283208017</v>
      </c>
      <c r="N83" s="25">
        <f t="shared" si="25"/>
        <v>0</v>
      </c>
      <c r="O83" s="30">
        <f t="shared" si="26"/>
        <v>0</v>
      </c>
    </row>
    <row r="84" spans="2:15" ht="15" customHeight="1" x14ac:dyDescent="0.25">
      <c r="B84" s="5" t="s">
        <v>47</v>
      </c>
      <c r="C84" s="7" t="s">
        <v>160</v>
      </c>
      <c r="D84" s="7" t="s">
        <v>164</v>
      </c>
      <c r="E84" s="7" t="s">
        <v>165</v>
      </c>
      <c r="F84" s="44">
        <v>200303</v>
      </c>
      <c r="G84" s="17">
        <f t="shared" si="18"/>
        <v>389</v>
      </c>
      <c r="H84" s="25">
        <f t="shared" si="19"/>
        <v>45</v>
      </c>
      <c r="I84" s="21">
        <f t="shared" si="20"/>
        <v>11.568123393316196</v>
      </c>
      <c r="J84" s="37">
        <f t="shared" si="21"/>
        <v>43</v>
      </c>
      <c r="K84" s="25">
        <f t="shared" si="22"/>
        <v>11.053984575835475</v>
      </c>
      <c r="L84" s="21">
        <f t="shared" si="23"/>
        <v>2</v>
      </c>
      <c r="M84" s="17">
        <f t="shared" si="24"/>
        <v>0.51413881748071977</v>
      </c>
      <c r="N84" s="25">
        <f t="shared" si="25"/>
        <v>0</v>
      </c>
      <c r="O84" s="30">
        <f t="shared" si="26"/>
        <v>0</v>
      </c>
    </row>
    <row r="85" spans="2:15" ht="15" customHeight="1" x14ac:dyDescent="0.25">
      <c r="B85" s="5" t="s">
        <v>47</v>
      </c>
      <c r="C85" s="7" t="s">
        <v>160</v>
      </c>
      <c r="D85" s="7" t="s">
        <v>166</v>
      </c>
      <c r="E85" s="7" t="s">
        <v>167</v>
      </c>
      <c r="F85" s="44">
        <v>200604</v>
      </c>
      <c r="G85" s="17">
        <f t="shared" si="18"/>
        <v>412</v>
      </c>
      <c r="H85" s="25">
        <f t="shared" si="19"/>
        <v>20</v>
      </c>
      <c r="I85" s="21">
        <f t="shared" si="20"/>
        <v>4.8543689320388346</v>
      </c>
      <c r="J85" s="37">
        <f t="shared" si="21"/>
        <v>18</v>
      </c>
      <c r="K85" s="25">
        <f t="shared" si="22"/>
        <v>4.3689320388349513</v>
      </c>
      <c r="L85" s="21">
        <f t="shared" si="23"/>
        <v>2</v>
      </c>
      <c r="M85" s="17">
        <f t="shared" si="24"/>
        <v>0.48543689320388345</v>
      </c>
      <c r="N85" s="25">
        <f t="shared" si="25"/>
        <v>0</v>
      </c>
      <c r="O85" s="30">
        <f t="shared" si="26"/>
        <v>0</v>
      </c>
    </row>
    <row r="86" spans="2:15" ht="15" customHeight="1" x14ac:dyDescent="0.25">
      <c r="B86" s="5" t="s">
        <v>47</v>
      </c>
      <c r="C86" s="7" t="s">
        <v>168</v>
      </c>
      <c r="D86" s="7" t="s">
        <v>168</v>
      </c>
      <c r="E86" s="7" t="s">
        <v>169</v>
      </c>
      <c r="F86" s="44">
        <v>240104</v>
      </c>
      <c r="G86" s="17">
        <f t="shared" si="18"/>
        <v>292</v>
      </c>
      <c r="H86" s="25">
        <f t="shared" si="19"/>
        <v>13</v>
      </c>
      <c r="I86" s="21">
        <f t="shared" si="20"/>
        <v>4.4520547945205475</v>
      </c>
      <c r="J86" s="37">
        <f t="shared" si="21"/>
        <v>13</v>
      </c>
      <c r="K86" s="25">
        <f t="shared" si="22"/>
        <v>4.4520547945205475</v>
      </c>
      <c r="L86" s="21">
        <f t="shared" si="23"/>
        <v>0</v>
      </c>
      <c r="M86" s="17">
        <f t="shared" si="24"/>
        <v>0</v>
      </c>
      <c r="N86" s="25">
        <f t="shared" si="25"/>
        <v>0</v>
      </c>
      <c r="O86" s="30">
        <f t="shared" si="26"/>
        <v>0</v>
      </c>
    </row>
    <row r="87" spans="2:15" ht="15" customHeight="1" x14ac:dyDescent="0.25">
      <c r="B87" s="5" t="s">
        <v>47</v>
      </c>
      <c r="C87" s="7" t="s">
        <v>168</v>
      </c>
      <c r="D87" s="7" t="s">
        <v>170</v>
      </c>
      <c r="E87" s="7" t="s">
        <v>171</v>
      </c>
      <c r="F87" s="44">
        <v>240302</v>
      </c>
      <c r="G87" s="17">
        <f t="shared" si="18"/>
        <v>532</v>
      </c>
      <c r="H87" s="25">
        <f t="shared" si="19"/>
        <v>98</v>
      </c>
      <c r="I87" s="21">
        <f t="shared" si="20"/>
        <v>18.421052631578945</v>
      </c>
      <c r="J87" s="37">
        <f t="shared" si="21"/>
        <v>85</v>
      </c>
      <c r="K87" s="25">
        <f t="shared" si="22"/>
        <v>15.977443609022558</v>
      </c>
      <c r="L87" s="21">
        <f t="shared" si="23"/>
        <v>13</v>
      </c>
      <c r="M87" s="17">
        <f t="shared" si="24"/>
        <v>2.4436090225563909</v>
      </c>
      <c r="N87" s="25">
        <f t="shared" si="25"/>
        <v>0</v>
      </c>
      <c r="O87" s="30">
        <f t="shared" si="26"/>
        <v>0</v>
      </c>
    </row>
    <row r="88" spans="2:15" ht="15" customHeight="1" x14ac:dyDescent="0.25">
      <c r="B88" s="5" t="s">
        <v>47</v>
      </c>
      <c r="C88" s="7" t="s">
        <v>168</v>
      </c>
      <c r="D88" s="7" t="s">
        <v>168</v>
      </c>
      <c r="E88" s="7" t="s">
        <v>172</v>
      </c>
      <c r="F88" s="44">
        <v>240105</v>
      </c>
      <c r="G88" s="17">
        <f t="shared" si="18"/>
        <v>261</v>
      </c>
      <c r="H88" s="25">
        <f t="shared" si="19"/>
        <v>13</v>
      </c>
      <c r="I88" s="21">
        <f t="shared" si="20"/>
        <v>4.980842911877394</v>
      </c>
      <c r="J88" s="37">
        <f t="shared" si="21"/>
        <v>12</v>
      </c>
      <c r="K88" s="25">
        <f t="shared" si="22"/>
        <v>4.5977011494252871</v>
      </c>
      <c r="L88" s="21">
        <f t="shared" si="23"/>
        <v>1</v>
      </c>
      <c r="M88" s="17">
        <f t="shared" si="24"/>
        <v>0.38314176245210724</v>
      </c>
      <c r="N88" s="25">
        <f t="shared" si="25"/>
        <v>0</v>
      </c>
      <c r="O88" s="30">
        <f t="shared" si="26"/>
        <v>0</v>
      </c>
    </row>
    <row r="89" spans="2:15" ht="15" customHeight="1" x14ac:dyDescent="0.25">
      <c r="B89" s="5" t="s">
        <v>47</v>
      </c>
      <c r="C89" s="7" t="s">
        <v>168</v>
      </c>
      <c r="D89" s="7" t="s">
        <v>170</v>
      </c>
      <c r="E89" s="7" t="s">
        <v>170</v>
      </c>
      <c r="F89" s="44">
        <v>240301</v>
      </c>
      <c r="G89" s="17">
        <f t="shared" si="18"/>
        <v>573</v>
      </c>
      <c r="H89" s="25">
        <f t="shared" si="19"/>
        <v>111</v>
      </c>
      <c r="I89" s="21">
        <f t="shared" si="20"/>
        <v>19.3717277486911</v>
      </c>
      <c r="J89" s="37">
        <f t="shared" si="21"/>
        <v>82</v>
      </c>
      <c r="K89" s="25">
        <f t="shared" si="22"/>
        <v>14.31064572425829</v>
      </c>
      <c r="L89" s="21">
        <f t="shared" si="23"/>
        <v>29</v>
      </c>
      <c r="M89" s="17">
        <f t="shared" si="24"/>
        <v>5.0610820244328103</v>
      </c>
      <c r="N89" s="25">
        <f t="shared" si="25"/>
        <v>0</v>
      </c>
      <c r="O89" s="30">
        <f t="shared" si="26"/>
        <v>0</v>
      </c>
    </row>
    <row r="90" spans="2:15" ht="15" customHeight="1" x14ac:dyDescent="0.25">
      <c r="B90" s="5" t="s">
        <v>47</v>
      </c>
      <c r="C90" s="7" t="s">
        <v>168</v>
      </c>
      <c r="D90" s="7" t="s">
        <v>170</v>
      </c>
      <c r="E90" s="7" t="s">
        <v>173</v>
      </c>
      <c r="F90" s="44">
        <v>240303</v>
      </c>
      <c r="G90" s="17">
        <f t="shared" si="18"/>
        <v>174</v>
      </c>
      <c r="H90" s="25">
        <f t="shared" si="19"/>
        <v>9</v>
      </c>
      <c r="I90" s="21">
        <f t="shared" si="20"/>
        <v>5.1724137931034484</v>
      </c>
      <c r="J90" s="37">
        <f t="shared" si="21"/>
        <v>8</v>
      </c>
      <c r="K90" s="25">
        <f t="shared" si="22"/>
        <v>4.5977011494252871</v>
      </c>
      <c r="L90" s="21">
        <f t="shared" si="23"/>
        <v>1</v>
      </c>
      <c r="M90" s="17">
        <f t="shared" si="24"/>
        <v>0.57471264367816088</v>
      </c>
      <c r="N90" s="25">
        <f t="shared" si="25"/>
        <v>0</v>
      </c>
      <c r="O90" s="30">
        <f t="shared" si="26"/>
        <v>0</v>
      </c>
    </row>
    <row r="91" spans="2:15" ht="15" customHeight="1" thickBot="1" x14ac:dyDescent="0.3">
      <c r="B91" s="5" t="s">
        <v>47</v>
      </c>
      <c r="C91" s="7" t="s">
        <v>168</v>
      </c>
      <c r="D91" s="7" t="s">
        <v>170</v>
      </c>
      <c r="E91" s="7" t="s">
        <v>174</v>
      </c>
      <c r="F91" s="44">
        <v>240304</v>
      </c>
      <c r="G91" s="17">
        <f t="shared" si="18"/>
        <v>227</v>
      </c>
      <c r="H91" s="25">
        <f t="shared" si="19"/>
        <v>13</v>
      </c>
      <c r="I91" s="21">
        <f t="shared" si="20"/>
        <v>5.7268722466960353</v>
      </c>
      <c r="J91" s="37">
        <f t="shared" si="21"/>
        <v>11</v>
      </c>
      <c r="K91" s="25">
        <f t="shared" si="22"/>
        <v>4.8458149779735686</v>
      </c>
      <c r="L91" s="21">
        <f t="shared" si="23"/>
        <v>2</v>
      </c>
      <c r="M91" s="17">
        <f t="shared" si="24"/>
        <v>0.88105726872246704</v>
      </c>
      <c r="N91" s="25">
        <f t="shared" si="25"/>
        <v>0</v>
      </c>
      <c r="O91" s="30">
        <f t="shared" si="26"/>
        <v>0</v>
      </c>
    </row>
    <row r="92" spans="2:15" ht="15" customHeight="1" thickBot="1" x14ac:dyDescent="0.3">
      <c r="B92" s="81"/>
      <c r="C92" s="71"/>
      <c r="D92" s="71" t="str">
        <f>UPPER(_xlfn.CONCAT("Total ",B91))</f>
        <v>TOTAL ZONA NORTE</v>
      </c>
      <c r="E92" s="71"/>
      <c r="F92" s="82"/>
      <c r="G92" s="19">
        <f>SUM(G77:G91)</f>
        <v>6732</v>
      </c>
      <c r="H92" s="27">
        <f>SUM(H77:H91)</f>
        <v>1114</v>
      </c>
      <c r="I92" s="23">
        <f>H92/G92*100</f>
        <v>16.547831253713607</v>
      </c>
      <c r="J92" s="39">
        <f>SUM(J77:J91)</f>
        <v>934</v>
      </c>
      <c r="K92" s="27">
        <f>SUM(K77:K91)</f>
        <v>188.25901500146099</v>
      </c>
      <c r="L92" s="23">
        <f>SUM(L77:L91)</f>
        <v>180</v>
      </c>
      <c r="M92" s="19">
        <f>SUM(M77:M91)</f>
        <v>26.804741462646973</v>
      </c>
      <c r="N92" s="27">
        <f>SUM(N77:N91)</f>
        <v>0</v>
      </c>
      <c r="O92" s="34">
        <f>N92/M92*100</f>
        <v>0</v>
      </c>
    </row>
    <row r="93" spans="2:15" ht="15" customHeight="1" x14ac:dyDescent="0.25">
      <c r="B93" s="5" t="s">
        <v>49</v>
      </c>
      <c r="C93" s="7" t="s">
        <v>112</v>
      </c>
      <c r="D93" s="7" t="s">
        <v>112</v>
      </c>
      <c r="E93" s="7" t="s">
        <v>112</v>
      </c>
      <c r="F93" s="44">
        <v>230101</v>
      </c>
      <c r="G93" s="17">
        <f>IFERROR(VLOOKUP($F93,distrito659,2,0),"-")</f>
        <v>666</v>
      </c>
      <c r="H93" s="25">
        <f>IFERROR(VLOOKUP($F93,distrito659,3,0),"-")</f>
        <v>70</v>
      </c>
      <c r="I93" s="21">
        <f>IFERROR(VLOOKUP($F93,distrito659,4,0),"-")</f>
        <v>10.51051051051051</v>
      </c>
      <c r="J93" s="37">
        <f>IFERROR(VLOOKUP($F93,distrito659,5,0),"-")</f>
        <v>61</v>
      </c>
      <c r="K93" s="25">
        <f>IFERROR(VLOOKUP($F93,distrito659,6,0),"-")</f>
        <v>9.1591591591591595</v>
      </c>
      <c r="L93" s="21">
        <f>IFERROR(VLOOKUP($F93,distrito659,7,0),"-")</f>
        <v>9</v>
      </c>
      <c r="M93" s="17">
        <f>IFERROR(VLOOKUP($F93,distrito659,8,0),"-")</f>
        <v>1.3513513513513513</v>
      </c>
      <c r="N93" s="25">
        <f>IFERROR(VLOOKUP($F93,distrito659,9,0),"-")</f>
        <v>0</v>
      </c>
      <c r="O93" s="30">
        <f>IFERROR(VLOOKUP($F93,distrito659,10,0),"-")</f>
        <v>0</v>
      </c>
    </row>
    <row r="94" spans="2:15" ht="15" customHeight="1" thickBot="1" x14ac:dyDescent="0.3">
      <c r="B94" s="5" t="s">
        <v>49</v>
      </c>
      <c r="C94" s="7" t="s">
        <v>112</v>
      </c>
      <c r="D94" s="7" t="s">
        <v>112</v>
      </c>
      <c r="E94" s="7" t="s">
        <v>175</v>
      </c>
      <c r="F94" s="44">
        <v>230111</v>
      </c>
      <c r="G94" s="17">
        <f>IFERROR(VLOOKUP($F94,distrito659,2,0),"-")</f>
        <v>169</v>
      </c>
      <c r="H94" s="25">
        <f>IFERROR(VLOOKUP($F94,distrito659,3,0),"-")</f>
        <v>21</v>
      </c>
      <c r="I94" s="21">
        <f>IFERROR(VLOOKUP($F94,distrito659,4,0),"-")</f>
        <v>12.42603550295858</v>
      </c>
      <c r="J94" s="37">
        <f>IFERROR(VLOOKUP($F94,distrito659,5,0),"-")</f>
        <v>17</v>
      </c>
      <c r="K94" s="25">
        <f>IFERROR(VLOOKUP($F94,distrito659,6,0),"-")</f>
        <v>10.059171597633137</v>
      </c>
      <c r="L94" s="21">
        <f>IFERROR(VLOOKUP($F94,distrito659,7,0),"-")</f>
        <v>4</v>
      </c>
      <c r="M94" s="17">
        <f>IFERROR(VLOOKUP($F94,distrito659,8,0),"-")</f>
        <v>2.3668639053254439</v>
      </c>
      <c r="N94" s="25">
        <f>IFERROR(VLOOKUP($F94,distrito659,9,0),"-")</f>
        <v>0</v>
      </c>
      <c r="O94" s="30">
        <f>IFERROR(VLOOKUP($F94,distrito659,10,0),"-")</f>
        <v>0</v>
      </c>
    </row>
    <row r="95" spans="2:15" ht="15" customHeight="1" thickBot="1" x14ac:dyDescent="0.3">
      <c r="B95" s="81"/>
      <c r="C95" s="71"/>
      <c r="D95" s="71" t="str">
        <f>UPPER(_xlfn.CONCAT("Total ",B94))</f>
        <v>TOTAL ZONA SUR</v>
      </c>
      <c r="E95" s="71"/>
      <c r="F95" s="82"/>
      <c r="G95" s="19">
        <f>SUM(G93:G94)</f>
        <v>835</v>
      </c>
      <c r="H95" s="27">
        <f>SUM(H93:H94)</f>
        <v>91</v>
      </c>
      <c r="I95" s="23">
        <f>H95/G95*100</f>
        <v>10.898203592814371</v>
      </c>
      <c r="J95" s="39">
        <f>SUM(J93:J94)</f>
        <v>78</v>
      </c>
      <c r="K95" s="27">
        <f>SUM(K93:K94)</f>
        <v>19.218330756792298</v>
      </c>
      <c r="L95" s="23">
        <f>SUM(L93:L94)</f>
        <v>13</v>
      </c>
      <c r="M95" s="19">
        <f>SUM(M93:M94)</f>
        <v>3.7182152566767952</v>
      </c>
      <c r="N95" s="27">
        <f>SUM(N93:N94)</f>
        <v>0</v>
      </c>
      <c r="O95" s="34">
        <f>N95/M95*100</f>
        <v>0</v>
      </c>
    </row>
    <row r="96" spans="2:15" ht="15" customHeight="1" thickBot="1" x14ac:dyDescent="0.3">
      <c r="B96" s="81"/>
      <c r="C96" s="71"/>
      <c r="D96" s="71" t="s">
        <v>176</v>
      </c>
      <c r="E96" s="71"/>
      <c r="F96" s="82"/>
      <c r="G96" s="19">
        <f>G95+G92+G76+G54+G48</f>
        <v>24642</v>
      </c>
      <c r="H96" s="19">
        <f>H95+H92+H76+H54+H48</f>
        <v>4424</v>
      </c>
      <c r="I96" s="34">
        <f>H96/G96*100</f>
        <v>17.953088223358492</v>
      </c>
      <c r="J96" s="19">
        <f>J95+J92+J76+J54+J48</f>
        <v>3303</v>
      </c>
      <c r="K96" s="23">
        <f>J96/G96*100</f>
        <v>13.403944485025566</v>
      </c>
      <c r="L96" s="19">
        <f>L95+L92+L76+L54+L48</f>
        <v>1106</v>
      </c>
      <c r="M96" s="35">
        <f>L96/G96*100</f>
        <v>4.488272055839623</v>
      </c>
      <c r="N96" s="19">
        <f>N95+N92+N76+N54+N48</f>
        <v>15</v>
      </c>
      <c r="O96" s="34">
        <f>N96/G96*100</f>
        <v>6.0871682493304116E-2</v>
      </c>
    </row>
    <row r="97" spans="2:6" ht="15" customHeight="1" x14ac:dyDescent="0.25">
      <c r="B97" s="2" t="str">
        <f>_xlfn.CONCAT("Fuente: Sistema de Información SIEN - HIS, ",RIGHT(INICIO!C8,4),".")</f>
        <v>Fuente: Sistema de Información SIEN - HIS, 2025.</v>
      </c>
      <c r="C97" s="2"/>
      <c r="D97" s="12"/>
      <c r="E97" s="12"/>
      <c r="F97" s="12"/>
    </row>
    <row r="98" spans="2:6" ht="15" customHeight="1" x14ac:dyDescent="0.25">
      <c r="B98" s="2" t="s">
        <v>68</v>
      </c>
      <c r="C98" s="2"/>
      <c r="D98" s="12"/>
      <c r="E98" s="12"/>
      <c r="F98" s="12"/>
    </row>
    <row r="99" spans="2:6" ht="15" customHeight="1" x14ac:dyDescent="0.25">
      <c r="B99" s="2" t="s">
        <v>36</v>
      </c>
      <c r="C99" s="2"/>
    </row>
    <row r="100" spans="2:6" ht="15" customHeight="1" x14ac:dyDescent="0.25">
      <c r="B100" s="2"/>
      <c r="C100" s="2"/>
    </row>
  </sheetData>
  <mergeCells count="12">
    <mergeCell ref="B2:O2"/>
    <mergeCell ref="B3:O3"/>
    <mergeCell ref="B5:B6"/>
    <mergeCell ref="C5:C6"/>
    <mergeCell ref="D5:D6"/>
    <mergeCell ref="E5:E6"/>
    <mergeCell ref="F5:F6"/>
    <mergeCell ref="G5:G6"/>
    <mergeCell ref="H5:I5"/>
    <mergeCell ref="J5:K5"/>
    <mergeCell ref="L5:M5"/>
    <mergeCell ref="N5:O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tabColor rgb="FF00B050"/>
  </sheetPr>
  <dimension ref="B2:U37"/>
  <sheetViews>
    <sheetView showGridLines="0" topLeftCell="A6" zoomScaleNormal="100" workbookViewId="0">
      <selection activeCell="B8" sqref="B8:U32"/>
    </sheetView>
  </sheetViews>
  <sheetFormatPr baseColWidth="10" defaultColWidth="11.42578125" defaultRowHeight="15" customHeight="1" x14ac:dyDescent="0.25"/>
  <cols>
    <col min="1" max="1" width="12.7109375" style="1" customWidth="1"/>
    <col min="2" max="2" width="15.7109375" style="1" customWidth="1"/>
    <col min="3" max="21" width="12.7109375" style="1" customWidth="1"/>
    <col min="22" max="16384" width="11.42578125" style="1"/>
  </cols>
  <sheetData>
    <row r="2" spans="2:21" ht="84.95" customHeight="1" x14ac:dyDescent="0.25">
      <c r="B2" s="91" t="s">
        <v>43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</row>
    <row r="3" spans="2:21" ht="15" customHeight="1" x14ac:dyDescent="0.25">
      <c r="B3" s="92" t="str">
        <f>INICIO!C$8</f>
        <v>PERIODO: ENERO A MARZO - 2025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</row>
    <row r="4" spans="2:21" ht="15" customHeight="1" thickBot="1" x14ac:dyDescent="0.3"/>
    <row r="5" spans="2:21" ht="15" customHeight="1" thickBot="1" x14ac:dyDescent="0.3">
      <c r="B5" s="94" t="s">
        <v>0</v>
      </c>
      <c r="C5" s="93" t="s">
        <v>11</v>
      </c>
      <c r="D5" s="93"/>
      <c r="E5" s="93"/>
      <c r="F5" s="93"/>
      <c r="G5" s="93"/>
      <c r="H5" s="93"/>
      <c r="I5" s="93" t="s">
        <v>12</v>
      </c>
      <c r="J5" s="93"/>
      <c r="K5" s="93"/>
      <c r="L5" s="93" t="s">
        <v>14</v>
      </c>
      <c r="M5" s="93"/>
      <c r="N5" s="93"/>
      <c r="O5" s="93"/>
      <c r="P5" s="93"/>
      <c r="Q5" s="93"/>
      <c r="R5" s="93"/>
      <c r="S5" s="93"/>
      <c r="T5" s="93"/>
      <c r="U5" s="93"/>
    </row>
    <row r="6" spans="2:21" ht="15" customHeight="1" thickBot="1" x14ac:dyDescent="0.3">
      <c r="B6" s="94"/>
      <c r="C6" s="93" t="s">
        <v>10</v>
      </c>
      <c r="D6" s="93" t="s">
        <v>9</v>
      </c>
      <c r="E6" s="93"/>
      <c r="F6" s="89" t="s">
        <v>10</v>
      </c>
      <c r="G6" s="97" t="s">
        <v>20</v>
      </c>
      <c r="H6" s="96"/>
      <c r="I6" s="93" t="s">
        <v>10</v>
      </c>
      <c r="J6" s="93" t="s">
        <v>13</v>
      </c>
      <c r="K6" s="93"/>
      <c r="L6" s="93" t="s">
        <v>10</v>
      </c>
      <c r="M6" s="93" t="s">
        <v>15</v>
      </c>
      <c r="N6" s="93"/>
      <c r="O6" s="93" t="s">
        <v>10</v>
      </c>
      <c r="P6" s="95" t="s">
        <v>41</v>
      </c>
      <c r="Q6" s="96"/>
      <c r="R6" s="93" t="s">
        <v>3</v>
      </c>
      <c r="S6" s="93"/>
      <c r="T6" s="93" t="s">
        <v>4</v>
      </c>
      <c r="U6" s="93"/>
    </row>
    <row r="7" spans="2:21" ht="30" customHeight="1" thickBot="1" x14ac:dyDescent="0.3">
      <c r="B7" s="94"/>
      <c r="C7" s="93"/>
      <c r="D7" s="9" t="s">
        <v>1</v>
      </c>
      <c r="E7" s="9" t="s">
        <v>2</v>
      </c>
      <c r="F7" s="90"/>
      <c r="G7" s="9" t="s">
        <v>1</v>
      </c>
      <c r="H7" s="9" t="s">
        <v>2</v>
      </c>
      <c r="I7" s="93"/>
      <c r="J7" s="9" t="s">
        <v>1</v>
      </c>
      <c r="K7" s="9" t="s">
        <v>2</v>
      </c>
      <c r="L7" s="93"/>
      <c r="M7" s="9" t="s">
        <v>1</v>
      </c>
      <c r="N7" s="9" t="s">
        <v>2</v>
      </c>
      <c r="O7" s="93"/>
      <c r="P7" s="9" t="s">
        <v>1</v>
      </c>
      <c r="Q7" s="9" t="s">
        <v>2</v>
      </c>
      <c r="R7" s="9" t="s">
        <v>1</v>
      </c>
      <c r="S7" s="9" t="s">
        <v>2</v>
      </c>
      <c r="T7" s="9" t="s">
        <v>1</v>
      </c>
      <c r="U7" s="9" t="s">
        <v>2</v>
      </c>
    </row>
    <row r="8" spans="2:21" ht="15" customHeight="1" x14ac:dyDescent="0.25">
      <c r="B8" s="13" t="s">
        <v>178</v>
      </c>
      <c r="C8" s="16">
        <v>5249</v>
      </c>
      <c r="D8" s="24">
        <v>1830</v>
      </c>
      <c r="E8" s="20">
        <v>34.86378357782435</v>
      </c>
      <c r="F8" s="36">
        <v>3419</v>
      </c>
      <c r="G8" s="24">
        <v>1871</v>
      </c>
      <c r="H8" s="20">
        <v>54.723603392804911</v>
      </c>
      <c r="I8" s="16">
        <v>5249</v>
      </c>
      <c r="J8" s="24">
        <v>392</v>
      </c>
      <c r="K8" s="28">
        <v>7.4680891598399688</v>
      </c>
      <c r="L8" s="16">
        <v>5249</v>
      </c>
      <c r="M8" s="24">
        <v>102</v>
      </c>
      <c r="N8" s="29">
        <v>1.9432272813869309</v>
      </c>
      <c r="O8" s="72">
        <v>4710</v>
      </c>
      <c r="P8" s="72">
        <v>319</v>
      </c>
      <c r="Q8" s="20">
        <v>6.7728237791932058</v>
      </c>
      <c r="R8" s="36">
        <v>339</v>
      </c>
      <c r="S8" s="29">
        <v>6.458373023433035</v>
      </c>
      <c r="T8" s="36">
        <v>98</v>
      </c>
      <c r="U8" s="28">
        <v>1.8670222899599922</v>
      </c>
    </row>
    <row r="9" spans="2:21" ht="15" customHeight="1" x14ac:dyDescent="0.25">
      <c r="B9" s="14" t="s">
        <v>179</v>
      </c>
      <c r="C9" s="17">
        <v>0</v>
      </c>
      <c r="D9" s="25">
        <v>0</v>
      </c>
      <c r="E9" s="21">
        <v>0</v>
      </c>
      <c r="F9" s="37">
        <v>0</v>
      </c>
      <c r="G9" s="25">
        <v>0</v>
      </c>
      <c r="H9" s="21">
        <v>0</v>
      </c>
      <c r="I9" s="17">
        <v>0</v>
      </c>
      <c r="J9" s="25">
        <v>0</v>
      </c>
      <c r="K9" s="30">
        <v>0</v>
      </c>
      <c r="L9" s="17">
        <v>0</v>
      </c>
      <c r="M9" s="25">
        <v>0</v>
      </c>
      <c r="N9" s="31">
        <v>0</v>
      </c>
      <c r="O9" s="61">
        <v>0</v>
      </c>
      <c r="P9" s="59">
        <v>0</v>
      </c>
      <c r="Q9" s="21">
        <v>0</v>
      </c>
      <c r="R9" s="37">
        <v>0</v>
      </c>
      <c r="S9" s="31">
        <v>0</v>
      </c>
      <c r="T9" s="37">
        <v>0</v>
      </c>
      <c r="U9" s="30">
        <v>0</v>
      </c>
    </row>
    <row r="10" spans="2:21" ht="15" customHeight="1" x14ac:dyDescent="0.25">
      <c r="B10" s="14" t="s">
        <v>180</v>
      </c>
      <c r="C10" s="17">
        <v>0</v>
      </c>
      <c r="D10" s="25">
        <v>0</v>
      </c>
      <c r="E10" s="21">
        <v>0</v>
      </c>
      <c r="F10" s="37">
        <v>0</v>
      </c>
      <c r="G10" s="25">
        <v>0</v>
      </c>
      <c r="H10" s="21">
        <v>0</v>
      </c>
      <c r="I10" s="17">
        <v>0</v>
      </c>
      <c r="J10" s="25">
        <v>0</v>
      </c>
      <c r="K10" s="30">
        <v>0</v>
      </c>
      <c r="L10" s="17">
        <v>0</v>
      </c>
      <c r="M10" s="25">
        <v>0</v>
      </c>
      <c r="N10" s="31">
        <v>0</v>
      </c>
      <c r="O10" s="61">
        <v>0</v>
      </c>
      <c r="P10" s="59">
        <v>0</v>
      </c>
      <c r="Q10" s="21">
        <v>0</v>
      </c>
      <c r="R10" s="37">
        <v>0</v>
      </c>
      <c r="S10" s="31">
        <v>0</v>
      </c>
      <c r="T10" s="37">
        <v>0</v>
      </c>
      <c r="U10" s="30">
        <v>0</v>
      </c>
    </row>
    <row r="11" spans="2:21" ht="15" customHeight="1" x14ac:dyDescent="0.25">
      <c r="B11" s="14" t="s">
        <v>181</v>
      </c>
      <c r="C11" s="17">
        <v>0</v>
      </c>
      <c r="D11" s="25">
        <v>0</v>
      </c>
      <c r="E11" s="21">
        <v>0</v>
      </c>
      <c r="F11" s="37">
        <v>0</v>
      </c>
      <c r="G11" s="25">
        <v>0</v>
      </c>
      <c r="H11" s="21">
        <v>0</v>
      </c>
      <c r="I11" s="17">
        <v>0</v>
      </c>
      <c r="J11" s="25">
        <v>0</v>
      </c>
      <c r="K11" s="30">
        <v>0</v>
      </c>
      <c r="L11" s="17">
        <v>0</v>
      </c>
      <c r="M11" s="25">
        <v>0</v>
      </c>
      <c r="N11" s="31">
        <v>0</v>
      </c>
      <c r="O11" s="61">
        <v>0</v>
      </c>
      <c r="P11" s="59">
        <v>0</v>
      </c>
      <c r="Q11" s="21">
        <v>0</v>
      </c>
      <c r="R11" s="37">
        <v>0</v>
      </c>
      <c r="S11" s="31">
        <v>0</v>
      </c>
      <c r="T11" s="37">
        <v>0</v>
      </c>
      <c r="U11" s="30">
        <v>0</v>
      </c>
    </row>
    <row r="12" spans="2:21" ht="15" customHeight="1" x14ac:dyDescent="0.25">
      <c r="B12" s="14" t="s">
        <v>182</v>
      </c>
      <c r="C12" s="17">
        <v>0</v>
      </c>
      <c r="D12" s="25">
        <v>0</v>
      </c>
      <c r="E12" s="21">
        <v>0</v>
      </c>
      <c r="F12" s="37">
        <v>0</v>
      </c>
      <c r="G12" s="25">
        <v>0</v>
      </c>
      <c r="H12" s="21">
        <v>0</v>
      </c>
      <c r="I12" s="17">
        <v>0</v>
      </c>
      <c r="J12" s="25">
        <v>0</v>
      </c>
      <c r="K12" s="30">
        <v>0</v>
      </c>
      <c r="L12" s="17">
        <v>0</v>
      </c>
      <c r="M12" s="25">
        <v>0</v>
      </c>
      <c r="N12" s="31">
        <v>0</v>
      </c>
      <c r="O12" s="61">
        <v>0</v>
      </c>
      <c r="P12" s="59">
        <v>0</v>
      </c>
      <c r="Q12" s="21">
        <v>0</v>
      </c>
      <c r="R12" s="37">
        <v>0</v>
      </c>
      <c r="S12" s="31">
        <v>0</v>
      </c>
      <c r="T12" s="37">
        <v>0</v>
      </c>
      <c r="U12" s="30">
        <v>0</v>
      </c>
    </row>
    <row r="13" spans="2:21" ht="15" customHeight="1" x14ac:dyDescent="0.25">
      <c r="B13" s="14" t="s">
        <v>183</v>
      </c>
      <c r="C13" s="17">
        <v>3004</v>
      </c>
      <c r="D13" s="25">
        <v>541</v>
      </c>
      <c r="E13" s="21">
        <v>18.009320905459386</v>
      </c>
      <c r="F13" s="37">
        <v>2463</v>
      </c>
      <c r="G13" s="25">
        <v>1045</v>
      </c>
      <c r="H13" s="21">
        <v>42.427933414535119</v>
      </c>
      <c r="I13" s="17">
        <v>3004</v>
      </c>
      <c r="J13" s="25">
        <v>127</v>
      </c>
      <c r="K13" s="30">
        <v>4.2276964047936083</v>
      </c>
      <c r="L13" s="17">
        <v>3004</v>
      </c>
      <c r="M13" s="25">
        <v>37</v>
      </c>
      <c r="N13" s="31">
        <v>1.2316910785619175</v>
      </c>
      <c r="O13" s="73">
        <v>2775</v>
      </c>
      <c r="P13" s="73">
        <v>210</v>
      </c>
      <c r="Q13" s="21">
        <v>7.5675675675675684</v>
      </c>
      <c r="R13" s="37">
        <v>158</v>
      </c>
      <c r="S13" s="31">
        <v>5.2596537949400801</v>
      </c>
      <c r="T13" s="37">
        <v>34</v>
      </c>
      <c r="U13" s="30">
        <v>1.1318242343541944</v>
      </c>
    </row>
    <row r="14" spans="2:21" ht="15" customHeight="1" x14ac:dyDescent="0.25">
      <c r="B14" s="14" t="s">
        <v>184</v>
      </c>
      <c r="C14" s="17">
        <v>0</v>
      </c>
      <c r="D14" s="25">
        <v>0</v>
      </c>
      <c r="E14" s="21">
        <v>0</v>
      </c>
      <c r="F14" s="37">
        <v>0</v>
      </c>
      <c r="G14" s="25">
        <v>0</v>
      </c>
      <c r="H14" s="21">
        <v>0</v>
      </c>
      <c r="I14" s="17">
        <v>0</v>
      </c>
      <c r="J14" s="25">
        <v>0</v>
      </c>
      <c r="K14" s="30">
        <v>0</v>
      </c>
      <c r="L14" s="17">
        <v>0</v>
      </c>
      <c r="M14" s="25">
        <v>0</v>
      </c>
      <c r="N14" s="31">
        <v>0</v>
      </c>
      <c r="O14" s="37">
        <v>0</v>
      </c>
      <c r="P14" s="25">
        <v>0</v>
      </c>
      <c r="Q14" s="21">
        <v>0</v>
      </c>
      <c r="R14" s="37">
        <v>0</v>
      </c>
      <c r="S14" s="31">
        <v>0</v>
      </c>
      <c r="T14" s="37">
        <v>0</v>
      </c>
      <c r="U14" s="30">
        <v>0</v>
      </c>
    </row>
    <row r="15" spans="2:21" ht="15" customHeight="1" x14ac:dyDescent="0.25">
      <c r="B15" s="14" t="s">
        <v>185</v>
      </c>
      <c r="C15" s="17">
        <v>0</v>
      </c>
      <c r="D15" s="25">
        <v>0</v>
      </c>
      <c r="E15" s="21">
        <v>0</v>
      </c>
      <c r="F15" s="37">
        <v>0</v>
      </c>
      <c r="G15" s="25">
        <v>0</v>
      </c>
      <c r="H15" s="21">
        <v>0</v>
      </c>
      <c r="I15" s="17">
        <v>0</v>
      </c>
      <c r="J15" s="25">
        <v>0</v>
      </c>
      <c r="K15" s="30">
        <v>0</v>
      </c>
      <c r="L15" s="17">
        <v>0</v>
      </c>
      <c r="M15" s="25">
        <v>0</v>
      </c>
      <c r="N15" s="31">
        <v>0</v>
      </c>
      <c r="O15" s="37">
        <v>0</v>
      </c>
      <c r="P15" s="25">
        <v>0</v>
      </c>
      <c r="Q15" s="21">
        <v>0</v>
      </c>
      <c r="R15" s="37">
        <v>0</v>
      </c>
      <c r="S15" s="31">
        <v>0</v>
      </c>
      <c r="T15" s="37">
        <v>0</v>
      </c>
      <c r="U15" s="30">
        <v>0</v>
      </c>
    </row>
    <row r="16" spans="2:21" ht="15" customHeight="1" x14ac:dyDescent="0.25">
      <c r="B16" s="14" t="s">
        <v>186</v>
      </c>
      <c r="C16" s="17">
        <v>0</v>
      </c>
      <c r="D16" s="25">
        <v>0</v>
      </c>
      <c r="E16" s="21">
        <v>0</v>
      </c>
      <c r="F16" s="37">
        <v>0</v>
      </c>
      <c r="G16" s="25">
        <v>0</v>
      </c>
      <c r="H16" s="21">
        <v>0</v>
      </c>
      <c r="I16" s="17">
        <v>0</v>
      </c>
      <c r="J16" s="25">
        <v>0</v>
      </c>
      <c r="K16" s="30">
        <v>0</v>
      </c>
      <c r="L16" s="17">
        <v>0</v>
      </c>
      <c r="M16" s="25">
        <v>0</v>
      </c>
      <c r="N16" s="31">
        <v>0</v>
      </c>
      <c r="O16" s="37">
        <v>0</v>
      </c>
      <c r="P16" s="25">
        <v>0</v>
      </c>
      <c r="Q16" s="21">
        <v>0</v>
      </c>
      <c r="R16" s="37">
        <v>0</v>
      </c>
      <c r="S16" s="31">
        <v>0</v>
      </c>
      <c r="T16" s="37">
        <v>0</v>
      </c>
      <c r="U16" s="30">
        <v>0</v>
      </c>
    </row>
    <row r="17" spans="2:21" ht="15" customHeight="1" x14ac:dyDescent="0.25">
      <c r="B17" s="14" t="s">
        <v>187</v>
      </c>
      <c r="C17" s="17">
        <v>0</v>
      </c>
      <c r="D17" s="25">
        <v>0</v>
      </c>
      <c r="E17" s="21">
        <v>0</v>
      </c>
      <c r="F17" s="37">
        <v>0</v>
      </c>
      <c r="G17" s="25">
        <v>0</v>
      </c>
      <c r="H17" s="21">
        <v>0</v>
      </c>
      <c r="I17" s="17">
        <v>0</v>
      </c>
      <c r="J17" s="25">
        <v>0</v>
      </c>
      <c r="K17" s="30">
        <v>0</v>
      </c>
      <c r="L17" s="17">
        <v>0</v>
      </c>
      <c r="M17" s="25">
        <v>0</v>
      </c>
      <c r="N17" s="31">
        <v>0</v>
      </c>
      <c r="O17" s="37">
        <v>0</v>
      </c>
      <c r="P17" s="25">
        <v>0</v>
      </c>
      <c r="Q17" s="21">
        <v>0</v>
      </c>
      <c r="R17" s="37">
        <v>0</v>
      </c>
      <c r="S17" s="31">
        <v>0</v>
      </c>
      <c r="T17" s="37">
        <v>0</v>
      </c>
      <c r="U17" s="30">
        <v>0</v>
      </c>
    </row>
    <row r="18" spans="2:21" ht="15" customHeight="1" x14ac:dyDescent="0.25">
      <c r="B18" s="14" t="s">
        <v>188</v>
      </c>
      <c r="C18" s="17">
        <v>0</v>
      </c>
      <c r="D18" s="25">
        <v>0</v>
      </c>
      <c r="E18" s="21">
        <v>0</v>
      </c>
      <c r="F18" s="37">
        <v>0</v>
      </c>
      <c r="G18" s="25">
        <v>0</v>
      </c>
      <c r="H18" s="21">
        <v>0</v>
      </c>
      <c r="I18" s="17">
        <v>0</v>
      </c>
      <c r="J18" s="25">
        <v>0</v>
      </c>
      <c r="K18" s="30">
        <v>0</v>
      </c>
      <c r="L18" s="17">
        <v>0</v>
      </c>
      <c r="M18" s="25">
        <v>0</v>
      </c>
      <c r="N18" s="31">
        <v>0</v>
      </c>
      <c r="O18" s="37">
        <v>0</v>
      </c>
      <c r="P18" s="25">
        <v>0</v>
      </c>
      <c r="Q18" s="21">
        <v>0</v>
      </c>
      <c r="R18" s="37">
        <v>0</v>
      </c>
      <c r="S18" s="31">
        <v>0</v>
      </c>
      <c r="T18" s="37">
        <v>0</v>
      </c>
      <c r="U18" s="30">
        <v>0</v>
      </c>
    </row>
    <row r="19" spans="2:21" ht="15" customHeight="1" x14ac:dyDescent="0.25">
      <c r="B19" s="14" t="s">
        <v>189</v>
      </c>
      <c r="C19" s="17">
        <v>0</v>
      </c>
      <c r="D19" s="25">
        <v>0</v>
      </c>
      <c r="E19" s="21">
        <v>0</v>
      </c>
      <c r="F19" s="37">
        <v>0</v>
      </c>
      <c r="G19" s="25">
        <v>0</v>
      </c>
      <c r="H19" s="21">
        <v>0</v>
      </c>
      <c r="I19" s="17">
        <v>0</v>
      </c>
      <c r="J19" s="25">
        <v>0</v>
      </c>
      <c r="K19" s="30">
        <v>0</v>
      </c>
      <c r="L19" s="17">
        <v>0</v>
      </c>
      <c r="M19" s="25">
        <v>0</v>
      </c>
      <c r="N19" s="31">
        <v>0</v>
      </c>
      <c r="O19" s="37">
        <v>0</v>
      </c>
      <c r="P19" s="25">
        <v>0</v>
      </c>
      <c r="Q19" s="21">
        <v>0</v>
      </c>
      <c r="R19" s="37">
        <v>0</v>
      </c>
      <c r="S19" s="31">
        <v>0</v>
      </c>
      <c r="T19" s="37">
        <v>0</v>
      </c>
      <c r="U19" s="30">
        <v>0</v>
      </c>
    </row>
    <row r="20" spans="2:21" ht="15" customHeight="1" x14ac:dyDescent="0.25">
      <c r="B20" s="14" t="s">
        <v>190</v>
      </c>
      <c r="C20" s="17">
        <v>0</v>
      </c>
      <c r="D20" s="25">
        <v>0</v>
      </c>
      <c r="E20" s="21">
        <v>0</v>
      </c>
      <c r="F20" s="37">
        <v>0</v>
      </c>
      <c r="G20" s="25">
        <v>0</v>
      </c>
      <c r="H20" s="21">
        <v>0</v>
      </c>
      <c r="I20" s="17">
        <v>0</v>
      </c>
      <c r="J20" s="25">
        <v>0</v>
      </c>
      <c r="K20" s="30">
        <v>0</v>
      </c>
      <c r="L20" s="17">
        <v>0</v>
      </c>
      <c r="M20" s="25">
        <v>0</v>
      </c>
      <c r="N20" s="31">
        <v>0</v>
      </c>
      <c r="O20" s="37">
        <v>0</v>
      </c>
      <c r="P20" s="25">
        <v>0</v>
      </c>
      <c r="Q20" s="21">
        <v>0</v>
      </c>
      <c r="R20" s="37">
        <v>0</v>
      </c>
      <c r="S20" s="31">
        <v>0</v>
      </c>
      <c r="T20" s="37">
        <v>0</v>
      </c>
      <c r="U20" s="30">
        <v>0</v>
      </c>
    </row>
    <row r="21" spans="2:21" ht="15" customHeight="1" x14ac:dyDescent="0.25">
      <c r="B21" s="14" t="s">
        <v>191</v>
      </c>
      <c r="C21" s="17">
        <v>0</v>
      </c>
      <c r="D21" s="25">
        <v>0</v>
      </c>
      <c r="E21" s="21">
        <v>0</v>
      </c>
      <c r="F21" s="37">
        <v>0</v>
      </c>
      <c r="G21" s="25">
        <v>0</v>
      </c>
      <c r="H21" s="21">
        <v>0</v>
      </c>
      <c r="I21" s="17">
        <v>0</v>
      </c>
      <c r="J21" s="25">
        <v>0</v>
      </c>
      <c r="K21" s="30">
        <v>0</v>
      </c>
      <c r="L21" s="17">
        <v>0</v>
      </c>
      <c r="M21" s="25">
        <v>0</v>
      </c>
      <c r="N21" s="31">
        <v>0</v>
      </c>
      <c r="O21" s="37">
        <v>0</v>
      </c>
      <c r="P21" s="25">
        <v>0</v>
      </c>
      <c r="Q21" s="21">
        <v>0</v>
      </c>
      <c r="R21" s="37">
        <v>0</v>
      </c>
      <c r="S21" s="31">
        <v>0</v>
      </c>
      <c r="T21" s="37">
        <v>0</v>
      </c>
      <c r="U21" s="30">
        <v>0</v>
      </c>
    </row>
    <row r="22" spans="2:21" ht="15" customHeight="1" x14ac:dyDescent="0.25">
      <c r="B22" s="14" t="s">
        <v>192</v>
      </c>
      <c r="C22" s="17">
        <v>0</v>
      </c>
      <c r="D22" s="25">
        <v>0</v>
      </c>
      <c r="E22" s="21">
        <v>0</v>
      </c>
      <c r="F22" s="37">
        <v>0</v>
      </c>
      <c r="G22" s="25">
        <v>0</v>
      </c>
      <c r="H22" s="21">
        <v>0</v>
      </c>
      <c r="I22" s="17">
        <v>0</v>
      </c>
      <c r="J22" s="25">
        <v>0</v>
      </c>
      <c r="K22" s="30">
        <v>0</v>
      </c>
      <c r="L22" s="17">
        <v>0</v>
      </c>
      <c r="M22" s="25">
        <v>0</v>
      </c>
      <c r="N22" s="31">
        <v>0</v>
      </c>
      <c r="O22" s="37">
        <v>0</v>
      </c>
      <c r="P22" s="25">
        <v>0</v>
      </c>
      <c r="Q22" s="21">
        <v>0</v>
      </c>
      <c r="R22" s="37">
        <v>0</v>
      </c>
      <c r="S22" s="31">
        <v>0</v>
      </c>
      <c r="T22" s="37">
        <v>0</v>
      </c>
      <c r="U22" s="30">
        <v>0</v>
      </c>
    </row>
    <row r="23" spans="2:21" ht="15" customHeight="1" x14ac:dyDescent="0.25">
      <c r="B23" s="14" t="s">
        <v>193</v>
      </c>
      <c r="C23" s="17">
        <v>5588</v>
      </c>
      <c r="D23" s="25">
        <v>1586</v>
      </c>
      <c r="E23" s="21">
        <v>28.382247673586257</v>
      </c>
      <c r="F23" s="37">
        <v>4002</v>
      </c>
      <c r="G23" s="25">
        <v>1812</v>
      </c>
      <c r="H23" s="21">
        <v>45.277361319340329</v>
      </c>
      <c r="I23" s="17">
        <v>5588</v>
      </c>
      <c r="J23" s="25">
        <v>531</v>
      </c>
      <c r="K23" s="30">
        <v>9.5025053686470997</v>
      </c>
      <c r="L23" s="17">
        <v>5588</v>
      </c>
      <c r="M23" s="25">
        <v>240</v>
      </c>
      <c r="N23" s="31">
        <v>4.2949176807444527</v>
      </c>
      <c r="O23" s="73">
        <v>5019</v>
      </c>
      <c r="P23" s="73">
        <v>516</v>
      </c>
      <c r="Q23" s="21">
        <v>10.280932456664674</v>
      </c>
      <c r="R23" s="37">
        <v>270</v>
      </c>
      <c r="S23" s="31">
        <v>4.8317823908375086</v>
      </c>
      <c r="T23" s="37">
        <v>59</v>
      </c>
      <c r="U23" s="30">
        <v>1.0558339298496779</v>
      </c>
    </row>
    <row r="24" spans="2:21" ht="15" customHeight="1" x14ac:dyDescent="0.25">
      <c r="B24" s="14" t="s">
        <v>194</v>
      </c>
      <c r="C24" s="17">
        <v>2179</v>
      </c>
      <c r="D24" s="25">
        <v>274</v>
      </c>
      <c r="E24" s="21">
        <v>12.574575493345572</v>
      </c>
      <c r="F24" s="37">
        <v>1905</v>
      </c>
      <c r="G24" s="25">
        <v>558</v>
      </c>
      <c r="H24" s="21">
        <v>29.291338582677167</v>
      </c>
      <c r="I24" s="17">
        <v>2179</v>
      </c>
      <c r="J24" s="25">
        <v>73</v>
      </c>
      <c r="K24" s="30">
        <v>3.3501606241395137</v>
      </c>
      <c r="L24" s="17">
        <v>2179</v>
      </c>
      <c r="M24" s="25">
        <v>34</v>
      </c>
      <c r="N24" s="31">
        <v>1.5603487838458008</v>
      </c>
      <c r="O24" s="73">
        <v>1989</v>
      </c>
      <c r="P24" s="73">
        <v>202</v>
      </c>
      <c r="Q24" s="21">
        <v>10.155857214680744</v>
      </c>
      <c r="R24" s="37">
        <v>124</v>
      </c>
      <c r="S24" s="31">
        <v>5.6906837999082143</v>
      </c>
      <c r="T24" s="37">
        <v>32</v>
      </c>
      <c r="U24" s="30">
        <v>1.4685635612666361</v>
      </c>
    </row>
    <row r="25" spans="2:21" ht="15" customHeight="1" x14ac:dyDescent="0.25">
      <c r="B25" s="14" t="s">
        <v>195</v>
      </c>
      <c r="C25" s="17">
        <v>0</v>
      </c>
      <c r="D25" s="25">
        <v>0</v>
      </c>
      <c r="E25" s="21">
        <v>0</v>
      </c>
      <c r="F25" s="37">
        <v>0</v>
      </c>
      <c r="G25" s="25">
        <v>0</v>
      </c>
      <c r="H25" s="21">
        <v>0</v>
      </c>
      <c r="I25" s="17">
        <v>0</v>
      </c>
      <c r="J25" s="25">
        <v>0</v>
      </c>
      <c r="K25" s="30">
        <v>0</v>
      </c>
      <c r="L25" s="17">
        <v>0</v>
      </c>
      <c r="M25" s="25">
        <v>0</v>
      </c>
      <c r="N25" s="31">
        <v>0</v>
      </c>
      <c r="O25" s="37">
        <v>0</v>
      </c>
      <c r="P25" s="25">
        <v>0</v>
      </c>
      <c r="Q25" s="21">
        <v>0</v>
      </c>
      <c r="R25" s="37">
        <v>0</v>
      </c>
      <c r="S25" s="31">
        <v>0</v>
      </c>
      <c r="T25" s="37">
        <v>0</v>
      </c>
      <c r="U25" s="30">
        <v>0</v>
      </c>
    </row>
    <row r="26" spans="2:21" ht="15" customHeight="1" x14ac:dyDescent="0.25">
      <c r="B26" s="14" t="s">
        <v>196</v>
      </c>
      <c r="C26" s="17">
        <v>0</v>
      </c>
      <c r="D26" s="25">
        <v>0</v>
      </c>
      <c r="E26" s="21">
        <v>0</v>
      </c>
      <c r="F26" s="37">
        <v>0</v>
      </c>
      <c r="G26" s="25">
        <v>0</v>
      </c>
      <c r="H26" s="21">
        <v>0</v>
      </c>
      <c r="I26" s="17">
        <v>0</v>
      </c>
      <c r="J26" s="25">
        <v>0</v>
      </c>
      <c r="K26" s="30">
        <v>0</v>
      </c>
      <c r="L26" s="17">
        <v>0</v>
      </c>
      <c r="M26" s="25">
        <v>0</v>
      </c>
      <c r="N26" s="31">
        <v>0</v>
      </c>
      <c r="O26" s="37">
        <v>0</v>
      </c>
      <c r="P26" s="25">
        <v>0</v>
      </c>
      <c r="Q26" s="21">
        <v>0</v>
      </c>
      <c r="R26" s="37">
        <v>0</v>
      </c>
      <c r="S26" s="31">
        <v>0</v>
      </c>
      <c r="T26" s="37">
        <v>0</v>
      </c>
      <c r="U26" s="30">
        <v>0</v>
      </c>
    </row>
    <row r="27" spans="2:21" ht="15" customHeight="1" x14ac:dyDescent="0.25">
      <c r="B27" s="14" t="s">
        <v>197</v>
      </c>
      <c r="C27" s="17">
        <v>2709</v>
      </c>
      <c r="D27" s="25">
        <v>567</v>
      </c>
      <c r="E27" s="21">
        <v>20.930232558139537</v>
      </c>
      <c r="F27" s="37">
        <v>2142</v>
      </c>
      <c r="G27" s="25">
        <v>840</v>
      </c>
      <c r="H27" s="21">
        <v>39.215686274509807</v>
      </c>
      <c r="I27" s="17">
        <v>2709</v>
      </c>
      <c r="J27" s="25">
        <v>144</v>
      </c>
      <c r="K27" s="30">
        <v>5.3156146179401995</v>
      </c>
      <c r="L27" s="17">
        <v>2709</v>
      </c>
      <c r="M27" s="25">
        <v>63</v>
      </c>
      <c r="N27" s="31">
        <v>2.3255813953488373</v>
      </c>
      <c r="O27" s="73">
        <v>2480</v>
      </c>
      <c r="P27" s="73">
        <v>252</v>
      </c>
      <c r="Q27" s="21">
        <v>10.161290322580644</v>
      </c>
      <c r="R27" s="37">
        <v>130</v>
      </c>
      <c r="S27" s="31">
        <v>4.798818752307124</v>
      </c>
      <c r="T27" s="37">
        <v>36</v>
      </c>
      <c r="U27" s="30">
        <v>1.3289036544850499</v>
      </c>
    </row>
    <row r="28" spans="2:21" ht="15" customHeight="1" x14ac:dyDescent="0.25">
      <c r="B28" s="14" t="s">
        <v>198</v>
      </c>
      <c r="C28" s="17">
        <v>6774</v>
      </c>
      <c r="D28" s="25">
        <v>692</v>
      </c>
      <c r="E28" s="21">
        <v>10.215529967522881</v>
      </c>
      <c r="F28" s="37">
        <v>6082</v>
      </c>
      <c r="G28" s="25">
        <v>2176</v>
      </c>
      <c r="H28" s="21">
        <v>35.777704702400527</v>
      </c>
      <c r="I28" s="17">
        <v>6774</v>
      </c>
      <c r="J28" s="25">
        <v>143</v>
      </c>
      <c r="K28" s="30">
        <v>2.1110126956008264</v>
      </c>
      <c r="L28" s="17">
        <v>6774</v>
      </c>
      <c r="M28" s="25">
        <v>62</v>
      </c>
      <c r="N28" s="31">
        <v>0.91526424564511366</v>
      </c>
      <c r="O28" s="73">
        <v>6163</v>
      </c>
      <c r="P28" s="73">
        <v>256</v>
      </c>
      <c r="Q28" s="21">
        <v>4.1538211909784195</v>
      </c>
      <c r="R28" s="37">
        <v>462</v>
      </c>
      <c r="S28" s="31">
        <v>6.8201948627103635</v>
      </c>
      <c r="T28" s="37">
        <v>87</v>
      </c>
      <c r="U28" s="30">
        <v>1.2843224092116916</v>
      </c>
    </row>
    <row r="29" spans="2:21" ht="15" customHeight="1" x14ac:dyDescent="0.25">
      <c r="B29" s="14" t="s">
        <v>199</v>
      </c>
      <c r="C29" s="17">
        <v>0</v>
      </c>
      <c r="D29" s="25">
        <v>0</v>
      </c>
      <c r="E29" s="21">
        <v>0</v>
      </c>
      <c r="F29" s="37">
        <v>0</v>
      </c>
      <c r="G29" s="25">
        <v>0</v>
      </c>
      <c r="H29" s="21">
        <v>0</v>
      </c>
      <c r="I29" s="17">
        <v>0</v>
      </c>
      <c r="J29" s="25">
        <v>0</v>
      </c>
      <c r="K29" s="30">
        <v>0</v>
      </c>
      <c r="L29" s="17">
        <v>0</v>
      </c>
      <c r="M29" s="25">
        <v>0</v>
      </c>
      <c r="N29" s="31">
        <v>0</v>
      </c>
      <c r="O29" s="37">
        <v>0</v>
      </c>
      <c r="P29" s="25">
        <v>0</v>
      </c>
      <c r="Q29" s="21">
        <v>0</v>
      </c>
      <c r="R29" s="37">
        <v>0</v>
      </c>
      <c r="S29" s="31">
        <v>0</v>
      </c>
      <c r="T29" s="37">
        <v>0</v>
      </c>
      <c r="U29" s="30">
        <v>0</v>
      </c>
    </row>
    <row r="30" spans="2:21" ht="15" customHeight="1" x14ac:dyDescent="0.25">
      <c r="B30" s="14" t="s">
        <v>200</v>
      </c>
      <c r="C30" s="17">
        <v>944</v>
      </c>
      <c r="D30" s="25">
        <v>50</v>
      </c>
      <c r="E30" s="21">
        <v>5.2966101694915251</v>
      </c>
      <c r="F30" s="37">
        <v>894</v>
      </c>
      <c r="G30" s="25">
        <v>144</v>
      </c>
      <c r="H30" s="21">
        <v>16.107382550335569</v>
      </c>
      <c r="I30" s="17">
        <v>944</v>
      </c>
      <c r="J30" s="25">
        <v>10</v>
      </c>
      <c r="K30" s="30">
        <v>1.0593220338983049</v>
      </c>
      <c r="L30" s="17">
        <v>944</v>
      </c>
      <c r="M30" s="25">
        <v>9</v>
      </c>
      <c r="N30" s="31">
        <v>0.95338983050847459</v>
      </c>
      <c r="O30" s="73">
        <v>820</v>
      </c>
      <c r="P30" s="73">
        <v>43</v>
      </c>
      <c r="Q30" s="21">
        <v>5.2439024390243905</v>
      </c>
      <c r="R30" s="37">
        <v>86</v>
      </c>
      <c r="S30" s="31">
        <v>9.1101694915254239</v>
      </c>
      <c r="T30" s="37">
        <v>29</v>
      </c>
      <c r="U30" s="30">
        <v>3.0720338983050848</v>
      </c>
    </row>
    <row r="31" spans="2:21" ht="15" customHeight="1" x14ac:dyDescent="0.25">
      <c r="B31" s="14" t="s">
        <v>201</v>
      </c>
      <c r="C31" s="17">
        <v>2656</v>
      </c>
      <c r="D31" s="25">
        <v>323</v>
      </c>
      <c r="E31" s="21">
        <v>12.161144578313253</v>
      </c>
      <c r="F31" s="37">
        <v>2333</v>
      </c>
      <c r="G31" s="25">
        <v>774</v>
      </c>
      <c r="H31" s="21">
        <v>33.176168024003431</v>
      </c>
      <c r="I31" s="17">
        <v>2656</v>
      </c>
      <c r="J31" s="25">
        <v>100</v>
      </c>
      <c r="K31" s="30">
        <v>3.7650602409638556</v>
      </c>
      <c r="L31" s="17">
        <v>2656</v>
      </c>
      <c r="M31" s="25">
        <v>58</v>
      </c>
      <c r="N31" s="31">
        <v>2.1837349397590362</v>
      </c>
      <c r="O31" s="73">
        <v>2431</v>
      </c>
      <c r="P31" s="73">
        <v>223</v>
      </c>
      <c r="Q31" s="21">
        <v>9.1731797614150548</v>
      </c>
      <c r="R31" s="37">
        <v>135</v>
      </c>
      <c r="S31" s="31">
        <v>5.0828313253012052</v>
      </c>
      <c r="T31" s="37">
        <v>32</v>
      </c>
      <c r="U31" s="30">
        <v>1.2048192771084338</v>
      </c>
    </row>
    <row r="32" spans="2:21" ht="15" customHeight="1" thickBot="1" x14ac:dyDescent="0.3">
      <c r="B32" s="13" t="s">
        <v>202</v>
      </c>
      <c r="C32" s="18">
        <v>5713</v>
      </c>
      <c r="D32" s="26">
        <v>1195</v>
      </c>
      <c r="E32" s="22">
        <v>20.917206371433572</v>
      </c>
      <c r="F32" s="38">
        <v>4518</v>
      </c>
      <c r="G32" s="26">
        <v>1774</v>
      </c>
      <c r="H32" s="22">
        <v>39.265161575918547</v>
      </c>
      <c r="I32" s="18">
        <v>5713</v>
      </c>
      <c r="J32" s="26">
        <v>448</v>
      </c>
      <c r="K32" s="32">
        <v>7.8417643969893227</v>
      </c>
      <c r="L32" s="18">
        <v>5713</v>
      </c>
      <c r="M32" s="26">
        <v>146</v>
      </c>
      <c r="N32" s="33">
        <v>2.5555750043759846</v>
      </c>
      <c r="O32" s="74">
        <v>5345</v>
      </c>
      <c r="P32" s="74">
        <v>672</v>
      </c>
      <c r="Q32" s="22">
        <v>12.572497661365761</v>
      </c>
      <c r="R32" s="38">
        <v>174</v>
      </c>
      <c r="S32" s="33">
        <v>3.0456852791878175</v>
      </c>
      <c r="T32" s="38">
        <v>48</v>
      </c>
      <c r="U32" s="32">
        <v>0.84018904253457039</v>
      </c>
    </row>
    <row r="33" spans="2:21" ht="15" customHeight="1" thickBot="1" x14ac:dyDescent="0.3">
      <c r="B33" s="15" t="s">
        <v>44</v>
      </c>
      <c r="C33" s="19">
        <f>SUM(C8:C32)</f>
        <v>34816</v>
      </c>
      <c r="D33" s="27">
        <f>SUM(D8:D32)</f>
        <v>7058</v>
      </c>
      <c r="E33" s="23">
        <f>D33/C33*100</f>
        <v>20.272288602941178</v>
      </c>
      <c r="F33" s="39">
        <f>SUM(F8:F32)</f>
        <v>27758</v>
      </c>
      <c r="G33" s="27">
        <f>SUM(G8:G32)</f>
        <v>10994</v>
      </c>
      <c r="H33" s="23">
        <f>G33/F33*100</f>
        <v>39.606599899128184</v>
      </c>
      <c r="I33" s="27">
        <f>SUM(I8:I32)</f>
        <v>34816</v>
      </c>
      <c r="J33" s="27">
        <f>SUM(J8:J32)</f>
        <v>1968</v>
      </c>
      <c r="K33" s="34">
        <f>J33/I33*100</f>
        <v>5.6525735294117645</v>
      </c>
      <c r="L33" s="19">
        <f>SUM(L8:L32)</f>
        <v>34816</v>
      </c>
      <c r="M33" s="27">
        <f>SUM(M8:M32)</f>
        <v>751</v>
      </c>
      <c r="N33" s="35">
        <f>M33/L33*100</f>
        <v>2.1570542279411766</v>
      </c>
      <c r="O33" s="71">
        <f>SUM(O8:O32)</f>
        <v>31732</v>
      </c>
      <c r="P33" s="71">
        <f>SUM(P8:P32)</f>
        <v>2693</v>
      </c>
      <c r="Q33" s="35">
        <f>P33/O33*100</f>
        <v>8.4867011218958766</v>
      </c>
      <c r="R33" s="39">
        <f>SUM(R8:R32)</f>
        <v>1878</v>
      </c>
      <c r="S33" s="35">
        <f>R33/L33*100</f>
        <v>5.3940716911764701</v>
      </c>
      <c r="T33" s="39">
        <f>SUM(T8:T32)</f>
        <v>455</v>
      </c>
      <c r="U33" s="34">
        <f>T33/L33*100</f>
        <v>1.3068704044117647</v>
      </c>
    </row>
    <row r="34" spans="2:21" ht="15" customHeight="1" x14ac:dyDescent="0.25">
      <c r="B34" s="2" t="str">
        <f>_xlfn.CONCAT("Fuente: Sistema de Información SIEN - HIS, ",RIGHT(INICIO!C8,4),".")</f>
        <v>Fuente: Sistema de Información SIEN - HIS, 2025.</v>
      </c>
      <c r="C34" s="2"/>
    </row>
    <row r="35" spans="2:21" ht="15" customHeight="1" x14ac:dyDescent="0.25">
      <c r="B35" s="2" t="s">
        <v>69</v>
      </c>
      <c r="C35" s="2"/>
    </row>
    <row r="36" spans="2:21" ht="15" customHeight="1" x14ac:dyDescent="0.25">
      <c r="B36" s="2" t="s">
        <v>16</v>
      </c>
      <c r="C36" s="2"/>
    </row>
    <row r="37" spans="2:21" ht="15" customHeight="1" x14ac:dyDescent="0.25">
      <c r="B37" s="2" t="s">
        <v>21</v>
      </c>
      <c r="C37" s="2"/>
    </row>
  </sheetData>
  <mergeCells count="18">
    <mergeCell ref="I6:I7"/>
    <mergeCell ref="G6:H6"/>
    <mergeCell ref="F6:F7"/>
    <mergeCell ref="B2:U2"/>
    <mergeCell ref="B3:U3"/>
    <mergeCell ref="M6:N6"/>
    <mergeCell ref="L6:L7"/>
    <mergeCell ref="R6:S6"/>
    <mergeCell ref="B5:B7"/>
    <mergeCell ref="D6:E6"/>
    <mergeCell ref="C6:C7"/>
    <mergeCell ref="C5:H5"/>
    <mergeCell ref="I5:K5"/>
    <mergeCell ref="L5:U5"/>
    <mergeCell ref="T6:U6"/>
    <mergeCell ref="J6:K6"/>
    <mergeCell ref="P6:Q6"/>
    <mergeCell ref="O6:O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tabColor rgb="FF00B050"/>
  </sheetPr>
  <dimension ref="B2:U41"/>
  <sheetViews>
    <sheetView showGridLines="0" topLeftCell="A3" zoomScaleNormal="100" workbookViewId="0">
      <selection activeCell="B8" sqref="B8:U36"/>
    </sheetView>
  </sheetViews>
  <sheetFormatPr baseColWidth="10" defaultColWidth="11.42578125" defaultRowHeight="15" customHeight="1" x14ac:dyDescent="0.25"/>
  <cols>
    <col min="1" max="1" width="12.7109375" style="1" customWidth="1"/>
    <col min="2" max="2" width="20.7109375" style="1" customWidth="1"/>
    <col min="3" max="21" width="12.7109375" style="1" customWidth="1"/>
    <col min="22" max="16384" width="11.42578125" style="1"/>
  </cols>
  <sheetData>
    <row r="2" spans="2:21" ht="84.95" customHeight="1" x14ac:dyDescent="0.25">
      <c r="B2" s="91" t="s">
        <v>45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</row>
    <row r="3" spans="2:21" ht="15" customHeight="1" x14ac:dyDescent="0.25">
      <c r="B3" s="92" t="str">
        <f>INICIO!C$8</f>
        <v>PERIODO: ENERO A MARZO - 2025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</row>
    <row r="4" spans="2:21" ht="15" customHeight="1" thickBot="1" x14ac:dyDescent="0.3"/>
    <row r="5" spans="2:21" ht="15" customHeight="1" thickBot="1" x14ac:dyDescent="0.3">
      <c r="B5" s="94" t="s">
        <v>22</v>
      </c>
      <c r="C5" s="93" t="s">
        <v>11</v>
      </c>
      <c r="D5" s="93"/>
      <c r="E5" s="93"/>
      <c r="F5" s="93"/>
      <c r="G5" s="93"/>
      <c r="H5" s="93"/>
      <c r="I5" s="93" t="s">
        <v>12</v>
      </c>
      <c r="J5" s="93"/>
      <c r="K5" s="93"/>
      <c r="L5" s="93" t="s">
        <v>14</v>
      </c>
      <c r="M5" s="93"/>
      <c r="N5" s="93"/>
      <c r="O5" s="93"/>
      <c r="P5" s="93"/>
      <c r="Q5" s="93"/>
      <c r="R5" s="93"/>
      <c r="S5" s="93"/>
      <c r="T5" s="93"/>
      <c r="U5" s="93"/>
    </row>
    <row r="6" spans="2:21" ht="15" customHeight="1" thickBot="1" x14ac:dyDescent="0.3">
      <c r="B6" s="94"/>
      <c r="C6" s="93" t="s">
        <v>10</v>
      </c>
      <c r="D6" s="93" t="s">
        <v>9</v>
      </c>
      <c r="E6" s="93"/>
      <c r="F6" s="93" t="s">
        <v>10</v>
      </c>
      <c r="G6" s="97" t="s">
        <v>20</v>
      </c>
      <c r="H6" s="96"/>
      <c r="I6" s="93" t="s">
        <v>10</v>
      </c>
      <c r="J6" s="93" t="s">
        <v>13</v>
      </c>
      <c r="K6" s="93"/>
      <c r="L6" s="93" t="s">
        <v>10</v>
      </c>
      <c r="M6" s="93" t="s">
        <v>15</v>
      </c>
      <c r="N6" s="93"/>
      <c r="O6" s="93" t="s">
        <v>10</v>
      </c>
      <c r="P6" s="95" t="s">
        <v>41</v>
      </c>
      <c r="Q6" s="96"/>
      <c r="R6" s="93" t="s">
        <v>3</v>
      </c>
      <c r="S6" s="93"/>
      <c r="T6" s="93" t="s">
        <v>4</v>
      </c>
      <c r="U6" s="93"/>
    </row>
    <row r="7" spans="2:21" ht="30" customHeight="1" thickBot="1" x14ac:dyDescent="0.3">
      <c r="B7" s="94"/>
      <c r="C7" s="93"/>
      <c r="D7" s="9" t="s">
        <v>1</v>
      </c>
      <c r="E7" s="9" t="s">
        <v>2</v>
      </c>
      <c r="F7" s="93"/>
      <c r="G7" s="9" t="s">
        <v>1</v>
      </c>
      <c r="H7" s="9" t="s">
        <v>2</v>
      </c>
      <c r="I7" s="93"/>
      <c r="J7" s="9" t="s">
        <v>1</v>
      </c>
      <c r="K7" s="9" t="s">
        <v>2</v>
      </c>
      <c r="L7" s="93"/>
      <c r="M7" s="9" t="s">
        <v>1</v>
      </c>
      <c r="N7" s="9" t="s">
        <v>2</v>
      </c>
      <c r="O7" s="93"/>
      <c r="P7" s="9" t="s">
        <v>1</v>
      </c>
      <c r="Q7" s="9" t="s">
        <v>2</v>
      </c>
      <c r="R7" s="9" t="s">
        <v>1</v>
      </c>
      <c r="S7" s="9" t="s">
        <v>2</v>
      </c>
      <c r="T7" s="9" t="s">
        <v>1</v>
      </c>
      <c r="U7" s="9" t="s">
        <v>2</v>
      </c>
    </row>
    <row r="8" spans="2:21" ht="15" customHeight="1" x14ac:dyDescent="0.25">
      <c r="B8" s="13" t="s">
        <v>178</v>
      </c>
      <c r="C8" s="16">
        <v>5249</v>
      </c>
      <c r="D8" s="24">
        <v>1830</v>
      </c>
      <c r="E8" s="20">
        <v>34.86378357782435</v>
      </c>
      <c r="F8" s="36">
        <v>3419</v>
      </c>
      <c r="G8" s="24">
        <v>1871</v>
      </c>
      <c r="H8" s="20">
        <v>54.723603392804911</v>
      </c>
      <c r="I8" s="16">
        <v>5249</v>
      </c>
      <c r="J8" s="24">
        <v>392</v>
      </c>
      <c r="K8" s="28">
        <v>7.4680891598399688</v>
      </c>
      <c r="L8" s="16">
        <v>5249</v>
      </c>
      <c r="M8" s="24">
        <v>102</v>
      </c>
      <c r="N8" s="29">
        <v>1.9432272813869309</v>
      </c>
      <c r="O8" s="72">
        <v>4710</v>
      </c>
      <c r="P8" s="72">
        <v>319</v>
      </c>
      <c r="Q8" s="20">
        <v>6.7728237791932058</v>
      </c>
      <c r="R8" s="36">
        <v>339</v>
      </c>
      <c r="S8" s="29">
        <v>6.458373023433035</v>
      </c>
      <c r="T8" s="36">
        <v>98</v>
      </c>
      <c r="U8" s="28">
        <v>1.8670222899599922</v>
      </c>
    </row>
    <row r="9" spans="2:21" ht="15" customHeight="1" x14ac:dyDescent="0.25">
      <c r="B9" s="14" t="s">
        <v>179</v>
      </c>
      <c r="C9" s="17">
        <v>0</v>
      </c>
      <c r="D9" s="25">
        <v>0</v>
      </c>
      <c r="E9" s="21">
        <v>0</v>
      </c>
      <c r="F9" s="37">
        <v>0</v>
      </c>
      <c r="G9" s="25">
        <v>0</v>
      </c>
      <c r="H9" s="21">
        <v>0</v>
      </c>
      <c r="I9" s="17">
        <v>0</v>
      </c>
      <c r="J9" s="25">
        <v>0</v>
      </c>
      <c r="K9" s="30">
        <v>0</v>
      </c>
      <c r="L9" s="17">
        <v>0</v>
      </c>
      <c r="M9" s="25">
        <v>0</v>
      </c>
      <c r="N9" s="31">
        <v>0</v>
      </c>
      <c r="O9" s="25">
        <v>0</v>
      </c>
      <c r="P9" s="25">
        <v>0</v>
      </c>
      <c r="Q9" s="21">
        <v>0</v>
      </c>
      <c r="R9" s="37">
        <v>0</v>
      </c>
      <c r="S9" s="31">
        <v>0</v>
      </c>
      <c r="T9" s="37">
        <v>0</v>
      </c>
      <c r="U9" s="30">
        <v>0</v>
      </c>
    </row>
    <row r="10" spans="2:21" ht="15" customHeight="1" x14ac:dyDescent="0.25">
      <c r="B10" s="14" t="s">
        <v>180</v>
      </c>
      <c r="C10" s="17">
        <v>0</v>
      </c>
      <c r="D10" s="25">
        <v>0</v>
      </c>
      <c r="E10" s="21">
        <v>0</v>
      </c>
      <c r="F10" s="37">
        <v>0</v>
      </c>
      <c r="G10" s="25">
        <v>0</v>
      </c>
      <c r="H10" s="21">
        <v>0</v>
      </c>
      <c r="I10" s="17">
        <v>0</v>
      </c>
      <c r="J10" s="25">
        <v>0</v>
      </c>
      <c r="K10" s="30">
        <v>0</v>
      </c>
      <c r="L10" s="17">
        <v>0</v>
      </c>
      <c r="M10" s="25">
        <v>0</v>
      </c>
      <c r="N10" s="31">
        <v>0</v>
      </c>
      <c r="O10" s="25">
        <v>0</v>
      </c>
      <c r="P10" s="25">
        <v>0</v>
      </c>
      <c r="Q10" s="21">
        <v>0</v>
      </c>
      <c r="R10" s="37">
        <v>0</v>
      </c>
      <c r="S10" s="31">
        <v>0</v>
      </c>
      <c r="T10" s="37">
        <v>0</v>
      </c>
      <c r="U10" s="30">
        <v>0</v>
      </c>
    </row>
    <row r="11" spans="2:21" ht="15" customHeight="1" x14ac:dyDescent="0.25">
      <c r="B11" s="14" t="s">
        <v>181</v>
      </c>
      <c r="C11" s="17">
        <v>0</v>
      </c>
      <c r="D11" s="25">
        <v>0</v>
      </c>
      <c r="E11" s="21">
        <v>0</v>
      </c>
      <c r="F11" s="37">
        <v>0</v>
      </c>
      <c r="G11" s="25">
        <v>0</v>
      </c>
      <c r="H11" s="21">
        <v>0</v>
      </c>
      <c r="I11" s="17">
        <v>0</v>
      </c>
      <c r="J11" s="25">
        <v>0</v>
      </c>
      <c r="K11" s="30">
        <v>0</v>
      </c>
      <c r="L11" s="17">
        <v>0</v>
      </c>
      <c r="M11" s="25">
        <v>0</v>
      </c>
      <c r="N11" s="31">
        <v>0</v>
      </c>
      <c r="O11" s="25">
        <v>0</v>
      </c>
      <c r="P11" s="25">
        <v>0</v>
      </c>
      <c r="Q11" s="21">
        <v>0</v>
      </c>
      <c r="R11" s="37">
        <v>0</v>
      </c>
      <c r="S11" s="31">
        <v>0</v>
      </c>
      <c r="T11" s="37">
        <v>0</v>
      </c>
      <c r="U11" s="30">
        <v>0</v>
      </c>
    </row>
    <row r="12" spans="2:21" ht="15" customHeight="1" x14ac:dyDescent="0.25">
      <c r="B12" s="14" t="s">
        <v>182</v>
      </c>
      <c r="C12" s="17">
        <v>0</v>
      </c>
      <c r="D12" s="25">
        <v>0</v>
      </c>
      <c r="E12" s="21">
        <v>0</v>
      </c>
      <c r="F12" s="37">
        <v>0</v>
      </c>
      <c r="G12" s="25">
        <v>0</v>
      </c>
      <c r="H12" s="21">
        <v>0</v>
      </c>
      <c r="I12" s="17">
        <v>0</v>
      </c>
      <c r="J12" s="25">
        <v>0</v>
      </c>
      <c r="K12" s="30">
        <v>0</v>
      </c>
      <c r="L12" s="17">
        <v>0</v>
      </c>
      <c r="M12" s="25">
        <v>0</v>
      </c>
      <c r="N12" s="31">
        <v>0</v>
      </c>
      <c r="O12" s="25">
        <v>0</v>
      </c>
      <c r="P12" s="25">
        <v>0</v>
      </c>
      <c r="Q12" s="21">
        <v>0</v>
      </c>
      <c r="R12" s="37">
        <v>0</v>
      </c>
      <c r="S12" s="31">
        <v>0</v>
      </c>
      <c r="T12" s="37">
        <v>0</v>
      </c>
      <c r="U12" s="30">
        <v>0</v>
      </c>
    </row>
    <row r="13" spans="2:21" ht="15" customHeight="1" x14ac:dyDescent="0.25">
      <c r="B13" s="14" t="s">
        <v>183</v>
      </c>
      <c r="C13" s="17">
        <v>3004</v>
      </c>
      <c r="D13" s="25">
        <v>541</v>
      </c>
      <c r="E13" s="21">
        <v>18.009320905459386</v>
      </c>
      <c r="F13" s="37">
        <v>2463</v>
      </c>
      <c r="G13" s="25">
        <v>1045</v>
      </c>
      <c r="H13" s="21">
        <v>42.427933414535119</v>
      </c>
      <c r="I13" s="17">
        <v>3004</v>
      </c>
      <c r="J13" s="25">
        <v>127</v>
      </c>
      <c r="K13" s="30">
        <v>4.2276964047936083</v>
      </c>
      <c r="L13" s="17">
        <v>3004</v>
      </c>
      <c r="M13" s="25">
        <v>37</v>
      </c>
      <c r="N13" s="31">
        <v>1.2316910785619175</v>
      </c>
      <c r="O13" s="25">
        <v>2775</v>
      </c>
      <c r="P13" s="25">
        <v>210</v>
      </c>
      <c r="Q13" s="21">
        <v>7.5675675675675684</v>
      </c>
      <c r="R13" s="37">
        <v>158</v>
      </c>
      <c r="S13" s="31">
        <v>5.2596537949400801</v>
      </c>
      <c r="T13" s="37">
        <v>34</v>
      </c>
      <c r="U13" s="30">
        <v>1.1318242343541944</v>
      </c>
    </row>
    <row r="14" spans="2:21" ht="15" customHeight="1" x14ac:dyDescent="0.25">
      <c r="B14" s="14" t="s">
        <v>184</v>
      </c>
      <c r="C14" s="17">
        <v>0</v>
      </c>
      <c r="D14" s="25">
        <v>0</v>
      </c>
      <c r="E14" s="21">
        <v>0</v>
      </c>
      <c r="F14" s="37">
        <v>0</v>
      </c>
      <c r="G14" s="25">
        <v>0</v>
      </c>
      <c r="H14" s="21">
        <v>0</v>
      </c>
      <c r="I14" s="17">
        <v>0</v>
      </c>
      <c r="J14" s="25">
        <v>0</v>
      </c>
      <c r="K14" s="30">
        <v>0</v>
      </c>
      <c r="L14" s="17">
        <v>0</v>
      </c>
      <c r="M14" s="25">
        <v>0</v>
      </c>
      <c r="N14" s="31">
        <v>0</v>
      </c>
      <c r="O14" s="25">
        <v>0</v>
      </c>
      <c r="P14" s="25">
        <v>0</v>
      </c>
      <c r="Q14" s="21">
        <v>0</v>
      </c>
      <c r="R14" s="37">
        <v>0</v>
      </c>
      <c r="S14" s="31">
        <v>0</v>
      </c>
      <c r="T14" s="37">
        <v>0</v>
      </c>
      <c r="U14" s="30">
        <v>0</v>
      </c>
    </row>
    <row r="15" spans="2:21" ht="15" customHeight="1" x14ac:dyDescent="0.25">
      <c r="B15" s="14" t="s">
        <v>185</v>
      </c>
      <c r="C15" s="17">
        <v>0</v>
      </c>
      <c r="D15" s="25">
        <v>0</v>
      </c>
      <c r="E15" s="21">
        <v>0</v>
      </c>
      <c r="F15" s="37">
        <v>0</v>
      </c>
      <c r="G15" s="25">
        <v>0</v>
      </c>
      <c r="H15" s="21">
        <v>0</v>
      </c>
      <c r="I15" s="17">
        <v>0</v>
      </c>
      <c r="J15" s="25">
        <v>0</v>
      </c>
      <c r="K15" s="30">
        <v>0</v>
      </c>
      <c r="L15" s="17">
        <v>0</v>
      </c>
      <c r="M15" s="25">
        <v>0</v>
      </c>
      <c r="N15" s="31">
        <v>0</v>
      </c>
      <c r="O15" s="25">
        <v>0</v>
      </c>
      <c r="P15" s="25">
        <v>0</v>
      </c>
      <c r="Q15" s="21">
        <v>0</v>
      </c>
      <c r="R15" s="37">
        <v>0</v>
      </c>
      <c r="S15" s="31">
        <v>0</v>
      </c>
      <c r="T15" s="37">
        <v>0</v>
      </c>
      <c r="U15" s="30">
        <v>0</v>
      </c>
    </row>
    <row r="16" spans="2:21" ht="15" customHeight="1" x14ac:dyDescent="0.25">
      <c r="B16" s="14" t="s">
        <v>186</v>
      </c>
      <c r="C16" s="17">
        <v>0</v>
      </c>
      <c r="D16" s="25">
        <v>0</v>
      </c>
      <c r="E16" s="21">
        <v>0</v>
      </c>
      <c r="F16" s="37">
        <v>0</v>
      </c>
      <c r="G16" s="25">
        <v>0</v>
      </c>
      <c r="H16" s="21">
        <v>0</v>
      </c>
      <c r="I16" s="17">
        <v>0</v>
      </c>
      <c r="J16" s="25">
        <v>0</v>
      </c>
      <c r="K16" s="30">
        <v>0</v>
      </c>
      <c r="L16" s="17">
        <v>0</v>
      </c>
      <c r="M16" s="25">
        <v>0</v>
      </c>
      <c r="N16" s="31">
        <v>0</v>
      </c>
      <c r="O16" s="25">
        <v>0</v>
      </c>
      <c r="P16" s="25">
        <v>0</v>
      </c>
      <c r="Q16" s="21">
        <v>0</v>
      </c>
      <c r="R16" s="37">
        <v>0</v>
      </c>
      <c r="S16" s="31">
        <v>0</v>
      </c>
      <c r="T16" s="37">
        <v>0</v>
      </c>
      <c r="U16" s="30">
        <v>0</v>
      </c>
    </row>
    <row r="17" spans="2:21" ht="15" customHeight="1" x14ac:dyDescent="0.25">
      <c r="B17" s="14" t="s">
        <v>187</v>
      </c>
      <c r="C17" s="17">
        <v>0</v>
      </c>
      <c r="D17" s="25">
        <v>0</v>
      </c>
      <c r="E17" s="21">
        <v>0</v>
      </c>
      <c r="F17" s="37">
        <v>0</v>
      </c>
      <c r="G17" s="25">
        <v>0</v>
      </c>
      <c r="H17" s="21">
        <v>0</v>
      </c>
      <c r="I17" s="17">
        <v>0</v>
      </c>
      <c r="J17" s="25">
        <v>0</v>
      </c>
      <c r="K17" s="30">
        <v>0</v>
      </c>
      <c r="L17" s="17">
        <v>0</v>
      </c>
      <c r="M17" s="25">
        <v>0</v>
      </c>
      <c r="N17" s="31">
        <v>0</v>
      </c>
      <c r="O17" s="25">
        <v>0</v>
      </c>
      <c r="P17" s="25">
        <v>0</v>
      </c>
      <c r="Q17" s="21">
        <v>0</v>
      </c>
      <c r="R17" s="37">
        <v>0</v>
      </c>
      <c r="S17" s="31">
        <v>0</v>
      </c>
      <c r="T17" s="37">
        <v>0</v>
      </c>
      <c r="U17" s="30">
        <v>0</v>
      </c>
    </row>
    <row r="18" spans="2:21" ht="15" customHeight="1" x14ac:dyDescent="0.25">
      <c r="B18" s="14" t="s">
        <v>188</v>
      </c>
      <c r="C18" s="17">
        <v>0</v>
      </c>
      <c r="D18" s="25">
        <v>0</v>
      </c>
      <c r="E18" s="21">
        <v>0</v>
      </c>
      <c r="F18" s="37">
        <v>0</v>
      </c>
      <c r="G18" s="25">
        <v>0</v>
      </c>
      <c r="H18" s="21">
        <v>0</v>
      </c>
      <c r="I18" s="17">
        <v>0</v>
      </c>
      <c r="J18" s="25">
        <v>0</v>
      </c>
      <c r="K18" s="30">
        <v>0</v>
      </c>
      <c r="L18" s="17">
        <v>0</v>
      </c>
      <c r="M18" s="25">
        <v>0</v>
      </c>
      <c r="N18" s="31">
        <v>0</v>
      </c>
      <c r="O18" s="25">
        <v>0</v>
      </c>
      <c r="P18" s="25">
        <v>0</v>
      </c>
      <c r="Q18" s="21">
        <v>0</v>
      </c>
      <c r="R18" s="37">
        <v>0</v>
      </c>
      <c r="S18" s="31">
        <v>0</v>
      </c>
      <c r="T18" s="37">
        <v>0</v>
      </c>
      <c r="U18" s="30">
        <v>0</v>
      </c>
    </row>
    <row r="19" spans="2:21" ht="15" customHeight="1" x14ac:dyDescent="0.25">
      <c r="B19" s="14" t="s">
        <v>189</v>
      </c>
      <c r="C19" s="17">
        <v>0</v>
      </c>
      <c r="D19" s="25">
        <v>0</v>
      </c>
      <c r="E19" s="21">
        <v>0</v>
      </c>
      <c r="F19" s="37">
        <v>0</v>
      </c>
      <c r="G19" s="25">
        <v>0</v>
      </c>
      <c r="H19" s="21">
        <v>0</v>
      </c>
      <c r="I19" s="17">
        <v>0</v>
      </c>
      <c r="J19" s="25">
        <v>0</v>
      </c>
      <c r="K19" s="30">
        <v>0</v>
      </c>
      <c r="L19" s="17">
        <v>0</v>
      </c>
      <c r="M19" s="25">
        <v>0</v>
      </c>
      <c r="N19" s="31">
        <v>0</v>
      </c>
      <c r="O19" s="25">
        <v>0</v>
      </c>
      <c r="P19" s="25">
        <v>0</v>
      </c>
      <c r="Q19" s="21">
        <v>0</v>
      </c>
      <c r="R19" s="37">
        <v>0</v>
      </c>
      <c r="S19" s="31">
        <v>0</v>
      </c>
      <c r="T19" s="37">
        <v>0</v>
      </c>
      <c r="U19" s="30">
        <v>0</v>
      </c>
    </row>
    <row r="20" spans="2:21" ht="15" customHeight="1" x14ac:dyDescent="0.25">
      <c r="B20" s="14" t="s">
        <v>190</v>
      </c>
      <c r="C20" s="17">
        <v>0</v>
      </c>
      <c r="D20" s="25">
        <v>0</v>
      </c>
      <c r="E20" s="21">
        <v>0</v>
      </c>
      <c r="F20" s="37">
        <v>0</v>
      </c>
      <c r="G20" s="25">
        <v>0</v>
      </c>
      <c r="H20" s="21">
        <v>0</v>
      </c>
      <c r="I20" s="17">
        <v>0</v>
      </c>
      <c r="J20" s="25">
        <v>0</v>
      </c>
      <c r="K20" s="30">
        <v>0</v>
      </c>
      <c r="L20" s="17">
        <v>0</v>
      </c>
      <c r="M20" s="25">
        <v>0</v>
      </c>
      <c r="N20" s="31">
        <v>0</v>
      </c>
      <c r="O20" s="25">
        <v>0</v>
      </c>
      <c r="P20" s="25">
        <v>0</v>
      </c>
      <c r="Q20" s="21">
        <v>0</v>
      </c>
      <c r="R20" s="37">
        <v>0</v>
      </c>
      <c r="S20" s="31">
        <v>0</v>
      </c>
      <c r="T20" s="37">
        <v>0</v>
      </c>
      <c r="U20" s="30">
        <v>0</v>
      </c>
    </row>
    <row r="21" spans="2:21" ht="15" customHeight="1" x14ac:dyDescent="0.25">
      <c r="B21" s="14" t="s">
        <v>191</v>
      </c>
      <c r="C21" s="17">
        <v>0</v>
      </c>
      <c r="D21" s="25">
        <v>0</v>
      </c>
      <c r="E21" s="21">
        <v>0</v>
      </c>
      <c r="F21" s="37">
        <v>0</v>
      </c>
      <c r="G21" s="25">
        <v>0</v>
      </c>
      <c r="H21" s="21">
        <v>0</v>
      </c>
      <c r="I21" s="17">
        <v>0</v>
      </c>
      <c r="J21" s="25">
        <v>0</v>
      </c>
      <c r="K21" s="30">
        <v>0</v>
      </c>
      <c r="L21" s="17">
        <v>0</v>
      </c>
      <c r="M21" s="25">
        <v>0</v>
      </c>
      <c r="N21" s="31">
        <v>0</v>
      </c>
      <c r="O21" s="25">
        <v>0</v>
      </c>
      <c r="P21" s="25">
        <v>0</v>
      </c>
      <c r="Q21" s="21">
        <v>0</v>
      </c>
      <c r="R21" s="37">
        <v>0</v>
      </c>
      <c r="S21" s="31">
        <v>0</v>
      </c>
      <c r="T21" s="37">
        <v>0</v>
      </c>
      <c r="U21" s="30">
        <v>0</v>
      </c>
    </row>
    <row r="22" spans="2:21" ht="15" customHeight="1" x14ac:dyDescent="0.25">
      <c r="B22" s="14" t="s">
        <v>203</v>
      </c>
      <c r="C22" s="17">
        <v>0</v>
      </c>
      <c r="D22" s="25">
        <v>0</v>
      </c>
      <c r="E22" s="21">
        <v>0</v>
      </c>
      <c r="F22" s="37">
        <v>0</v>
      </c>
      <c r="G22" s="25">
        <v>0</v>
      </c>
      <c r="H22" s="21">
        <v>0</v>
      </c>
      <c r="I22" s="17">
        <v>0</v>
      </c>
      <c r="J22" s="25">
        <v>0</v>
      </c>
      <c r="K22" s="30">
        <v>0</v>
      </c>
      <c r="L22" s="17">
        <v>0</v>
      </c>
      <c r="M22" s="25">
        <v>0</v>
      </c>
      <c r="N22" s="31">
        <v>0</v>
      </c>
      <c r="O22" s="25">
        <v>0</v>
      </c>
      <c r="P22" s="25">
        <v>0</v>
      </c>
      <c r="Q22" s="21">
        <v>0</v>
      </c>
      <c r="R22" s="37">
        <v>0</v>
      </c>
      <c r="S22" s="31">
        <v>0</v>
      </c>
      <c r="T22" s="37">
        <v>0</v>
      </c>
      <c r="U22" s="30">
        <v>0</v>
      </c>
    </row>
    <row r="23" spans="2:21" ht="15" customHeight="1" x14ac:dyDescent="0.25">
      <c r="B23" s="14" t="s">
        <v>204</v>
      </c>
      <c r="C23" s="17">
        <v>0</v>
      </c>
      <c r="D23" s="25">
        <v>0</v>
      </c>
      <c r="E23" s="21">
        <v>0</v>
      </c>
      <c r="F23" s="37">
        <v>0</v>
      </c>
      <c r="G23" s="25">
        <v>0</v>
      </c>
      <c r="H23" s="21">
        <v>0</v>
      </c>
      <c r="I23" s="17">
        <v>0</v>
      </c>
      <c r="J23" s="25">
        <v>0</v>
      </c>
      <c r="K23" s="30">
        <v>0</v>
      </c>
      <c r="L23" s="17">
        <v>0</v>
      </c>
      <c r="M23" s="25">
        <v>0</v>
      </c>
      <c r="N23" s="31">
        <v>0</v>
      </c>
      <c r="O23" s="25">
        <v>0</v>
      </c>
      <c r="P23" s="25">
        <v>0</v>
      </c>
      <c r="Q23" s="21">
        <v>0</v>
      </c>
      <c r="R23" s="37">
        <v>0</v>
      </c>
      <c r="S23" s="31">
        <v>0</v>
      </c>
      <c r="T23" s="37">
        <v>0</v>
      </c>
      <c r="U23" s="30">
        <v>0</v>
      </c>
    </row>
    <row r="24" spans="2:21" ht="15" customHeight="1" x14ac:dyDescent="0.25">
      <c r="B24" s="14" t="s">
        <v>205</v>
      </c>
      <c r="C24" s="17">
        <v>0</v>
      </c>
      <c r="D24" s="25">
        <v>0</v>
      </c>
      <c r="E24" s="21">
        <v>0</v>
      </c>
      <c r="F24" s="37">
        <v>0</v>
      </c>
      <c r="G24" s="25">
        <v>0</v>
      </c>
      <c r="H24" s="21">
        <v>0</v>
      </c>
      <c r="I24" s="17">
        <v>0</v>
      </c>
      <c r="J24" s="25">
        <v>0</v>
      </c>
      <c r="K24" s="30">
        <v>0</v>
      </c>
      <c r="L24" s="17">
        <v>0</v>
      </c>
      <c r="M24" s="25">
        <v>0</v>
      </c>
      <c r="N24" s="31">
        <v>0</v>
      </c>
      <c r="O24" s="25">
        <v>0</v>
      </c>
      <c r="P24" s="25">
        <v>0</v>
      </c>
      <c r="Q24" s="21">
        <v>0</v>
      </c>
      <c r="R24" s="37">
        <v>0</v>
      </c>
      <c r="S24" s="31">
        <v>0</v>
      </c>
      <c r="T24" s="37">
        <v>0</v>
      </c>
      <c r="U24" s="30">
        <v>0</v>
      </c>
    </row>
    <row r="25" spans="2:21" ht="15" customHeight="1" x14ac:dyDescent="0.25">
      <c r="B25" s="14" t="s">
        <v>206</v>
      </c>
      <c r="C25" s="17">
        <v>0</v>
      </c>
      <c r="D25" s="25">
        <v>0</v>
      </c>
      <c r="E25" s="21">
        <v>0</v>
      </c>
      <c r="F25" s="37">
        <v>0</v>
      </c>
      <c r="G25" s="25">
        <v>0</v>
      </c>
      <c r="H25" s="21">
        <v>0</v>
      </c>
      <c r="I25" s="17">
        <v>0</v>
      </c>
      <c r="J25" s="25">
        <v>0</v>
      </c>
      <c r="K25" s="30">
        <v>0</v>
      </c>
      <c r="L25" s="17">
        <v>0</v>
      </c>
      <c r="M25" s="25">
        <v>0</v>
      </c>
      <c r="N25" s="31">
        <v>0</v>
      </c>
      <c r="O25" s="25">
        <v>0</v>
      </c>
      <c r="P25" s="25">
        <v>0</v>
      </c>
      <c r="Q25" s="21">
        <v>0</v>
      </c>
      <c r="R25" s="37">
        <v>0</v>
      </c>
      <c r="S25" s="31">
        <v>0</v>
      </c>
      <c r="T25" s="37">
        <v>0</v>
      </c>
      <c r="U25" s="30">
        <v>0</v>
      </c>
    </row>
    <row r="26" spans="2:21" ht="15" customHeight="1" x14ac:dyDescent="0.25">
      <c r="B26" s="14" t="s">
        <v>207</v>
      </c>
      <c r="C26" s="17">
        <v>0</v>
      </c>
      <c r="D26" s="25">
        <v>0</v>
      </c>
      <c r="E26" s="21">
        <v>0</v>
      </c>
      <c r="F26" s="37">
        <v>0</v>
      </c>
      <c r="G26" s="25">
        <v>0</v>
      </c>
      <c r="H26" s="21">
        <v>0</v>
      </c>
      <c r="I26" s="17">
        <v>0</v>
      </c>
      <c r="J26" s="25">
        <v>0</v>
      </c>
      <c r="K26" s="30">
        <v>0</v>
      </c>
      <c r="L26" s="17">
        <v>0</v>
      </c>
      <c r="M26" s="25">
        <v>0</v>
      </c>
      <c r="N26" s="31">
        <v>0</v>
      </c>
      <c r="O26" s="25">
        <v>0</v>
      </c>
      <c r="P26" s="25">
        <v>0</v>
      </c>
      <c r="Q26" s="21">
        <v>0</v>
      </c>
      <c r="R26" s="37">
        <v>0</v>
      </c>
      <c r="S26" s="31">
        <v>0</v>
      </c>
      <c r="T26" s="37">
        <v>0</v>
      </c>
      <c r="U26" s="30">
        <v>0</v>
      </c>
    </row>
    <row r="27" spans="2:21" ht="15" customHeight="1" x14ac:dyDescent="0.25">
      <c r="B27" s="14" t="s">
        <v>193</v>
      </c>
      <c r="C27" s="17">
        <v>5588</v>
      </c>
      <c r="D27" s="25">
        <v>1586</v>
      </c>
      <c r="E27" s="21">
        <v>28.382247673586257</v>
      </c>
      <c r="F27" s="37">
        <v>4002</v>
      </c>
      <c r="G27" s="25">
        <v>1812</v>
      </c>
      <c r="H27" s="21">
        <v>45.277361319340329</v>
      </c>
      <c r="I27" s="17">
        <v>5588</v>
      </c>
      <c r="J27" s="25">
        <v>531</v>
      </c>
      <c r="K27" s="30">
        <v>9.5025053686470997</v>
      </c>
      <c r="L27" s="17">
        <v>5588</v>
      </c>
      <c r="M27" s="25">
        <v>240</v>
      </c>
      <c r="N27" s="31">
        <v>4.2949176807444527</v>
      </c>
      <c r="O27" s="25">
        <v>5019</v>
      </c>
      <c r="P27" s="25">
        <v>516</v>
      </c>
      <c r="Q27" s="21">
        <v>10.280932456664674</v>
      </c>
      <c r="R27" s="37">
        <v>270</v>
      </c>
      <c r="S27" s="31">
        <v>4.8317823908375086</v>
      </c>
      <c r="T27" s="37">
        <v>59</v>
      </c>
      <c r="U27" s="30">
        <v>1.0558339298496779</v>
      </c>
    </row>
    <row r="28" spans="2:21" ht="15" customHeight="1" x14ac:dyDescent="0.25">
      <c r="B28" s="14" t="s">
        <v>194</v>
      </c>
      <c r="C28" s="17">
        <v>2179</v>
      </c>
      <c r="D28" s="25">
        <v>274</v>
      </c>
      <c r="E28" s="21">
        <v>12.574575493345572</v>
      </c>
      <c r="F28" s="37">
        <v>1905</v>
      </c>
      <c r="G28" s="25">
        <v>558</v>
      </c>
      <c r="H28" s="21">
        <v>29.291338582677167</v>
      </c>
      <c r="I28" s="17">
        <v>2179</v>
      </c>
      <c r="J28" s="25">
        <v>73</v>
      </c>
      <c r="K28" s="30">
        <v>3.3501606241395137</v>
      </c>
      <c r="L28" s="17">
        <v>2179</v>
      </c>
      <c r="M28" s="25">
        <v>34</v>
      </c>
      <c r="N28" s="31">
        <v>1.5603487838458008</v>
      </c>
      <c r="O28" s="25">
        <v>1989</v>
      </c>
      <c r="P28" s="25">
        <v>202</v>
      </c>
      <c r="Q28" s="21">
        <v>10.155857214680744</v>
      </c>
      <c r="R28" s="37">
        <v>124</v>
      </c>
      <c r="S28" s="31">
        <v>5.6906837999082143</v>
      </c>
      <c r="T28" s="37">
        <v>32</v>
      </c>
      <c r="U28" s="30">
        <v>1.4685635612666361</v>
      </c>
    </row>
    <row r="29" spans="2:21" ht="15" customHeight="1" x14ac:dyDescent="0.25">
      <c r="B29" s="14" t="s">
        <v>195</v>
      </c>
      <c r="C29" s="17">
        <v>0</v>
      </c>
      <c r="D29" s="25">
        <v>0</v>
      </c>
      <c r="E29" s="21">
        <v>0</v>
      </c>
      <c r="F29" s="37">
        <v>0</v>
      </c>
      <c r="G29" s="25">
        <v>0</v>
      </c>
      <c r="H29" s="21">
        <v>0</v>
      </c>
      <c r="I29" s="17">
        <v>0</v>
      </c>
      <c r="J29" s="25">
        <v>0</v>
      </c>
      <c r="K29" s="30">
        <v>0</v>
      </c>
      <c r="L29" s="17">
        <v>0</v>
      </c>
      <c r="M29" s="25">
        <v>0</v>
      </c>
      <c r="N29" s="31">
        <v>0</v>
      </c>
      <c r="O29" s="25">
        <v>0</v>
      </c>
      <c r="P29" s="25">
        <v>0</v>
      </c>
      <c r="Q29" s="21">
        <v>0</v>
      </c>
      <c r="R29" s="37">
        <v>0</v>
      </c>
      <c r="S29" s="31">
        <v>0</v>
      </c>
      <c r="T29" s="37">
        <v>0</v>
      </c>
      <c r="U29" s="30">
        <v>0</v>
      </c>
    </row>
    <row r="30" spans="2:21" ht="15" customHeight="1" x14ac:dyDescent="0.25">
      <c r="B30" s="14" t="s">
        <v>196</v>
      </c>
      <c r="C30" s="17">
        <v>0</v>
      </c>
      <c r="D30" s="25">
        <v>0</v>
      </c>
      <c r="E30" s="21">
        <v>0</v>
      </c>
      <c r="F30" s="37">
        <v>0</v>
      </c>
      <c r="G30" s="25">
        <v>0</v>
      </c>
      <c r="H30" s="21">
        <v>0</v>
      </c>
      <c r="I30" s="17">
        <v>0</v>
      </c>
      <c r="J30" s="25">
        <v>0</v>
      </c>
      <c r="K30" s="30">
        <v>0</v>
      </c>
      <c r="L30" s="17">
        <v>0</v>
      </c>
      <c r="M30" s="25">
        <v>0</v>
      </c>
      <c r="N30" s="31">
        <v>0</v>
      </c>
      <c r="O30" s="25">
        <v>0</v>
      </c>
      <c r="P30" s="25">
        <v>0</v>
      </c>
      <c r="Q30" s="21">
        <v>0</v>
      </c>
      <c r="R30" s="37">
        <v>0</v>
      </c>
      <c r="S30" s="31">
        <v>0</v>
      </c>
      <c r="T30" s="37">
        <v>0</v>
      </c>
      <c r="U30" s="30">
        <v>0</v>
      </c>
    </row>
    <row r="31" spans="2:21" ht="15" customHeight="1" x14ac:dyDescent="0.25">
      <c r="B31" s="14" t="s">
        <v>197</v>
      </c>
      <c r="C31" s="17">
        <v>2709</v>
      </c>
      <c r="D31" s="25">
        <v>567</v>
      </c>
      <c r="E31" s="21">
        <v>20.930232558139537</v>
      </c>
      <c r="F31" s="37">
        <v>2142</v>
      </c>
      <c r="G31" s="25">
        <v>840</v>
      </c>
      <c r="H31" s="21">
        <v>39.215686274509807</v>
      </c>
      <c r="I31" s="17">
        <v>2709</v>
      </c>
      <c r="J31" s="25">
        <v>144</v>
      </c>
      <c r="K31" s="30">
        <v>5.3156146179401995</v>
      </c>
      <c r="L31" s="17">
        <v>2709</v>
      </c>
      <c r="M31" s="25">
        <v>63</v>
      </c>
      <c r="N31" s="31">
        <v>2.3255813953488373</v>
      </c>
      <c r="O31" s="25">
        <v>2480</v>
      </c>
      <c r="P31" s="25">
        <v>252</v>
      </c>
      <c r="Q31" s="21">
        <v>10.161290322580644</v>
      </c>
      <c r="R31" s="37">
        <v>130</v>
      </c>
      <c r="S31" s="31">
        <v>4.798818752307124</v>
      </c>
      <c r="T31" s="37">
        <v>36</v>
      </c>
      <c r="U31" s="30">
        <v>1.3289036544850499</v>
      </c>
    </row>
    <row r="32" spans="2:21" ht="15" customHeight="1" x14ac:dyDescent="0.25">
      <c r="B32" s="14" t="s">
        <v>198</v>
      </c>
      <c r="C32" s="17">
        <v>6774</v>
      </c>
      <c r="D32" s="25">
        <v>692</v>
      </c>
      <c r="E32" s="21">
        <v>10.215529967522881</v>
      </c>
      <c r="F32" s="37">
        <v>6082</v>
      </c>
      <c r="G32" s="25">
        <v>2176</v>
      </c>
      <c r="H32" s="21">
        <v>35.777704702400527</v>
      </c>
      <c r="I32" s="17">
        <v>6774</v>
      </c>
      <c r="J32" s="25">
        <v>143</v>
      </c>
      <c r="K32" s="30">
        <v>2.1110126956008264</v>
      </c>
      <c r="L32" s="17">
        <v>6774</v>
      </c>
      <c r="M32" s="25">
        <v>62</v>
      </c>
      <c r="N32" s="31">
        <v>0.91526424564511366</v>
      </c>
      <c r="O32" s="25">
        <v>6163</v>
      </c>
      <c r="P32" s="25">
        <v>256</v>
      </c>
      <c r="Q32" s="21">
        <v>4.1538211909784195</v>
      </c>
      <c r="R32" s="37">
        <v>462</v>
      </c>
      <c r="S32" s="31">
        <v>6.8201948627103635</v>
      </c>
      <c r="T32" s="37">
        <v>87</v>
      </c>
      <c r="U32" s="30">
        <v>1.2843224092116916</v>
      </c>
    </row>
    <row r="33" spans="2:21" ht="15" customHeight="1" x14ac:dyDescent="0.25">
      <c r="B33" s="14" t="s">
        <v>199</v>
      </c>
      <c r="C33" s="17">
        <v>0</v>
      </c>
      <c r="D33" s="25">
        <v>0</v>
      </c>
      <c r="E33" s="21">
        <v>0</v>
      </c>
      <c r="F33" s="37">
        <v>0</v>
      </c>
      <c r="G33" s="25">
        <v>0</v>
      </c>
      <c r="H33" s="21">
        <v>0</v>
      </c>
      <c r="I33" s="17">
        <v>0</v>
      </c>
      <c r="J33" s="25">
        <v>0</v>
      </c>
      <c r="K33" s="30">
        <v>0</v>
      </c>
      <c r="L33" s="17">
        <v>0</v>
      </c>
      <c r="M33" s="25">
        <v>0</v>
      </c>
      <c r="N33" s="31">
        <v>0</v>
      </c>
      <c r="O33" s="25">
        <v>0</v>
      </c>
      <c r="P33" s="25">
        <v>0</v>
      </c>
      <c r="Q33" s="21">
        <v>0</v>
      </c>
      <c r="R33" s="37">
        <v>0</v>
      </c>
      <c r="S33" s="31">
        <v>0</v>
      </c>
      <c r="T33" s="37">
        <v>0</v>
      </c>
      <c r="U33" s="30">
        <v>0</v>
      </c>
    </row>
    <row r="34" spans="2:21" ht="15" customHeight="1" x14ac:dyDescent="0.25">
      <c r="B34" s="14" t="s">
        <v>200</v>
      </c>
      <c r="C34" s="17">
        <v>944</v>
      </c>
      <c r="D34" s="25">
        <v>50</v>
      </c>
      <c r="E34" s="21">
        <v>5.2966101694915251</v>
      </c>
      <c r="F34" s="37">
        <v>894</v>
      </c>
      <c r="G34" s="25">
        <v>144</v>
      </c>
      <c r="H34" s="21">
        <v>16.107382550335569</v>
      </c>
      <c r="I34" s="17">
        <v>944</v>
      </c>
      <c r="J34" s="25">
        <v>10</v>
      </c>
      <c r="K34" s="30">
        <v>1.0593220338983049</v>
      </c>
      <c r="L34" s="17">
        <v>944</v>
      </c>
      <c r="M34" s="25">
        <v>9</v>
      </c>
      <c r="N34" s="31">
        <v>0.95338983050847459</v>
      </c>
      <c r="O34" s="25">
        <v>820</v>
      </c>
      <c r="P34" s="25">
        <v>43</v>
      </c>
      <c r="Q34" s="21">
        <v>5.2439024390243905</v>
      </c>
      <c r="R34" s="37">
        <v>86</v>
      </c>
      <c r="S34" s="31">
        <v>9.1101694915254239</v>
      </c>
      <c r="T34" s="37">
        <v>29</v>
      </c>
      <c r="U34" s="30">
        <v>3.0720338983050848</v>
      </c>
    </row>
    <row r="35" spans="2:21" ht="15" customHeight="1" x14ac:dyDescent="0.25">
      <c r="B35" s="14" t="s">
        <v>201</v>
      </c>
      <c r="C35" s="17">
        <v>2656</v>
      </c>
      <c r="D35" s="25">
        <v>323</v>
      </c>
      <c r="E35" s="21">
        <v>12.161144578313253</v>
      </c>
      <c r="F35" s="37">
        <v>2333</v>
      </c>
      <c r="G35" s="25">
        <v>774</v>
      </c>
      <c r="H35" s="21">
        <v>33.176168024003431</v>
      </c>
      <c r="I35" s="17">
        <v>2656</v>
      </c>
      <c r="J35" s="25">
        <v>100</v>
      </c>
      <c r="K35" s="30">
        <v>3.7650602409638556</v>
      </c>
      <c r="L35" s="17">
        <v>2656</v>
      </c>
      <c r="M35" s="25">
        <v>58</v>
      </c>
      <c r="N35" s="31">
        <v>2.1837349397590362</v>
      </c>
      <c r="O35" s="25">
        <v>2431</v>
      </c>
      <c r="P35" s="25">
        <v>223</v>
      </c>
      <c r="Q35" s="21">
        <v>9.1731797614150548</v>
      </c>
      <c r="R35" s="37">
        <v>135</v>
      </c>
      <c r="S35" s="31">
        <v>5.0828313253012052</v>
      </c>
      <c r="T35" s="37">
        <v>32</v>
      </c>
      <c r="U35" s="30">
        <v>1.2048192771084338</v>
      </c>
    </row>
    <row r="36" spans="2:21" ht="15" customHeight="1" thickBot="1" x14ac:dyDescent="0.3">
      <c r="B36" s="13" t="s">
        <v>202</v>
      </c>
      <c r="C36" s="18">
        <v>5713</v>
      </c>
      <c r="D36" s="26">
        <v>1195</v>
      </c>
      <c r="E36" s="22">
        <v>20.917206371433572</v>
      </c>
      <c r="F36" s="38">
        <v>4518</v>
      </c>
      <c r="G36" s="26">
        <v>1774</v>
      </c>
      <c r="H36" s="22">
        <v>39.265161575918547</v>
      </c>
      <c r="I36" s="18">
        <v>5713</v>
      </c>
      <c r="J36" s="26">
        <v>448</v>
      </c>
      <c r="K36" s="32">
        <v>7.8417643969893227</v>
      </c>
      <c r="L36" s="18">
        <v>5713</v>
      </c>
      <c r="M36" s="26">
        <v>146</v>
      </c>
      <c r="N36" s="33">
        <v>2.5555750043759846</v>
      </c>
      <c r="O36" s="26">
        <v>5345</v>
      </c>
      <c r="P36" s="26">
        <v>672</v>
      </c>
      <c r="Q36" s="22">
        <v>12.572497661365761</v>
      </c>
      <c r="R36" s="38">
        <v>174</v>
      </c>
      <c r="S36" s="33">
        <v>3.0456852791878175</v>
      </c>
      <c r="T36" s="38">
        <v>48</v>
      </c>
      <c r="U36" s="32">
        <v>0.84018904253457039</v>
      </c>
    </row>
    <row r="37" spans="2:21" ht="15" customHeight="1" thickBot="1" x14ac:dyDescent="0.3">
      <c r="B37" s="15" t="s">
        <v>44</v>
      </c>
      <c r="C37" s="19">
        <f>SUM(C8:C36)</f>
        <v>34816</v>
      </c>
      <c r="D37" s="27">
        <f>SUM(D8:D36)</f>
        <v>7058</v>
      </c>
      <c r="E37" s="23">
        <f>D37/C37*100</f>
        <v>20.272288602941178</v>
      </c>
      <c r="F37" s="39">
        <f>SUM(F8:F36)</f>
        <v>27758</v>
      </c>
      <c r="G37" s="39">
        <f>SUM(G8:G36)</f>
        <v>10994</v>
      </c>
      <c r="H37" s="23">
        <f>G37/F37*100</f>
        <v>39.606599899128184</v>
      </c>
      <c r="I37" s="19">
        <f>SUM(I8:I36)</f>
        <v>34816</v>
      </c>
      <c r="J37" s="27">
        <f>SUM(J8:J36)</f>
        <v>1968</v>
      </c>
      <c r="K37" s="34">
        <f>J37/I37*100</f>
        <v>5.6525735294117645</v>
      </c>
      <c r="L37" s="19">
        <f>SUM(L8:L36)</f>
        <v>34816</v>
      </c>
      <c r="M37" s="27">
        <f>SUM(M8:M36)</f>
        <v>751</v>
      </c>
      <c r="N37" s="35">
        <f>M37/L37*100</f>
        <v>2.1570542279411766</v>
      </c>
      <c r="O37" s="27">
        <f>SUM(O8:O36)</f>
        <v>31732</v>
      </c>
      <c r="P37" s="27">
        <f>SUM(P8:P36)</f>
        <v>2693</v>
      </c>
      <c r="Q37" s="35">
        <f>P37/O37*100</f>
        <v>8.4867011218958766</v>
      </c>
      <c r="R37" s="39">
        <f>SUM(R8:R36)</f>
        <v>1878</v>
      </c>
      <c r="S37" s="35">
        <f>R37/L37*100</f>
        <v>5.3940716911764701</v>
      </c>
      <c r="T37" s="39">
        <f>SUM(T8:T36)</f>
        <v>455</v>
      </c>
      <c r="U37" s="34">
        <f>T37/L37*100</f>
        <v>1.3068704044117647</v>
      </c>
    </row>
    <row r="38" spans="2:21" ht="15" customHeight="1" x14ac:dyDescent="0.25">
      <c r="B38" s="2" t="str">
        <f>_xlfn.CONCAT("Fuente: Sistema de Información SIEN - HIS, ",RIGHT(INICIO!C8,4),".")</f>
        <v>Fuente: Sistema de Información SIEN - HIS, 2025.</v>
      </c>
      <c r="C38" s="2"/>
    </row>
    <row r="39" spans="2:21" ht="15" customHeight="1" x14ac:dyDescent="0.25">
      <c r="B39" s="2" t="s">
        <v>69</v>
      </c>
      <c r="C39" s="2"/>
    </row>
    <row r="40" spans="2:21" ht="15" customHeight="1" x14ac:dyDescent="0.25">
      <c r="B40" s="2" t="s">
        <v>16</v>
      </c>
      <c r="C40" s="2"/>
    </row>
    <row r="41" spans="2:21" ht="15" customHeight="1" x14ac:dyDescent="0.25">
      <c r="B41" s="2" t="s">
        <v>21</v>
      </c>
      <c r="C41" s="2"/>
    </row>
  </sheetData>
  <sortState xmlns:xlrd2="http://schemas.microsoft.com/office/spreadsheetml/2017/richdata2" ref="B8:U36">
    <sortCondition ref="B8:B36"/>
  </sortState>
  <mergeCells count="18">
    <mergeCell ref="T6:U6"/>
    <mergeCell ref="G6:H6"/>
    <mergeCell ref="F6:F7"/>
    <mergeCell ref="B2:U2"/>
    <mergeCell ref="B3:U3"/>
    <mergeCell ref="B5:B7"/>
    <mergeCell ref="C5:H5"/>
    <mergeCell ref="I5:K5"/>
    <mergeCell ref="L5:U5"/>
    <mergeCell ref="C6:C7"/>
    <mergeCell ref="D6:E6"/>
    <mergeCell ref="I6:I7"/>
    <mergeCell ref="J6:K6"/>
    <mergeCell ref="L6:L7"/>
    <mergeCell ref="M6:N6"/>
    <mergeCell ref="R6:S6"/>
    <mergeCell ref="P6:Q6"/>
    <mergeCell ref="O6:O7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tabColor rgb="FF00B050"/>
  </sheetPr>
  <dimension ref="B2:X98"/>
  <sheetViews>
    <sheetView showGridLines="0" topLeftCell="A6" workbookViewId="0">
      <selection activeCell="B8" sqref="B8:X91"/>
    </sheetView>
  </sheetViews>
  <sheetFormatPr baseColWidth="10" defaultColWidth="11.42578125" defaultRowHeight="15" customHeight="1" x14ac:dyDescent="0.25"/>
  <cols>
    <col min="1" max="1" width="12.7109375" style="1" customWidth="1"/>
    <col min="2" max="2" width="15.7109375" style="1" customWidth="1"/>
    <col min="3" max="3" width="25.7109375" style="1" customWidth="1"/>
    <col min="4" max="4" width="35.7109375" style="1" customWidth="1"/>
    <col min="5" max="5" width="10.7109375" style="1" customWidth="1"/>
    <col min="6" max="24" width="12.7109375" style="1" customWidth="1"/>
    <col min="25" max="16384" width="11.42578125" style="1"/>
  </cols>
  <sheetData>
    <row r="2" spans="2:24" ht="84.95" customHeight="1" x14ac:dyDescent="0.25">
      <c r="B2" s="91" t="s">
        <v>46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</row>
    <row r="3" spans="2:24" ht="15" customHeight="1" x14ac:dyDescent="0.25">
      <c r="B3" s="92" t="str">
        <f>INICIO!C$8</f>
        <v>PERIODO: ENERO A MARZO - 2025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</row>
    <row r="4" spans="2:24" ht="15" customHeight="1" thickBot="1" x14ac:dyDescent="0.3"/>
    <row r="5" spans="2:24" ht="15" customHeight="1" thickBot="1" x14ac:dyDescent="0.3">
      <c r="B5" s="94" t="s">
        <v>0</v>
      </c>
      <c r="C5" s="94" t="s">
        <v>5</v>
      </c>
      <c r="D5" s="94" t="s">
        <v>6</v>
      </c>
      <c r="E5" s="94" t="s">
        <v>7</v>
      </c>
      <c r="F5" s="93" t="s">
        <v>11</v>
      </c>
      <c r="G5" s="93"/>
      <c r="H5" s="93"/>
      <c r="I5" s="93"/>
      <c r="J5" s="93"/>
      <c r="K5" s="93"/>
      <c r="L5" s="93" t="s">
        <v>12</v>
      </c>
      <c r="M5" s="93"/>
      <c r="N5" s="93"/>
      <c r="O5" s="93" t="s">
        <v>14</v>
      </c>
      <c r="P5" s="93"/>
      <c r="Q5" s="93"/>
      <c r="R5" s="93"/>
      <c r="S5" s="93"/>
      <c r="T5" s="93"/>
      <c r="U5" s="93"/>
      <c r="V5" s="93"/>
      <c r="W5" s="93"/>
      <c r="X5" s="93"/>
    </row>
    <row r="6" spans="2:24" ht="15" customHeight="1" thickBot="1" x14ac:dyDescent="0.3">
      <c r="B6" s="94"/>
      <c r="C6" s="94"/>
      <c r="D6" s="94"/>
      <c r="E6" s="94"/>
      <c r="F6" s="93" t="s">
        <v>10</v>
      </c>
      <c r="G6" s="93" t="s">
        <v>9</v>
      </c>
      <c r="H6" s="93"/>
      <c r="I6" s="89" t="s">
        <v>10</v>
      </c>
      <c r="J6" s="97" t="s">
        <v>20</v>
      </c>
      <c r="K6" s="96"/>
      <c r="L6" s="93" t="s">
        <v>10</v>
      </c>
      <c r="M6" s="93" t="s">
        <v>13</v>
      </c>
      <c r="N6" s="93"/>
      <c r="O6" s="93" t="s">
        <v>10</v>
      </c>
      <c r="P6" s="93" t="s">
        <v>15</v>
      </c>
      <c r="Q6" s="93"/>
      <c r="R6" s="93" t="s">
        <v>10</v>
      </c>
      <c r="S6" s="95" t="s">
        <v>41</v>
      </c>
      <c r="T6" s="96"/>
      <c r="U6" s="93" t="s">
        <v>3</v>
      </c>
      <c r="V6" s="93"/>
      <c r="W6" s="93" t="s">
        <v>4</v>
      </c>
      <c r="X6" s="93"/>
    </row>
    <row r="7" spans="2:24" ht="30" customHeight="1" thickBot="1" x14ac:dyDescent="0.3">
      <c r="B7" s="94"/>
      <c r="C7" s="94"/>
      <c r="D7" s="94"/>
      <c r="E7" s="94"/>
      <c r="F7" s="93"/>
      <c r="G7" s="9" t="s">
        <v>1</v>
      </c>
      <c r="H7" s="9" t="s">
        <v>2</v>
      </c>
      <c r="I7" s="90"/>
      <c r="J7" s="9" t="s">
        <v>1</v>
      </c>
      <c r="K7" s="9" t="s">
        <v>2</v>
      </c>
      <c r="L7" s="93"/>
      <c r="M7" s="9" t="s">
        <v>1</v>
      </c>
      <c r="N7" s="9" t="s">
        <v>2</v>
      </c>
      <c r="O7" s="93"/>
      <c r="P7" s="9" t="s">
        <v>1</v>
      </c>
      <c r="Q7" s="9" t="s">
        <v>2</v>
      </c>
      <c r="R7" s="93"/>
      <c r="S7" s="9" t="s">
        <v>1</v>
      </c>
      <c r="T7" s="9" t="s">
        <v>2</v>
      </c>
      <c r="U7" s="9" t="s">
        <v>1</v>
      </c>
      <c r="V7" s="9" t="s">
        <v>2</v>
      </c>
      <c r="W7" s="9" t="s">
        <v>1</v>
      </c>
      <c r="X7" s="9" t="s">
        <v>2</v>
      </c>
    </row>
    <row r="8" spans="2:24" ht="15" customHeight="1" x14ac:dyDescent="0.25">
      <c r="B8" s="4" t="s">
        <v>178</v>
      </c>
      <c r="C8" s="7" t="s">
        <v>208</v>
      </c>
      <c r="D8" s="6" t="s">
        <v>209</v>
      </c>
      <c r="E8" s="43">
        <v>10205</v>
      </c>
      <c r="F8" s="16">
        <v>2462</v>
      </c>
      <c r="G8" s="24">
        <v>811</v>
      </c>
      <c r="H8" s="20">
        <v>32.940698619008934</v>
      </c>
      <c r="I8" s="36">
        <v>1651</v>
      </c>
      <c r="J8" s="24">
        <v>902</v>
      </c>
      <c r="K8" s="20">
        <v>54.633555420956995</v>
      </c>
      <c r="L8" s="16">
        <v>2462</v>
      </c>
      <c r="M8" s="24">
        <v>160</v>
      </c>
      <c r="N8" s="28">
        <v>6.498781478472786</v>
      </c>
      <c r="O8" s="16">
        <v>2462</v>
      </c>
      <c r="P8" s="24">
        <v>44</v>
      </c>
      <c r="Q8" s="29">
        <v>1.7871649065800164</v>
      </c>
      <c r="R8" s="72">
        <v>2224</v>
      </c>
      <c r="S8" s="72">
        <v>148</v>
      </c>
      <c r="T8" s="20">
        <v>6.6546762589928061</v>
      </c>
      <c r="U8" s="36">
        <v>163</v>
      </c>
      <c r="V8" s="29">
        <v>6.6206336311941509</v>
      </c>
      <c r="W8" s="36">
        <v>31</v>
      </c>
      <c r="X8" s="28">
        <v>1.2591389114541025</v>
      </c>
    </row>
    <row r="9" spans="2:24" ht="15" customHeight="1" x14ac:dyDescent="0.25">
      <c r="B9" s="4" t="s">
        <v>178</v>
      </c>
      <c r="C9" s="7" t="s">
        <v>210</v>
      </c>
      <c r="D9" s="6" t="s">
        <v>211</v>
      </c>
      <c r="E9" s="43">
        <v>10402</v>
      </c>
      <c r="F9" s="18">
        <v>1162</v>
      </c>
      <c r="G9" s="26">
        <v>433</v>
      </c>
      <c r="H9" s="22">
        <v>37.263339070567987</v>
      </c>
      <c r="I9" s="38">
        <v>729</v>
      </c>
      <c r="J9" s="26">
        <v>414</v>
      </c>
      <c r="K9" s="22">
        <v>56.79012345679012</v>
      </c>
      <c r="L9" s="18">
        <v>1162</v>
      </c>
      <c r="M9" s="26">
        <v>95</v>
      </c>
      <c r="N9" s="32">
        <v>8.1755593803786581</v>
      </c>
      <c r="O9" s="18">
        <v>1162</v>
      </c>
      <c r="P9" s="26">
        <v>24</v>
      </c>
      <c r="Q9" s="33">
        <v>2.0654044750430294</v>
      </c>
      <c r="R9" s="74">
        <v>1018</v>
      </c>
      <c r="S9" s="74">
        <v>59</v>
      </c>
      <c r="T9" s="22">
        <v>5.7956777996070725</v>
      </c>
      <c r="U9" s="38">
        <v>81</v>
      </c>
      <c r="V9" s="33">
        <v>6.9707401032702236</v>
      </c>
      <c r="W9" s="38">
        <v>39</v>
      </c>
      <c r="X9" s="32">
        <v>3.3562822719449228</v>
      </c>
    </row>
    <row r="10" spans="2:24" ht="15" customHeight="1" x14ac:dyDescent="0.25">
      <c r="B10" s="5" t="s">
        <v>178</v>
      </c>
      <c r="C10" s="7" t="s">
        <v>210</v>
      </c>
      <c r="D10" s="7" t="s">
        <v>212</v>
      </c>
      <c r="E10" s="44">
        <v>10403</v>
      </c>
      <c r="F10" s="17">
        <v>1625</v>
      </c>
      <c r="G10" s="25">
        <v>586</v>
      </c>
      <c r="H10" s="21">
        <v>36.061538461538461</v>
      </c>
      <c r="I10" s="37">
        <v>1039</v>
      </c>
      <c r="J10" s="25">
        <v>555</v>
      </c>
      <c r="K10" s="21">
        <v>53.416746871992302</v>
      </c>
      <c r="L10" s="17">
        <v>1625</v>
      </c>
      <c r="M10" s="25">
        <v>137</v>
      </c>
      <c r="N10" s="30">
        <v>8.430769230769231</v>
      </c>
      <c r="O10" s="17">
        <v>1625</v>
      </c>
      <c r="P10" s="25">
        <v>34</v>
      </c>
      <c r="Q10" s="31">
        <v>2.0923076923076924</v>
      </c>
      <c r="R10" s="25">
        <v>1468</v>
      </c>
      <c r="S10" s="25">
        <v>112</v>
      </c>
      <c r="T10" s="21">
        <v>7.6294277929155312</v>
      </c>
      <c r="U10" s="37">
        <v>95</v>
      </c>
      <c r="V10" s="31">
        <v>5.8461538461538458</v>
      </c>
      <c r="W10" s="37">
        <v>28</v>
      </c>
      <c r="X10" s="30">
        <v>1.723076923076923</v>
      </c>
    </row>
    <row r="11" spans="2:24" ht="15" customHeight="1" x14ac:dyDescent="0.25">
      <c r="B11" s="5" t="s">
        <v>183</v>
      </c>
      <c r="C11" s="7" t="s">
        <v>213</v>
      </c>
      <c r="D11" s="7" t="s">
        <v>214</v>
      </c>
      <c r="E11" s="44">
        <v>60903</v>
      </c>
      <c r="F11" s="17">
        <v>823</v>
      </c>
      <c r="G11" s="25">
        <v>117</v>
      </c>
      <c r="H11" s="21">
        <v>14.216281895504251</v>
      </c>
      <c r="I11" s="37">
        <v>706</v>
      </c>
      <c r="J11" s="25">
        <v>251</v>
      </c>
      <c r="K11" s="21">
        <v>35.552407932011334</v>
      </c>
      <c r="L11" s="17">
        <v>823</v>
      </c>
      <c r="M11" s="25">
        <v>23</v>
      </c>
      <c r="N11" s="30">
        <v>2.7946537059538272</v>
      </c>
      <c r="O11" s="17">
        <v>823</v>
      </c>
      <c r="P11" s="25">
        <v>13</v>
      </c>
      <c r="Q11" s="31">
        <v>1.5795868772782502</v>
      </c>
      <c r="R11" s="25">
        <v>751</v>
      </c>
      <c r="S11" s="25">
        <v>47</v>
      </c>
      <c r="T11" s="21">
        <v>6.2583222370173104</v>
      </c>
      <c r="U11" s="37">
        <v>50</v>
      </c>
      <c r="V11" s="31">
        <v>6.0753341433778854</v>
      </c>
      <c r="W11" s="37">
        <v>9</v>
      </c>
      <c r="X11" s="30">
        <v>1.0935601458080195</v>
      </c>
    </row>
    <row r="12" spans="2:24" ht="15" customHeight="1" x14ac:dyDescent="0.25">
      <c r="B12" s="5" t="s">
        <v>183</v>
      </c>
      <c r="C12" s="7" t="s">
        <v>213</v>
      </c>
      <c r="D12" s="7" t="s">
        <v>215</v>
      </c>
      <c r="E12" s="44">
        <v>60905</v>
      </c>
      <c r="F12" s="17">
        <v>317</v>
      </c>
      <c r="G12" s="25">
        <v>59</v>
      </c>
      <c r="H12" s="21">
        <v>18.611987381703472</v>
      </c>
      <c r="I12" s="37">
        <v>258</v>
      </c>
      <c r="J12" s="25">
        <v>113</v>
      </c>
      <c r="K12" s="21">
        <v>43.798449612403104</v>
      </c>
      <c r="L12" s="17">
        <v>317</v>
      </c>
      <c r="M12" s="25">
        <v>11</v>
      </c>
      <c r="N12" s="30">
        <v>3.4700315457413247</v>
      </c>
      <c r="O12" s="17">
        <v>317</v>
      </c>
      <c r="P12" s="25">
        <v>5</v>
      </c>
      <c r="Q12" s="31">
        <v>1.5772870662460567</v>
      </c>
      <c r="R12" s="25">
        <v>295</v>
      </c>
      <c r="S12" s="25">
        <v>22</v>
      </c>
      <c r="T12" s="21">
        <v>7.4576271186440684</v>
      </c>
      <c r="U12" s="37">
        <v>12</v>
      </c>
      <c r="V12" s="31">
        <v>3.7854889589905363</v>
      </c>
      <c r="W12" s="37">
        <v>5</v>
      </c>
      <c r="X12" s="30">
        <v>1.5772870662460567</v>
      </c>
    </row>
    <row r="13" spans="2:24" ht="15" customHeight="1" x14ac:dyDescent="0.25">
      <c r="B13" s="5" t="s">
        <v>183</v>
      </c>
      <c r="C13" s="7" t="s">
        <v>213</v>
      </c>
      <c r="D13" s="7" t="s">
        <v>213</v>
      </c>
      <c r="E13" s="44">
        <v>60901</v>
      </c>
      <c r="F13" s="17">
        <v>1227</v>
      </c>
      <c r="G13" s="25">
        <v>268</v>
      </c>
      <c r="H13" s="21">
        <v>21.841890790546049</v>
      </c>
      <c r="I13" s="37">
        <v>959</v>
      </c>
      <c r="J13" s="25">
        <v>436</v>
      </c>
      <c r="K13" s="21">
        <v>45.464025026068825</v>
      </c>
      <c r="L13" s="17">
        <v>1227</v>
      </c>
      <c r="M13" s="25">
        <v>69</v>
      </c>
      <c r="N13" s="30">
        <v>5.6234718826405867</v>
      </c>
      <c r="O13" s="17">
        <v>1227</v>
      </c>
      <c r="P13" s="25">
        <v>10</v>
      </c>
      <c r="Q13" s="31">
        <v>0.81499592502037488</v>
      </c>
      <c r="R13" s="25">
        <v>1127</v>
      </c>
      <c r="S13" s="25">
        <v>92</v>
      </c>
      <c r="T13" s="21">
        <v>8.1632653061224492</v>
      </c>
      <c r="U13" s="37">
        <v>77</v>
      </c>
      <c r="V13" s="31">
        <v>6.2754686226568861</v>
      </c>
      <c r="W13" s="37">
        <v>13</v>
      </c>
      <c r="X13" s="30">
        <v>1.0594947025264874</v>
      </c>
    </row>
    <row r="14" spans="2:24" ht="15" customHeight="1" x14ac:dyDescent="0.25">
      <c r="B14" s="5" t="s">
        <v>183</v>
      </c>
      <c r="C14" s="7" t="s">
        <v>213</v>
      </c>
      <c r="D14" s="7" t="s">
        <v>216</v>
      </c>
      <c r="E14" s="44">
        <v>60906</v>
      </c>
      <c r="F14" s="17">
        <v>637</v>
      </c>
      <c r="G14" s="25">
        <v>97</v>
      </c>
      <c r="H14" s="21">
        <v>15.2276295133438</v>
      </c>
      <c r="I14" s="37">
        <v>540</v>
      </c>
      <c r="J14" s="25">
        <v>245</v>
      </c>
      <c r="K14" s="21">
        <v>45.370370370370374</v>
      </c>
      <c r="L14" s="17">
        <v>637</v>
      </c>
      <c r="M14" s="25">
        <v>24</v>
      </c>
      <c r="N14" s="30">
        <v>3.7676609105180532</v>
      </c>
      <c r="O14" s="17">
        <v>637</v>
      </c>
      <c r="P14" s="25">
        <v>9</v>
      </c>
      <c r="Q14" s="31">
        <v>1.4128728414442702</v>
      </c>
      <c r="R14" s="25">
        <v>602</v>
      </c>
      <c r="S14" s="25">
        <v>49</v>
      </c>
      <c r="T14" s="21">
        <v>8.1395348837209305</v>
      </c>
      <c r="U14" s="37">
        <v>19</v>
      </c>
      <c r="V14" s="31">
        <v>2.9827315541601256</v>
      </c>
      <c r="W14" s="37">
        <v>7</v>
      </c>
      <c r="X14" s="30">
        <v>1.098901098901099</v>
      </c>
    </row>
    <row r="15" spans="2:24" ht="15" customHeight="1" x14ac:dyDescent="0.25">
      <c r="B15" s="5" t="s">
        <v>193</v>
      </c>
      <c r="C15" s="7" t="s">
        <v>217</v>
      </c>
      <c r="D15" s="7" t="s">
        <v>218</v>
      </c>
      <c r="E15" s="44">
        <v>160706</v>
      </c>
      <c r="F15" s="17">
        <v>732</v>
      </c>
      <c r="G15" s="25">
        <v>262</v>
      </c>
      <c r="H15" s="21">
        <v>35.79234972677596</v>
      </c>
      <c r="I15" s="37">
        <v>470</v>
      </c>
      <c r="J15" s="25">
        <v>220</v>
      </c>
      <c r="K15" s="21">
        <v>46.808510638297875</v>
      </c>
      <c r="L15" s="17">
        <v>732</v>
      </c>
      <c r="M15" s="25">
        <v>97</v>
      </c>
      <c r="N15" s="30">
        <v>13.251366120218581</v>
      </c>
      <c r="O15" s="17">
        <v>732</v>
      </c>
      <c r="P15" s="25">
        <v>50</v>
      </c>
      <c r="Q15" s="31">
        <v>6.8306010928961758</v>
      </c>
      <c r="R15" s="25">
        <v>630</v>
      </c>
      <c r="S15" s="25">
        <v>73</v>
      </c>
      <c r="T15" s="21">
        <v>11.587301587301587</v>
      </c>
      <c r="U15" s="37">
        <v>40</v>
      </c>
      <c r="V15" s="31">
        <v>5.4644808743169397</v>
      </c>
      <c r="W15" s="37">
        <v>12</v>
      </c>
      <c r="X15" s="30">
        <v>1.639344262295082</v>
      </c>
    </row>
    <row r="16" spans="2:24" ht="15" customHeight="1" x14ac:dyDescent="0.25">
      <c r="B16" s="5" t="s">
        <v>193</v>
      </c>
      <c r="C16" s="7" t="s">
        <v>217</v>
      </c>
      <c r="D16" s="7" t="s">
        <v>219</v>
      </c>
      <c r="E16" s="44">
        <v>160704</v>
      </c>
      <c r="F16" s="17">
        <v>588</v>
      </c>
      <c r="G16" s="25">
        <v>199</v>
      </c>
      <c r="H16" s="21">
        <v>33.843537414965986</v>
      </c>
      <c r="I16" s="37">
        <v>389</v>
      </c>
      <c r="J16" s="25">
        <v>200</v>
      </c>
      <c r="K16" s="21">
        <v>51.413881748071979</v>
      </c>
      <c r="L16" s="17">
        <v>588</v>
      </c>
      <c r="M16" s="25">
        <v>55</v>
      </c>
      <c r="N16" s="30">
        <v>9.3537414965986407</v>
      </c>
      <c r="O16" s="17">
        <v>588</v>
      </c>
      <c r="P16" s="25">
        <v>19</v>
      </c>
      <c r="Q16" s="31">
        <v>3.231292517006803</v>
      </c>
      <c r="R16" s="25">
        <v>508</v>
      </c>
      <c r="S16" s="25">
        <v>56</v>
      </c>
      <c r="T16" s="21">
        <v>11.023622047244094</v>
      </c>
      <c r="U16" s="37">
        <v>50</v>
      </c>
      <c r="V16" s="31">
        <v>8.5034013605442169</v>
      </c>
      <c r="W16" s="37">
        <v>11</v>
      </c>
      <c r="X16" s="30">
        <v>1.870748299319728</v>
      </c>
    </row>
    <row r="17" spans="2:24" ht="15" customHeight="1" x14ac:dyDescent="0.25">
      <c r="B17" s="5" t="s">
        <v>193</v>
      </c>
      <c r="C17" s="7" t="s">
        <v>193</v>
      </c>
      <c r="D17" s="7" t="s">
        <v>220</v>
      </c>
      <c r="E17" s="44">
        <v>160303</v>
      </c>
      <c r="F17" s="17">
        <v>450</v>
      </c>
      <c r="G17" s="25">
        <v>131</v>
      </c>
      <c r="H17" s="21">
        <v>29.111111111111111</v>
      </c>
      <c r="I17" s="37">
        <v>319</v>
      </c>
      <c r="J17" s="25">
        <v>136</v>
      </c>
      <c r="K17" s="21">
        <v>42.63322884012539</v>
      </c>
      <c r="L17" s="17">
        <v>450</v>
      </c>
      <c r="M17" s="25">
        <v>53</v>
      </c>
      <c r="N17" s="30">
        <v>11.777777777777777</v>
      </c>
      <c r="O17" s="17">
        <v>450</v>
      </c>
      <c r="P17" s="25">
        <v>28</v>
      </c>
      <c r="Q17" s="31">
        <v>6.2222222222222223</v>
      </c>
      <c r="R17" s="25">
        <v>407</v>
      </c>
      <c r="S17" s="25">
        <v>52</v>
      </c>
      <c r="T17" s="21">
        <v>12.776412776412776</v>
      </c>
      <c r="U17" s="37">
        <v>14</v>
      </c>
      <c r="V17" s="31">
        <v>3.1111111111111112</v>
      </c>
      <c r="W17" s="37">
        <v>1</v>
      </c>
      <c r="X17" s="30">
        <v>0.22222222222222221</v>
      </c>
    </row>
    <row r="18" spans="2:24" ht="15" customHeight="1" x14ac:dyDescent="0.25">
      <c r="B18" s="5" t="s">
        <v>193</v>
      </c>
      <c r="C18" s="7" t="s">
        <v>193</v>
      </c>
      <c r="D18" s="7" t="s">
        <v>221</v>
      </c>
      <c r="E18" s="44">
        <v>160304</v>
      </c>
      <c r="F18" s="17">
        <v>317</v>
      </c>
      <c r="G18" s="25">
        <v>46</v>
      </c>
      <c r="H18" s="21">
        <v>14.511041009463725</v>
      </c>
      <c r="I18" s="37">
        <v>271</v>
      </c>
      <c r="J18" s="25">
        <v>121</v>
      </c>
      <c r="K18" s="21">
        <v>44.649446494464947</v>
      </c>
      <c r="L18" s="17">
        <v>317</v>
      </c>
      <c r="M18" s="25">
        <v>15</v>
      </c>
      <c r="N18" s="30">
        <v>4.7318611987381702</v>
      </c>
      <c r="O18" s="17">
        <v>317</v>
      </c>
      <c r="P18" s="25">
        <v>6</v>
      </c>
      <c r="Q18" s="31">
        <v>1.8927444794952681</v>
      </c>
      <c r="R18" s="25">
        <v>294</v>
      </c>
      <c r="S18" s="25">
        <v>22</v>
      </c>
      <c r="T18" s="21">
        <v>7.4829931972789119</v>
      </c>
      <c r="U18" s="37">
        <v>14</v>
      </c>
      <c r="V18" s="31">
        <v>4.4164037854889591</v>
      </c>
      <c r="W18" s="37">
        <v>3</v>
      </c>
      <c r="X18" s="30">
        <v>0.94637223974763407</v>
      </c>
    </row>
    <row r="19" spans="2:24" ht="15" customHeight="1" x14ac:dyDescent="0.25">
      <c r="B19" s="5" t="s">
        <v>193</v>
      </c>
      <c r="C19" s="7" t="s">
        <v>222</v>
      </c>
      <c r="D19" s="7" t="s">
        <v>223</v>
      </c>
      <c r="E19" s="44">
        <v>160401</v>
      </c>
      <c r="F19" s="17">
        <v>1147</v>
      </c>
      <c r="G19" s="25">
        <v>297</v>
      </c>
      <c r="H19" s="21">
        <v>25.893635571054922</v>
      </c>
      <c r="I19" s="37">
        <v>850</v>
      </c>
      <c r="J19" s="25">
        <v>408</v>
      </c>
      <c r="K19" s="21">
        <v>48</v>
      </c>
      <c r="L19" s="17">
        <v>1147</v>
      </c>
      <c r="M19" s="25">
        <v>105</v>
      </c>
      <c r="N19" s="30">
        <v>9.1543156059285096</v>
      </c>
      <c r="O19" s="17">
        <v>1147</v>
      </c>
      <c r="P19" s="25">
        <v>50</v>
      </c>
      <c r="Q19" s="31">
        <v>4.3591979075850045</v>
      </c>
      <c r="R19" s="25">
        <v>1032</v>
      </c>
      <c r="S19" s="25">
        <v>120</v>
      </c>
      <c r="T19" s="21">
        <v>11.627906976744185</v>
      </c>
      <c r="U19" s="37">
        <v>50</v>
      </c>
      <c r="V19" s="31">
        <v>4.3591979075850045</v>
      </c>
      <c r="W19" s="37">
        <v>15</v>
      </c>
      <c r="X19" s="30">
        <v>1.3077593722755012</v>
      </c>
    </row>
    <row r="20" spans="2:24" ht="15" customHeight="1" x14ac:dyDescent="0.25">
      <c r="B20" s="5" t="s">
        <v>193</v>
      </c>
      <c r="C20" s="7" t="s">
        <v>222</v>
      </c>
      <c r="D20" s="7" t="s">
        <v>224</v>
      </c>
      <c r="E20" s="44">
        <v>160403</v>
      </c>
      <c r="F20" s="58">
        <v>527</v>
      </c>
      <c r="G20" s="59">
        <v>112</v>
      </c>
      <c r="H20" s="60">
        <v>21.25237191650854</v>
      </c>
      <c r="I20" s="37">
        <v>415</v>
      </c>
      <c r="J20" s="59">
        <v>165</v>
      </c>
      <c r="K20" s="21">
        <v>39.75903614457831</v>
      </c>
      <c r="L20" s="58">
        <v>527</v>
      </c>
      <c r="M20" s="59">
        <v>38</v>
      </c>
      <c r="N20" s="62">
        <v>7.2106261859582546</v>
      </c>
      <c r="O20" s="58">
        <v>527</v>
      </c>
      <c r="P20" s="59">
        <v>18</v>
      </c>
      <c r="Q20" s="63">
        <v>3.4155597722960152</v>
      </c>
      <c r="R20" s="25">
        <v>481</v>
      </c>
      <c r="S20" s="59">
        <v>46</v>
      </c>
      <c r="T20" s="21">
        <v>9.5634095634095644</v>
      </c>
      <c r="U20" s="61">
        <v>23</v>
      </c>
      <c r="V20" s="63">
        <v>4.3643263757115749</v>
      </c>
      <c r="W20" s="61">
        <v>5</v>
      </c>
      <c r="X20" s="62">
        <v>0.94876660341555974</v>
      </c>
    </row>
    <row r="21" spans="2:24" ht="15" customHeight="1" x14ac:dyDescent="0.25">
      <c r="B21" s="5" t="s">
        <v>193</v>
      </c>
      <c r="C21" s="7" t="s">
        <v>225</v>
      </c>
      <c r="D21" s="7" t="s">
        <v>226</v>
      </c>
      <c r="E21" s="44">
        <v>160107</v>
      </c>
      <c r="F21" s="17">
        <v>728</v>
      </c>
      <c r="G21" s="25">
        <v>212</v>
      </c>
      <c r="H21" s="21">
        <v>29.120879120879124</v>
      </c>
      <c r="I21" s="37">
        <v>516</v>
      </c>
      <c r="J21" s="25">
        <v>227</v>
      </c>
      <c r="K21" s="21">
        <v>43.992248062015506</v>
      </c>
      <c r="L21" s="17">
        <v>728</v>
      </c>
      <c r="M21" s="25">
        <v>74</v>
      </c>
      <c r="N21" s="30">
        <v>10.164835164835164</v>
      </c>
      <c r="O21" s="17">
        <v>728</v>
      </c>
      <c r="P21" s="25">
        <v>25</v>
      </c>
      <c r="Q21" s="31">
        <v>3.4340659340659343</v>
      </c>
      <c r="R21" s="25">
        <v>661</v>
      </c>
      <c r="S21" s="25">
        <v>73</v>
      </c>
      <c r="T21" s="21">
        <v>11.043872919818456</v>
      </c>
      <c r="U21" s="37">
        <v>37</v>
      </c>
      <c r="V21" s="31">
        <v>5.0824175824175821</v>
      </c>
      <c r="W21" s="37">
        <v>5</v>
      </c>
      <c r="X21" s="30">
        <v>0.68681318681318682</v>
      </c>
    </row>
    <row r="22" spans="2:24" ht="15" customHeight="1" x14ac:dyDescent="0.25">
      <c r="B22" s="5" t="s">
        <v>193</v>
      </c>
      <c r="C22" s="7" t="s">
        <v>225</v>
      </c>
      <c r="D22" s="7" t="s">
        <v>227</v>
      </c>
      <c r="E22" s="44">
        <v>160110</v>
      </c>
      <c r="F22" s="17">
        <v>454</v>
      </c>
      <c r="G22" s="25">
        <v>167</v>
      </c>
      <c r="H22" s="21">
        <v>36.784140969162998</v>
      </c>
      <c r="I22" s="37">
        <v>287</v>
      </c>
      <c r="J22" s="25">
        <v>142</v>
      </c>
      <c r="K22" s="21">
        <v>49.477351916376307</v>
      </c>
      <c r="L22" s="17">
        <v>454</v>
      </c>
      <c r="M22" s="25">
        <v>50</v>
      </c>
      <c r="N22" s="30">
        <v>11.013215859030836</v>
      </c>
      <c r="O22" s="17">
        <v>454</v>
      </c>
      <c r="P22" s="25">
        <v>13</v>
      </c>
      <c r="Q22" s="31">
        <v>2.8634361233480177</v>
      </c>
      <c r="R22" s="25">
        <v>428</v>
      </c>
      <c r="S22" s="25">
        <v>34</v>
      </c>
      <c r="T22" s="21">
        <v>7.9439252336448591</v>
      </c>
      <c r="U22" s="37">
        <v>12</v>
      </c>
      <c r="V22" s="31">
        <v>2.643171806167401</v>
      </c>
      <c r="W22" s="37">
        <v>1</v>
      </c>
      <c r="X22" s="30">
        <v>0.22026431718061676</v>
      </c>
    </row>
    <row r="23" spans="2:24" ht="15" customHeight="1" x14ac:dyDescent="0.25">
      <c r="B23" s="5" t="s">
        <v>193</v>
      </c>
      <c r="C23" s="7" t="s">
        <v>228</v>
      </c>
      <c r="D23" s="7" t="s">
        <v>228</v>
      </c>
      <c r="E23" s="44">
        <v>160801</v>
      </c>
      <c r="F23" s="17">
        <v>223</v>
      </c>
      <c r="G23" s="25">
        <v>47</v>
      </c>
      <c r="H23" s="21">
        <v>21.076233183856502</v>
      </c>
      <c r="I23" s="37">
        <v>176</v>
      </c>
      <c r="J23" s="25">
        <v>71</v>
      </c>
      <c r="K23" s="21">
        <v>40.340909090909086</v>
      </c>
      <c r="L23" s="17">
        <v>223</v>
      </c>
      <c r="M23" s="25">
        <v>18</v>
      </c>
      <c r="N23" s="30">
        <v>8.071748878923767</v>
      </c>
      <c r="O23" s="17">
        <v>223</v>
      </c>
      <c r="P23" s="25">
        <v>9</v>
      </c>
      <c r="Q23" s="31">
        <v>4.0358744394618835</v>
      </c>
      <c r="R23" s="25">
        <v>201</v>
      </c>
      <c r="S23" s="25">
        <v>14</v>
      </c>
      <c r="T23" s="21">
        <v>6.9651741293532341</v>
      </c>
      <c r="U23" s="37">
        <v>11</v>
      </c>
      <c r="V23" s="31">
        <v>4.9327354260089686</v>
      </c>
      <c r="W23" s="37">
        <v>2</v>
      </c>
      <c r="X23" s="30">
        <v>0.89686098654708524</v>
      </c>
    </row>
    <row r="24" spans="2:24" ht="15" customHeight="1" x14ac:dyDescent="0.25">
      <c r="B24" s="5" t="s">
        <v>193</v>
      </c>
      <c r="C24" s="7" t="s">
        <v>228</v>
      </c>
      <c r="D24" s="7" t="s">
        <v>229</v>
      </c>
      <c r="E24" s="44">
        <v>160802</v>
      </c>
      <c r="F24" s="17">
        <v>20</v>
      </c>
      <c r="G24" s="25">
        <v>10</v>
      </c>
      <c r="H24" s="21">
        <v>50</v>
      </c>
      <c r="I24" s="37">
        <v>10</v>
      </c>
      <c r="J24" s="25">
        <v>7</v>
      </c>
      <c r="K24" s="21">
        <v>70</v>
      </c>
      <c r="L24" s="17">
        <v>20</v>
      </c>
      <c r="M24" s="25">
        <v>1</v>
      </c>
      <c r="N24" s="30">
        <v>5</v>
      </c>
      <c r="O24" s="17">
        <v>20</v>
      </c>
      <c r="P24" s="25">
        <v>0</v>
      </c>
      <c r="Q24" s="31">
        <v>0</v>
      </c>
      <c r="R24" s="25">
        <v>18</v>
      </c>
      <c r="S24" s="25">
        <v>3</v>
      </c>
      <c r="T24" s="21">
        <v>16.666666666666664</v>
      </c>
      <c r="U24" s="37">
        <v>1</v>
      </c>
      <c r="V24" s="31">
        <v>5</v>
      </c>
      <c r="W24" s="37">
        <v>1</v>
      </c>
      <c r="X24" s="30">
        <v>5</v>
      </c>
    </row>
    <row r="25" spans="2:24" ht="15" customHeight="1" x14ac:dyDescent="0.25">
      <c r="B25" s="5" t="s">
        <v>193</v>
      </c>
      <c r="C25" s="7" t="s">
        <v>228</v>
      </c>
      <c r="D25" s="7" t="s">
        <v>230</v>
      </c>
      <c r="E25" s="44">
        <v>160803</v>
      </c>
      <c r="F25" s="17">
        <v>143</v>
      </c>
      <c r="G25" s="25">
        <v>33</v>
      </c>
      <c r="H25" s="21">
        <v>23.076923076923077</v>
      </c>
      <c r="I25" s="37">
        <v>110</v>
      </c>
      <c r="J25" s="25">
        <v>47</v>
      </c>
      <c r="K25" s="21">
        <v>42.727272727272727</v>
      </c>
      <c r="L25" s="17">
        <v>143</v>
      </c>
      <c r="M25" s="25">
        <v>11</v>
      </c>
      <c r="N25" s="30">
        <v>7.6923076923076925</v>
      </c>
      <c r="O25" s="17">
        <v>143</v>
      </c>
      <c r="P25" s="25">
        <v>8</v>
      </c>
      <c r="Q25" s="31">
        <v>5.5944055944055942</v>
      </c>
      <c r="R25" s="25">
        <v>124</v>
      </c>
      <c r="S25" s="25">
        <v>13</v>
      </c>
      <c r="T25" s="21">
        <v>10.483870967741936</v>
      </c>
      <c r="U25" s="37">
        <v>10</v>
      </c>
      <c r="V25" s="31">
        <v>6.9930069930069934</v>
      </c>
      <c r="W25" s="37">
        <v>1</v>
      </c>
      <c r="X25" s="30">
        <v>0.69930069930069927</v>
      </c>
    </row>
    <row r="26" spans="2:24" ht="15" customHeight="1" x14ac:dyDescent="0.25">
      <c r="B26" s="5" t="s">
        <v>193</v>
      </c>
      <c r="C26" s="7" t="s">
        <v>228</v>
      </c>
      <c r="D26" s="7" t="s">
        <v>231</v>
      </c>
      <c r="E26" s="44">
        <v>160804</v>
      </c>
      <c r="F26" s="58">
        <v>89</v>
      </c>
      <c r="G26" s="59">
        <v>13</v>
      </c>
      <c r="H26" s="60">
        <v>14.606741573033707</v>
      </c>
      <c r="I26" s="37">
        <v>76</v>
      </c>
      <c r="J26" s="59">
        <v>27</v>
      </c>
      <c r="K26" s="21">
        <v>35.526315789473685</v>
      </c>
      <c r="L26" s="58">
        <v>89</v>
      </c>
      <c r="M26" s="59">
        <v>4</v>
      </c>
      <c r="N26" s="62">
        <v>4.4943820224719104</v>
      </c>
      <c r="O26" s="58">
        <v>89</v>
      </c>
      <c r="P26" s="59">
        <v>5</v>
      </c>
      <c r="Q26" s="63">
        <v>5.6179775280898872</v>
      </c>
      <c r="R26" s="25">
        <v>84</v>
      </c>
      <c r="S26" s="59">
        <v>3</v>
      </c>
      <c r="T26" s="21">
        <v>3.5714285714285712</v>
      </c>
      <c r="U26" s="61">
        <v>0</v>
      </c>
      <c r="V26" s="63">
        <v>0</v>
      </c>
      <c r="W26" s="61">
        <v>0</v>
      </c>
      <c r="X26" s="62">
        <v>0</v>
      </c>
    </row>
    <row r="27" spans="2:24" ht="15" customHeight="1" x14ac:dyDescent="0.25">
      <c r="B27" s="5" t="s">
        <v>193</v>
      </c>
      <c r="C27" s="7" t="s">
        <v>232</v>
      </c>
      <c r="D27" s="7" t="s">
        <v>233</v>
      </c>
      <c r="E27" s="44">
        <v>160502</v>
      </c>
      <c r="F27" s="58">
        <v>35</v>
      </c>
      <c r="G27" s="59">
        <v>17</v>
      </c>
      <c r="H27" s="60">
        <v>48.571428571428569</v>
      </c>
      <c r="I27" s="37">
        <v>18</v>
      </c>
      <c r="J27" s="59">
        <v>6</v>
      </c>
      <c r="K27" s="21">
        <v>33.333333333333329</v>
      </c>
      <c r="L27" s="58">
        <v>35</v>
      </c>
      <c r="M27" s="59">
        <v>2</v>
      </c>
      <c r="N27" s="62">
        <v>5.7142857142857144</v>
      </c>
      <c r="O27" s="58">
        <v>35</v>
      </c>
      <c r="P27" s="59">
        <v>3</v>
      </c>
      <c r="Q27" s="63">
        <v>8.5714285714285712</v>
      </c>
      <c r="R27" s="25">
        <v>28</v>
      </c>
      <c r="S27" s="59">
        <v>2</v>
      </c>
      <c r="T27" s="21">
        <v>7.1428571428571423</v>
      </c>
      <c r="U27" s="61">
        <v>4</v>
      </c>
      <c r="V27" s="63">
        <v>11.428571428571429</v>
      </c>
      <c r="W27" s="61">
        <v>0</v>
      </c>
      <c r="X27" s="62">
        <v>0</v>
      </c>
    </row>
    <row r="28" spans="2:24" ht="15" customHeight="1" x14ac:dyDescent="0.25">
      <c r="B28" s="5" t="s">
        <v>193</v>
      </c>
      <c r="C28" s="7" t="s">
        <v>232</v>
      </c>
      <c r="D28" s="7" t="s">
        <v>234</v>
      </c>
      <c r="E28" s="44">
        <v>160511</v>
      </c>
      <c r="F28" s="17">
        <v>135</v>
      </c>
      <c r="G28" s="25">
        <v>40</v>
      </c>
      <c r="H28" s="21">
        <v>29.629629629629626</v>
      </c>
      <c r="I28" s="37">
        <v>95</v>
      </c>
      <c r="J28" s="25">
        <v>35</v>
      </c>
      <c r="K28" s="21">
        <v>36.84210526315789</v>
      </c>
      <c r="L28" s="17">
        <v>135</v>
      </c>
      <c r="M28" s="25">
        <v>8</v>
      </c>
      <c r="N28" s="30">
        <v>5.9259259259259265</v>
      </c>
      <c r="O28" s="17">
        <v>135</v>
      </c>
      <c r="P28" s="25">
        <v>6</v>
      </c>
      <c r="Q28" s="31">
        <v>4.4444444444444446</v>
      </c>
      <c r="R28" s="25">
        <v>123</v>
      </c>
      <c r="S28" s="25">
        <v>5</v>
      </c>
      <c r="T28" s="21">
        <v>4.0650406504065035</v>
      </c>
      <c r="U28" s="37">
        <v>4</v>
      </c>
      <c r="V28" s="31">
        <v>2.9629629629629632</v>
      </c>
      <c r="W28" s="37">
        <v>2</v>
      </c>
      <c r="X28" s="30">
        <v>1.4814814814814816</v>
      </c>
    </row>
    <row r="29" spans="2:24" ht="15" customHeight="1" x14ac:dyDescent="0.25">
      <c r="B29" s="5" t="s">
        <v>194</v>
      </c>
      <c r="C29" s="7" t="s">
        <v>235</v>
      </c>
      <c r="D29" s="7" t="s">
        <v>236</v>
      </c>
      <c r="E29" s="44">
        <v>170302</v>
      </c>
      <c r="F29" s="17">
        <v>224</v>
      </c>
      <c r="G29" s="25">
        <v>23</v>
      </c>
      <c r="H29" s="21">
        <v>10.267857142857142</v>
      </c>
      <c r="I29" s="37">
        <v>201</v>
      </c>
      <c r="J29" s="25">
        <v>50</v>
      </c>
      <c r="K29" s="21">
        <v>24.875621890547265</v>
      </c>
      <c r="L29" s="17">
        <v>224</v>
      </c>
      <c r="M29" s="25">
        <v>6</v>
      </c>
      <c r="N29" s="30">
        <v>2.6785714285714284</v>
      </c>
      <c r="O29" s="17">
        <v>224</v>
      </c>
      <c r="P29" s="25">
        <v>5</v>
      </c>
      <c r="Q29" s="31">
        <v>2.2321428571428572</v>
      </c>
      <c r="R29" s="25">
        <v>208</v>
      </c>
      <c r="S29" s="25">
        <v>23</v>
      </c>
      <c r="T29" s="21">
        <v>11.057692307692307</v>
      </c>
      <c r="U29" s="37">
        <v>9</v>
      </c>
      <c r="V29" s="31">
        <v>4.0178571428571432</v>
      </c>
      <c r="W29" s="37">
        <v>2</v>
      </c>
      <c r="X29" s="30">
        <v>0.89285714285714279</v>
      </c>
    </row>
    <row r="30" spans="2:24" ht="15" customHeight="1" x14ac:dyDescent="0.25">
      <c r="B30" s="5" t="s">
        <v>194</v>
      </c>
      <c r="C30" s="7" t="s">
        <v>235</v>
      </c>
      <c r="D30" s="7" t="s">
        <v>237</v>
      </c>
      <c r="E30" s="44">
        <v>170301</v>
      </c>
      <c r="F30" s="58">
        <v>87</v>
      </c>
      <c r="G30" s="59">
        <v>10</v>
      </c>
      <c r="H30" s="60">
        <v>11.494252873563218</v>
      </c>
      <c r="I30" s="37">
        <v>77</v>
      </c>
      <c r="J30" s="59">
        <v>21</v>
      </c>
      <c r="K30" s="21">
        <v>27.27272727272727</v>
      </c>
      <c r="L30" s="58">
        <v>87</v>
      </c>
      <c r="M30" s="59">
        <v>4</v>
      </c>
      <c r="N30" s="62">
        <v>4.5977011494252871</v>
      </c>
      <c r="O30" s="58">
        <v>87</v>
      </c>
      <c r="P30" s="59">
        <v>0</v>
      </c>
      <c r="Q30" s="63">
        <v>0</v>
      </c>
      <c r="R30" s="25">
        <v>71</v>
      </c>
      <c r="S30" s="59">
        <v>1</v>
      </c>
      <c r="T30" s="21">
        <v>1.4084507042253522</v>
      </c>
      <c r="U30" s="61">
        <v>16</v>
      </c>
      <c r="V30" s="63">
        <v>18.390804597701148</v>
      </c>
      <c r="W30" s="61">
        <v>0</v>
      </c>
      <c r="X30" s="62">
        <v>0</v>
      </c>
    </row>
    <row r="31" spans="2:24" ht="15" customHeight="1" x14ac:dyDescent="0.25">
      <c r="B31" s="5" t="s">
        <v>194</v>
      </c>
      <c r="C31" s="7" t="s">
        <v>235</v>
      </c>
      <c r="D31" s="7" t="s">
        <v>235</v>
      </c>
      <c r="E31" s="44">
        <v>170303</v>
      </c>
      <c r="F31" s="58">
        <v>206</v>
      </c>
      <c r="G31" s="59">
        <v>30</v>
      </c>
      <c r="H31" s="60">
        <v>14.563106796116504</v>
      </c>
      <c r="I31" s="61">
        <v>176</v>
      </c>
      <c r="J31" s="59">
        <v>55</v>
      </c>
      <c r="K31" s="60">
        <v>31.25</v>
      </c>
      <c r="L31" s="58">
        <v>206</v>
      </c>
      <c r="M31" s="59">
        <v>11</v>
      </c>
      <c r="N31" s="62">
        <v>5.3398058252427179</v>
      </c>
      <c r="O31" s="58">
        <v>206</v>
      </c>
      <c r="P31" s="59">
        <v>3</v>
      </c>
      <c r="Q31" s="63">
        <v>1.4563106796116505</v>
      </c>
      <c r="R31" s="25">
        <v>195</v>
      </c>
      <c r="S31" s="59">
        <v>20</v>
      </c>
      <c r="T31" s="21">
        <v>10.256410256410255</v>
      </c>
      <c r="U31" s="61">
        <v>6</v>
      </c>
      <c r="V31" s="63">
        <v>2.912621359223301</v>
      </c>
      <c r="W31" s="61">
        <v>2</v>
      </c>
      <c r="X31" s="62">
        <v>0.97087378640776689</v>
      </c>
    </row>
    <row r="32" spans="2:24" ht="15" customHeight="1" x14ac:dyDescent="0.25">
      <c r="B32" s="5" t="s">
        <v>194</v>
      </c>
      <c r="C32" s="7" t="s">
        <v>238</v>
      </c>
      <c r="D32" s="7" t="s">
        <v>239</v>
      </c>
      <c r="E32" s="44">
        <v>170103</v>
      </c>
      <c r="F32" s="17">
        <v>793</v>
      </c>
      <c r="G32" s="25">
        <v>137</v>
      </c>
      <c r="H32" s="21">
        <v>17.276166456494323</v>
      </c>
      <c r="I32" s="37">
        <v>656</v>
      </c>
      <c r="J32" s="25">
        <v>198</v>
      </c>
      <c r="K32" s="21">
        <v>30.182926829268293</v>
      </c>
      <c r="L32" s="17">
        <v>793</v>
      </c>
      <c r="M32" s="25">
        <v>23</v>
      </c>
      <c r="N32" s="30">
        <v>2.9003783102143759</v>
      </c>
      <c r="O32" s="17">
        <v>793</v>
      </c>
      <c r="P32" s="25">
        <v>12</v>
      </c>
      <c r="Q32" s="31">
        <v>1.5132408575031526</v>
      </c>
      <c r="R32" s="25">
        <v>709</v>
      </c>
      <c r="S32" s="25">
        <v>71</v>
      </c>
      <c r="T32" s="21">
        <v>10.01410437235543</v>
      </c>
      <c r="U32" s="37">
        <v>51</v>
      </c>
      <c r="V32" s="31">
        <v>6.4312736443883978</v>
      </c>
      <c r="W32" s="37">
        <v>21</v>
      </c>
      <c r="X32" s="30">
        <v>2.6481715006305171</v>
      </c>
    </row>
    <row r="33" spans="2:24" ht="15" customHeight="1" x14ac:dyDescent="0.25">
      <c r="B33" s="5" t="s">
        <v>194</v>
      </c>
      <c r="C33" s="7" t="s">
        <v>238</v>
      </c>
      <c r="D33" s="7" t="s">
        <v>238</v>
      </c>
      <c r="E33" s="44">
        <v>170101</v>
      </c>
      <c r="F33" s="17">
        <v>869</v>
      </c>
      <c r="G33" s="25">
        <v>74</v>
      </c>
      <c r="H33" s="21">
        <v>8.5155350978135793</v>
      </c>
      <c r="I33" s="37">
        <v>795</v>
      </c>
      <c r="J33" s="25">
        <v>234</v>
      </c>
      <c r="K33" s="21">
        <v>29.433962264150942</v>
      </c>
      <c r="L33" s="17">
        <v>869</v>
      </c>
      <c r="M33" s="25">
        <v>29</v>
      </c>
      <c r="N33" s="30">
        <v>3.3371691599539699</v>
      </c>
      <c r="O33" s="17">
        <v>869</v>
      </c>
      <c r="P33" s="25">
        <v>14</v>
      </c>
      <c r="Q33" s="31">
        <v>1.611047180667434</v>
      </c>
      <c r="R33" s="25">
        <v>806</v>
      </c>
      <c r="S33" s="25">
        <v>87</v>
      </c>
      <c r="T33" s="21">
        <v>10.794044665012407</v>
      </c>
      <c r="U33" s="37">
        <v>42</v>
      </c>
      <c r="V33" s="31">
        <v>4.8331415420023012</v>
      </c>
      <c r="W33" s="37">
        <v>7</v>
      </c>
      <c r="X33" s="30">
        <v>0.80552359033371701</v>
      </c>
    </row>
    <row r="34" spans="2:24" ht="15" customHeight="1" x14ac:dyDescent="0.25">
      <c r="B34" s="5" t="s">
        <v>197</v>
      </c>
      <c r="C34" s="7" t="s">
        <v>240</v>
      </c>
      <c r="D34" s="7" t="s">
        <v>240</v>
      </c>
      <c r="E34" s="44">
        <v>200201</v>
      </c>
      <c r="F34" s="17">
        <v>1143</v>
      </c>
      <c r="G34" s="25">
        <v>316</v>
      </c>
      <c r="H34" s="21">
        <v>27.646544181977251</v>
      </c>
      <c r="I34" s="37">
        <v>827</v>
      </c>
      <c r="J34" s="25">
        <v>410</v>
      </c>
      <c r="K34" s="21">
        <v>49.576783555018139</v>
      </c>
      <c r="L34" s="17">
        <v>1143</v>
      </c>
      <c r="M34" s="25">
        <v>78</v>
      </c>
      <c r="N34" s="30">
        <v>6.8241469816272966</v>
      </c>
      <c r="O34" s="17">
        <v>1143</v>
      </c>
      <c r="P34" s="25">
        <v>29</v>
      </c>
      <c r="Q34" s="31">
        <v>2.537182852143482</v>
      </c>
      <c r="R34" s="25">
        <v>1056</v>
      </c>
      <c r="S34" s="25">
        <v>115</v>
      </c>
      <c r="T34" s="21">
        <v>10.890151515151516</v>
      </c>
      <c r="U34" s="37">
        <v>46</v>
      </c>
      <c r="V34" s="31">
        <v>4.0244969378827644</v>
      </c>
      <c r="W34" s="37">
        <v>12</v>
      </c>
      <c r="X34" s="30">
        <v>1.0498687664041995</v>
      </c>
    </row>
    <row r="35" spans="2:24" ht="15" customHeight="1" x14ac:dyDescent="0.25">
      <c r="B35" s="5" t="s">
        <v>197</v>
      </c>
      <c r="C35" s="7" t="s">
        <v>240</v>
      </c>
      <c r="D35" s="7" t="s">
        <v>241</v>
      </c>
      <c r="E35" s="44">
        <v>200203</v>
      </c>
      <c r="F35" s="17">
        <v>112</v>
      </c>
      <c r="G35" s="25">
        <v>35</v>
      </c>
      <c r="H35" s="21">
        <v>31.25</v>
      </c>
      <c r="I35" s="37">
        <v>77</v>
      </c>
      <c r="J35" s="25">
        <v>29</v>
      </c>
      <c r="K35" s="21">
        <v>37.662337662337663</v>
      </c>
      <c r="L35" s="17">
        <v>112</v>
      </c>
      <c r="M35" s="25">
        <v>6</v>
      </c>
      <c r="N35" s="30">
        <v>5.3571428571428568</v>
      </c>
      <c r="O35" s="17">
        <v>112</v>
      </c>
      <c r="P35" s="25">
        <v>2</v>
      </c>
      <c r="Q35" s="31">
        <v>1.7857142857142856</v>
      </c>
      <c r="R35" s="25">
        <v>102</v>
      </c>
      <c r="S35" s="25">
        <v>9</v>
      </c>
      <c r="T35" s="21">
        <v>8.8235294117647065</v>
      </c>
      <c r="U35" s="37">
        <v>5</v>
      </c>
      <c r="V35" s="31">
        <v>4.4642857142857144</v>
      </c>
      <c r="W35" s="37">
        <v>3</v>
      </c>
      <c r="X35" s="30">
        <v>2.6785714285714284</v>
      </c>
    </row>
    <row r="36" spans="2:24" ht="15" customHeight="1" x14ac:dyDescent="0.25">
      <c r="B36" s="5" t="s">
        <v>197</v>
      </c>
      <c r="C36" s="7" t="s">
        <v>240</v>
      </c>
      <c r="D36" s="7" t="s">
        <v>242</v>
      </c>
      <c r="E36" s="44">
        <v>200210</v>
      </c>
      <c r="F36" s="58">
        <v>558</v>
      </c>
      <c r="G36" s="59">
        <v>57</v>
      </c>
      <c r="H36" s="60">
        <v>10.21505376344086</v>
      </c>
      <c r="I36" s="37">
        <v>501</v>
      </c>
      <c r="J36" s="59">
        <v>167</v>
      </c>
      <c r="K36" s="21">
        <v>33.333333333333329</v>
      </c>
      <c r="L36" s="58">
        <v>558</v>
      </c>
      <c r="M36" s="59">
        <v>20</v>
      </c>
      <c r="N36" s="62">
        <v>3.5842293906810032</v>
      </c>
      <c r="O36" s="58">
        <v>558</v>
      </c>
      <c r="P36" s="59">
        <v>16</v>
      </c>
      <c r="Q36" s="63">
        <v>2.8673835125448028</v>
      </c>
      <c r="R36" s="25">
        <v>505</v>
      </c>
      <c r="S36" s="59">
        <v>48</v>
      </c>
      <c r="T36" s="21">
        <v>9.5049504950495045</v>
      </c>
      <c r="U36" s="61">
        <v>29</v>
      </c>
      <c r="V36" s="63">
        <v>5.1971326164874547</v>
      </c>
      <c r="W36" s="61">
        <v>8</v>
      </c>
      <c r="X36" s="62">
        <v>1.4336917562724014</v>
      </c>
    </row>
    <row r="37" spans="2:24" ht="15" customHeight="1" x14ac:dyDescent="0.25">
      <c r="B37" s="5" t="s">
        <v>197</v>
      </c>
      <c r="C37" s="7" t="s">
        <v>243</v>
      </c>
      <c r="D37" s="7" t="s">
        <v>244</v>
      </c>
      <c r="E37" s="44">
        <v>200303</v>
      </c>
      <c r="F37" s="17">
        <v>384</v>
      </c>
      <c r="G37" s="25">
        <v>127</v>
      </c>
      <c r="H37" s="21">
        <v>33.072916666666671</v>
      </c>
      <c r="I37" s="37">
        <v>257</v>
      </c>
      <c r="J37" s="25">
        <v>135</v>
      </c>
      <c r="K37" s="21">
        <v>52.529182879377437</v>
      </c>
      <c r="L37" s="17">
        <v>384</v>
      </c>
      <c r="M37" s="25">
        <v>31</v>
      </c>
      <c r="N37" s="30">
        <v>8.0729166666666679</v>
      </c>
      <c r="O37" s="17">
        <v>384</v>
      </c>
      <c r="P37" s="25">
        <v>10</v>
      </c>
      <c r="Q37" s="31">
        <v>2.604166666666667</v>
      </c>
      <c r="R37" s="25">
        <v>358</v>
      </c>
      <c r="S37" s="25">
        <v>26</v>
      </c>
      <c r="T37" s="21">
        <v>7.2625698324022352</v>
      </c>
      <c r="U37" s="37">
        <v>12</v>
      </c>
      <c r="V37" s="31">
        <v>3.125</v>
      </c>
      <c r="W37" s="37">
        <v>4</v>
      </c>
      <c r="X37" s="30">
        <v>1.0416666666666665</v>
      </c>
    </row>
    <row r="38" spans="2:24" ht="15" customHeight="1" x14ac:dyDescent="0.25">
      <c r="B38" s="5" t="s">
        <v>197</v>
      </c>
      <c r="C38" s="7" t="s">
        <v>245</v>
      </c>
      <c r="D38" s="7" t="s">
        <v>246</v>
      </c>
      <c r="E38" s="44">
        <v>200604</v>
      </c>
      <c r="F38" s="17">
        <v>512</v>
      </c>
      <c r="G38" s="25">
        <v>32</v>
      </c>
      <c r="H38" s="21">
        <v>6.25</v>
      </c>
      <c r="I38" s="37">
        <v>480</v>
      </c>
      <c r="J38" s="25">
        <v>99</v>
      </c>
      <c r="K38" s="21">
        <v>20.625</v>
      </c>
      <c r="L38" s="17">
        <v>512</v>
      </c>
      <c r="M38" s="25">
        <v>9</v>
      </c>
      <c r="N38" s="30">
        <v>1.7578125</v>
      </c>
      <c r="O38" s="17">
        <v>512</v>
      </c>
      <c r="P38" s="25">
        <v>6</v>
      </c>
      <c r="Q38" s="31">
        <v>1.171875</v>
      </c>
      <c r="R38" s="25">
        <v>459</v>
      </c>
      <c r="S38" s="25">
        <v>54</v>
      </c>
      <c r="T38" s="21">
        <v>11.76470588235294</v>
      </c>
      <c r="U38" s="37">
        <v>38</v>
      </c>
      <c r="V38" s="31">
        <v>7.421875</v>
      </c>
      <c r="W38" s="37">
        <v>9</v>
      </c>
      <c r="X38" s="30">
        <v>1.7578125</v>
      </c>
    </row>
    <row r="39" spans="2:24" ht="15" customHeight="1" x14ac:dyDescent="0.25">
      <c r="B39" s="5" t="s">
        <v>198</v>
      </c>
      <c r="C39" s="7" t="s">
        <v>247</v>
      </c>
      <c r="D39" s="7" t="s">
        <v>248</v>
      </c>
      <c r="E39" s="44">
        <v>210402</v>
      </c>
      <c r="F39" s="17">
        <v>396</v>
      </c>
      <c r="G39" s="25">
        <v>32</v>
      </c>
      <c r="H39" s="21">
        <v>8.0808080808080813</v>
      </c>
      <c r="I39" s="37">
        <v>364</v>
      </c>
      <c r="J39" s="25">
        <v>116</v>
      </c>
      <c r="K39" s="21">
        <v>31.868131868131865</v>
      </c>
      <c r="L39" s="17">
        <v>396</v>
      </c>
      <c r="M39" s="25">
        <v>9</v>
      </c>
      <c r="N39" s="30">
        <v>2.2727272727272729</v>
      </c>
      <c r="O39" s="17">
        <v>396</v>
      </c>
      <c r="P39" s="25">
        <v>6</v>
      </c>
      <c r="Q39" s="31">
        <v>1.5151515151515151</v>
      </c>
      <c r="R39" s="25">
        <v>363</v>
      </c>
      <c r="S39" s="25">
        <v>15</v>
      </c>
      <c r="T39" s="21">
        <v>4.1322314049586781</v>
      </c>
      <c r="U39" s="37">
        <v>26</v>
      </c>
      <c r="V39" s="31">
        <v>6.5656565656565666</v>
      </c>
      <c r="W39" s="37">
        <v>1</v>
      </c>
      <c r="X39" s="30">
        <v>0.25252525252525254</v>
      </c>
    </row>
    <row r="40" spans="2:24" ht="15" customHeight="1" x14ac:dyDescent="0.25">
      <c r="B40" s="5" t="s">
        <v>198</v>
      </c>
      <c r="C40" s="7" t="s">
        <v>247</v>
      </c>
      <c r="D40" s="7" t="s">
        <v>249</v>
      </c>
      <c r="E40" s="44">
        <v>210401</v>
      </c>
      <c r="F40" s="17">
        <v>513</v>
      </c>
      <c r="G40" s="25">
        <v>53</v>
      </c>
      <c r="H40" s="21">
        <v>10.331384015594541</v>
      </c>
      <c r="I40" s="37">
        <v>460</v>
      </c>
      <c r="J40" s="25">
        <v>168</v>
      </c>
      <c r="K40" s="21">
        <v>36.521739130434781</v>
      </c>
      <c r="L40" s="17">
        <v>513</v>
      </c>
      <c r="M40" s="25">
        <v>8</v>
      </c>
      <c r="N40" s="30">
        <v>1.5594541910331383</v>
      </c>
      <c r="O40" s="17">
        <v>513</v>
      </c>
      <c r="P40" s="25">
        <v>8</v>
      </c>
      <c r="Q40" s="31">
        <v>1.5594541910331383</v>
      </c>
      <c r="R40" s="25">
        <v>459</v>
      </c>
      <c r="S40" s="25">
        <v>24</v>
      </c>
      <c r="T40" s="21">
        <v>5.2287581699346406</v>
      </c>
      <c r="U40" s="37">
        <v>39</v>
      </c>
      <c r="V40" s="31">
        <v>7.6023391812865491</v>
      </c>
      <c r="W40" s="37">
        <v>7</v>
      </c>
      <c r="X40" s="30">
        <v>1.364522417153996</v>
      </c>
    </row>
    <row r="41" spans="2:24" ht="15" customHeight="1" x14ac:dyDescent="0.25">
      <c r="B41" s="5" t="s">
        <v>198</v>
      </c>
      <c r="C41" s="7" t="s">
        <v>247</v>
      </c>
      <c r="D41" s="7" t="s">
        <v>250</v>
      </c>
      <c r="E41" s="44">
        <v>210404</v>
      </c>
      <c r="F41" s="17">
        <v>91</v>
      </c>
      <c r="G41" s="25">
        <v>14</v>
      </c>
      <c r="H41" s="21">
        <v>15.384615384615385</v>
      </c>
      <c r="I41" s="37">
        <v>77</v>
      </c>
      <c r="J41" s="25">
        <v>36</v>
      </c>
      <c r="K41" s="21">
        <v>46.753246753246749</v>
      </c>
      <c r="L41" s="17">
        <v>91</v>
      </c>
      <c r="M41" s="25">
        <v>3</v>
      </c>
      <c r="N41" s="30">
        <v>3.296703296703297</v>
      </c>
      <c r="O41" s="17">
        <v>91</v>
      </c>
      <c r="P41" s="25">
        <v>1</v>
      </c>
      <c r="Q41" s="31">
        <v>1.098901098901099</v>
      </c>
      <c r="R41" s="25">
        <v>83</v>
      </c>
      <c r="S41" s="25">
        <v>4</v>
      </c>
      <c r="T41" s="21">
        <v>4.8192771084337354</v>
      </c>
      <c r="U41" s="37">
        <v>6</v>
      </c>
      <c r="V41" s="31">
        <v>6.593406593406594</v>
      </c>
      <c r="W41" s="37">
        <v>1</v>
      </c>
      <c r="X41" s="30">
        <v>1.098901098901099</v>
      </c>
    </row>
    <row r="42" spans="2:24" ht="15" customHeight="1" x14ac:dyDescent="0.25">
      <c r="B42" s="5" t="s">
        <v>198</v>
      </c>
      <c r="C42" s="7" t="s">
        <v>247</v>
      </c>
      <c r="D42" s="7" t="s">
        <v>251</v>
      </c>
      <c r="E42" s="44">
        <v>210405</v>
      </c>
      <c r="F42" s="17">
        <v>26</v>
      </c>
      <c r="G42" s="25">
        <v>6</v>
      </c>
      <c r="H42" s="21">
        <v>23.076923076923077</v>
      </c>
      <c r="I42" s="37">
        <v>20</v>
      </c>
      <c r="J42" s="25">
        <v>14</v>
      </c>
      <c r="K42" s="21">
        <v>70</v>
      </c>
      <c r="L42" s="17">
        <v>26</v>
      </c>
      <c r="M42" s="25">
        <v>0</v>
      </c>
      <c r="N42" s="30">
        <v>0</v>
      </c>
      <c r="O42" s="17">
        <v>26</v>
      </c>
      <c r="P42" s="25">
        <v>1</v>
      </c>
      <c r="Q42" s="31">
        <v>3.8461538461538463</v>
      </c>
      <c r="R42" s="25">
        <v>25</v>
      </c>
      <c r="S42" s="25">
        <v>0</v>
      </c>
      <c r="T42" s="21">
        <v>0</v>
      </c>
      <c r="U42" s="37">
        <v>0</v>
      </c>
      <c r="V42" s="31">
        <v>0</v>
      </c>
      <c r="W42" s="37">
        <v>0</v>
      </c>
      <c r="X42" s="30">
        <v>0</v>
      </c>
    </row>
    <row r="43" spans="2:24" ht="15" customHeight="1" x14ac:dyDescent="0.25">
      <c r="B43" s="5" t="s">
        <v>198</v>
      </c>
      <c r="C43" s="7" t="s">
        <v>247</v>
      </c>
      <c r="D43" s="7" t="s">
        <v>252</v>
      </c>
      <c r="E43" s="44">
        <v>210406</v>
      </c>
      <c r="F43" s="17">
        <v>236</v>
      </c>
      <c r="G43" s="25">
        <v>26</v>
      </c>
      <c r="H43" s="21">
        <v>11.016949152542372</v>
      </c>
      <c r="I43" s="37">
        <v>210</v>
      </c>
      <c r="J43" s="25">
        <v>86</v>
      </c>
      <c r="K43" s="21">
        <v>40.952380952380949</v>
      </c>
      <c r="L43" s="17">
        <v>236</v>
      </c>
      <c r="M43" s="25">
        <v>7</v>
      </c>
      <c r="N43" s="30">
        <v>2.9661016949152543</v>
      </c>
      <c r="O43" s="17">
        <v>236</v>
      </c>
      <c r="P43" s="25">
        <v>2</v>
      </c>
      <c r="Q43" s="31">
        <v>0.84745762711864403</v>
      </c>
      <c r="R43" s="25">
        <v>205</v>
      </c>
      <c r="S43" s="25">
        <v>11</v>
      </c>
      <c r="T43" s="21">
        <v>5.3658536585365857</v>
      </c>
      <c r="U43" s="37">
        <v>25</v>
      </c>
      <c r="V43" s="31">
        <v>10.59322033898305</v>
      </c>
      <c r="W43" s="37">
        <v>4</v>
      </c>
      <c r="X43" s="30">
        <v>1.6949152542372881</v>
      </c>
    </row>
    <row r="44" spans="2:24" ht="15" customHeight="1" x14ac:dyDescent="0.25">
      <c r="B44" s="5" t="s">
        <v>198</v>
      </c>
      <c r="C44" s="7" t="s">
        <v>247</v>
      </c>
      <c r="D44" s="7" t="s">
        <v>253</v>
      </c>
      <c r="E44" s="44">
        <v>210407</v>
      </c>
      <c r="F44" s="17">
        <v>319</v>
      </c>
      <c r="G44" s="25">
        <v>35</v>
      </c>
      <c r="H44" s="21">
        <v>10.9717868338558</v>
      </c>
      <c r="I44" s="37">
        <v>284</v>
      </c>
      <c r="J44" s="25">
        <v>97</v>
      </c>
      <c r="K44" s="21">
        <v>34.154929577464785</v>
      </c>
      <c r="L44" s="17">
        <v>319</v>
      </c>
      <c r="M44" s="25">
        <v>6</v>
      </c>
      <c r="N44" s="30">
        <v>1.8808777429467085</v>
      </c>
      <c r="O44" s="17">
        <v>319</v>
      </c>
      <c r="P44" s="25">
        <v>2</v>
      </c>
      <c r="Q44" s="31">
        <v>0.62695924764890276</v>
      </c>
      <c r="R44" s="25">
        <v>288</v>
      </c>
      <c r="S44" s="25">
        <v>10</v>
      </c>
      <c r="T44" s="21">
        <v>3.4722222222222223</v>
      </c>
      <c r="U44" s="37">
        <v>23</v>
      </c>
      <c r="V44" s="31">
        <v>7.2100313479623823</v>
      </c>
      <c r="W44" s="37">
        <v>6</v>
      </c>
      <c r="X44" s="30">
        <v>1.8808777429467085</v>
      </c>
    </row>
    <row r="45" spans="2:24" ht="15" customHeight="1" x14ac:dyDescent="0.25">
      <c r="B45" s="5" t="s">
        <v>198</v>
      </c>
      <c r="C45" s="7" t="s">
        <v>254</v>
      </c>
      <c r="D45" s="7" t="s">
        <v>255</v>
      </c>
      <c r="E45" s="44">
        <v>210502</v>
      </c>
      <c r="F45" s="58">
        <v>67</v>
      </c>
      <c r="G45" s="59">
        <v>8</v>
      </c>
      <c r="H45" s="60">
        <v>11.940298507462686</v>
      </c>
      <c r="I45" s="37">
        <v>59</v>
      </c>
      <c r="J45" s="59">
        <v>18</v>
      </c>
      <c r="K45" s="21">
        <v>30.508474576271187</v>
      </c>
      <c r="L45" s="58">
        <v>67</v>
      </c>
      <c r="M45" s="59">
        <v>3</v>
      </c>
      <c r="N45" s="62">
        <v>4.4776119402985071</v>
      </c>
      <c r="O45" s="58">
        <v>67</v>
      </c>
      <c r="P45" s="59">
        <v>2</v>
      </c>
      <c r="Q45" s="63">
        <v>2.9850746268656714</v>
      </c>
      <c r="R45" s="25">
        <v>58</v>
      </c>
      <c r="S45" s="59">
        <v>1</v>
      </c>
      <c r="T45" s="21">
        <v>1.7241379310344827</v>
      </c>
      <c r="U45" s="61">
        <v>3</v>
      </c>
      <c r="V45" s="63">
        <v>4.4776119402985071</v>
      </c>
      <c r="W45" s="61">
        <v>4</v>
      </c>
      <c r="X45" s="62">
        <v>5.9701492537313428</v>
      </c>
    </row>
    <row r="46" spans="2:24" ht="15" customHeight="1" x14ac:dyDescent="0.25">
      <c r="B46" s="5" t="s">
        <v>198</v>
      </c>
      <c r="C46" s="7" t="s">
        <v>254</v>
      </c>
      <c r="D46" s="7" t="s">
        <v>256</v>
      </c>
      <c r="E46" s="44">
        <v>210501</v>
      </c>
      <c r="F46" s="58">
        <v>427</v>
      </c>
      <c r="G46" s="59">
        <v>24</v>
      </c>
      <c r="H46" s="60">
        <v>5.6206088992974239</v>
      </c>
      <c r="I46" s="37">
        <v>403</v>
      </c>
      <c r="J46" s="59">
        <v>141</v>
      </c>
      <c r="K46" s="21">
        <v>34.987593052109183</v>
      </c>
      <c r="L46" s="58">
        <v>427</v>
      </c>
      <c r="M46" s="59">
        <v>5</v>
      </c>
      <c r="N46" s="62">
        <v>1.1709601873536302</v>
      </c>
      <c r="O46" s="58">
        <v>427</v>
      </c>
      <c r="P46" s="59">
        <v>3</v>
      </c>
      <c r="Q46" s="63">
        <v>0.70257611241217799</v>
      </c>
      <c r="R46" s="25">
        <v>361</v>
      </c>
      <c r="S46" s="59">
        <v>5</v>
      </c>
      <c r="T46" s="21">
        <v>1.3850415512465373</v>
      </c>
      <c r="U46" s="61">
        <v>56</v>
      </c>
      <c r="V46" s="63">
        <v>13.114754098360656</v>
      </c>
      <c r="W46" s="61">
        <v>7</v>
      </c>
      <c r="X46" s="62">
        <v>1.639344262295082</v>
      </c>
    </row>
    <row r="47" spans="2:24" ht="15" customHeight="1" x14ac:dyDescent="0.25">
      <c r="B47" s="5" t="s">
        <v>198</v>
      </c>
      <c r="C47" s="7" t="s">
        <v>254</v>
      </c>
      <c r="D47" s="7" t="s">
        <v>257</v>
      </c>
      <c r="E47" s="44">
        <v>210503</v>
      </c>
      <c r="F47" s="58">
        <v>175</v>
      </c>
      <c r="G47" s="59">
        <v>15</v>
      </c>
      <c r="H47" s="60">
        <v>8.5714285714285712</v>
      </c>
      <c r="I47" s="37">
        <v>160</v>
      </c>
      <c r="J47" s="59">
        <v>51</v>
      </c>
      <c r="K47" s="21">
        <v>31.874999999999996</v>
      </c>
      <c r="L47" s="58">
        <v>175</v>
      </c>
      <c r="M47" s="59">
        <v>0</v>
      </c>
      <c r="N47" s="62">
        <v>0</v>
      </c>
      <c r="O47" s="58">
        <v>175</v>
      </c>
      <c r="P47" s="59">
        <v>0</v>
      </c>
      <c r="Q47" s="63">
        <v>0</v>
      </c>
      <c r="R47" s="25">
        <v>164</v>
      </c>
      <c r="S47" s="59">
        <v>2</v>
      </c>
      <c r="T47" s="21">
        <v>1.2195121951219512</v>
      </c>
      <c r="U47" s="61">
        <v>10</v>
      </c>
      <c r="V47" s="63">
        <v>5.7142857142857144</v>
      </c>
      <c r="W47" s="61">
        <v>1</v>
      </c>
      <c r="X47" s="62">
        <v>0.5714285714285714</v>
      </c>
    </row>
    <row r="48" spans="2:24" ht="15" customHeight="1" x14ac:dyDescent="0.25">
      <c r="B48" s="5" t="s">
        <v>198</v>
      </c>
      <c r="C48" s="7" t="s">
        <v>258</v>
      </c>
      <c r="D48" s="7" t="s">
        <v>259</v>
      </c>
      <c r="E48" s="44">
        <v>210602</v>
      </c>
      <c r="F48" s="17">
        <v>26</v>
      </c>
      <c r="G48" s="25">
        <v>1</v>
      </c>
      <c r="H48" s="21">
        <v>3.8461538461538463</v>
      </c>
      <c r="I48" s="37">
        <v>25</v>
      </c>
      <c r="J48" s="25">
        <v>16</v>
      </c>
      <c r="K48" s="21">
        <v>64</v>
      </c>
      <c r="L48" s="17">
        <v>26</v>
      </c>
      <c r="M48" s="25">
        <v>0</v>
      </c>
      <c r="N48" s="30">
        <v>0</v>
      </c>
      <c r="O48" s="17">
        <v>26</v>
      </c>
      <c r="P48" s="25">
        <v>0</v>
      </c>
      <c r="Q48" s="31">
        <v>0</v>
      </c>
      <c r="R48" s="25">
        <v>24</v>
      </c>
      <c r="S48" s="25">
        <v>1</v>
      </c>
      <c r="T48" s="21">
        <v>4.1666666666666661</v>
      </c>
      <c r="U48" s="37">
        <v>2</v>
      </c>
      <c r="V48" s="31">
        <v>7.6923076923076925</v>
      </c>
      <c r="W48" s="37">
        <v>0</v>
      </c>
      <c r="X48" s="30">
        <v>0</v>
      </c>
    </row>
    <row r="49" spans="2:24" ht="15" customHeight="1" x14ac:dyDescent="0.25">
      <c r="B49" s="5" t="s">
        <v>198</v>
      </c>
      <c r="C49" s="7" t="s">
        <v>258</v>
      </c>
      <c r="D49" s="7" t="s">
        <v>258</v>
      </c>
      <c r="E49" s="44">
        <v>210601</v>
      </c>
      <c r="F49" s="17">
        <v>517</v>
      </c>
      <c r="G49" s="25">
        <v>73</v>
      </c>
      <c r="H49" s="21">
        <v>14.119922630560927</v>
      </c>
      <c r="I49" s="37">
        <v>444</v>
      </c>
      <c r="J49" s="25">
        <v>166</v>
      </c>
      <c r="K49" s="21">
        <v>37.387387387387392</v>
      </c>
      <c r="L49" s="17">
        <v>517</v>
      </c>
      <c r="M49" s="25">
        <v>9</v>
      </c>
      <c r="N49" s="30">
        <v>1.7408123791102514</v>
      </c>
      <c r="O49" s="17">
        <v>517</v>
      </c>
      <c r="P49" s="25">
        <v>2</v>
      </c>
      <c r="Q49" s="31">
        <v>0.38684719535783368</v>
      </c>
      <c r="R49" s="25">
        <v>477</v>
      </c>
      <c r="S49" s="25">
        <v>18</v>
      </c>
      <c r="T49" s="21">
        <v>3.7735849056603774</v>
      </c>
      <c r="U49" s="37">
        <v>35</v>
      </c>
      <c r="V49" s="31">
        <v>6.7698259187620886</v>
      </c>
      <c r="W49" s="37">
        <v>3</v>
      </c>
      <c r="X49" s="30">
        <v>0.58027079303675055</v>
      </c>
    </row>
    <row r="50" spans="2:24" ht="15" customHeight="1" x14ac:dyDescent="0.25">
      <c r="B50" s="5" t="s">
        <v>198</v>
      </c>
      <c r="C50" s="7" t="s">
        <v>258</v>
      </c>
      <c r="D50" s="7" t="s">
        <v>260</v>
      </c>
      <c r="E50" s="44">
        <v>210605</v>
      </c>
      <c r="F50" s="58">
        <v>33</v>
      </c>
      <c r="G50" s="59">
        <v>2</v>
      </c>
      <c r="H50" s="60">
        <v>6.0606060606060606</v>
      </c>
      <c r="I50" s="37">
        <v>31</v>
      </c>
      <c r="J50" s="59">
        <v>15</v>
      </c>
      <c r="K50" s="21">
        <v>48.387096774193552</v>
      </c>
      <c r="L50" s="58">
        <v>33</v>
      </c>
      <c r="M50" s="59">
        <v>0</v>
      </c>
      <c r="N50" s="62">
        <v>0</v>
      </c>
      <c r="O50" s="58">
        <v>33</v>
      </c>
      <c r="P50" s="59">
        <v>0</v>
      </c>
      <c r="Q50" s="63">
        <v>0</v>
      </c>
      <c r="R50" s="25">
        <v>32</v>
      </c>
      <c r="S50" s="59">
        <v>4</v>
      </c>
      <c r="T50" s="21">
        <v>12.5</v>
      </c>
      <c r="U50" s="61">
        <v>0</v>
      </c>
      <c r="V50" s="63">
        <v>0</v>
      </c>
      <c r="W50" s="61">
        <v>1</v>
      </c>
      <c r="X50" s="62">
        <v>3.0303030303030303</v>
      </c>
    </row>
    <row r="51" spans="2:24" ht="15" customHeight="1" x14ac:dyDescent="0.25">
      <c r="B51" s="5" t="s">
        <v>198</v>
      </c>
      <c r="C51" s="7" t="s">
        <v>258</v>
      </c>
      <c r="D51" s="7" t="s">
        <v>261</v>
      </c>
      <c r="E51" s="44">
        <v>210607</v>
      </c>
      <c r="F51" s="58">
        <v>379</v>
      </c>
      <c r="G51" s="59">
        <v>27</v>
      </c>
      <c r="H51" s="60">
        <v>7.1240105540897103</v>
      </c>
      <c r="I51" s="37">
        <v>352</v>
      </c>
      <c r="J51" s="59">
        <v>88</v>
      </c>
      <c r="K51" s="21">
        <v>25</v>
      </c>
      <c r="L51" s="58">
        <v>379</v>
      </c>
      <c r="M51" s="59">
        <v>8</v>
      </c>
      <c r="N51" s="62">
        <v>2.1108179419525066</v>
      </c>
      <c r="O51" s="58">
        <v>379</v>
      </c>
      <c r="P51" s="59">
        <v>4</v>
      </c>
      <c r="Q51" s="63">
        <v>1.0554089709762533</v>
      </c>
      <c r="R51" s="25">
        <v>335</v>
      </c>
      <c r="S51" s="59">
        <v>14</v>
      </c>
      <c r="T51" s="21">
        <v>4.1791044776119408</v>
      </c>
      <c r="U51" s="61">
        <v>31</v>
      </c>
      <c r="V51" s="63">
        <v>8.1794195250659634</v>
      </c>
      <c r="W51" s="61">
        <v>9</v>
      </c>
      <c r="X51" s="62">
        <v>2.3746701846965697</v>
      </c>
    </row>
    <row r="52" spans="2:24" ht="15" customHeight="1" x14ac:dyDescent="0.25">
      <c r="B52" s="5" t="s">
        <v>198</v>
      </c>
      <c r="C52" s="7" t="s">
        <v>258</v>
      </c>
      <c r="D52" s="7" t="s">
        <v>262</v>
      </c>
      <c r="E52" s="44">
        <v>210608</v>
      </c>
      <c r="F52" s="17">
        <v>69</v>
      </c>
      <c r="G52" s="25">
        <v>11</v>
      </c>
      <c r="H52" s="21">
        <v>15.942028985507244</v>
      </c>
      <c r="I52" s="37">
        <v>58</v>
      </c>
      <c r="J52" s="25">
        <v>31</v>
      </c>
      <c r="K52" s="21">
        <v>53.448275862068961</v>
      </c>
      <c r="L52" s="17">
        <v>69</v>
      </c>
      <c r="M52" s="25">
        <v>2</v>
      </c>
      <c r="N52" s="30">
        <v>2.8985507246376812</v>
      </c>
      <c r="O52" s="17">
        <v>69</v>
      </c>
      <c r="P52" s="25">
        <v>1</v>
      </c>
      <c r="Q52" s="31">
        <v>1.4492753623188406</v>
      </c>
      <c r="R52" s="25">
        <v>62</v>
      </c>
      <c r="S52" s="25">
        <v>1</v>
      </c>
      <c r="T52" s="21">
        <v>1.6129032258064515</v>
      </c>
      <c r="U52" s="37">
        <v>6</v>
      </c>
      <c r="V52" s="31">
        <v>8.695652173913043</v>
      </c>
      <c r="W52" s="37">
        <v>0</v>
      </c>
      <c r="X52" s="30">
        <v>0</v>
      </c>
    </row>
    <row r="53" spans="2:24" ht="15" customHeight="1" x14ac:dyDescent="0.25">
      <c r="B53" s="5" t="s">
        <v>198</v>
      </c>
      <c r="C53" s="7" t="s">
        <v>263</v>
      </c>
      <c r="D53" s="7" t="s">
        <v>264</v>
      </c>
      <c r="E53" s="44">
        <v>210902</v>
      </c>
      <c r="F53" s="17">
        <v>29</v>
      </c>
      <c r="G53" s="25">
        <v>8</v>
      </c>
      <c r="H53" s="21">
        <v>27.586206896551722</v>
      </c>
      <c r="I53" s="37">
        <v>21</v>
      </c>
      <c r="J53" s="25">
        <v>9</v>
      </c>
      <c r="K53" s="21">
        <v>42.857142857142854</v>
      </c>
      <c r="L53" s="17">
        <v>29</v>
      </c>
      <c r="M53" s="25">
        <v>4</v>
      </c>
      <c r="N53" s="30">
        <v>13.793103448275861</v>
      </c>
      <c r="O53" s="17">
        <v>29</v>
      </c>
      <c r="P53" s="25">
        <v>0</v>
      </c>
      <c r="Q53" s="31">
        <v>0</v>
      </c>
      <c r="R53" s="25">
        <v>28</v>
      </c>
      <c r="S53" s="25">
        <v>4</v>
      </c>
      <c r="T53" s="21">
        <v>14.285714285714285</v>
      </c>
      <c r="U53" s="37">
        <v>1</v>
      </c>
      <c r="V53" s="31">
        <v>3.4482758620689653</v>
      </c>
      <c r="W53" s="37">
        <v>0</v>
      </c>
      <c r="X53" s="30">
        <v>0</v>
      </c>
    </row>
    <row r="54" spans="2:24" ht="15" customHeight="1" x14ac:dyDescent="0.25">
      <c r="B54" s="5" t="s">
        <v>198</v>
      </c>
      <c r="C54" s="7" t="s">
        <v>263</v>
      </c>
      <c r="D54" s="7" t="s">
        <v>265</v>
      </c>
      <c r="E54" s="44">
        <v>210903</v>
      </c>
      <c r="F54" s="17">
        <v>12</v>
      </c>
      <c r="G54" s="25">
        <v>0</v>
      </c>
      <c r="H54" s="21">
        <v>0</v>
      </c>
      <c r="I54" s="37">
        <v>12</v>
      </c>
      <c r="J54" s="25">
        <v>4</v>
      </c>
      <c r="K54" s="21">
        <v>33.333333333333329</v>
      </c>
      <c r="L54" s="17">
        <v>12</v>
      </c>
      <c r="M54" s="25">
        <v>1</v>
      </c>
      <c r="N54" s="30">
        <v>8.3333333333333321</v>
      </c>
      <c r="O54" s="17">
        <v>12</v>
      </c>
      <c r="P54" s="25">
        <v>1</v>
      </c>
      <c r="Q54" s="31">
        <v>8.3333333333333321</v>
      </c>
      <c r="R54" s="25">
        <v>9</v>
      </c>
      <c r="S54" s="25">
        <v>0</v>
      </c>
      <c r="T54" s="21">
        <v>0</v>
      </c>
      <c r="U54" s="37">
        <v>2</v>
      </c>
      <c r="V54" s="31">
        <v>16.666666666666664</v>
      </c>
      <c r="W54" s="37">
        <v>0</v>
      </c>
      <c r="X54" s="30">
        <v>0</v>
      </c>
    </row>
    <row r="55" spans="2:24" ht="15" customHeight="1" x14ac:dyDescent="0.25">
      <c r="B55" s="5" t="s">
        <v>198</v>
      </c>
      <c r="C55" s="7" t="s">
        <v>263</v>
      </c>
      <c r="D55" s="7" t="s">
        <v>263</v>
      </c>
      <c r="E55" s="44">
        <v>210901</v>
      </c>
      <c r="F55" s="17">
        <v>223</v>
      </c>
      <c r="G55" s="25">
        <v>36</v>
      </c>
      <c r="H55" s="21">
        <v>16.143497757847534</v>
      </c>
      <c r="I55" s="37">
        <v>187</v>
      </c>
      <c r="J55" s="25">
        <v>84</v>
      </c>
      <c r="K55" s="21">
        <v>44.919786096256686</v>
      </c>
      <c r="L55" s="17">
        <v>223</v>
      </c>
      <c r="M55" s="25">
        <v>9</v>
      </c>
      <c r="N55" s="30">
        <v>4.0358744394618835</v>
      </c>
      <c r="O55" s="17">
        <v>223</v>
      </c>
      <c r="P55" s="25">
        <v>1</v>
      </c>
      <c r="Q55" s="31">
        <v>0.44843049327354262</v>
      </c>
      <c r="R55" s="25">
        <v>205</v>
      </c>
      <c r="S55" s="25">
        <v>12</v>
      </c>
      <c r="T55" s="21">
        <v>5.8536585365853666</v>
      </c>
      <c r="U55" s="37">
        <v>14</v>
      </c>
      <c r="V55" s="31">
        <v>6.2780269058295968</v>
      </c>
      <c r="W55" s="37">
        <v>3</v>
      </c>
      <c r="X55" s="30">
        <v>1.3452914798206279</v>
      </c>
    </row>
    <row r="56" spans="2:24" ht="15" customHeight="1" x14ac:dyDescent="0.25">
      <c r="B56" s="5" t="s">
        <v>198</v>
      </c>
      <c r="C56" s="7" t="s">
        <v>263</v>
      </c>
      <c r="D56" s="7" t="s">
        <v>266</v>
      </c>
      <c r="E56" s="44">
        <v>210904</v>
      </c>
      <c r="F56" s="17">
        <v>5</v>
      </c>
      <c r="G56" s="25">
        <v>0</v>
      </c>
      <c r="H56" s="21">
        <v>0</v>
      </c>
      <c r="I56" s="37">
        <v>5</v>
      </c>
      <c r="J56" s="25">
        <v>2</v>
      </c>
      <c r="K56" s="21">
        <v>40</v>
      </c>
      <c r="L56" s="17">
        <v>5</v>
      </c>
      <c r="M56" s="25">
        <v>0</v>
      </c>
      <c r="N56" s="30">
        <v>0</v>
      </c>
      <c r="O56" s="17">
        <v>5</v>
      </c>
      <c r="P56" s="25">
        <v>0</v>
      </c>
      <c r="Q56" s="31">
        <v>0</v>
      </c>
      <c r="R56" s="25">
        <v>4</v>
      </c>
      <c r="S56" s="25">
        <v>0</v>
      </c>
      <c r="T56" s="21">
        <v>0</v>
      </c>
      <c r="U56" s="37">
        <v>1</v>
      </c>
      <c r="V56" s="31">
        <v>20</v>
      </c>
      <c r="W56" s="37">
        <v>0</v>
      </c>
      <c r="X56" s="30">
        <v>0</v>
      </c>
    </row>
    <row r="57" spans="2:24" ht="15" customHeight="1" x14ac:dyDescent="0.25">
      <c r="B57" s="5" t="s">
        <v>198</v>
      </c>
      <c r="C57" s="7" t="s">
        <v>198</v>
      </c>
      <c r="D57" s="7" t="s">
        <v>267</v>
      </c>
      <c r="E57" s="44">
        <v>210102</v>
      </c>
      <c r="F57" s="17">
        <v>308</v>
      </c>
      <c r="G57" s="25">
        <v>39</v>
      </c>
      <c r="H57" s="21">
        <v>12.662337662337661</v>
      </c>
      <c r="I57" s="37">
        <v>269</v>
      </c>
      <c r="J57" s="25">
        <v>100</v>
      </c>
      <c r="K57" s="21">
        <v>37.174721189591075</v>
      </c>
      <c r="L57" s="17">
        <v>308</v>
      </c>
      <c r="M57" s="25">
        <v>6</v>
      </c>
      <c r="N57" s="30">
        <v>1.948051948051948</v>
      </c>
      <c r="O57" s="17">
        <v>308</v>
      </c>
      <c r="P57" s="25">
        <v>1</v>
      </c>
      <c r="Q57" s="31">
        <v>0.32467532467532467</v>
      </c>
      <c r="R57" s="25">
        <v>288</v>
      </c>
      <c r="S57" s="25">
        <v>19</v>
      </c>
      <c r="T57" s="21">
        <v>6.5972222222222223</v>
      </c>
      <c r="U57" s="37">
        <v>16</v>
      </c>
      <c r="V57" s="31">
        <v>5.1948051948051948</v>
      </c>
      <c r="W57" s="37">
        <v>3</v>
      </c>
      <c r="X57" s="30">
        <v>0.97402597402597402</v>
      </c>
    </row>
    <row r="58" spans="2:24" ht="15" customHeight="1" x14ac:dyDescent="0.25">
      <c r="B58" s="5" t="s">
        <v>198</v>
      </c>
      <c r="C58" s="7" t="s">
        <v>198</v>
      </c>
      <c r="D58" s="7" t="s">
        <v>268</v>
      </c>
      <c r="E58" s="44">
        <v>210103</v>
      </c>
      <c r="F58" s="17">
        <v>34</v>
      </c>
      <c r="G58" s="25">
        <v>5</v>
      </c>
      <c r="H58" s="21">
        <v>14.705882352941178</v>
      </c>
      <c r="I58" s="37">
        <v>29</v>
      </c>
      <c r="J58" s="25">
        <v>12</v>
      </c>
      <c r="K58" s="21">
        <v>41.379310344827587</v>
      </c>
      <c r="L58" s="17">
        <v>34</v>
      </c>
      <c r="M58" s="25">
        <v>0</v>
      </c>
      <c r="N58" s="30">
        <v>0</v>
      </c>
      <c r="O58" s="17">
        <v>34</v>
      </c>
      <c r="P58" s="25">
        <v>0</v>
      </c>
      <c r="Q58" s="31">
        <v>0</v>
      </c>
      <c r="R58" s="25">
        <v>32</v>
      </c>
      <c r="S58" s="25">
        <v>1</v>
      </c>
      <c r="T58" s="21">
        <v>3.125</v>
      </c>
      <c r="U58" s="37">
        <v>2</v>
      </c>
      <c r="V58" s="31">
        <v>5.8823529411764701</v>
      </c>
      <c r="W58" s="37">
        <v>0</v>
      </c>
      <c r="X58" s="30">
        <v>0</v>
      </c>
    </row>
    <row r="59" spans="2:24" ht="15" customHeight="1" x14ac:dyDescent="0.25">
      <c r="B59" s="5" t="s">
        <v>198</v>
      </c>
      <c r="C59" s="7" t="s">
        <v>198</v>
      </c>
      <c r="D59" s="7" t="s">
        <v>269</v>
      </c>
      <c r="E59" s="44">
        <v>210105</v>
      </c>
      <c r="F59" s="17">
        <v>341</v>
      </c>
      <c r="G59" s="25">
        <v>40</v>
      </c>
      <c r="H59" s="21">
        <v>11.730205278592376</v>
      </c>
      <c r="I59" s="37">
        <v>301</v>
      </c>
      <c r="J59" s="25">
        <v>108</v>
      </c>
      <c r="K59" s="21">
        <v>35.880398671096344</v>
      </c>
      <c r="L59" s="17">
        <v>341</v>
      </c>
      <c r="M59" s="25">
        <v>7</v>
      </c>
      <c r="N59" s="30">
        <v>2.0527859237536656</v>
      </c>
      <c r="O59" s="17">
        <v>341</v>
      </c>
      <c r="P59" s="25">
        <v>1</v>
      </c>
      <c r="Q59" s="31">
        <v>0.2932551319648094</v>
      </c>
      <c r="R59" s="25">
        <v>314</v>
      </c>
      <c r="S59" s="25">
        <v>10</v>
      </c>
      <c r="T59" s="21">
        <v>3.1847133757961785</v>
      </c>
      <c r="U59" s="37">
        <v>19</v>
      </c>
      <c r="V59" s="31">
        <v>5.5718475073313778</v>
      </c>
      <c r="W59" s="37">
        <v>7</v>
      </c>
      <c r="X59" s="30">
        <v>2.0527859237536656</v>
      </c>
    </row>
    <row r="60" spans="2:24" ht="15" customHeight="1" x14ac:dyDescent="0.25">
      <c r="B60" s="5" t="s">
        <v>198</v>
      </c>
      <c r="C60" s="7" t="s">
        <v>198</v>
      </c>
      <c r="D60" s="7" t="s">
        <v>247</v>
      </c>
      <c r="E60" s="44">
        <v>210106</v>
      </c>
      <c r="F60" s="17">
        <v>218</v>
      </c>
      <c r="G60" s="25">
        <v>17</v>
      </c>
      <c r="H60" s="21">
        <v>7.7981651376146797</v>
      </c>
      <c r="I60" s="37">
        <v>201</v>
      </c>
      <c r="J60" s="25">
        <v>79</v>
      </c>
      <c r="K60" s="21">
        <v>39.303482587064678</v>
      </c>
      <c r="L60" s="17">
        <v>218</v>
      </c>
      <c r="M60" s="25">
        <v>3</v>
      </c>
      <c r="N60" s="30">
        <v>1.3761467889908259</v>
      </c>
      <c r="O60" s="17">
        <v>218</v>
      </c>
      <c r="P60" s="25">
        <v>1</v>
      </c>
      <c r="Q60" s="31">
        <v>0.45871559633027525</v>
      </c>
      <c r="R60" s="25">
        <v>212</v>
      </c>
      <c r="S60" s="25">
        <v>6</v>
      </c>
      <c r="T60" s="21">
        <v>2.8301886792452833</v>
      </c>
      <c r="U60" s="37">
        <v>4</v>
      </c>
      <c r="V60" s="31">
        <v>1.834862385321101</v>
      </c>
      <c r="W60" s="37">
        <v>1</v>
      </c>
      <c r="X60" s="30">
        <v>0.45871559633027525</v>
      </c>
    </row>
    <row r="61" spans="2:24" ht="15" customHeight="1" x14ac:dyDescent="0.25">
      <c r="B61" s="5" t="s">
        <v>198</v>
      </c>
      <c r="C61" s="7" t="s">
        <v>198</v>
      </c>
      <c r="D61" s="7" t="s">
        <v>270</v>
      </c>
      <c r="E61" s="44">
        <v>210107</v>
      </c>
      <c r="F61" s="17">
        <v>47</v>
      </c>
      <c r="G61" s="25">
        <v>4</v>
      </c>
      <c r="H61" s="21">
        <v>8.5106382978723403</v>
      </c>
      <c r="I61" s="37">
        <v>43</v>
      </c>
      <c r="J61" s="25">
        <v>14</v>
      </c>
      <c r="K61" s="21">
        <v>32.558139534883722</v>
      </c>
      <c r="L61" s="17">
        <v>47</v>
      </c>
      <c r="M61" s="25">
        <v>0</v>
      </c>
      <c r="N61" s="30">
        <v>0</v>
      </c>
      <c r="O61" s="17">
        <v>47</v>
      </c>
      <c r="P61" s="25">
        <v>0</v>
      </c>
      <c r="Q61" s="31">
        <v>0</v>
      </c>
      <c r="R61" s="25">
        <v>44</v>
      </c>
      <c r="S61" s="25">
        <v>2</v>
      </c>
      <c r="T61" s="21">
        <v>4.5454545454545459</v>
      </c>
      <c r="U61" s="37">
        <v>2</v>
      </c>
      <c r="V61" s="31">
        <v>4.2553191489361701</v>
      </c>
      <c r="W61" s="37">
        <v>1</v>
      </c>
      <c r="X61" s="30">
        <v>2.1276595744680851</v>
      </c>
    </row>
    <row r="62" spans="2:24" ht="15" customHeight="1" x14ac:dyDescent="0.25">
      <c r="B62" s="5" t="s">
        <v>198</v>
      </c>
      <c r="C62" s="7" t="s">
        <v>198</v>
      </c>
      <c r="D62" s="7" t="s">
        <v>271</v>
      </c>
      <c r="E62" s="44">
        <v>210108</v>
      </c>
      <c r="F62" s="17">
        <v>157</v>
      </c>
      <c r="G62" s="25">
        <v>16</v>
      </c>
      <c r="H62" s="21">
        <v>10.191082802547772</v>
      </c>
      <c r="I62" s="37">
        <v>141</v>
      </c>
      <c r="J62" s="25">
        <v>58</v>
      </c>
      <c r="K62" s="21">
        <v>41.134751773049643</v>
      </c>
      <c r="L62" s="17">
        <v>157</v>
      </c>
      <c r="M62" s="25">
        <v>2</v>
      </c>
      <c r="N62" s="30">
        <v>1.2738853503184715</v>
      </c>
      <c r="O62" s="17">
        <v>157</v>
      </c>
      <c r="P62" s="25">
        <v>0</v>
      </c>
      <c r="Q62" s="31">
        <v>0</v>
      </c>
      <c r="R62" s="25">
        <v>150</v>
      </c>
      <c r="S62" s="25">
        <v>5</v>
      </c>
      <c r="T62" s="21">
        <v>3.3333333333333335</v>
      </c>
      <c r="U62" s="37">
        <v>7</v>
      </c>
      <c r="V62" s="31">
        <v>4.4585987261146496</v>
      </c>
      <c r="W62" s="37">
        <v>0</v>
      </c>
      <c r="X62" s="30">
        <v>0</v>
      </c>
    </row>
    <row r="63" spans="2:24" ht="15" customHeight="1" x14ac:dyDescent="0.25">
      <c r="B63" s="5" t="s">
        <v>198</v>
      </c>
      <c r="C63" s="7" t="s">
        <v>198</v>
      </c>
      <c r="D63" s="7" t="s">
        <v>272</v>
      </c>
      <c r="E63" s="44">
        <v>210110</v>
      </c>
      <c r="F63" s="17">
        <v>5</v>
      </c>
      <c r="G63" s="25">
        <v>2</v>
      </c>
      <c r="H63" s="21">
        <v>40</v>
      </c>
      <c r="I63" s="37">
        <v>3</v>
      </c>
      <c r="J63" s="25">
        <v>2</v>
      </c>
      <c r="K63" s="21">
        <v>66.666666666666657</v>
      </c>
      <c r="L63" s="17">
        <v>5</v>
      </c>
      <c r="M63" s="25">
        <v>0</v>
      </c>
      <c r="N63" s="30">
        <v>0</v>
      </c>
      <c r="O63" s="17">
        <v>5</v>
      </c>
      <c r="P63" s="25">
        <v>0</v>
      </c>
      <c r="Q63" s="31">
        <v>0</v>
      </c>
      <c r="R63" s="25">
        <v>5</v>
      </c>
      <c r="S63" s="25">
        <v>0</v>
      </c>
      <c r="T63" s="21">
        <v>0</v>
      </c>
      <c r="U63" s="37">
        <v>0</v>
      </c>
      <c r="V63" s="31">
        <v>0</v>
      </c>
      <c r="W63" s="37">
        <v>0</v>
      </c>
      <c r="X63" s="30">
        <v>0</v>
      </c>
    </row>
    <row r="64" spans="2:24" ht="15" customHeight="1" x14ac:dyDescent="0.25">
      <c r="B64" s="5" t="s">
        <v>198</v>
      </c>
      <c r="C64" s="7" t="s">
        <v>198</v>
      </c>
      <c r="D64" s="7" t="s">
        <v>273</v>
      </c>
      <c r="E64" s="44">
        <v>210112</v>
      </c>
      <c r="F64" s="17">
        <v>86</v>
      </c>
      <c r="G64" s="25">
        <v>8</v>
      </c>
      <c r="H64" s="21">
        <v>9.3023255813953494</v>
      </c>
      <c r="I64" s="37">
        <v>78</v>
      </c>
      <c r="J64" s="25">
        <v>31</v>
      </c>
      <c r="K64" s="21">
        <v>39.743589743589745</v>
      </c>
      <c r="L64" s="17">
        <v>86</v>
      </c>
      <c r="M64" s="25">
        <v>2</v>
      </c>
      <c r="N64" s="30">
        <v>2.3255813953488373</v>
      </c>
      <c r="O64" s="17">
        <v>86</v>
      </c>
      <c r="P64" s="25">
        <v>1</v>
      </c>
      <c r="Q64" s="31">
        <v>1.1627906976744187</v>
      </c>
      <c r="R64" s="25">
        <v>77</v>
      </c>
      <c r="S64" s="25">
        <v>2</v>
      </c>
      <c r="T64" s="21">
        <v>2.5974025974025974</v>
      </c>
      <c r="U64" s="37">
        <v>8</v>
      </c>
      <c r="V64" s="31">
        <v>9.3023255813953494</v>
      </c>
      <c r="W64" s="37">
        <v>0</v>
      </c>
      <c r="X64" s="30">
        <v>0</v>
      </c>
    </row>
    <row r="65" spans="2:24" ht="15" customHeight="1" x14ac:dyDescent="0.25">
      <c r="B65" s="5" t="s">
        <v>198</v>
      </c>
      <c r="C65" s="7" t="s">
        <v>198</v>
      </c>
      <c r="D65" s="7" t="s">
        <v>198</v>
      </c>
      <c r="E65" s="44">
        <v>210101</v>
      </c>
      <c r="F65" s="17">
        <v>1324</v>
      </c>
      <c r="G65" s="25">
        <v>105</v>
      </c>
      <c r="H65" s="21">
        <v>7.9305135951661638</v>
      </c>
      <c r="I65" s="37">
        <v>1219</v>
      </c>
      <c r="J65" s="25">
        <v>429</v>
      </c>
      <c r="K65" s="21">
        <v>35.192780968006566</v>
      </c>
      <c r="L65" s="17">
        <v>1324</v>
      </c>
      <c r="M65" s="25">
        <v>32</v>
      </c>
      <c r="N65" s="30">
        <v>2.416918429003021</v>
      </c>
      <c r="O65" s="17">
        <v>1324</v>
      </c>
      <c r="P65" s="25">
        <v>13</v>
      </c>
      <c r="Q65" s="31">
        <v>0.98187311178247727</v>
      </c>
      <c r="R65" s="25">
        <v>1225</v>
      </c>
      <c r="S65" s="25">
        <v>53</v>
      </c>
      <c r="T65" s="21">
        <v>4.3265306122448974</v>
      </c>
      <c r="U65" s="37">
        <v>77</v>
      </c>
      <c r="V65" s="31">
        <v>5.8157099697885197</v>
      </c>
      <c r="W65" s="37">
        <v>9</v>
      </c>
      <c r="X65" s="30">
        <v>0.6797583081570997</v>
      </c>
    </row>
    <row r="66" spans="2:24" ht="15" customHeight="1" x14ac:dyDescent="0.25">
      <c r="B66" s="5" t="s">
        <v>198</v>
      </c>
      <c r="C66" s="7" t="s">
        <v>274</v>
      </c>
      <c r="D66" s="7" t="s">
        <v>275</v>
      </c>
      <c r="E66" s="44">
        <v>211002</v>
      </c>
      <c r="F66" s="17">
        <v>79</v>
      </c>
      <c r="G66" s="25">
        <v>22</v>
      </c>
      <c r="H66" s="21">
        <v>27.848101265822784</v>
      </c>
      <c r="I66" s="37">
        <v>57</v>
      </c>
      <c r="J66" s="25">
        <v>32</v>
      </c>
      <c r="K66" s="21">
        <v>56.140350877192979</v>
      </c>
      <c r="L66" s="17">
        <v>79</v>
      </c>
      <c r="M66" s="25">
        <v>5</v>
      </c>
      <c r="N66" s="30">
        <v>6.3291139240506329</v>
      </c>
      <c r="O66" s="17">
        <v>79</v>
      </c>
      <c r="P66" s="25">
        <v>1</v>
      </c>
      <c r="Q66" s="31">
        <v>1.2658227848101267</v>
      </c>
      <c r="R66" s="25">
        <v>74</v>
      </c>
      <c r="S66" s="25">
        <v>4</v>
      </c>
      <c r="T66" s="21">
        <v>5.4054054054054053</v>
      </c>
      <c r="U66" s="37">
        <v>2</v>
      </c>
      <c r="V66" s="31">
        <v>2.5316455696202533</v>
      </c>
      <c r="W66" s="37">
        <v>2</v>
      </c>
      <c r="X66" s="30">
        <v>2.5316455696202533</v>
      </c>
    </row>
    <row r="67" spans="2:24" ht="15" customHeight="1" x14ac:dyDescent="0.25">
      <c r="B67" s="5" t="s">
        <v>198</v>
      </c>
      <c r="C67" s="7" t="s">
        <v>274</v>
      </c>
      <c r="D67" s="7" t="s">
        <v>276</v>
      </c>
      <c r="E67" s="44">
        <v>211005</v>
      </c>
      <c r="F67" s="17">
        <v>20</v>
      </c>
      <c r="G67" s="25">
        <v>8</v>
      </c>
      <c r="H67" s="21">
        <v>40</v>
      </c>
      <c r="I67" s="37">
        <v>12</v>
      </c>
      <c r="J67" s="25">
        <v>6</v>
      </c>
      <c r="K67" s="21">
        <v>50</v>
      </c>
      <c r="L67" s="17">
        <v>20</v>
      </c>
      <c r="M67" s="25">
        <v>2</v>
      </c>
      <c r="N67" s="30">
        <v>10</v>
      </c>
      <c r="O67" s="17">
        <v>20</v>
      </c>
      <c r="P67" s="25">
        <v>1</v>
      </c>
      <c r="Q67" s="31">
        <v>5</v>
      </c>
      <c r="R67" s="25">
        <v>18</v>
      </c>
      <c r="S67" s="25">
        <v>0</v>
      </c>
      <c r="T67" s="21">
        <v>0</v>
      </c>
      <c r="U67" s="37">
        <v>1</v>
      </c>
      <c r="V67" s="31">
        <v>5</v>
      </c>
      <c r="W67" s="37">
        <v>0</v>
      </c>
      <c r="X67" s="30">
        <v>0</v>
      </c>
    </row>
    <row r="68" spans="2:24" ht="15" customHeight="1" x14ac:dyDescent="0.25">
      <c r="B68" s="5" t="s">
        <v>198</v>
      </c>
      <c r="C68" s="7" t="s">
        <v>277</v>
      </c>
      <c r="D68" s="7" t="s">
        <v>278</v>
      </c>
      <c r="E68" s="44">
        <v>211207</v>
      </c>
      <c r="F68" s="17">
        <v>30</v>
      </c>
      <c r="G68" s="25">
        <v>2</v>
      </c>
      <c r="H68" s="21">
        <v>6.666666666666667</v>
      </c>
      <c r="I68" s="37">
        <v>28</v>
      </c>
      <c r="J68" s="25">
        <v>11</v>
      </c>
      <c r="K68" s="21">
        <v>39.285714285714285</v>
      </c>
      <c r="L68" s="17">
        <v>30</v>
      </c>
      <c r="M68" s="25">
        <v>0</v>
      </c>
      <c r="N68" s="30">
        <v>0</v>
      </c>
      <c r="O68" s="17">
        <v>30</v>
      </c>
      <c r="P68" s="25">
        <v>1</v>
      </c>
      <c r="Q68" s="31">
        <v>3.3333333333333335</v>
      </c>
      <c r="R68" s="25">
        <v>23</v>
      </c>
      <c r="S68" s="25">
        <v>0</v>
      </c>
      <c r="T68" s="21">
        <v>0</v>
      </c>
      <c r="U68" s="37">
        <v>3</v>
      </c>
      <c r="V68" s="31">
        <v>10</v>
      </c>
      <c r="W68" s="37">
        <v>3</v>
      </c>
      <c r="X68" s="30">
        <v>10</v>
      </c>
    </row>
    <row r="69" spans="2:24" ht="15" customHeight="1" x14ac:dyDescent="0.25">
      <c r="B69" s="5" t="s">
        <v>198</v>
      </c>
      <c r="C69" s="7" t="s">
        <v>277</v>
      </c>
      <c r="D69" s="7" t="s">
        <v>279</v>
      </c>
      <c r="E69" s="44">
        <v>211210</v>
      </c>
      <c r="F69" s="17">
        <v>232</v>
      </c>
      <c r="G69" s="25">
        <v>19</v>
      </c>
      <c r="H69" s="21">
        <v>8.1896551724137936</v>
      </c>
      <c r="I69" s="37">
        <v>213</v>
      </c>
      <c r="J69" s="25">
        <v>50</v>
      </c>
      <c r="K69" s="21">
        <v>23.474178403755868</v>
      </c>
      <c r="L69" s="17">
        <v>232</v>
      </c>
      <c r="M69" s="25">
        <v>4</v>
      </c>
      <c r="N69" s="30">
        <v>1.7241379310344827</v>
      </c>
      <c r="O69" s="17">
        <v>232</v>
      </c>
      <c r="P69" s="25">
        <v>3</v>
      </c>
      <c r="Q69" s="31">
        <v>1.2931034482758621</v>
      </c>
      <c r="R69" s="25">
        <v>206</v>
      </c>
      <c r="S69" s="25">
        <v>19</v>
      </c>
      <c r="T69" s="21">
        <v>9.2233009708737868</v>
      </c>
      <c r="U69" s="37">
        <v>19</v>
      </c>
      <c r="V69" s="31">
        <v>8.1896551724137936</v>
      </c>
      <c r="W69" s="37">
        <v>4</v>
      </c>
      <c r="X69" s="30">
        <v>1.7241379310344827</v>
      </c>
    </row>
    <row r="70" spans="2:24" ht="15" customHeight="1" x14ac:dyDescent="0.25">
      <c r="B70" s="5" t="s">
        <v>198</v>
      </c>
      <c r="C70" s="7" t="s">
        <v>277</v>
      </c>
      <c r="D70" s="7" t="s">
        <v>280</v>
      </c>
      <c r="E70" s="44">
        <v>211208</v>
      </c>
      <c r="F70" s="58">
        <v>10</v>
      </c>
      <c r="G70" s="59">
        <v>2</v>
      </c>
      <c r="H70" s="60">
        <v>20</v>
      </c>
      <c r="I70" s="61">
        <v>8</v>
      </c>
      <c r="J70" s="59">
        <v>1</v>
      </c>
      <c r="K70" s="60">
        <v>12.5</v>
      </c>
      <c r="L70" s="58">
        <v>10</v>
      </c>
      <c r="M70" s="59">
        <v>1</v>
      </c>
      <c r="N70" s="62">
        <v>10</v>
      </c>
      <c r="O70" s="58">
        <v>10</v>
      </c>
      <c r="P70" s="59">
        <v>1</v>
      </c>
      <c r="Q70" s="63">
        <v>10</v>
      </c>
      <c r="R70" s="25">
        <v>8</v>
      </c>
      <c r="S70" s="59">
        <v>1</v>
      </c>
      <c r="T70" s="21">
        <v>12.5</v>
      </c>
      <c r="U70" s="61">
        <v>1</v>
      </c>
      <c r="V70" s="63">
        <v>10</v>
      </c>
      <c r="W70" s="61">
        <v>0</v>
      </c>
      <c r="X70" s="62">
        <v>0</v>
      </c>
    </row>
    <row r="71" spans="2:24" ht="15" customHeight="1" x14ac:dyDescent="0.25">
      <c r="B71" s="5" t="s">
        <v>198</v>
      </c>
      <c r="C71" s="7" t="s">
        <v>281</v>
      </c>
      <c r="D71" s="7" t="s">
        <v>282</v>
      </c>
      <c r="E71" s="44">
        <v>211302</v>
      </c>
      <c r="F71" s="58">
        <v>18</v>
      </c>
      <c r="G71" s="59">
        <v>2</v>
      </c>
      <c r="H71" s="60">
        <v>11.111111111111111</v>
      </c>
      <c r="I71" s="61">
        <v>16</v>
      </c>
      <c r="J71" s="59">
        <v>5</v>
      </c>
      <c r="K71" s="60">
        <v>31.25</v>
      </c>
      <c r="L71" s="58">
        <v>18</v>
      </c>
      <c r="M71" s="59">
        <v>0</v>
      </c>
      <c r="N71" s="62">
        <v>0</v>
      </c>
      <c r="O71" s="58">
        <v>18</v>
      </c>
      <c r="P71" s="59">
        <v>0</v>
      </c>
      <c r="Q71" s="63">
        <v>0</v>
      </c>
      <c r="R71" s="25">
        <v>15</v>
      </c>
      <c r="S71" s="59">
        <v>1</v>
      </c>
      <c r="T71" s="21">
        <v>6.666666666666667</v>
      </c>
      <c r="U71" s="61">
        <v>1</v>
      </c>
      <c r="V71" s="63">
        <v>5.5555555555555554</v>
      </c>
      <c r="W71" s="61">
        <v>2</v>
      </c>
      <c r="X71" s="62">
        <v>11.111111111111111</v>
      </c>
    </row>
    <row r="72" spans="2:24" ht="15" customHeight="1" x14ac:dyDescent="0.25">
      <c r="B72" s="5" t="s">
        <v>198</v>
      </c>
      <c r="C72" s="7" t="s">
        <v>281</v>
      </c>
      <c r="D72" s="7" t="s">
        <v>283</v>
      </c>
      <c r="E72" s="44">
        <v>211303</v>
      </c>
      <c r="F72" s="58">
        <v>53</v>
      </c>
      <c r="G72" s="59">
        <v>3</v>
      </c>
      <c r="H72" s="60">
        <v>5.6603773584905666</v>
      </c>
      <c r="I72" s="61">
        <v>50</v>
      </c>
      <c r="J72" s="59">
        <v>14</v>
      </c>
      <c r="K72" s="60">
        <v>28.000000000000004</v>
      </c>
      <c r="L72" s="58">
        <v>53</v>
      </c>
      <c r="M72" s="59">
        <v>0</v>
      </c>
      <c r="N72" s="62">
        <v>0</v>
      </c>
      <c r="O72" s="58">
        <v>53</v>
      </c>
      <c r="P72" s="59">
        <v>0</v>
      </c>
      <c r="Q72" s="63">
        <v>0</v>
      </c>
      <c r="R72" s="25">
        <v>48</v>
      </c>
      <c r="S72" s="59">
        <v>1</v>
      </c>
      <c r="T72" s="21">
        <v>2.083333333333333</v>
      </c>
      <c r="U72" s="61">
        <v>4</v>
      </c>
      <c r="V72" s="63">
        <v>7.5471698113207548</v>
      </c>
      <c r="W72" s="61">
        <v>1</v>
      </c>
      <c r="X72" s="62">
        <v>1.8867924528301887</v>
      </c>
    </row>
    <row r="73" spans="2:24" ht="15" customHeight="1" x14ac:dyDescent="0.25">
      <c r="B73" s="5" t="s">
        <v>198</v>
      </c>
      <c r="C73" s="7" t="s">
        <v>281</v>
      </c>
      <c r="D73" s="7" t="s">
        <v>284</v>
      </c>
      <c r="E73" s="44">
        <v>211304</v>
      </c>
      <c r="F73" s="17">
        <v>8</v>
      </c>
      <c r="G73" s="25">
        <v>1</v>
      </c>
      <c r="H73" s="21">
        <v>12.5</v>
      </c>
      <c r="I73" s="37">
        <v>7</v>
      </c>
      <c r="J73" s="25">
        <v>3</v>
      </c>
      <c r="K73" s="21">
        <v>42.857142857142854</v>
      </c>
      <c r="L73" s="17">
        <v>8</v>
      </c>
      <c r="M73" s="25">
        <v>0</v>
      </c>
      <c r="N73" s="30">
        <v>0</v>
      </c>
      <c r="O73" s="17">
        <v>8</v>
      </c>
      <c r="P73" s="25">
        <v>0</v>
      </c>
      <c r="Q73" s="31">
        <v>0</v>
      </c>
      <c r="R73" s="25">
        <v>8</v>
      </c>
      <c r="S73" s="25">
        <v>0</v>
      </c>
      <c r="T73" s="21">
        <v>0</v>
      </c>
      <c r="U73" s="37">
        <v>0</v>
      </c>
      <c r="V73" s="31">
        <v>0</v>
      </c>
      <c r="W73" s="37">
        <v>0</v>
      </c>
      <c r="X73" s="30">
        <v>0</v>
      </c>
    </row>
    <row r="74" spans="2:24" ht="15" customHeight="1" x14ac:dyDescent="0.25">
      <c r="B74" s="5" t="s">
        <v>198</v>
      </c>
      <c r="C74" s="7" t="s">
        <v>281</v>
      </c>
      <c r="D74" s="7" t="s">
        <v>285</v>
      </c>
      <c r="E74" s="44">
        <v>211306</v>
      </c>
      <c r="F74" s="17">
        <v>23</v>
      </c>
      <c r="G74" s="25">
        <v>1</v>
      </c>
      <c r="H74" s="21">
        <v>4.3478260869565215</v>
      </c>
      <c r="I74" s="37">
        <v>22</v>
      </c>
      <c r="J74" s="25">
        <v>3</v>
      </c>
      <c r="K74" s="21">
        <v>13.636363636363635</v>
      </c>
      <c r="L74" s="17">
        <v>23</v>
      </c>
      <c r="M74" s="25">
        <v>0</v>
      </c>
      <c r="N74" s="30">
        <v>0</v>
      </c>
      <c r="O74" s="17">
        <v>23</v>
      </c>
      <c r="P74" s="25">
        <v>1</v>
      </c>
      <c r="Q74" s="31">
        <v>4.3478260869565215</v>
      </c>
      <c r="R74" s="25">
        <v>21</v>
      </c>
      <c r="S74" s="25">
        <v>0</v>
      </c>
      <c r="T74" s="21">
        <v>0</v>
      </c>
      <c r="U74" s="37">
        <v>1</v>
      </c>
      <c r="V74" s="31">
        <v>4.3478260869565215</v>
      </c>
      <c r="W74" s="37">
        <v>0</v>
      </c>
      <c r="X74" s="30">
        <v>0</v>
      </c>
    </row>
    <row r="75" spans="2:24" ht="15" customHeight="1" x14ac:dyDescent="0.25">
      <c r="B75" s="5" t="s">
        <v>198</v>
      </c>
      <c r="C75" s="7" t="s">
        <v>281</v>
      </c>
      <c r="D75" s="7" t="s">
        <v>286</v>
      </c>
      <c r="E75" s="44">
        <v>211307</v>
      </c>
      <c r="F75" s="17">
        <v>21</v>
      </c>
      <c r="G75" s="25">
        <v>1</v>
      </c>
      <c r="H75" s="21">
        <v>4.7619047619047619</v>
      </c>
      <c r="I75" s="37">
        <v>20</v>
      </c>
      <c r="J75" s="25">
        <v>4</v>
      </c>
      <c r="K75" s="21">
        <v>20</v>
      </c>
      <c r="L75" s="17">
        <v>21</v>
      </c>
      <c r="M75" s="25">
        <v>1</v>
      </c>
      <c r="N75" s="30">
        <v>4.7619047619047619</v>
      </c>
      <c r="O75" s="17">
        <v>21</v>
      </c>
      <c r="P75" s="25">
        <v>0</v>
      </c>
      <c r="Q75" s="31">
        <v>0</v>
      </c>
      <c r="R75" s="25">
        <v>19</v>
      </c>
      <c r="S75" s="25">
        <v>1</v>
      </c>
      <c r="T75" s="21">
        <v>5.2631578947368416</v>
      </c>
      <c r="U75" s="37">
        <v>2</v>
      </c>
      <c r="V75" s="31">
        <v>9.5238095238095237</v>
      </c>
      <c r="W75" s="37">
        <v>0</v>
      </c>
      <c r="X75" s="30">
        <v>0</v>
      </c>
    </row>
    <row r="76" spans="2:24" ht="15" customHeight="1" x14ac:dyDescent="0.25">
      <c r="B76" s="5" t="s">
        <v>198</v>
      </c>
      <c r="C76" s="7" t="s">
        <v>281</v>
      </c>
      <c r="D76" s="7" t="s">
        <v>281</v>
      </c>
      <c r="E76" s="44">
        <v>211301</v>
      </c>
      <c r="F76" s="17">
        <v>217</v>
      </c>
      <c r="G76" s="25">
        <v>24</v>
      </c>
      <c r="H76" s="21">
        <v>11.059907834101383</v>
      </c>
      <c r="I76" s="37">
        <v>193</v>
      </c>
      <c r="J76" s="25">
        <v>72</v>
      </c>
      <c r="K76" s="21">
        <v>37.305699481865283</v>
      </c>
      <c r="L76" s="17">
        <v>217</v>
      </c>
      <c r="M76" s="25">
        <v>4</v>
      </c>
      <c r="N76" s="30">
        <v>1.8433179723502304</v>
      </c>
      <c r="O76" s="17">
        <v>217</v>
      </c>
      <c r="P76" s="25">
        <v>3</v>
      </c>
      <c r="Q76" s="31">
        <v>1.3824884792626728</v>
      </c>
      <c r="R76" s="25">
        <v>194</v>
      </c>
      <c r="S76" s="25">
        <v>5</v>
      </c>
      <c r="T76" s="21">
        <v>2.5773195876288657</v>
      </c>
      <c r="U76" s="37">
        <v>13</v>
      </c>
      <c r="V76" s="31">
        <v>5.9907834101382482</v>
      </c>
      <c r="W76" s="37">
        <v>7</v>
      </c>
      <c r="X76" s="30">
        <v>3.225806451612903</v>
      </c>
    </row>
    <row r="77" spans="2:24" ht="15" customHeight="1" x14ac:dyDescent="0.25">
      <c r="B77" s="5" t="s">
        <v>200</v>
      </c>
      <c r="C77" s="7" t="s">
        <v>200</v>
      </c>
      <c r="D77" s="7" t="s">
        <v>287</v>
      </c>
      <c r="E77" s="44">
        <v>230111</v>
      </c>
      <c r="F77" s="17">
        <v>263</v>
      </c>
      <c r="G77" s="25">
        <v>18</v>
      </c>
      <c r="H77" s="21">
        <v>6.8441064638783269</v>
      </c>
      <c r="I77" s="37">
        <v>245</v>
      </c>
      <c r="J77" s="25">
        <v>46</v>
      </c>
      <c r="K77" s="21">
        <v>18.775510204081634</v>
      </c>
      <c r="L77" s="17">
        <v>263</v>
      </c>
      <c r="M77" s="25">
        <v>0</v>
      </c>
      <c r="N77" s="30">
        <v>0</v>
      </c>
      <c r="O77" s="17">
        <v>263</v>
      </c>
      <c r="P77" s="25">
        <v>1</v>
      </c>
      <c r="Q77" s="31">
        <v>0.38022813688212925</v>
      </c>
      <c r="R77" s="25">
        <v>224</v>
      </c>
      <c r="S77" s="25">
        <v>9</v>
      </c>
      <c r="T77" s="21">
        <v>4.0178571428571432</v>
      </c>
      <c r="U77" s="37">
        <v>28</v>
      </c>
      <c r="V77" s="31">
        <v>10.646387832699618</v>
      </c>
      <c r="W77" s="37">
        <v>10</v>
      </c>
      <c r="X77" s="30">
        <v>3.8022813688212929</v>
      </c>
    </row>
    <row r="78" spans="2:24" ht="15" customHeight="1" x14ac:dyDescent="0.25">
      <c r="B78" s="5" t="s">
        <v>200</v>
      </c>
      <c r="C78" s="7" t="s">
        <v>200</v>
      </c>
      <c r="D78" s="7" t="s">
        <v>288</v>
      </c>
      <c r="E78" s="44">
        <v>230107</v>
      </c>
      <c r="F78" s="17">
        <v>50</v>
      </c>
      <c r="G78" s="25">
        <v>11</v>
      </c>
      <c r="H78" s="21">
        <v>22</v>
      </c>
      <c r="I78" s="37">
        <v>39</v>
      </c>
      <c r="J78" s="25">
        <v>8</v>
      </c>
      <c r="K78" s="21">
        <v>20.512820512820511</v>
      </c>
      <c r="L78" s="17">
        <v>50</v>
      </c>
      <c r="M78" s="25">
        <v>7</v>
      </c>
      <c r="N78" s="30">
        <v>14.000000000000002</v>
      </c>
      <c r="O78" s="17">
        <v>50</v>
      </c>
      <c r="P78" s="25">
        <v>5</v>
      </c>
      <c r="Q78" s="31">
        <v>10</v>
      </c>
      <c r="R78" s="25">
        <v>42</v>
      </c>
      <c r="S78" s="25">
        <v>4</v>
      </c>
      <c r="T78" s="21">
        <v>9.5238095238095237</v>
      </c>
      <c r="U78" s="37">
        <v>2</v>
      </c>
      <c r="V78" s="31">
        <v>4</v>
      </c>
      <c r="W78" s="37">
        <v>1</v>
      </c>
      <c r="X78" s="30">
        <v>2</v>
      </c>
    </row>
    <row r="79" spans="2:24" ht="15" customHeight="1" x14ac:dyDescent="0.25">
      <c r="B79" s="5" t="s">
        <v>200</v>
      </c>
      <c r="C79" s="7" t="s">
        <v>200</v>
      </c>
      <c r="D79" s="7" t="s">
        <v>200</v>
      </c>
      <c r="E79" s="44">
        <v>230101</v>
      </c>
      <c r="F79" s="17">
        <v>604</v>
      </c>
      <c r="G79" s="25">
        <v>17</v>
      </c>
      <c r="H79" s="21">
        <v>2.814569536423841</v>
      </c>
      <c r="I79" s="37">
        <v>587</v>
      </c>
      <c r="J79" s="25">
        <v>83</v>
      </c>
      <c r="K79" s="21">
        <v>14.139693356047701</v>
      </c>
      <c r="L79" s="17">
        <v>604</v>
      </c>
      <c r="M79" s="25">
        <v>2</v>
      </c>
      <c r="N79" s="30">
        <v>0.33112582781456956</v>
      </c>
      <c r="O79" s="17">
        <v>604</v>
      </c>
      <c r="P79" s="25">
        <v>3</v>
      </c>
      <c r="Q79" s="31">
        <v>0.49668874172185434</v>
      </c>
      <c r="R79" s="25">
        <v>528</v>
      </c>
      <c r="S79" s="25">
        <v>30</v>
      </c>
      <c r="T79" s="21">
        <v>5.6818181818181817</v>
      </c>
      <c r="U79" s="37">
        <v>55</v>
      </c>
      <c r="V79" s="31">
        <v>9.105960264900661</v>
      </c>
      <c r="W79" s="37">
        <v>18</v>
      </c>
      <c r="X79" s="30">
        <v>2.9801324503311259</v>
      </c>
    </row>
    <row r="80" spans="2:24" ht="15" customHeight="1" x14ac:dyDescent="0.25">
      <c r="B80" s="5" t="s">
        <v>200</v>
      </c>
      <c r="C80" s="7" t="s">
        <v>289</v>
      </c>
      <c r="D80" s="7" t="s">
        <v>289</v>
      </c>
      <c r="E80" s="44">
        <v>230401</v>
      </c>
      <c r="F80" s="17">
        <v>27</v>
      </c>
      <c r="G80" s="25">
        <v>4</v>
      </c>
      <c r="H80" s="21">
        <v>14.814814814814813</v>
      </c>
      <c r="I80" s="37">
        <v>23</v>
      </c>
      <c r="J80" s="25">
        <v>7</v>
      </c>
      <c r="K80" s="21">
        <v>30.434782608695656</v>
      </c>
      <c r="L80" s="17">
        <v>27</v>
      </c>
      <c r="M80" s="25">
        <v>1</v>
      </c>
      <c r="N80" s="30">
        <v>3.7037037037037033</v>
      </c>
      <c r="O80" s="17">
        <v>27</v>
      </c>
      <c r="P80" s="25">
        <v>0</v>
      </c>
      <c r="Q80" s="31">
        <v>0</v>
      </c>
      <c r="R80" s="25">
        <v>26</v>
      </c>
      <c r="S80" s="25">
        <v>0</v>
      </c>
      <c r="T80" s="21">
        <v>0</v>
      </c>
      <c r="U80" s="37">
        <v>1</v>
      </c>
      <c r="V80" s="31">
        <v>3.7037037037037033</v>
      </c>
      <c r="W80" s="37">
        <v>0</v>
      </c>
      <c r="X80" s="30">
        <v>0</v>
      </c>
    </row>
    <row r="81" spans="2:24" ht="15" customHeight="1" x14ac:dyDescent="0.25">
      <c r="B81" s="5" t="s">
        <v>201</v>
      </c>
      <c r="C81" s="7" t="s">
        <v>201</v>
      </c>
      <c r="D81" s="7" t="s">
        <v>290</v>
      </c>
      <c r="E81" s="44">
        <v>240104</v>
      </c>
      <c r="F81" s="17">
        <v>313</v>
      </c>
      <c r="G81" s="25">
        <v>27</v>
      </c>
      <c r="H81" s="21">
        <v>8.6261980830670915</v>
      </c>
      <c r="I81" s="37">
        <v>286</v>
      </c>
      <c r="J81" s="25">
        <v>87</v>
      </c>
      <c r="K81" s="21">
        <v>30.419580419580424</v>
      </c>
      <c r="L81" s="17">
        <v>313</v>
      </c>
      <c r="M81" s="25">
        <v>7</v>
      </c>
      <c r="N81" s="30">
        <v>2.2364217252396164</v>
      </c>
      <c r="O81" s="17">
        <v>313</v>
      </c>
      <c r="P81" s="25">
        <v>3</v>
      </c>
      <c r="Q81" s="31">
        <v>0.95846645367412142</v>
      </c>
      <c r="R81" s="25">
        <v>289</v>
      </c>
      <c r="S81" s="25">
        <v>25</v>
      </c>
      <c r="T81" s="21">
        <v>8.6505190311418687</v>
      </c>
      <c r="U81" s="37">
        <v>18</v>
      </c>
      <c r="V81" s="31">
        <v>5.7507987220447285</v>
      </c>
      <c r="W81" s="37">
        <v>3</v>
      </c>
      <c r="X81" s="30">
        <v>0.95846645367412142</v>
      </c>
    </row>
    <row r="82" spans="2:24" ht="15" customHeight="1" x14ac:dyDescent="0.25">
      <c r="B82" s="5" t="s">
        <v>201</v>
      </c>
      <c r="C82" s="7" t="s">
        <v>201</v>
      </c>
      <c r="D82" s="7" t="s">
        <v>291</v>
      </c>
      <c r="E82" s="44">
        <v>240105</v>
      </c>
      <c r="F82" s="17">
        <v>318</v>
      </c>
      <c r="G82" s="25">
        <v>31</v>
      </c>
      <c r="H82" s="21">
        <v>9.7484276729559749</v>
      </c>
      <c r="I82" s="37">
        <v>287</v>
      </c>
      <c r="J82" s="25">
        <v>75</v>
      </c>
      <c r="K82" s="21">
        <v>26.132404181184672</v>
      </c>
      <c r="L82" s="17">
        <v>318</v>
      </c>
      <c r="M82" s="25">
        <v>11</v>
      </c>
      <c r="N82" s="30">
        <v>3.459119496855346</v>
      </c>
      <c r="O82" s="17">
        <v>318</v>
      </c>
      <c r="P82" s="25">
        <v>5</v>
      </c>
      <c r="Q82" s="31">
        <v>1.5723270440251573</v>
      </c>
      <c r="R82" s="25">
        <v>295</v>
      </c>
      <c r="S82" s="25">
        <v>37</v>
      </c>
      <c r="T82" s="21">
        <v>12.542372881355931</v>
      </c>
      <c r="U82" s="37">
        <v>10</v>
      </c>
      <c r="V82" s="31">
        <v>3.1446540880503147</v>
      </c>
      <c r="W82" s="37">
        <v>8</v>
      </c>
      <c r="X82" s="30">
        <v>2.5157232704402519</v>
      </c>
    </row>
    <row r="83" spans="2:24" ht="15" customHeight="1" x14ac:dyDescent="0.25">
      <c r="B83" s="5" t="s">
        <v>201</v>
      </c>
      <c r="C83" s="7" t="s">
        <v>292</v>
      </c>
      <c r="D83" s="7" t="s">
        <v>293</v>
      </c>
      <c r="E83" s="44">
        <v>240302</v>
      </c>
      <c r="F83" s="17">
        <v>751</v>
      </c>
      <c r="G83" s="25">
        <v>95</v>
      </c>
      <c r="H83" s="21">
        <v>12.649800266311583</v>
      </c>
      <c r="I83" s="37">
        <v>656</v>
      </c>
      <c r="J83" s="25">
        <v>225</v>
      </c>
      <c r="K83" s="21">
        <v>34.298780487804883</v>
      </c>
      <c r="L83" s="17">
        <v>751</v>
      </c>
      <c r="M83" s="25">
        <v>31</v>
      </c>
      <c r="N83" s="30">
        <v>4.1278295605858855</v>
      </c>
      <c r="O83" s="17">
        <v>751</v>
      </c>
      <c r="P83" s="25">
        <v>17</v>
      </c>
      <c r="Q83" s="31">
        <v>2.2636484687083889</v>
      </c>
      <c r="R83" s="25">
        <v>694</v>
      </c>
      <c r="S83" s="25">
        <v>67</v>
      </c>
      <c r="T83" s="21">
        <v>9.6541786743515843</v>
      </c>
      <c r="U83" s="37">
        <v>35</v>
      </c>
      <c r="V83" s="31">
        <v>4.6604527296937421</v>
      </c>
      <c r="W83" s="37">
        <v>5</v>
      </c>
      <c r="X83" s="30">
        <v>0.66577896138482018</v>
      </c>
    </row>
    <row r="84" spans="2:24" ht="15" customHeight="1" x14ac:dyDescent="0.25">
      <c r="B84" s="5" t="s">
        <v>201</v>
      </c>
      <c r="C84" s="7" t="s">
        <v>292</v>
      </c>
      <c r="D84" s="7" t="s">
        <v>294</v>
      </c>
      <c r="E84" s="44">
        <v>240303</v>
      </c>
      <c r="F84" s="17">
        <v>233</v>
      </c>
      <c r="G84" s="25">
        <v>33</v>
      </c>
      <c r="H84" s="21">
        <v>14.163090128755366</v>
      </c>
      <c r="I84" s="37">
        <v>200</v>
      </c>
      <c r="J84" s="25">
        <v>94</v>
      </c>
      <c r="K84" s="21">
        <v>47</v>
      </c>
      <c r="L84" s="17">
        <v>233</v>
      </c>
      <c r="M84" s="25">
        <v>8</v>
      </c>
      <c r="N84" s="30">
        <v>3.4334763948497855</v>
      </c>
      <c r="O84" s="17">
        <v>233</v>
      </c>
      <c r="P84" s="25">
        <v>3</v>
      </c>
      <c r="Q84" s="31">
        <v>1.2875536480686696</v>
      </c>
      <c r="R84" s="25">
        <v>222</v>
      </c>
      <c r="S84" s="25">
        <v>14</v>
      </c>
      <c r="T84" s="21">
        <v>6.3063063063063058</v>
      </c>
      <c r="U84" s="37">
        <v>5</v>
      </c>
      <c r="V84" s="31">
        <v>2.1459227467811157</v>
      </c>
      <c r="W84" s="37">
        <v>3</v>
      </c>
      <c r="X84" s="30">
        <v>1.2875536480686696</v>
      </c>
    </row>
    <row r="85" spans="2:24" ht="15" customHeight="1" x14ac:dyDescent="0.25">
      <c r="B85" s="5" t="s">
        <v>201</v>
      </c>
      <c r="C85" s="7" t="s">
        <v>292</v>
      </c>
      <c r="D85" s="7" t="s">
        <v>295</v>
      </c>
      <c r="E85" s="44">
        <v>240304</v>
      </c>
      <c r="F85" s="17">
        <v>281</v>
      </c>
      <c r="G85" s="25">
        <v>44</v>
      </c>
      <c r="H85" s="21">
        <v>15.658362989323843</v>
      </c>
      <c r="I85" s="37">
        <v>237</v>
      </c>
      <c r="J85" s="25">
        <v>77</v>
      </c>
      <c r="K85" s="21">
        <v>32.489451476793249</v>
      </c>
      <c r="L85" s="17">
        <v>281</v>
      </c>
      <c r="M85" s="25">
        <v>10</v>
      </c>
      <c r="N85" s="30">
        <v>3.5587188612099649</v>
      </c>
      <c r="O85" s="17">
        <v>281</v>
      </c>
      <c r="P85" s="25">
        <v>6</v>
      </c>
      <c r="Q85" s="31">
        <v>2.1352313167259789</v>
      </c>
      <c r="R85" s="25">
        <v>248</v>
      </c>
      <c r="S85" s="25">
        <v>15</v>
      </c>
      <c r="T85" s="21">
        <v>6.0483870967741939</v>
      </c>
      <c r="U85" s="37">
        <v>21</v>
      </c>
      <c r="V85" s="31">
        <v>7.4733096085409247</v>
      </c>
      <c r="W85" s="37">
        <v>6</v>
      </c>
      <c r="X85" s="30">
        <v>2.1352313167259789</v>
      </c>
    </row>
    <row r="86" spans="2:24" ht="15" customHeight="1" x14ac:dyDescent="0.25">
      <c r="B86" s="5" t="s">
        <v>201</v>
      </c>
      <c r="C86" s="7" t="s">
        <v>292</v>
      </c>
      <c r="D86" s="7" t="s">
        <v>292</v>
      </c>
      <c r="E86" s="44">
        <v>240301</v>
      </c>
      <c r="F86" s="58">
        <v>760</v>
      </c>
      <c r="G86" s="59">
        <v>93</v>
      </c>
      <c r="H86" s="60">
        <v>12.236842105263159</v>
      </c>
      <c r="I86" s="61">
        <v>667</v>
      </c>
      <c r="J86" s="59">
        <v>216</v>
      </c>
      <c r="K86" s="60">
        <v>32.38380809595202</v>
      </c>
      <c r="L86" s="58">
        <v>760</v>
      </c>
      <c r="M86" s="59">
        <v>33</v>
      </c>
      <c r="N86" s="62">
        <v>4.3421052631578947</v>
      </c>
      <c r="O86" s="58">
        <v>760</v>
      </c>
      <c r="P86" s="59">
        <v>24</v>
      </c>
      <c r="Q86" s="63">
        <v>3.1578947368421053</v>
      </c>
      <c r="R86" s="25">
        <v>683</v>
      </c>
      <c r="S86" s="59">
        <v>65</v>
      </c>
      <c r="T86" s="21">
        <v>9.5168374816983903</v>
      </c>
      <c r="U86" s="61">
        <v>46</v>
      </c>
      <c r="V86" s="63">
        <v>6.0526315789473681</v>
      </c>
      <c r="W86" s="61">
        <v>7</v>
      </c>
      <c r="X86" s="62">
        <v>0.92105263157894723</v>
      </c>
    </row>
    <row r="87" spans="2:24" ht="15" customHeight="1" x14ac:dyDescent="0.25">
      <c r="B87" s="5" t="s">
        <v>202</v>
      </c>
      <c r="C87" s="7" t="s">
        <v>296</v>
      </c>
      <c r="D87" s="7" t="s">
        <v>297</v>
      </c>
      <c r="E87" s="44">
        <v>250204</v>
      </c>
      <c r="F87" s="17">
        <v>321</v>
      </c>
      <c r="G87" s="25">
        <v>69</v>
      </c>
      <c r="H87" s="21">
        <v>21.495327102803738</v>
      </c>
      <c r="I87" s="37">
        <v>252</v>
      </c>
      <c r="J87" s="25">
        <v>110</v>
      </c>
      <c r="K87" s="21">
        <v>43.650793650793652</v>
      </c>
      <c r="L87" s="17">
        <v>321</v>
      </c>
      <c r="M87" s="25">
        <v>19</v>
      </c>
      <c r="N87" s="30">
        <v>5.9190031152647977</v>
      </c>
      <c r="O87" s="17">
        <v>321</v>
      </c>
      <c r="P87" s="25">
        <v>1</v>
      </c>
      <c r="Q87" s="31">
        <v>0.3115264797507788</v>
      </c>
      <c r="R87" s="25">
        <v>307</v>
      </c>
      <c r="S87" s="25">
        <v>22</v>
      </c>
      <c r="T87" s="21">
        <v>7.1661237785016292</v>
      </c>
      <c r="U87" s="37">
        <v>9</v>
      </c>
      <c r="V87" s="31">
        <v>2.8037383177570092</v>
      </c>
      <c r="W87" s="37">
        <v>4</v>
      </c>
      <c r="X87" s="30">
        <v>1.2461059190031152</v>
      </c>
    </row>
    <row r="88" spans="2:24" ht="15" customHeight="1" x14ac:dyDescent="0.25">
      <c r="B88" s="5" t="s">
        <v>202</v>
      </c>
      <c r="C88" s="7" t="s">
        <v>298</v>
      </c>
      <c r="D88" s="7" t="s">
        <v>299</v>
      </c>
      <c r="E88" s="44">
        <v>250101</v>
      </c>
      <c r="F88" s="17">
        <v>4540</v>
      </c>
      <c r="G88" s="25">
        <v>835</v>
      </c>
      <c r="H88" s="21">
        <v>18.392070484581499</v>
      </c>
      <c r="I88" s="37">
        <v>3705</v>
      </c>
      <c r="J88" s="25">
        <v>1372</v>
      </c>
      <c r="K88" s="21">
        <v>37.031039136302297</v>
      </c>
      <c r="L88" s="17">
        <v>4540</v>
      </c>
      <c r="M88" s="25">
        <v>346</v>
      </c>
      <c r="N88" s="30">
        <v>7.6211453744493394</v>
      </c>
      <c r="O88" s="17">
        <v>4540</v>
      </c>
      <c r="P88" s="25">
        <v>120</v>
      </c>
      <c r="Q88" s="31">
        <v>2.643171806167401</v>
      </c>
      <c r="R88" s="25">
        <v>4246</v>
      </c>
      <c r="S88" s="25">
        <v>582</v>
      </c>
      <c r="T88" s="21">
        <v>13.707018370230806</v>
      </c>
      <c r="U88" s="37">
        <v>138</v>
      </c>
      <c r="V88" s="31">
        <v>3.0396475770925111</v>
      </c>
      <c r="W88" s="37">
        <v>36</v>
      </c>
      <c r="X88" s="30">
        <v>0.79295154185022032</v>
      </c>
    </row>
    <row r="89" spans="2:24" ht="15" customHeight="1" x14ac:dyDescent="0.25">
      <c r="B89" s="5" t="s">
        <v>202</v>
      </c>
      <c r="C89" s="7" t="s">
        <v>298</v>
      </c>
      <c r="D89" s="7" t="s">
        <v>300</v>
      </c>
      <c r="E89" s="44">
        <v>250104</v>
      </c>
      <c r="F89" s="17">
        <v>571</v>
      </c>
      <c r="G89" s="25">
        <v>179</v>
      </c>
      <c r="H89" s="21">
        <v>31.348511383537652</v>
      </c>
      <c r="I89" s="37">
        <v>392</v>
      </c>
      <c r="J89" s="25">
        <v>197</v>
      </c>
      <c r="K89" s="21">
        <v>50.255102040816325</v>
      </c>
      <c r="L89" s="17">
        <v>571</v>
      </c>
      <c r="M89" s="25">
        <v>51</v>
      </c>
      <c r="N89" s="30">
        <v>8.9316987740805605</v>
      </c>
      <c r="O89" s="17">
        <v>571</v>
      </c>
      <c r="P89" s="25">
        <v>19</v>
      </c>
      <c r="Q89" s="31">
        <v>3.3274956217162872</v>
      </c>
      <c r="R89" s="25">
        <v>535</v>
      </c>
      <c r="S89" s="25">
        <v>46</v>
      </c>
      <c r="T89" s="21">
        <v>8.5981308411214954</v>
      </c>
      <c r="U89" s="37">
        <v>14</v>
      </c>
      <c r="V89" s="31">
        <v>2.4518388791593697</v>
      </c>
      <c r="W89" s="37">
        <v>3</v>
      </c>
      <c r="X89" s="30">
        <v>0.52539404553415059</v>
      </c>
    </row>
    <row r="90" spans="2:24" ht="15" customHeight="1" x14ac:dyDescent="0.25">
      <c r="B90" s="5" t="s">
        <v>202</v>
      </c>
      <c r="C90" s="7" t="s">
        <v>301</v>
      </c>
      <c r="D90" s="7" t="s">
        <v>301</v>
      </c>
      <c r="E90" s="44">
        <v>250401</v>
      </c>
      <c r="F90" s="17">
        <v>281</v>
      </c>
      <c r="G90" s="25">
        <v>112</v>
      </c>
      <c r="H90" s="21">
        <v>39.857651245551601</v>
      </c>
      <c r="I90" s="37">
        <v>169</v>
      </c>
      <c r="J90" s="25">
        <v>95</v>
      </c>
      <c r="K90" s="21">
        <v>56.213017751479285</v>
      </c>
      <c r="L90" s="17">
        <v>281</v>
      </c>
      <c r="M90" s="25">
        <v>32</v>
      </c>
      <c r="N90" s="30">
        <v>11.387900355871885</v>
      </c>
      <c r="O90" s="17">
        <v>281</v>
      </c>
      <c r="P90" s="25">
        <v>6</v>
      </c>
      <c r="Q90" s="31">
        <v>2.1352313167259789</v>
      </c>
      <c r="R90" s="25">
        <v>257</v>
      </c>
      <c r="S90" s="25">
        <v>22</v>
      </c>
      <c r="T90" s="21">
        <v>8.5603112840466924</v>
      </c>
      <c r="U90" s="37">
        <v>13</v>
      </c>
      <c r="V90" s="31">
        <v>4.6263345195729535</v>
      </c>
      <c r="W90" s="37">
        <v>5</v>
      </c>
      <c r="X90" s="30">
        <v>1.7793594306049825</v>
      </c>
    </row>
    <row r="91" spans="2:24" ht="15" customHeight="1" thickBot="1" x14ac:dyDescent="0.3">
      <c r="B91" s="5"/>
      <c r="C91" s="7"/>
      <c r="D91" s="7"/>
      <c r="E91" s="44"/>
      <c r="F91" s="17"/>
      <c r="G91" s="25"/>
      <c r="H91" s="21"/>
      <c r="I91" s="37"/>
      <c r="J91" s="25"/>
      <c r="K91" s="21"/>
      <c r="L91" s="17"/>
      <c r="M91" s="25"/>
      <c r="N91" s="30"/>
      <c r="O91" s="17"/>
      <c r="P91" s="25"/>
      <c r="Q91" s="31"/>
      <c r="R91" s="25"/>
      <c r="S91" s="25"/>
      <c r="T91" s="21"/>
      <c r="U91" s="37"/>
      <c r="V91" s="31"/>
      <c r="W91" s="37"/>
      <c r="X91" s="30"/>
    </row>
    <row r="92" spans="2:24" ht="15" customHeight="1" thickBot="1" x14ac:dyDescent="0.3">
      <c r="B92" s="98" t="s">
        <v>44</v>
      </c>
      <c r="C92" s="99"/>
      <c r="D92" s="99"/>
      <c r="E92" s="100"/>
      <c r="F92" s="19">
        <f>SUM(F8:F91)</f>
        <v>34816</v>
      </c>
      <c r="G92" s="27">
        <f>SUM(G8:G91)</f>
        <v>7058</v>
      </c>
      <c r="H92" s="23">
        <f>G92/F92*100</f>
        <v>20.272288602941178</v>
      </c>
      <c r="I92" s="39">
        <f>SUM(I8:I91)</f>
        <v>27758</v>
      </c>
      <c r="J92" s="27">
        <f>SUM(J8:J91)</f>
        <v>10994</v>
      </c>
      <c r="K92" s="23">
        <f>J92/I92*100</f>
        <v>39.606599899128184</v>
      </c>
      <c r="L92" s="19">
        <f>SUM(L8:L91)</f>
        <v>34816</v>
      </c>
      <c r="M92" s="27">
        <f>SUM(M8:M91)</f>
        <v>1968</v>
      </c>
      <c r="N92" s="34">
        <f>M92/L92*100</f>
        <v>5.6525735294117645</v>
      </c>
      <c r="O92" s="19">
        <f>SUM(O8:O91)</f>
        <v>34816</v>
      </c>
      <c r="P92" s="27">
        <f>SUM(P8:P91)</f>
        <v>751</v>
      </c>
      <c r="Q92" s="35">
        <f>P92/O92*100</f>
        <v>2.1570542279411766</v>
      </c>
      <c r="R92" s="70">
        <f>SUM(R8:R91)</f>
        <v>31732</v>
      </c>
      <c r="S92" s="19">
        <f>SUM(S8:S91)</f>
        <v>2693</v>
      </c>
      <c r="T92" s="35">
        <f>S92/R92*100</f>
        <v>8.4867011218958766</v>
      </c>
      <c r="U92" s="39">
        <f>SUM(U8:U91)</f>
        <v>1878</v>
      </c>
      <c r="V92" s="35">
        <f>U92/O92*100</f>
        <v>5.3940716911764701</v>
      </c>
      <c r="W92" s="39">
        <f>SUM(W8:W91)</f>
        <v>455</v>
      </c>
      <c r="X92" s="34">
        <f>W92/O92*100</f>
        <v>1.3068704044117647</v>
      </c>
    </row>
    <row r="93" spans="2:24" ht="15" customHeight="1" x14ac:dyDescent="0.25">
      <c r="B93" s="2" t="str">
        <f>_xlfn.CONCAT("Fuente: Sistema de Información SIEN - HIS, ",RIGHT(INICIO!C8,4),".")</f>
        <v>Fuente: Sistema de Información SIEN - HIS, 2025.</v>
      </c>
      <c r="C93" s="2"/>
      <c r="D93" s="2"/>
      <c r="E93" s="2"/>
      <c r="F93" s="2"/>
    </row>
    <row r="94" spans="2:24" ht="15" customHeight="1" x14ac:dyDescent="0.25">
      <c r="B94" s="2" t="s">
        <v>69</v>
      </c>
      <c r="C94" s="2"/>
      <c r="D94" s="2"/>
      <c r="E94" s="2"/>
      <c r="F94" s="2"/>
    </row>
    <row r="95" spans="2:24" ht="15" customHeight="1" x14ac:dyDescent="0.25">
      <c r="B95" s="2" t="s">
        <v>16</v>
      </c>
      <c r="C95" s="2"/>
      <c r="D95" s="2"/>
      <c r="E95" s="2"/>
      <c r="F95" s="2"/>
    </row>
    <row r="96" spans="2:24" ht="15" customHeight="1" x14ac:dyDescent="0.25">
      <c r="B96" s="2" t="s">
        <v>21</v>
      </c>
      <c r="C96" s="2"/>
      <c r="D96" s="2"/>
      <c r="E96" s="2"/>
      <c r="F96" s="2"/>
    </row>
    <row r="97" spans="2:2" ht="15" customHeight="1" x14ac:dyDescent="0.25">
      <c r="B97" s="2" t="s">
        <v>36</v>
      </c>
    </row>
    <row r="98" spans="2:2" ht="15" customHeight="1" x14ac:dyDescent="0.25">
      <c r="B98" s="2"/>
    </row>
  </sheetData>
  <mergeCells count="22">
    <mergeCell ref="B92:E92"/>
    <mergeCell ref="M6:N6"/>
    <mergeCell ref="O6:O7"/>
    <mergeCell ref="P6:Q6"/>
    <mergeCell ref="U6:V6"/>
    <mergeCell ref="C5:C7"/>
    <mergeCell ref="S6:T6"/>
    <mergeCell ref="R6:R7"/>
    <mergeCell ref="W6:X6"/>
    <mergeCell ref="E5:E7"/>
    <mergeCell ref="B2:X2"/>
    <mergeCell ref="B3:X3"/>
    <mergeCell ref="B5:B7"/>
    <mergeCell ref="F5:K5"/>
    <mergeCell ref="L5:N5"/>
    <mergeCell ref="O5:X5"/>
    <mergeCell ref="F6:F7"/>
    <mergeCell ref="G6:H6"/>
    <mergeCell ref="L6:L7"/>
    <mergeCell ref="D5:D7"/>
    <mergeCell ref="J6:K6"/>
    <mergeCell ref="I6:I7"/>
  </mergeCells>
  <phoneticPr fontId="17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BC9E1-3C4D-4A5F-AB47-0CDF45ABD5FA}">
  <sheetPr codeName="Hoja14">
    <tabColor rgb="FFC00000"/>
  </sheetPr>
  <dimension ref="B2:Y103"/>
  <sheetViews>
    <sheetView showGridLines="0" topLeftCell="A78" zoomScaleNormal="100" workbookViewId="0">
      <selection activeCell="I97" sqref="I97"/>
    </sheetView>
  </sheetViews>
  <sheetFormatPr baseColWidth="10" defaultColWidth="11.42578125" defaultRowHeight="15" customHeight="1" x14ac:dyDescent="0.25"/>
  <cols>
    <col min="1" max="1" width="12.7109375" style="1" customWidth="1"/>
    <col min="2" max="2" width="20.5703125" style="1" customWidth="1"/>
    <col min="3" max="3" width="15.7109375" style="1" customWidth="1"/>
    <col min="4" max="4" width="25.7109375" style="1" customWidth="1"/>
    <col min="5" max="5" width="35.7109375" style="1" customWidth="1"/>
    <col min="6" max="6" width="10.7109375" style="1" customWidth="1"/>
    <col min="7" max="25" width="12.7109375" style="1" customWidth="1"/>
    <col min="26" max="16384" width="11.42578125" style="1"/>
  </cols>
  <sheetData>
    <row r="2" spans="2:25" ht="84.95" customHeight="1" x14ac:dyDescent="0.25">
      <c r="B2" s="91" t="s">
        <v>55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</row>
    <row r="3" spans="2:25" ht="15" customHeight="1" x14ac:dyDescent="0.25">
      <c r="B3" s="92" t="str">
        <f>INICIO!C$8</f>
        <v>PERIODO: ENERO A MARZO - 2025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</row>
    <row r="4" spans="2:25" ht="15" customHeight="1" thickBot="1" x14ac:dyDescent="0.3"/>
    <row r="5" spans="2:25" ht="15" customHeight="1" thickBot="1" x14ac:dyDescent="0.3">
      <c r="B5" s="94" t="s">
        <v>50</v>
      </c>
      <c r="C5" s="94" t="s">
        <v>0</v>
      </c>
      <c r="D5" s="94" t="s">
        <v>5</v>
      </c>
      <c r="E5" s="94" t="s">
        <v>6</v>
      </c>
      <c r="F5" s="94" t="s">
        <v>7</v>
      </c>
      <c r="G5" s="93" t="s">
        <v>11</v>
      </c>
      <c r="H5" s="93"/>
      <c r="I5" s="93"/>
      <c r="J5" s="93"/>
      <c r="K5" s="93"/>
      <c r="L5" s="93"/>
      <c r="M5" s="93" t="s">
        <v>12</v>
      </c>
      <c r="N5" s="93"/>
      <c r="O5" s="93"/>
      <c r="P5" s="93" t="s">
        <v>14</v>
      </c>
      <c r="Q5" s="93"/>
      <c r="R5" s="93"/>
      <c r="S5" s="93"/>
      <c r="T5" s="93"/>
      <c r="U5" s="93"/>
      <c r="V5" s="93"/>
      <c r="W5" s="93"/>
      <c r="X5" s="93"/>
      <c r="Y5" s="93"/>
    </row>
    <row r="6" spans="2:25" ht="15" customHeight="1" thickBot="1" x14ac:dyDescent="0.3">
      <c r="B6" s="94"/>
      <c r="C6" s="94"/>
      <c r="D6" s="94"/>
      <c r="E6" s="94"/>
      <c r="F6" s="94"/>
      <c r="G6" s="93" t="s">
        <v>10</v>
      </c>
      <c r="H6" s="93" t="s">
        <v>9</v>
      </c>
      <c r="I6" s="93"/>
      <c r="J6" s="89" t="s">
        <v>10</v>
      </c>
      <c r="K6" s="97" t="s">
        <v>20</v>
      </c>
      <c r="L6" s="96"/>
      <c r="M6" s="93" t="s">
        <v>10</v>
      </c>
      <c r="N6" s="93" t="s">
        <v>13</v>
      </c>
      <c r="O6" s="93"/>
      <c r="P6" s="93" t="s">
        <v>10</v>
      </c>
      <c r="Q6" s="93" t="s">
        <v>15</v>
      </c>
      <c r="R6" s="93"/>
      <c r="S6" s="93" t="s">
        <v>10</v>
      </c>
      <c r="T6" s="95" t="s">
        <v>41</v>
      </c>
      <c r="U6" s="96"/>
      <c r="V6" s="93" t="s">
        <v>3</v>
      </c>
      <c r="W6" s="93"/>
      <c r="X6" s="93" t="s">
        <v>4</v>
      </c>
      <c r="Y6" s="93"/>
    </row>
    <row r="7" spans="2:25" ht="30" customHeight="1" thickBot="1" x14ac:dyDescent="0.3">
      <c r="B7" s="94"/>
      <c r="C7" s="94"/>
      <c r="D7" s="94"/>
      <c r="E7" s="94"/>
      <c r="F7" s="94"/>
      <c r="G7" s="93"/>
      <c r="H7" s="9" t="s">
        <v>1</v>
      </c>
      <c r="I7" s="9" t="s">
        <v>2</v>
      </c>
      <c r="J7" s="90"/>
      <c r="K7" s="9" t="s">
        <v>1</v>
      </c>
      <c r="L7" s="9" t="s">
        <v>2</v>
      </c>
      <c r="M7" s="93"/>
      <c r="N7" s="9" t="s">
        <v>1</v>
      </c>
      <c r="O7" s="9" t="s">
        <v>2</v>
      </c>
      <c r="P7" s="93"/>
      <c r="Q7" s="9" t="s">
        <v>1</v>
      </c>
      <c r="R7" s="9" t="s">
        <v>2</v>
      </c>
      <c r="S7" s="93"/>
      <c r="T7" s="9" t="s">
        <v>1</v>
      </c>
      <c r="U7" s="9" t="s">
        <v>2</v>
      </c>
      <c r="V7" s="9" t="s">
        <v>1</v>
      </c>
      <c r="W7" s="9" t="s">
        <v>2</v>
      </c>
      <c r="X7" s="9" t="s">
        <v>1</v>
      </c>
      <c r="Y7" s="9" t="s">
        <v>2</v>
      </c>
    </row>
    <row r="8" spans="2:25" ht="15" customHeight="1" x14ac:dyDescent="0.25">
      <c r="B8" s="4" t="s">
        <v>48</v>
      </c>
      <c r="C8" s="6" t="s">
        <v>70</v>
      </c>
      <c r="D8" s="7" t="s">
        <v>71</v>
      </c>
      <c r="E8" s="6" t="s">
        <v>72</v>
      </c>
      <c r="F8" s="43">
        <v>210401</v>
      </c>
      <c r="G8" s="16">
        <f t="shared" ref="G8:G48" si="0">IFERROR(VLOOKUP($F8,distrito035,2,0),"-")</f>
        <v>513</v>
      </c>
      <c r="H8" s="24">
        <f t="shared" ref="H8:H48" si="1">IFERROR(VLOOKUP($F8,distrito035,3,0),"-")</f>
        <v>53</v>
      </c>
      <c r="I8" s="20">
        <f t="shared" ref="I8:I48" si="2">IFERROR(VLOOKUP($F8,distrito035,4,0),"-")</f>
        <v>10.331384015594541</v>
      </c>
      <c r="J8" s="36">
        <f t="shared" ref="J8:J48" si="3">IFERROR(VLOOKUP($F8,distrito035,5,0),"-")</f>
        <v>460</v>
      </c>
      <c r="K8" s="24">
        <f t="shared" ref="K8:K48" si="4">IFERROR(VLOOKUP($F8,distrito035,6,0),"-")</f>
        <v>168</v>
      </c>
      <c r="L8" s="20">
        <f t="shared" ref="L8:L48" si="5">IFERROR(VLOOKUP($F8,distrito035,7,0),"-")</f>
        <v>36.521739130434781</v>
      </c>
      <c r="M8" s="16">
        <f t="shared" ref="M8:M48" si="6">IFERROR(VLOOKUP($F8,distrito035,8,0),"-")</f>
        <v>513</v>
      </c>
      <c r="N8" s="24">
        <f t="shared" ref="N8:N48" si="7">IFERROR(VLOOKUP($F8,distrito035,9,0),"-")</f>
        <v>8</v>
      </c>
      <c r="O8" s="28">
        <f t="shared" ref="O8:O48" si="8">IFERROR(VLOOKUP($F8,distrito035,10,0),"-")</f>
        <v>1.5594541910331383</v>
      </c>
      <c r="P8" s="16">
        <f t="shared" ref="P8:P48" si="9">IFERROR(VLOOKUP($F8,distrito035,11,0),"-")</f>
        <v>513</v>
      </c>
      <c r="Q8" s="24">
        <f t="shared" ref="Q8:Q48" si="10">IFERROR(VLOOKUP($F8,distrito035,12,0),"-")</f>
        <v>8</v>
      </c>
      <c r="R8" s="29">
        <f t="shared" ref="R8:R48" si="11">IFERROR(VLOOKUP($F8,distrito035,13,0),"-")</f>
        <v>1.5594541910331383</v>
      </c>
      <c r="S8" s="72">
        <f t="shared" ref="S8:S48" si="12">IFERROR(VLOOKUP($F8,distrito035,14,0),"-")</f>
        <v>459</v>
      </c>
      <c r="T8" s="72">
        <f t="shared" ref="T8:T48" si="13">IFERROR(VLOOKUP($F8,distrito035,15,0),"-")</f>
        <v>24</v>
      </c>
      <c r="U8" s="20">
        <f t="shared" ref="U8:U48" si="14">IFERROR(VLOOKUP($F8,distrito035,16,0),"-")</f>
        <v>5.2287581699346406</v>
      </c>
      <c r="V8" s="36">
        <f t="shared" ref="V8:V48" si="15">IFERROR(VLOOKUP($F8,distrito035,17,0),"-")</f>
        <v>39</v>
      </c>
      <c r="W8" s="29">
        <f t="shared" ref="W8:W48" si="16">IFERROR(VLOOKUP($F8,distrito035,18,0),"-")</f>
        <v>7.6023391812865491</v>
      </c>
      <c r="X8" s="36">
        <f t="shared" ref="X8:X48" si="17">IFERROR(VLOOKUP($F8,distrito035,19,0),"-")</f>
        <v>7</v>
      </c>
      <c r="Y8" s="28">
        <f t="shared" ref="Y8:Y48" si="18">IFERROR(VLOOKUP($F8,distrito035,20,0),"-")</f>
        <v>1.364522417153996</v>
      </c>
    </row>
    <row r="9" spans="2:25" ht="15" customHeight="1" x14ac:dyDescent="0.25">
      <c r="B9" s="5" t="s">
        <v>48</v>
      </c>
      <c r="C9" s="7" t="s">
        <v>70</v>
      </c>
      <c r="D9" s="7" t="s">
        <v>71</v>
      </c>
      <c r="E9" s="7" t="s">
        <v>73</v>
      </c>
      <c r="F9" s="44">
        <v>210402</v>
      </c>
      <c r="G9" s="17">
        <f t="shared" si="0"/>
        <v>396</v>
      </c>
      <c r="H9" s="25">
        <f t="shared" si="1"/>
        <v>32</v>
      </c>
      <c r="I9" s="21">
        <f t="shared" si="2"/>
        <v>8.0808080808080813</v>
      </c>
      <c r="J9" s="37">
        <f t="shared" si="3"/>
        <v>364</v>
      </c>
      <c r="K9" s="25">
        <f t="shared" si="4"/>
        <v>116</v>
      </c>
      <c r="L9" s="21">
        <f t="shared" si="5"/>
        <v>31.868131868131865</v>
      </c>
      <c r="M9" s="17">
        <f t="shared" si="6"/>
        <v>396</v>
      </c>
      <c r="N9" s="25">
        <f t="shared" si="7"/>
        <v>9</v>
      </c>
      <c r="O9" s="30">
        <f t="shared" si="8"/>
        <v>2.2727272727272729</v>
      </c>
      <c r="P9" s="17">
        <f t="shared" si="9"/>
        <v>396</v>
      </c>
      <c r="Q9" s="25">
        <f t="shared" si="10"/>
        <v>6</v>
      </c>
      <c r="R9" s="31">
        <f t="shared" si="11"/>
        <v>1.5151515151515151</v>
      </c>
      <c r="S9" s="25">
        <f t="shared" si="12"/>
        <v>363</v>
      </c>
      <c r="T9" s="25">
        <f t="shared" si="13"/>
        <v>15</v>
      </c>
      <c r="U9" s="21">
        <f t="shared" si="14"/>
        <v>4.1322314049586781</v>
      </c>
      <c r="V9" s="37">
        <f t="shared" si="15"/>
        <v>26</v>
      </c>
      <c r="W9" s="31">
        <f t="shared" si="16"/>
        <v>6.5656565656565666</v>
      </c>
      <c r="X9" s="37">
        <f t="shared" si="17"/>
        <v>1</v>
      </c>
      <c r="Y9" s="30">
        <f t="shared" si="18"/>
        <v>0.25252525252525254</v>
      </c>
    </row>
    <row r="10" spans="2:25" ht="15" customHeight="1" x14ac:dyDescent="0.25">
      <c r="B10" s="5" t="s">
        <v>48</v>
      </c>
      <c r="C10" s="7" t="s">
        <v>70</v>
      </c>
      <c r="D10" s="7" t="s">
        <v>71</v>
      </c>
      <c r="E10" s="7" t="s">
        <v>74</v>
      </c>
      <c r="F10" s="44">
        <v>210404</v>
      </c>
      <c r="G10" s="17">
        <f t="shared" si="0"/>
        <v>91</v>
      </c>
      <c r="H10" s="25">
        <f t="shared" si="1"/>
        <v>14</v>
      </c>
      <c r="I10" s="21">
        <f t="shared" si="2"/>
        <v>15.384615384615385</v>
      </c>
      <c r="J10" s="37">
        <f t="shared" si="3"/>
        <v>77</v>
      </c>
      <c r="K10" s="25">
        <f t="shared" si="4"/>
        <v>36</v>
      </c>
      <c r="L10" s="21">
        <f t="shared" si="5"/>
        <v>46.753246753246749</v>
      </c>
      <c r="M10" s="17">
        <f t="shared" si="6"/>
        <v>91</v>
      </c>
      <c r="N10" s="25">
        <f t="shared" si="7"/>
        <v>3</v>
      </c>
      <c r="O10" s="30">
        <f t="shared" si="8"/>
        <v>3.296703296703297</v>
      </c>
      <c r="P10" s="17">
        <f t="shared" si="9"/>
        <v>91</v>
      </c>
      <c r="Q10" s="25">
        <f t="shared" si="10"/>
        <v>1</v>
      </c>
      <c r="R10" s="31">
        <f t="shared" si="11"/>
        <v>1.098901098901099</v>
      </c>
      <c r="S10" s="25">
        <f t="shared" si="12"/>
        <v>83</v>
      </c>
      <c r="T10" s="25">
        <f t="shared" si="13"/>
        <v>4</v>
      </c>
      <c r="U10" s="21">
        <f t="shared" si="14"/>
        <v>4.8192771084337354</v>
      </c>
      <c r="V10" s="37">
        <f t="shared" si="15"/>
        <v>6</v>
      </c>
      <c r="W10" s="31">
        <f t="shared" si="16"/>
        <v>6.593406593406594</v>
      </c>
      <c r="X10" s="37">
        <f t="shared" si="17"/>
        <v>1</v>
      </c>
      <c r="Y10" s="30">
        <f t="shared" si="18"/>
        <v>1.098901098901099</v>
      </c>
    </row>
    <row r="11" spans="2:25" ht="15" customHeight="1" x14ac:dyDescent="0.25">
      <c r="B11" s="5" t="s">
        <v>48</v>
      </c>
      <c r="C11" s="7" t="s">
        <v>70</v>
      </c>
      <c r="D11" s="7" t="s">
        <v>70</v>
      </c>
      <c r="E11" s="7" t="s">
        <v>70</v>
      </c>
      <c r="F11" s="44">
        <v>210101</v>
      </c>
      <c r="G11" s="17">
        <f t="shared" si="0"/>
        <v>1324</v>
      </c>
      <c r="H11" s="25">
        <f t="shared" si="1"/>
        <v>105</v>
      </c>
      <c r="I11" s="21">
        <f t="shared" si="2"/>
        <v>7.9305135951661638</v>
      </c>
      <c r="J11" s="37">
        <f t="shared" si="3"/>
        <v>1219</v>
      </c>
      <c r="K11" s="25">
        <f t="shared" si="4"/>
        <v>429</v>
      </c>
      <c r="L11" s="21">
        <f t="shared" si="5"/>
        <v>35.192780968006566</v>
      </c>
      <c r="M11" s="17">
        <f t="shared" si="6"/>
        <v>1324</v>
      </c>
      <c r="N11" s="25">
        <f t="shared" si="7"/>
        <v>32</v>
      </c>
      <c r="O11" s="30">
        <f t="shared" si="8"/>
        <v>2.416918429003021</v>
      </c>
      <c r="P11" s="17">
        <f t="shared" si="9"/>
        <v>1324</v>
      </c>
      <c r="Q11" s="25">
        <f t="shared" si="10"/>
        <v>13</v>
      </c>
      <c r="R11" s="31">
        <f t="shared" si="11"/>
        <v>0.98187311178247727</v>
      </c>
      <c r="S11" s="25">
        <f t="shared" si="12"/>
        <v>1225</v>
      </c>
      <c r="T11" s="25">
        <f t="shared" si="13"/>
        <v>53</v>
      </c>
      <c r="U11" s="21">
        <f t="shared" si="14"/>
        <v>4.3265306122448974</v>
      </c>
      <c r="V11" s="37">
        <f t="shared" si="15"/>
        <v>77</v>
      </c>
      <c r="W11" s="31">
        <f t="shared" si="16"/>
        <v>5.8157099697885197</v>
      </c>
      <c r="X11" s="37">
        <f t="shared" si="17"/>
        <v>9</v>
      </c>
      <c r="Y11" s="30">
        <f t="shared" si="18"/>
        <v>0.6797583081570997</v>
      </c>
    </row>
    <row r="12" spans="2:25" ht="15" customHeight="1" x14ac:dyDescent="0.25">
      <c r="B12" s="5" t="s">
        <v>48</v>
      </c>
      <c r="C12" s="7" t="s">
        <v>70</v>
      </c>
      <c r="D12" s="7" t="s">
        <v>70</v>
      </c>
      <c r="E12" s="7" t="s">
        <v>75</v>
      </c>
      <c r="F12" s="44">
        <v>210102</v>
      </c>
      <c r="G12" s="17">
        <f t="shared" si="0"/>
        <v>308</v>
      </c>
      <c r="H12" s="25">
        <f t="shared" si="1"/>
        <v>39</v>
      </c>
      <c r="I12" s="21">
        <f t="shared" si="2"/>
        <v>12.662337662337661</v>
      </c>
      <c r="J12" s="37">
        <f t="shared" si="3"/>
        <v>269</v>
      </c>
      <c r="K12" s="25">
        <f t="shared" si="4"/>
        <v>100</v>
      </c>
      <c r="L12" s="21">
        <f t="shared" si="5"/>
        <v>37.174721189591075</v>
      </c>
      <c r="M12" s="17">
        <f t="shared" si="6"/>
        <v>308</v>
      </c>
      <c r="N12" s="25">
        <f t="shared" si="7"/>
        <v>6</v>
      </c>
      <c r="O12" s="30">
        <f t="shared" si="8"/>
        <v>1.948051948051948</v>
      </c>
      <c r="P12" s="17">
        <f t="shared" si="9"/>
        <v>308</v>
      </c>
      <c r="Q12" s="25">
        <f t="shared" si="10"/>
        <v>1</v>
      </c>
      <c r="R12" s="31">
        <f t="shared" si="11"/>
        <v>0.32467532467532467</v>
      </c>
      <c r="S12" s="25">
        <f t="shared" si="12"/>
        <v>288</v>
      </c>
      <c r="T12" s="25">
        <f t="shared" si="13"/>
        <v>19</v>
      </c>
      <c r="U12" s="21">
        <f t="shared" si="14"/>
        <v>6.5972222222222223</v>
      </c>
      <c r="V12" s="37">
        <f t="shared" si="15"/>
        <v>16</v>
      </c>
      <c r="W12" s="31">
        <f t="shared" si="16"/>
        <v>5.1948051948051948</v>
      </c>
      <c r="X12" s="37">
        <f t="shared" si="17"/>
        <v>3</v>
      </c>
      <c r="Y12" s="30">
        <f t="shared" si="18"/>
        <v>0.97402597402597402</v>
      </c>
    </row>
    <row r="13" spans="2:25" ht="15" customHeight="1" x14ac:dyDescent="0.25">
      <c r="B13" s="5" t="s">
        <v>48</v>
      </c>
      <c r="C13" s="7" t="s">
        <v>70</v>
      </c>
      <c r="D13" s="7" t="s">
        <v>70</v>
      </c>
      <c r="E13" s="7" t="s">
        <v>76</v>
      </c>
      <c r="F13" s="44">
        <v>210103</v>
      </c>
      <c r="G13" s="17">
        <f t="shared" si="0"/>
        <v>34</v>
      </c>
      <c r="H13" s="25">
        <f t="shared" si="1"/>
        <v>5</v>
      </c>
      <c r="I13" s="21">
        <f t="shared" si="2"/>
        <v>14.705882352941178</v>
      </c>
      <c r="J13" s="37">
        <f t="shared" si="3"/>
        <v>29</v>
      </c>
      <c r="K13" s="25">
        <f t="shared" si="4"/>
        <v>12</v>
      </c>
      <c r="L13" s="21">
        <f t="shared" si="5"/>
        <v>41.379310344827587</v>
      </c>
      <c r="M13" s="17">
        <f t="shared" si="6"/>
        <v>34</v>
      </c>
      <c r="N13" s="25">
        <f t="shared" si="7"/>
        <v>0</v>
      </c>
      <c r="O13" s="30">
        <f t="shared" si="8"/>
        <v>0</v>
      </c>
      <c r="P13" s="17">
        <f t="shared" si="9"/>
        <v>34</v>
      </c>
      <c r="Q13" s="25">
        <f t="shared" si="10"/>
        <v>0</v>
      </c>
      <c r="R13" s="31">
        <f t="shared" si="11"/>
        <v>0</v>
      </c>
      <c r="S13" s="25">
        <f t="shared" si="12"/>
        <v>32</v>
      </c>
      <c r="T13" s="25">
        <f t="shared" si="13"/>
        <v>1</v>
      </c>
      <c r="U13" s="21">
        <f t="shared" si="14"/>
        <v>3.125</v>
      </c>
      <c r="V13" s="37">
        <f t="shared" si="15"/>
        <v>2</v>
      </c>
      <c r="W13" s="31">
        <f t="shared" si="16"/>
        <v>5.8823529411764701</v>
      </c>
      <c r="X13" s="37">
        <f t="shared" si="17"/>
        <v>0</v>
      </c>
      <c r="Y13" s="30">
        <f t="shared" si="18"/>
        <v>0</v>
      </c>
    </row>
    <row r="14" spans="2:25" ht="15" customHeight="1" x14ac:dyDescent="0.25">
      <c r="B14" s="5" t="s">
        <v>48</v>
      </c>
      <c r="C14" s="7" t="s">
        <v>70</v>
      </c>
      <c r="D14" s="7" t="s">
        <v>70</v>
      </c>
      <c r="E14" s="7" t="s">
        <v>77</v>
      </c>
      <c r="F14" s="44">
        <v>210105</v>
      </c>
      <c r="G14" s="17">
        <f t="shared" si="0"/>
        <v>341</v>
      </c>
      <c r="H14" s="25">
        <f t="shared" si="1"/>
        <v>40</v>
      </c>
      <c r="I14" s="21">
        <f t="shared" si="2"/>
        <v>11.730205278592376</v>
      </c>
      <c r="J14" s="37">
        <f t="shared" si="3"/>
        <v>301</v>
      </c>
      <c r="K14" s="25">
        <f t="shared" si="4"/>
        <v>108</v>
      </c>
      <c r="L14" s="21">
        <f t="shared" si="5"/>
        <v>35.880398671096344</v>
      </c>
      <c r="M14" s="17">
        <f t="shared" si="6"/>
        <v>341</v>
      </c>
      <c r="N14" s="25">
        <f t="shared" si="7"/>
        <v>7</v>
      </c>
      <c r="O14" s="30">
        <f t="shared" si="8"/>
        <v>2.0527859237536656</v>
      </c>
      <c r="P14" s="17">
        <f t="shared" si="9"/>
        <v>341</v>
      </c>
      <c r="Q14" s="25">
        <f t="shared" si="10"/>
        <v>1</v>
      </c>
      <c r="R14" s="31">
        <f t="shared" si="11"/>
        <v>0.2932551319648094</v>
      </c>
      <c r="S14" s="25">
        <f t="shared" si="12"/>
        <v>314</v>
      </c>
      <c r="T14" s="25">
        <f t="shared" si="13"/>
        <v>10</v>
      </c>
      <c r="U14" s="21">
        <f t="shared" si="14"/>
        <v>3.1847133757961785</v>
      </c>
      <c r="V14" s="37">
        <f t="shared" si="15"/>
        <v>19</v>
      </c>
      <c r="W14" s="31">
        <f t="shared" si="16"/>
        <v>5.5718475073313778</v>
      </c>
      <c r="X14" s="37">
        <f t="shared" si="17"/>
        <v>7</v>
      </c>
      <c r="Y14" s="30">
        <f t="shared" si="18"/>
        <v>2.0527859237536656</v>
      </c>
    </row>
    <row r="15" spans="2:25" ht="15" customHeight="1" x14ac:dyDescent="0.25">
      <c r="B15" s="5" t="s">
        <v>48</v>
      </c>
      <c r="C15" s="7" t="s">
        <v>70</v>
      </c>
      <c r="D15" s="7" t="s">
        <v>70</v>
      </c>
      <c r="E15" s="7" t="s">
        <v>71</v>
      </c>
      <c r="F15" s="44">
        <v>210106</v>
      </c>
      <c r="G15" s="17">
        <f t="shared" si="0"/>
        <v>218</v>
      </c>
      <c r="H15" s="25">
        <f t="shared" si="1"/>
        <v>17</v>
      </c>
      <c r="I15" s="21">
        <f t="shared" si="2"/>
        <v>7.7981651376146797</v>
      </c>
      <c r="J15" s="37">
        <f t="shared" si="3"/>
        <v>201</v>
      </c>
      <c r="K15" s="25">
        <f t="shared" si="4"/>
        <v>79</v>
      </c>
      <c r="L15" s="21">
        <f t="shared" si="5"/>
        <v>39.303482587064678</v>
      </c>
      <c r="M15" s="17">
        <f t="shared" si="6"/>
        <v>218</v>
      </c>
      <c r="N15" s="25">
        <f t="shared" si="7"/>
        <v>3</v>
      </c>
      <c r="O15" s="30">
        <f t="shared" si="8"/>
        <v>1.3761467889908259</v>
      </c>
      <c r="P15" s="17">
        <f t="shared" si="9"/>
        <v>218</v>
      </c>
      <c r="Q15" s="25">
        <f t="shared" si="10"/>
        <v>1</v>
      </c>
      <c r="R15" s="31">
        <f t="shared" si="11"/>
        <v>0.45871559633027525</v>
      </c>
      <c r="S15" s="25">
        <f t="shared" si="12"/>
        <v>212</v>
      </c>
      <c r="T15" s="25">
        <f t="shared" si="13"/>
        <v>6</v>
      </c>
      <c r="U15" s="21">
        <f t="shared" si="14"/>
        <v>2.8301886792452833</v>
      </c>
      <c r="V15" s="37">
        <f t="shared" si="15"/>
        <v>4</v>
      </c>
      <c r="W15" s="31">
        <f t="shared" si="16"/>
        <v>1.834862385321101</v>
      </c>
      <c r="X15" s="37">
        <f t="shared" si="17"/>
        <v>1</v>
      </c>
      <c r="Y15" s="30">
        <f t="shared" si="18"/>
        <v>0.45871559633027525</v>
      </c>
    </row>
    <row r="16" spans="2:25" ht="15" customHeight="1" x14ac:dyDescent="0.25">
      <c r="B16" s="5" t="s">
        <v>48</v>
      </c>
      <c r="C16" s="7" t="s">
        <v>70</v>
      </c>
      <c r="D16" s="7" t="s">
        <v>70</v>
      </c>
      <c r="E16" s="7" t="s">
        <v>78</v>
      </c>
      <c r="F16" s="44">
        <v>210107</v>
      </c>
      <c r="G16" s="17">
        <f t="shared" si="0"/>
        <v>47</v>
      </c>
      <c r="H16" s="25">
        <f t="shared" si="1"/>
        <v>4</v>
      </c>
      <c r="I16" s="21">
        <f t="shared" si="2"/>
        <v>8.5106382978723403</v>
      </c>
      <c r="J16" s="37">
        <f t="shared" si="3"/>
        <v>43</v>
      </c>
      <c r="K16" s="25">
        <f t="shared" si="4"/>
        <v>14</v>
      </c>
      <c r="L16" s="21">
        <f t="shared" si="5"/>
        <v>32.558139534883722</v>
      </c>
      <c r="M16" s="17">
        <f t="shared" si="6"/>
        <v>47</v>
      </c>
      <c r="N16" s="25">
        <f t="shared" si="7"/>
        <v>0</v>
      </c>
      <c r="O16" s="30">
        <f t="shared" si="8"/>
        <v>0</v>
      </c>
      <c r="P16" s="17">
        <f t="shared" si="9"/>
        <v>47</v>
      </c>
      <c r="Q16" s="25">
        <f t="shared" si="10"/>
        <v>0</v>
      </c>
      <c r="R16" s="31">
        <f t="shared" si="11"/>
        <v>0</v>
      </c>
      <c r="S16" s="25">
        <f t="shared" si="12"/>
        <v>44</v>
      </c>
      <c r="T16" s="25">
        <f t="shared" si="13"/>
        <v>2</v>
      </c>
      <c r="U16" s="21">
        <f t="shared" si="14"/>
        <v>4.5454545454545459</v>
      </c>
      <c r="V16" s="37">
        <f t="shared" si="15"/>
        <v>2</v>
      </c>
      <c r="W16" s="31">
        <f t="shared" si="16"/>
        <v>4.2553191489361701</v>
      </c>
      <c r="X16" s="37">
        <f t="shared" si="17"/>
        <v>1</v>
      </c>
      <c r="Y16" s="30">
        <f t="shared" si="18"/>
        <v>2.1276595744680851</v>
      </c>
    </row>
    <row r="17" spans="2:25" ht="15" customHeight="1" x14ac:dyDescent="0.25">
      <c r="B17" s="5" t="s">
        <v>48</v>
      </c>
      <c r="C17" s="7" t="s">
        <v>70</v>
      </c>
      <c r="D17" s="7" t="s">
        <v>70</v>
      </c>
      <c r="E17" s="7" t="s">
        <v>79</v>
      </c>
      <c r="F17" s="44">
        <v>210108</v>
      </c>
      <c r="G17" s="17">
        <f t="shared" si="0"/>
        <v>157</v>
      </c>
      <c r="H17" s="25">
        <f t="shared" si="1"/>
        <v>16</v>
      </c>
      <c r="I17" s="21">
        <f t="shared" si="2"/>
        <v>10.191082802547772</v>
      </c>
      <c r="J17" s="37">
        <f t="shared" si="3"/>
        <v>141</v>
      </c>
      <c r="K17" s="25">
        <f t="shared" si="4"/>
        <v>58</v>
      </c>
      <c r="L17" s="21">
        <f t="shared" si="5"/>
        <v>41.134751773049643</v>
      </c>
      <c r="M17" s="17">
        <f t="shared" si="6"/>
        <v>157</v>
      </c>
      <c r="N17" s="25">
        <f t="shared" si="7"/>
        <v>2</v>
      </c>
      <c r="O17" s="30">
        <f t="shared" si="8"/>
        <v>1.2738853503184715</v>
      </c>
      <c r="P17" s="17">
        <f t="shared" si="9"/>
        <v>157</v>
      </c>
      <c r="Q17" s="25">
        <f t="shared" si="10"/>
        <v>0</v>
      </c>
      <c r="R17" s="31">
        <f t="shared" si="11"/>
        <v>0</v>
      </c>
      <c r="S17" s="25">
        <f t="shared" si="12"/>
        <v>150</v>
      </c>
      <c r="T17" s="25">
        <f t="shared" si="13"/>
        <v>5</v>
      </c>
      <c r="U17" s="21">
        <f t="shared" si="14"/>
        <v>3.3333333333333335</v>
      </c>
      <c r="V17" s="37">
        <f t="shared" si="15"/>
        <v>7</v>
      </c>
      <c r="W17" s="31">
        <f t="shared" si="16"/>
        <v>4.4585987261146496</v>
      </c>
      <c r="X17" s="37">
        <f t="shared" si="17"/>
        <v>0</v>
      </c>
      <c r="Y17" s="30">
        <f t="shared" si="18"/>
        <v>0</v>
      </c>
    </row>
    <row r="18" spans="2:25" ht="15" customHeight="1" x14ac:dyDescent="0.25">
      <c r="B18" s="5" t="s">
        <v>48</v>
      </c>
      <c r="C18" s="7" t="s">
        <v>70</v>
      </c>
      <c r="D18" s="7" t="s">
        <v>70</v>
      </c>
      <c r="E18" s="7" t="s">
        <v>80</v>
      </c>
      <c r="F18" s="44">
        <v>210110</v>
      </c>
      <c r="G18" s="17">
        <f t="shared" si="0"/>
        <v>5</v>
      </c>
      <c r="H18" s="25">
        <f t="shared" si="1"/>
        <v>2</v>
      </c>
      <c r="I18" s="21">
        <f t="shared" si="2"/>
        <v>40</v>
      </c>
      <c r="J18" s="37">
        <f t="shared" si="3"/>
        <v>3</v>
      </c>
      <c r="K18" s="25">
        <f t="shared" si="4"/>
        <v>2</v>
      </c>
      <c r="L18" s="21">
        <f t="shared" si="5"/>
        <v>66.666666666666657</v>
      </c>
      <c r="M18" s="17">
        <f t="shared" si="6"/>
        <v>5</v>
      </c>
      <c r="N18" s="25">
        <f t="shared" si="7"/>
        <v>0</v>
      </c>
      <c r="O18" s="30">
        <f t="shared" si="8"/>
        <v>0</v>
      </c>
      <c r="P18" s="17">
        <f t="shared" si="9"/>
        <v>5</v>
      </c>
      <c r="Q18" s="25">
        <f t="shared" si="10"/>
        <v>0</v>
      </c>
      <c r="R18" s="31">
        <f t="shared" si="11"/>
        <v>0</v>
      </c>
      <c r="S18" s="25">
        <f t="shared" si="12"/>
        <v>5</v>
      </c>
      <c r="T18" s="25">
        <f t="shared" si="13"/>
        <v>0</v>
      </c>
      <c r="U18" s="21">
        <f t="shared" si="14"/>
        <v>0</v>
      </c>
      <c r="V18" s="37">
        <f t="shared" si="15"/>
        <v>0</v>
      </c>
      <c r="W18" s="31">
        <f t="shared" si="16"/>
        <v>0</v>
      </c>
      <c r="X18" s="37">
        <f t="shared" si="17"/>
        <v>0</v>
      </c>
      <c r="Y18" s="30">
        <f t="shared" si="18"/>
        <v>0</v>
      </c>
    </row>
    <row r="19" spans="2:25" ht="15" customHeight="1" x14ac:dyDescent="0.25">
      <c r="B19" s="5" t="s">
        <v>48</v>
      </c>
      <c r="C19" s="7" t="s">
        <v>70</v>
      </c>
      <c r="D19" s="7" t="s">
        <v>70</v>
      </c>
      <c r="E19" s="7" t="s">
        <v>81</v>
      </c>
      <c r="F19" s="44">
        <v>210112</v>
      </c>
      <c r="G19" s="17">
        <f t="shared" si="0"/>
        <v>86</v>
      </c>
      <c r="H19" s="25">
        <f t="shared" si="1"/>
        <v>8</v>
      </c>
      <c r="I19" s="21">
        <f t="shared" si="2"/>
        <v>9.3023255813953494</v>
      </c>
      <c r="J19" s="37">
        <f t="shared" si="3"/>
        <v>78</v>
      </c>
      <c r="K19" s="25">
        <f t="shared" si="4"/>
        <v>31</v>
      </c>
      <c r="L19" s="21">
        <f t="shared" si="5"/>
        <v>39.743589743589745</v>
      </c>
      <c r="M19" s="17">
        <f t="shared" si="6"/>
        <v>86</v>
      </c>
      <c r="N19" s="25">
        <f t="shared" si="7"/>
        <v>2</v>
      </c>
      <c r="O19" s="30">
        <f t="shared" si="8"/>
        <v>2.3255813953488373</v>
      </c>
      <c r="P19" s="17">
        <f t="shared" si="9"/>
        <v>86</v>
      </c>
      <c r="Q19" s="25">
        <f t="shared" si="10"/>
        <v>1</v>
      </c>
      <c r="R19" s="31">
        <f t="shared" si="11"/>
        <v>1.1627906976744187</v>
      </c>
      <c r="S19" s="25">
        <f t="shared" si="12"/>
        <v>77</v>
      </c>
      <c r="T19" s="25">
        <f t="shared" si="13"/>
        <v>2</v>
      </c>
      <c r="U19" s="21">
        <f t="shared" si="14"/>
        <v>2.5974025974025974</v>
      </c>
      <c r="V19" s="37">
        <f t="shared" si="15"/>
        <v>8</v>
      </c>
      <c r="W19" s="31">
        <f t="shared" si="16"/>
        <v>9.3023255813953494</v>
      </c>
      <c r="X19" s="37">
        <f t="shared" si="17"/>
        <v>0</v>
      </c>
      <c r="Y19" s="30">
        <f t="shared" si="18"/>
        <v>0</v>
      </c>
    </row>
    <row r="20" spans="2:25" ht="15" customHeight="1" x14ac:dyDescent="0.25">
      <c r="B20" s="5" t="s">
        <v>48</v>
      </c>
      <c r="C20" s="7" t="s">
        <v>70</v>
      </c>
      <c r="D20" s="7" t="s">
        <v>71</v>
      </c>
      <c r="E20" s="7" t="s">
        <v>82</v>
      </c>
      <c r="F20" s="44">
        <v>210405</v>
      </c>
      <c r="G20" s="17">
        <f t="shared" si="0"/>
        <v>26</v>
      </c>
      <c r="H20" s="25">
        <f t="shared" si="1"/>
        <v>6</v>
      </c>
      <c r="I20" s="21">
        <f t="shared" si="2"/>
        <v>23.076923076923077</v>
      </c>
      <c r="J20" s="37">
        <f t="shared" si="3"/>
        <v>20</v>
      </c>
      <c r="K20" s="25">
        <f t="shared" si="4"/>
        <v>14</v>
      </c>
      <c r="L20" s="21">
        <f t="shared" si="5"/>
        <v>70</v>
      </c>
      <c r="M20" s="17">
        <f t="shared" si="6"/>
        <v>26</v>
      </c>
      <c r="N20" s="25">
        <f t="shared" si="7"/>
        <v>0</v>
      </c>
      <c r="O20" s="30">
        <f t="shared" si="8"/>
        <v>0</v>
      </c>
      <c r="P20" s="17">
        <f t="shared" si="9"/>
        <v>26</v>
      </c>
      <c r="Q20" s="25">
        <f t="shared" si="10"/>
        <v>1</v>
      </c>
      <c r="R20" s="31">
        <f t="shared" si="11"/>
        <v>3.8461538461538463</v>
      </c>
      <c r="S20" s="25">
        <f t="shared" si="12"/>
        <v>25</v>
      </c>
      <c r="T20" s="25">
        <f t="shared" si="13"/>
        <v>0</v>
      </c>
      <c r="U20" s="21">
        <f t="shared" si="14"/>
        <v>0</v>
      </c>
      <c r="V20" s="37">
        <f t="shared" si="15"/>
        <v>0</v>
      </c>
      <c r="W20" s="31">
        <f t="shared" si="16"/>
        <v>0</v>
      </c>
      <c r="X20" s="37">
        <f t="shared" si="17"/>
        <v>0</v>
      </c>
      <c r="Y20" s="30">
        <f t="shared" si="18"/>
        <v>0</v>
      </c>
    </row>
    <row r="21" spans="2:25" ht="15" customHeight="1" x14ac:dyDescent="0.25">
      <c r="B21" s="5" t="s">
        <v>48</v>
      </c>
      <c r="C21" s="7" t="s">
        <v>70</v>
      </c>
      <c r="D21" s="7" t="s">
        <v>71</v>
      </c>
      <c r="E21" s="7" t="s">
        <v>83</v>
      </c>
      <c r="F21" s="44">
        <v>210406</v>
      </c>
      <c r="G21" s="17">
        <f t="shared" si="0"/>
        <v>236</v>
      </c>
      <c r="H21" s="25">
        <f t="shared" si="1"/>
        <v>26</v>
      </c>
      <c r="I21" s="21">
        <f t="shared" si="2"/>
        <v>11.016949152542372</v>
      </c>
      <c r="J21" s="37">
        <f t="shared" si="3"/>
        <v>210</v>
      </c>
      <c r="K21" s="25">
        <f t="shared" si="4"/>
        <v>86</v>
      </c>
      <c r="L21" s="21">
        <f t="shared" si="5"/>
        <v>40.952380952380949</v>
      </c>
      <c r="M21" s="17">
        <f t="shared" si="6"/>
        <v>236</v>
      </c>
      <c r="N21" s="25">
        <f t="shared" si="7"/>
        <v>7</v>
      </c>
      <c r="O21" s="30">
        <f t="shared" si="8"/>
        <v>2.9661016949152543</v>
      </c>
      <c r="P21" s="17">
        <f t="shared" si="9"/>
        <v>236</v>
      </c>
      <c r="Q21" s="25">
        <f t="shared" si="10"/>
        <v>2</v>
      </c>
      <c r="R21" s="31">
        <f t="shared" si="11"/>
        <v>0.84745762711864403</v>
      </c>
      <c r="S21" s="25">
        <f t="shared" si="12"/>
        <v>205</v>
      </c>
      <c r="T21" s="25">
        <f t="shared" si="13"/>
        <v>11</v>
      </c>
      <c r="U21" s="21">
        <f t="shared" si="14"/>
        <v>5.3658536585365857</v>
      </c>
      <c r="V21" s="37">
        <f t="shared" si="15"/>
        <v>25</v>
      </c>
      <c r="W21" s="31">
        <f t="shared" si="16"/>
        <v>10.59322033898305</v>
      </c>
      <c r="X21" s="37">
        <f t="shared" si="17"/>
        <v>4</v>
      </c>
      <c r="Y21" s="30">
        <f t="shared" si="18"/>
        <v>1.6949152542372881</v>
      </c>
    </row>
    <row r="22" spans="2:25" ht="15" customHeight="1" x14ac:dyDescent="0.25">
      <c r="B22" s="5" t="s">
        <v>48</v>
      </c>
      <c r="C22" s="7" t="s">
        <v>70</v>
      </c>
      <c r="D22" s="7" t="s">
        <v>71</v>
      </c>
      <c r="E22" s="7" t="s">
        <v>84</v>
      </c>
      <c r="F22" s="44">
        <v>210407</v>
      </c>
      <c r="G22" s="17">
        <f t="shared" si="0"/>
        <v>319</v>
      </c>
      <c r="H22" s="25">
        <f t="shared" si="1"/>
        <v>35</v>
      </c>
      <c r="I22" s="21">
        <f t="shared" si="2"/>
        <v>10.9717868338558</v>
      </c>
      <c r="J22" s="37">
        <f t="shared" si="3"/>
        <v>284</v>
      </c>
      <c r="K22" s="25">
        <f t="shared" si="4"/>
        <v>97</v>
      </c>
      <c r="L22" s="21">
        <f t="shared" si="5"/>
        <v>34.154929577464785</v>
      </c>
      <c r="M22" s="17">
        <f t="shared" si="6"/>
        <v>319</v>
      </c>
      <c r="N22" s="25">
        <f t="shared" si="7"/>
        <v>6</v>
      </c>
      <c r="O22" s="30">
        <f t="shared" si="8"/>
        <v>1.8808777429467085</v>
      </c>
      <c r="P22" s="17">
        <f t="shared" si="9"/>
        <v>319</v>
      </c>
      <c r="Q22" s="25">
        <f t="shared" si="10"/>
        <v>2</v>
      </c>
      <c r="R22" s="31">
        <f t="shared" si="11"/>
        <v>0.62695924764890276</v>
      </c>
      <c r="S22" s="25">
        <f t="shared" si="12"/>
        <v>288</v>
      </c>
      <c r="T22" s="25">
        <f t="shared" si="13"/>
        <v>10</v>
      </c>
      <c r="U22" s="21">
        <f t="shared" si="14"/>
        <v>3.4722222222222223</v>
      </c>
      <c r="V22" s="37">
        <f t="shared" si="15"/>
        <v>23</v>
      </c>
      <c r="W22" s="31">
        <f t="shared" si="16"/>
        <v>7.2100313479623823</v>
      </c>
      <c r="X22" s="37">
        <f t="shared" si="17"/>
        <v>6</v>
      </c>
      <c r="Y22" s="30">
        <f t="shared" si="18"/>
        <v>1.8808777429467085</v>
      </c>
    </row>
    <row r="23" spans="2:25" ht="15" customHeight="1" x14ac:dyDescent="0.25">
      <c r="B23" s="5" t="s">
        <v>48</v>
      </c>
      <c r="C23" s="7" t="s">
        <v>70</v>
      </c>
      <c r="D23" s="7" t="s">
        <v>85</v>
      </c>
      <c r="E23" s="7" t="s">
        <v>86</v>
      </c>
      <c r="F23" s="44">
        <v>210501</v>
      </c>
      <c r="G23" s="17">
        <f t="shared" si="0"/>
        <v>427</v>
      </c>
      <c r="H23" s="25">
        <f t="shared" si="1"/>
        <v>24</v>
      </c>
      <c r="I23" s="21">
        <f t="shared" si="2"/>
        <v>5.6206088992974239</v>
      </c>
      <c r="J23" s="37">
        <f t="shared" si="3"/>
        <v>403</v>
      </c>
      <c r="K23" s="25">
        <f t="shared" si="4"/>
        <v>141</v>
      </c>
      <c r="L23" s="21">
        <f t="shared" si="5"/>
        <v>34.987593052109183</v>
      </c>
      <c r="M23" s="17">
        <f t="shared" si="6"/>
        <v>427</v>
      </c>
      <c r="N23" s="25">
        <f t="shared" si="7"/>
        <v>5</v>
      </c>
      <c r="O23" s="30">
        <f t="shared" si="8"/>
        <v>1.1709601873536302</v>
      </c>
      <c r="P23" s="17">
        <f t="shared" si="9"/>
        <v>427</v>
      </c>
      <c r="Q23" s="25">
        <f t="shared" si="10"/>
        <v>3</v>
      </c>
      <c r="R23" s="31">
        <f t="shared" si="11"/>
        <v>0.70257611241217799</v>
      </c>
      <c r="S23" s="25">
        <f t="shared" si="12"/>
        <v>361</v>
      </c>
      <c r="T23" s="25">
        <f t="shared" si="13"/>
        <v>5</v>
      </c>
      <c r="U23" s="21">
        <f t="shared" si="14"/>
        <v>1.3850415512465373</v>
      </c>
      <c r="V23" s="37">
        <f t="shared" si="15"/>
        <v>56</v>
      </c>
      <c r="W23" s="31">
        <f t="shared" si="16"/>
        <v>13.114754098360656</v>
      </c>
      <c r="X23" s="37">
        <f t="shared" si="17"/>
        <v>7</v>
      </c>
      <c r="Y23" s="30">
        <f t="shared" si="18"/>
        <v>1.639344262295082</v>
      </c>
    </row>
    <row r="24" spans="2:25" ht="15" customHeight="1" x14ac:dyDescent="0.25">
      <c r="B24" s="5" t="s">
        <v>48</v>
      </c>
      <c r="C24" s="7" t="s">
        <v>70</v>
      </c>
      <c r="D24" s="7" t="s">
        <v>85</v>
      </c>
      <c r="E24" s="7" t="s">
        <v>87</v>
      </c>
      <c r="F24" s="44">
        <v>210502</v>
      </c>
      <c r="G24" s="17">
        <f t="shared" si="0"/>
        <v>67</v>
      </c>
      <c r="H24" s="25">
        <f t="shared" si="1"/>
        <v>8</v>
      </c>
      <c r="I24" s="21">
        <f t="shared" si="2"/>
        <v>11.940298507462686</v>
      </c>
      <c r="J24" s="37">
        <f t="shared" si="3"/>
        <v>59</v>
      </c>
      <c r="K24" s="25">
        <f t="shared" si="4"/>
        <v>18</v>
      </c>
      <c r="L24" s="21">
        <f t="shared" si="5"/>
        <v>30.508474576271187</v>
      </c>
      <c r="M24" s="17">
        <f t="shared" si="6"/>
        <v>67</v>
      </c>
      <c r="N24" s="25">
        <f t="shared" si="7"/>
        <v>3</v>
      </c>
      <c r="O24" s="30">
        <f t="shared" si="8"/>
        <v>4.4776119402985071</v>
      </c>
      <c r="P24" s="17">
        <f t="shared" si="9"/>
        <v>67</v>
      </c>
      <c r="Q24" s="25">
        <f t="shared" si="10"/>
        <v>2</v>
      </c>
      <c r="R24" s="31">
        <f t="shared" si="11"/>
        <v>2.9850746268656714</v>
      </c>
      <c r="S24" s="25">
        <f t="shared" si="12"/>
        <v>58</v>
      </c>
      <c r="T24" s="25">
        <f t="shared" si="13"/>
        <v>1</v>
      </c>
      <c r="U24" s="21">
        <f t="shared" si="14"/>
        <v>1.7241379310344827</v>
      </c>
      <c r="V24" s="37">
        <f t="shared" si="15"/>
        <v>3</v>
      </c>
      <c r="W24" s="31">
        <f t="shared" si="16"/>
        <v>4.4776119402985071</v>
      </c>
      <c r="X24" s="37">
        <f t="shared" si="17"/>
        <v>4</v>
      </c>
      <c r="Y24" s="30">
        <f t="shared" si="18"/>
        <v>5.9701492537313428</v>
      </c>
    </row>
    <row r="25" spans="2:25" ht="15" customHeight="1" x14ac:dyDescent="0.25">
      <c r="B25" s="5" t="s">
        <v>48</v>
      </c>
      <c r="C25" s="7" t="s">
        <v>70</v>
      </c>
      <c r="D25" s="7" t="s">
        <v>85</v>
      </c>
      <c r="E25" s="7" t="s">
        <v>88</v>
      </c>
      <c r="F25" s="44">
        <v>210503</v>
      </c>
      <c r="G25" s="17">
        <f t="shared" si="0"/>
        <v>175</v>
      </c>
      <c r="H25" s="25">
        <f t="shared" si="1"/>
        <v>15</v>
      </c>
      <c r="I25" s="21">
        <f t="shared" si="2"/>
        <v>8.5714285714285712</v>
      </c>
      <c r="J25" s="37">
        <f t="shared" si="3"/>
        <v>160</v>
      </c>
      <c r="K25" s="25">
        <f t="shared" si="4"/>
        <v>51</v>
      </c>
      <c r="L25" s="21">
        <f t="shared" si="5"/>
        <v>31.874999999999996</v>
      </c>
      <c r="M25" s="17">
        <f t="shared" si="6"/>
        <v>175</v>
      </c>
      <c r="N25" s="25">
        <f t="shared" si="7"/>
        <v>0</v>
      </c>
      <c r="O25" s="30">
        <f t="shared" si="8"/>
        <v>0</v>
      </c>
      <c r="P25" s="17">
        <f t="shared" si="9"/>
        <v>175</v>
      </c>
      <c r="Q25" s="25">
        <f t="shared" si="10"/>
        <v>0</v>
      </c>
      <c r="R25" s="31">
        <f t="shared" si="11"/>
        <v>0</v>
      </c>
      <c r="S25" s="25">
        <f t="shared" si="12"/>
        <v>164</v>
      </c>
      <c r="T25" s="25">
        <f t="shared" si="13"/>
        <v>2</v>
      </c>
      <c r="U25" s="21">
        <f t="shared" si="14"/>
        <v>1.2195121951219512</v>
      </c>
      <c r="V25" s="37">
        <f t="shared" si="15"/>
        <v>10</v>
      </c>
      <c r="W25" s="31">
        <f t="shared" si="16"/>
        <v>5.7142857142857144</v>
      </c>
      <c r="X25" s="37">
        <f t="shared" si="17"/>
        <v>1</v>
      </c>
      <c r="Y25" s="30">
        <f t="shared" si="18"/>
        <v>0.5714285714285714</v>
      </c>
    </row>
    <row r="26" spans="2:25" ht="15" customHeight="1" x14ac:dyDescent="0.25">
      <c r="B26" s="5" t="s">
        <v>48</v>
      </c>
      <c r="C26" s="7" t="s">
        <v>70</v>
      </c>
      <c r="D26" s="7" t="s">
        <v>89</v>
      </c>
      <c r="E26" s="7" t="s">
        <v>89</v>
      </c>
      <c r="F26" s="44">
        <v>210601</v>
      </c>
      <c r="G26" s="17">
        <f t="shared" si="0"/>
        <v>517</v>
      </c>
      <c r="H26" s="25">
        <f t="shared" si="1"/>
        <v>73</v>
      </c>
      <c r="I26" s="21">
        <f t="shared" si="2"/>
        <v>14.119922630560927</v>
      </c>
      <c r="J26" s="37">
        <f t="shared" si="3"/>
        <v>444</v>
      </c>
      <c r="K26" s="25">
        <f t="shared" si="4"/>
        <v>166</v>
      </c>
      <c r="L26" s="21">
        <f t="shared" si="5"/>
        <v>37.387387387387392</v>
      </c>
      <c r="M26" s="17">
        <f t="shared" si="6"/>
        <v>517</v>
      </c>
      <c r="N26" s="25">
        <f t="shared" si="7"/>
        <v>9</v>
      </c>
      <c r="O26" s="30">
        <f t="shared" si="8"/>
        <v>1.7408123791102514</v>
      </c>
      <c r="P26" s="17">
        <f t="shared" si="9"/>
        <v>517</v>
      </c>
      <c r="Q26" s="25">
        <f t="shared" si="10"/>
        <v>2</v>
      </c>
      <c r="R26" s="31">
        <f t="shared" si="11"/>
        <v>0.38684719535783368</v>
      </c>
      <c r="S26" s="25">
        <f t="shared" si="12"/>
        <v>477</v>
      </c>
      <c r="T26" s="25">
        <f t="shared" si="13"/>
        <v>18</v>
      </c>
      <c r="U26" s="21">
        <f t="shared" si="14"/>
        <v>3.7735849056603774</v>
      </c>
      <c r="V26" s="37">
        <f t="shared" si="15"/>
        <v>35</v>
      </c>
      <c r="W26" s="31">
        <f t="shared" si="16"/>
        <v>6.7698259187620886</v>
      </c>
      <c r="X26" s="37">
        <f t="shared" si="17"/>
        <v>3</v>
      </c>
      <c r="Y26" s="30">
        <f t="shared" si="18"/>
        <v>0.58027079303675055</v>
      </c>
    </row>
    <row r="27" spans="2:25" ht="15" customHeight="1" x14ac:dyDescent="0.25">
      <c r="B27" s="5" t="s">
        <v>48</v>
      </c>
      <c r="C27" s="7" t="s">
        <v>70</v>
      </c>
      <c r="D27" s="7" t="s">
        <v>89</v>
      </c>
      <c r="E27" s="7" t="s">
        <v>90</v>
      </c>
      <c r="F27" s="44">
        <v>210602</v>
      </c>
      <c r="G27" s="17">
        <f t="shared" si="0"/>
        <v>26</v>
      </c>
      <c r="H27" s="25">
        <f t="shared" si="1"/>
        <v>1</v>
      </c>
      <c r="I27" s="21">
        <f t="shared" si="2"/>
        <v>3.8461538461538463</v>
      </c>
      <c r="J27" s="37">
        <f t="shared" si="3"/>
        <v>25</v>
      </c>
      <c r="K27" s="25">
        <f t="shared" si="4"/>
        <v>16</v>
      </c>
      <c r="L27" s="21">
        <f t="shared" si="5"/>
        <v>64</v>
      </c>
      <c r="M27" s="17">
        <f t="shared" si="6"/>
        <v>26</v>
      </c>
      <c r="N27" s="25">
        <f t="shared" si="7"/>
        <v>0</v>
      </c>
      <c r="O27" s="30">
        <f t="shared" si="8"/>
        <v>0</v>
      </c>
      <c r="P27" s="17">
        <f t="shared" si="9"/>
        <v>26</v>
      </c>
      <c r="Q27" s="25">
        <f t="shared" si="10"/>
        <v>0</v>
      </c>
      <c r="R27" s="31">
        <f t="shared" si="11"/>
        <v>0</v>
      </c>
      <c r="S27" s="25">
        <f t="shared" si="12"/>
        <v>24</v>
      </c>
      <c r="T27" s="25">
        <f t="shared" si="13"/>
        <v>1</v>
      </c>
      <c r="U27" s="21">
        <f t="shared" si="14"/>
        <v>4.1666666666666661</v>
      </c>
      <c r="V27" s="37">
        <f t="shared" si="15"/>
        <v>2</v>
      </c>
      <c r="W27" s="31">
        <f t="shared" si="16"/>
        <v>7.6923076923076925</v>
      </c>
      <c r="X27" s="37">
        <f t="shared" si="17"/>
        <v>0</v>
      </c>
      <c r="Y27" s="30">
        <f t="shared" si="18"/>
        <v>0</v>
      </c>
    </row>
    <row r="28" spans="2:25" ht="15" customHeight="1" x14ac:dyDescent="0.25">
      <c r="B28" s="5" t="s">
        <v>48</v>
      </c>
      <c r="C28" s="7" t="s">
        <v>70</v>
      </c>
      <c r="D28" s="7" t="s">
        <v>89</v>
      </c>
      <c r="E28" s="7" t="s">
        <v>91</v>
      </c>
      <c r="F28" s="44">
        <v>210605</v>
      </c>
      <c r="G28" s="17">
        <f t="shared" si="0"/>
        <v>33</v>
      </c>
      <c r="H28" s="25">
        <f t="shared" si="1"/>
        <v>2</v>
      </c>
      <c r="I28" s="21">
        <f t="shared" si="2"/>
        <v>6.0606060606060606</v>
      </c>
      <c r="J28" s="37">
        <f t="shared" si="3"/>
        <v>31</v>
      </c>
      <c r="K28" s="25">
        <f t="shared" si="4"/>
        <v>15</v>
      </c>
      <c r="L28" s="21">
        <f t="shared" si="5"/>
        <v>48.387096774193552</v>
      </c>
      <c r="M28" s="17">
        <f t="shared" si="6"/>
        <v>33</v>
      </c>
      <c r="N28" s="25">
        <f t="shared" si="7"/>
        <v>0</v>
      </c>
      <c r="O28" s="30">
        <f t="shared" si="8"/>
        <v>0</v>
      </c>
      <c r="P28" s="17">
        <f t="shared" si="9"/>
        <v>33</v>
      </c>
      <c r="Q28" s="25">
        <f t="shared" si="10"/>
        <v>0</v>
      </c>
      <c r="R28" s="31">
        <f t="shared" si="11"/>
        <v>0</v>
      </c>
      <c r="S28" s="25">
        <f t="shared" si="12"/>
        <v>32</v>
      </c>
      <c r="T28" s="25">
        <f t="shared" si="13"/>
        <v>4</v>
      </c>
      <c r="U28" s="21">
        <f t="shared" si="14"/>
        <v>12.5</v>
      </c>
      <c r="V28" s="37">
        <f t="shared" si="15"/>
        <v>0</v>
      </c>
      <c r="W28" s="31">
        <f t="shared" si="16"/>
        <v>0</v>
      </c>
      <c r="X28" s="37">
        <f t="shared" si="17"/>
        <v>1</v>
      </c>
      <c r="Y28" s="30">
        <f t="shared" si="18"/>
        <v>3.0303030303030303</v>
      </c>
    </row>
    <row r="29" spans="2:25" ht="15" customHeight="1" x14ac:dyDescent="0.25">
      <c r="B29" s="5" t="s">
        <v>48</v>
      </c>
      <c r="C29" s="7" t="s">
        <v>70</v>
      </c>
      <c r="D29" s="7" t="s">
        <v>89</v>
      </c>
      <c r="E29" s="7" t="s">
        <v>92</v>
      </c>
      <c r="F29" s="44">
        <v>210607</v>
      </c>
      <c r="G29" s="17">
        <f t="shared" si="0"/>
        <v>379</v>
      </c>
      <c r="H29" s="25">
        <f t="shared" si="1"/>
        <v>27</v>
      </c>
      <c r="I29" s="21">
        <f t="shared" si="2"/>
        <v>7.1240105540897103</v>
      </c>
      <c r="J29" s="37">
        <f t="shared" si="3"/>
        <v>352</v>
      </c>
      <c r="K29" s="25">
        <f t="shared" si="4"/>
        <v>88</v>
      </c>
      <c r="L29" s="21">
        <f t="shared" si="5"/>
        <v>25</v>
      </c>
      <c r="M29" s="17">
        <f t="shared" si="6"/>
        <v>379</v>
      </c>
      <c r="N29" s="25">
        <f t="shared" si="7"/>
        <v>8</v>
      </c>
      <c r="O29" s="30">
        <f t="shared" si="8"/>
        <v>2.1108179419525066</v>
      </c>
      <c r="P29" s="17">
        <f t="shared" si="9"/>
        <v>379</v>
      </c>
      <c r="Q29" s="25">
        <f t="shared" si="10"/>
        <v>4</v>
      </c>
      <c r="R29" s="31">
        <f t="shared" si="11"/>
        <v>1.0554089709762533</v>
      </c>
      <c r="S29" s="25">
        <f t="shared" si="12"/>
        <v>335</v>
      </c>
      <c r="T29" s="25">
        <f t="shared" si="13"/>
        <v>14</v>
      </c>
      <c r="U29" s="21">
        <f t="shared" si="14"/>
        <v>4.1791044776119408</v>
      </c>
      <c r="V29" s="37">
        <f t="shared" si="15"/>
        <v>31</v>
      </c>
      <c r="W29" s="31">
        <f t="shared" si="16"/>
        <v>8.1794195250659634</v>
      </c>
      <c r="X29" s="37">
        <f t="shared" si="17"/>
        <v>9</v>
      </c>
      <c r="Y29" s="30">
        <f t="shared" si="18"/>
        <v>2.3746701846965697</v>
      </c>
    </row>
    <row r="30" spans="2:25" ht="15" customHeight="1" x14ac:dyDescent="0.25">
      <c r="B30" s="5" t="s">
        <v>48</v>
      </c>
      <c r="C30" s="7" t="s">
        <v>70</v>
      </c>
      <c r="D30" s="7" t="s">
        <v>89</v>
      </c>
      <c r="E30" s="7" t="s">
        <v>93</v>
      </c>
      <c r="F30" s="44">
        <v>210608</v>
      </c>
      <c r="G30" s="17">
        <f t="shared" si="0"/>
        <v>69</v>
      </c>
      <c r="H30" s="25">
        <f t="shared" si="1"/>
        <v>11</v>
      </c>
      <c r="I30" s="21">
        <f t="shared" si="2"/>
        <v>15.942028985507244</v>
      </c>
      <c r="J30" s="37">
        <f t="shared" si="3"/>
        <v>58</v>
      </c>
      <c r="K30" s="25">
        <f t="shared" si="4"/>
        <v>31</v>
      </c>
      <c r="L30" s="21">
        <f t="shared" si="5"/>
        <v>53.448275862068961</v>
      </c>
      <c r="M30" s="17">
        <f t="shared" si="6"/>
        <v>69</v>
      </c>
      <c r="N30" s="25">
        <f t="shared" si="7"/>
        <v>2</v>
      </c>
      <c r="O30" s="30">
        <f t="shared" si="8"/>
        <v>2.8985507246376812</v>
      </c>
      <c r="P30" s="17">
        <f t="shared" si="9"/>
        <v>69</v>
      </c>
      <c r="Q30" s="25">
        <f t="shared" si="10"/>
        <v>1</v>
      </c>
      <c r="R30" s="31">
        <f t="shared" si="11"/>
        <v>1.4492753623188406</v>
      </c>
      <c r="S30" s="25">
        <f t="shared" si="12"/>
        <v>62</v>
      </c>
      <c r="T30" s="25">
        <f t="shared" si="13"/>
        <v>1</v>
      </c>
      <c r="U30" s="21">
        <f t="shared" si="14"/>
        <v>1.6129032258064515</v>
      </c>
      <c r="V30" s="37">
        <f t="shared" si="15"/>
        <v>6</v>
      </c>
      <c r="W30" s="31">
        <f t="shared" si="16"/>
        <v>8.695652173913043</v>
      </c>
      <c r="X30" s="37">
        <f t="shared" si="17"/>
        <v>0</v>
      </c>
      <c r="Y30" s="30">
        <f t="shared" si="18"/>
        <v>0</v>
      </c>
    </row>
    <row r="31" spans="2:25" ht="15" customHeight="1" x14ac:dyDescent="0.25">
      <c r="B31" s="5" t="s">
        <v>48</v>
      </c>
      <c r="C31" s="7" t="s">
        <v>70</v>
      </c>
      <c r="D31" s="7" t="s">
        <v>94</v>
      </c>
      <c r="E31" s="7" t="s">
        <v>94</v>
      </c>
      <c r="F31" s="44">
        <v>210901</v>
      </c>
      <c r="G31" s="17">
        <f t="shared" si="0"/>
        <v>223</v>
      </c>
      <c r="H31" s="25">
        <f t="shared" si="1"/>
        <v>36</v>
      </c>
      <c r="I31" s="21">
        <f t="shared" si="2"/>
        <v>16.143497757847534</v>
      </c>
      <c r="J31" s="37">
        <f t="shared" si="3"/>
        <v>187</v>
      </c>
      <c r="K31" s="25">
        <f t="shared" si="4"/>
        <v>84</v>
      </c>
      <c r="L31" s="21">
        <f t="shared" si="5"/>
        <v>44.919786096256686</v>
      </c>
      <c r="M31" s="17">
        <f t="shared" si="6"/>
        <v>223</v>
      </c>
      <c r="N31" s="25">
        <f t="shared" si="7"/>
        <v>9</v>
      </c>
      <c r="O31" s="30">
        <f t="shared" si="8"/>
        <v>4.0358744394618835</v>
      </c>
      <c r="P31" s="17">
        <f t="shared" si="9"/>
        <v>223</v>
      </c>
      <c r="Q31" s="25">
        <f t="shared" si="10"/>
        <v>1</v>
      </c>
      <c r="R31" s="31">
        <f t="shared" si="11"/>
        <v>0.44843049327354262</v>
      </c>
      <c r="S31" s="25">
        <f t="shared" si="12"/>
        <v>205</v>
      </c>
      <c r="T31" s="25">
        <f t="shared" si="13"/>
        <v>12</v>
      </c>
      <c r="U31" s="21">
        <f t="shared" si="14"/>
        <v>5.8536585365853666</v>
      </c>
      <c r="V31" s="37">
        <f t="shared" si="15"/>
        <v>14</v>
      </c>
      <c r="W31" s="31">
        <f t="shared" si="16"/>
        <v>6.2780269058295968</v>
      </c>
      <c r="X31" s="37">
        <f t="shared" si="17"/>
        <v>3</v>
      </c>
      <c r="Y31" s="30">
        <f t="shared" si="18"/>
        <v>1.3452914798206279</v>
      </c>
    </row>
    <row r="32" spans="2:25" ht="15" customHeight="1" x14ac:dyDescent="0.25">
      <c r="B32" s="5" t="s">
        <v>48</v>
      </c>
      <c r="C32" s="7" t="s">
        <v>70</v>
      </c>
      <c r="D32" s="7" t="s">
        <v>94</v>
      </c>
      <c r="E32" s="7" t="s">
        <v>95</v>
      </c>
      <c r="F32" s="44">
        <v>210902</v>
      </c>
      <c r="G32" s="17">
        <f t="shared" si="0"/>
        <v>29</v>
      </c>
      <c r="H32" s="25">
        <f t="shared" si="1"/>
        <v>8</v>
      </c>
      <c r="I32" s="21">
        <f t="shared" si="2"/>
        <v>27.586206896551722</v>
      </c>
      <c r="J32" s="37">
        <f t="shared" si="3"/>
        <v>21</v>
      </c>
      <c r="K32" s="25">
        <f t="shared" si="4"/>
        <v>9</v>
      </c>
      <c r="L32" s="21">
        <f t="shared" si="5"/>
        <v>42.857142857142854</v>
      </c>
      <c r="M32" s="17">
        <f t="shared" si="6"/>
        <v>29</v>
      </c>
      <c r="N32" s="25">
        <f t="shared" si="7"/>
        <v>4</v>
      </c>
      <c r="O32" s="30">
        <f t="shared" si="8"/>
        <v>13.793103448275861</v>
      </c>
      <c r="P32" s="17">
        <f t="shared" si="9"/>
        <v>29</v>
      </c>
      <c r="Q32" s="25">
        <f t="shared" si="10"/>
        <v>0</v>
      </c>
      <c r="R32" s="31">
        <f t="shared" si="11"/>
        <v>0</v>
      </c>
      <c r="S32" s="25">
        <f t="shared" si="12"/>
        <v>28</v>
      </c>
      <c r="T32" s="25">
        <f t="shared" si="13"/>
        <v>4</v>
      </c>
      <c r="U32" s="21">
        <f t="shared" si="14"/>
        <v>14.285714285714285</v>
      </c>
      <c r="V32" s="37">
        <f t="shared" si="15"/>
        <v>1</v>
      </c>
      <c r="W32" s="31">
        <f t="shared" si="16"/>
        <v>3.4482758620689653</v>
      </c>
      <c r="X32" s="37">
        <f t="shared" si="17"/>
        <v>0</v>
      </c>
      <c r="Y32" s="30">
        <f t="shared" si="18"/>
        <v>0</v>
      </c>
    </row>
    <row r="33" spans="2:25" ht="15" customHeight="1" x14ac:dyDescent="0.25">
      <c r="B33" s="5" t="s">
        <v>48</v>
      </c>
      <c r="C33" s="7" t="s">
        <v>70</v>
      </c>
      <c r="D33" s="7" t="s">
        <v>94</v>
      </c>
      <c r="E33" s="7" t="s">
        <v>96</v>
      </c>
      <c r="F33" s="44">
        <v>210903</v>
      </c>
      <c r="G33" s="17">
        <f t="shared" si="0"/>
        <v>12</v>
      </c>
      <c r="H33" s="25">
        <f t="shared" si="1"/>
        <v>0</v>
      </c>
      <c r="I33" s="21">
        <f t="shared" si="2"/>
        <v>0</v>
      </c>
      <c r="J33" s="37">
        <f t="shared" si="3"/>
        <v>12</v>
      </c>
      <c r="K33" s="25">
        <f t="shared" si="4"/>
        <v>4</v>
      </c>
      <c r="L33" s="21">
        <f t="shared" si="5"/>
        <v>33.333333333333329</v>
      </c>
      <c r="M33" s="17">
        <f t="shared" si="6"/>
        <v>12</v>
      </c>
      <c r="N33" s="25">
        <f t="shared" si="7"/>
        <v>1</v>
      </c>
      <c r="O33" s="30">
        <f t="shared" si="8"/>
        <v>8.3333333333333321</v>
      </c>
      <c r="P33" s="17">
        <f t="shared" si="9"/>
        <v>12</v>
      </c>
      <c r="Q33" s="25">
        <f t="shared" si="10"/>
        <v>1</v>
      </c>
      <c r="R33" s="31">
        <f t="shared" si="11"/>
        <v>8.3333333333333321</v>
      </c>
      <c r="S33" s="25">
        <f t="shared" si="12"/>
        <v>9</v>
      </c>
      <c r="T33" s="25">
        <f t="shared" si="13"/>
        <v>0</v>
      </c>
      <c r="U33" s="21">
        <f t="shared" si="14"/>
        <v>0</v>
      </c>
      <c r="V33" s="37">
        <f t="shared" si="15"/>
        <v>2</v>
      </c>
      <c r="W33" s="31">
        <f t="shared" si="16"/>
        <v>16.666666666666664</v>
      </c>
      <c r="X33" s="37">
        <f t="shared" si="17"/>
        <v>0</v>
      </c>
      <c r="Y33" s="30">
        <f t="shared" si="18"/>
        <v>0</v>
      </c>
    </row>
    <row r="34" spans="2:25" ht="15" customHeight="1" x14ac:dyDescent="0.25">
      <c r="B34" s="5" t="s">
        <v>48</v>
      </c>
      <c r="C34" s="7" t="s">
        <v>70</v>
      </c>
      <c r="D34" s="7" t="s">
        <v>94</v>
      </c>
      <c r="E34" s="7" t="s">
        <v>97</v>
      </c>
      <c r="F34" s="44">
        <v>210904</v>
      </c>
      <c r="G34" s="17">
        <f t="shared" si="0"/>
        <v>5</v>
      </c>
      <c r="H34" s="25">
        <f t="shared" si="1"/>
        <v>0</v>
      </c>
      <c r="I34" s="21">
        <f t="shared" si="2"/>
        <v>0</v>
      </c>
      <c r="J34" s="37">
        <f t="shared" si="3"/>
        <v>5</v>
      </c>
      <c r="K34" s="25">
        <f t="shared" si="4"/>
        <v>2</v>
      </c>
      <c r="L34" s="21">
        <f t="shared" si="5"/>
        <v>40</v>
      </c>
      <c r="M34" s="17">
        <f t="shared" si="6"/>
        <v>5</v>
      </c>
      <c r="N34" s="25">
        <f t="shared" si="7"/>
        <v>0</v>
      </c>
      <c r="O34" s="30">
        <f t="shared" si="8"/>
        <v>0</v>
      </c>
      <c r="P34" s="17">
        <f t="shared" si="9"/>
        <v>5</v>
      </c>
      <c r="Q34" s="25">
        <f t="shared" si="10"/>
        <v>0</v>
      </c>
      <c r="R34" s="31">
        <f t="shared" si="11"/>
        <v>0</v>
      </c>
      <c r="S34" s="25">
        <f t="shared" si="12"/>
        <v>4</v>
      </c>
      <c r="T34" s="25">
        <f t="shared" si="13"/>
        <v>0</v>
      </c>
      <c r="U34" s="21">
        <f t="shared" si="14"/>
        <v>0</v>
      </c>
      <c r="V34" s="37">
        <f t="shared" si="15"/>
        <v>1</v>
      </c>
      <c r="W34" s="31">
        <f t="shared" si="16"/>
        <v>20</v>
      </c>
      <c r="X34" s="37">
        <f t="shared" si="17"/>
        <v>0</v>
      </c>
      <c r="Y34" s="30">
        <f t="shared" si="18"/>
        <v>0</v>
      </c>
    </row>
    <row r="35" spans="2:25" ht="15" customHeight="1" x14ac:dyDescent="0.25">
      <c r="B35" s="5" t="s">
        <v>48</v>
      </c>
      <c r="C35" s="7" t="s">
        <v>70</v>
      </c>
      <c r="D35" s="7" t="s">
        <v>98</v>
      </c>
      <c r="E35" s="7" t="s">
        <v>99</v>
      </c>
      <c r="F35" s="44">
        <v>211002</v>
      </c>
      <c r="G35" s="17">
        <f t="shared" si="0"/>
        <v>79</v>
      </c>
      <c r="H35" s="25">
        <f t="shared" si="1"/>
        <v>22</v>
      </c>
      <c r="I35" s="21">
        <f t="shared" si="2"/>
        <v>27.848101265822784</v>
      </c>
      <c r="J35" s="37">
        <f t="shared" si="3"/>
        <v>57</v>
      </c>
      <c r="K35" s="25">
        <f t="shared" si="4"/>
        <v>32</v>
      </c>
      <c r="L35" s="21">
        <f t="shared" si="5"/>
        <v>56.140350877192979</v>
      </c>
      <c r="M35" s="17">
        <f t="shared" si="6"/>
        <v>79</v>
      </c>
      <c r="N35" s="25">
        <f t="shared" si="7"/>
        <v>5</v>
      </c>
      <c r="O35" s="30">
        <f t="shared" si="8"/>
        <v>6.3291139240506329</v>
      </c>
      <c r="P35" s="17">
        <f t="shared" si="9"/>
        <v>79</v>
      </c>
      <c r="Q35" s="25">
        <f t="shared" si="10"/>
        <v>1</v>
      </c>
      <c r="R35" s="31">
        <f t="shared" si="11"/>
        <v>1.2658227848101267</v>
      </c>
      <c r="S35" s="25">
        <f t="shared" si="12"/>
        <v>74</v>
      </c>
      <c r="T35" s="25">
        <f t="shared" si="13"/>
        <v>4</v>
      </c>
      <c r="U35" s="21">
        <f t="shared" si="14"/>
        <v>5.4054054054054053</v>
      </c>
      <c r="V35" s="37">
        <f t="shared" si="15"/>
        <v>2</v>
      </c>
      <c r="W35" s="31">
        <f t="shared" si="16"/>
        <v>2.5316455696202533</v>
      </c>
      <c r="X35" s="37">
        <f t="shared" si="17"/>
        <v>2</v>
      </c>
      <c r="Y35" s="30">
        <f t="shared" si="18"/>
        <v>2.5316455696202533</v>
      </c>
    </row>
    <row r="36" spans="2:25" ht="15" customHeight="1" x14ac:dyDescent="0.25">
      <c r="B36" s="5" t="s">
        <v>48</v>
      </c>
      <c r="C36" s="7" t="s">
        <v>70</v>
      </c>
      <c r="D36" s="7" t="s">
        <v>98</v>
      </c>
      <c r="E36" s="7" t="s">
        <v>100</v>
      </c>
      <c r="F36" s="44">
        <v>211005</v>
      </c>
      <c r="G36" s="17">
        <f t="shared" si="0"/>
        <v>20</v>
      </c>
      <c r="H36" s="25">
        <f t="shared" si="1"/>
        <v>8</v>
      </c>
      <c r="I36" s="21">
        <f t="shared" si="2"/>
        <v>40</v>
      </c>
      <c r="J36" s="37">
        <f t="shared" si="3"/>
        <v>12</v>
      </c>
      <c r="K36" s="25">
        <f t="shared" si="4"/>
        <v>6</v>
      </c>
      <c r="L36" s="21">
        <f t="shared" si="5"/>
        <v>50</v>
      </c>
      <c r="M36" s="17">
        <f t="shared" si="6"/>
        <v>20</v>
      </c>
      <c r="N36" s="25">
        <f t="shared" si="7"/>
        <v>2</v>
      </c>
      <c r="O36" s="30">
        <f t="shared" si="8"/>
        <v>10</v>
      </c>
      <c r="P36" s="17">
        <f t="shared" si="9"/>
        <v>20</v>
      </c>
      <c r="Q36" s="25">
        <f t="shared" si="10"/>
        <v>1</v>
      </c>
      <c r="R36" s="31">
        <f t="shared" si="11"/>
        <v>5</v>
      </c>
      <c r="S36" s="25">
        <f t="shared" si="12"/>
        <v>18</v>
      </c>
      <c r="T36" s="25">
        <f t="shared" si="13"/>
        <v>0</v>
      </c>
      <c r="U36" s="21">
        <f t="shared" si="14"/>
        <v>0</v>
      </c>
      <c r="V36" s="37">
        <f t="shared" si="15"/>
        <v>1</v>
      </c>
      <c r="W36" s="31">
        <f t="shared" si="16"/>
        <v>5</v>
      </c>
      <c r="X36" s="37">
        <f t="shared" si="17"/>
        <v>0</v>
      </c>
      <c r="Y36" s="30">
        <f t="shared" si="18"/>
        <v>0</v>
      </c>
    </row>
    <row r="37" spans="2:25" ht="15" customHeight="1" x14ac:dyDescent="0.25">
      <c r="B37" s="5" t="s">
        <v>48</v>
      </c>
      <c r="C37" s="7" t="s">
        <v>70</v>
      </c>
      <c r="D37" s="7" t="s">
        <v>101</v>
      </c>
      <c r="E37" s="7" t="s">
        <v>102</v>
      </c>
      <c r="F37" s="44">
        <v>211207</v>
      </c>
      <c r="G37" s="17">
        <f t="shared" si="0"/>
        <v>30</v>
      </c>
      <c r="H37" s="25">
        <f t="shared" si="1"/>
        <v>2</v>
      </c>
      <c r="I37" s="21">
        <f t="shared" si="2"/>
        <v>6.666666666666667</v>
      </c>
      <c r="J37" s="37">
        <f t="shared" si="3"/>
        <v>28</v>
      </c>
      <c r="K37" s="25">
        <f t="shared" si="4"/>
        <v>11</v>
      </c>
      <c r="L37" s="21">
        <f t="shared" si="5"/>
        <v>39.285714285714285</v>
      </c>
      <c r="M37" s="17">
        <f t="shared" si="6"/>
        <v>30</v>
      </c>
      <c r="N37" s="25">
        <f t="shared" si="7"/>
        <v>0</v>
      </c>
      <c r="O37" s="30">
        <f t="shared" si="8"/>
        <v>0</v>
      </c>
      <c r="P37" s="17">
        <f t="shared" si="9"/>
        <v>30</v>
      </c>
      <c r="Q37" s="25">
        <f t="shared" si="10"/>
        <v>1</v>
      </c>
      <c r="R37" s="31">
        <f t="shared" si="11"/>
        <v>3.3333333333333335</v>
      </c>
      <c r="S37" s="25">
        <f t="shared" si="12"/>
        <v>23</v>
      </c>
      <c r="T37" s="25">
        <f t="shared" si="13"/>
        <v>0</v>
      </c>
      <c r="U37" s="21">
        <f t="shared" si="14"/>
        <v>0</v>
      </c>
      <c r="V37" s="37">
        <f t="shared" si="15"/>
        <v>3</v>
      </c>
      <c r="W37" s="31">
        <f t="shared" si="16"/>
        <v>10</v>
      </c>
      <c r="X37" s="37">
        <f t="shared" si="17"/>
        <v>3</v>
      </c>
      <c r="Y37" s="30">
        <f t="shared" si="18"/>
        <v>10</v>
      </c>
    </row>
    <row r="38" spans="2:25" ht="15" customHeight="1" x14ac:dyDescent="0.25">
      <c r="B38" s="5" t="s">
        <v>48</v>
      </c>
      <c r="C38" s="7" t="s">
        <v>70</v>
      </c>
      <c r="D38" s="7" t="s">
        <v>101</v>
      </c>
      <c r="E38" s="7" t="s">
        <v>103</v>
      </c>
      <c r="F38" s="44">
        <v>211208</v>
      </c>
      <c r="G38" s="17">
        <f t="shared" si="0"/>
        <v>10</v>
      </c>
      <c r="H38" s="25">
        <f t="shared" si="1"/>
        <v>2</v>
      </c>
      <c r="I38" s="21">
        <f t="shared" si="2"/>
        <v>20</v>
      </c>
      <c r="J38" s="37">
        <f t="shared" si="3"/>
        <v>8</v>
      </c>
      <c r="K38" s="25">
        <f t="shared" si="4"/>
        <v>1</v>
      </c>
      <c r="L38" s="21">
        <f t="shared" si="5"/>
        <v>12.5</v>
      </c>
      <c r="M38" s="17">
        <f t="shared" si="6"/>
        <v>10</v>
      </c>
      <c r="N38" s="25">
        <f t="shared" si="7"/>
        <v>1</v>
      </c>
      <c r="O38" s="30">
        <f t="shared" si="8"/>
        <v>10</v>
      </c>
      <c r="P38" s="17">
        <f t="shared" si="9"/>
        <v>10</v>
      </c>
      <c r="Q38" s="25">
        <f t="shared" si="10"/>
        <v>1</v>
      </c>
      <c r="R38" s="31">
        <f t="shared" si="11"/>
        <v>10</v>
      </c>
      <c r="S38" s="25">
        <f t="shared" si="12"/>
        <v>8</v>
      </c>
      <c r="T38" s="25">
        <f t="shared" si="13"/>
        <v>1</v>
      </c>
      <c r="U38" s="21">
        <f t="shared" si="14"/>
        <v>12.5</v>
      </c>
      <c r="V38" s="37">
        <f t="shared" si="15"/>
        <v>1</v>
      </c>
      <c r="W38" s="31">
        <f t="shared" si="16"/>
        <v>10</v>
      </c>
      <c r="X38" s="37">
        <f t="shared" si="17"/>
        <v>0</v>
      </c>
      <c r="Y38" s="30">
        <f t="shared" si="18"/>
        <v>0</v>
      </c>
    </row>
    <row r="39" spans="2:25" ht="15" customHeight="1" x14ac:dyDescent="0.25">
      <c r="B39" s="5" t="s">
        <v>48</v>
      </c>
      <c r="C39" s="7" t="s">
        <v>70</v>
      </c>
      <c r="D39" s="7" t="s">
        <v>101</v>
      </c>
      <c r="E39" s="7" t="s">
        <v>104</v>
      </c>
      <c r="F39" s="44">
        <v>211210</v>
      </c>
      <c r="G39" s="17">
        <f t="shared" si="0"/>
        <v>232</v>
      </c>
      <c r="H39" s="25">
        <f t="shared" si="1"/>
        <v>19</v>
      </c>
      <c r="I39" s="21">
        <f t="shared" si="2"/>
        <v>8.1896551724137936</v>
      </c>
      <c r="J39" s="37">
        <f t="shared" si="3"/>
        <v>213</v>
      </c>
      <c r="K39" s="25">
        <f t="shared" si="4"/>
        <v>50</v>
      </c>
      <c r="L39" s="21">
        <f t="shared" si="5"/>
        <v>23.474178403755868</v>
      </c>
      <c r="M39" s="17">
        <f t="shared" si="6"/>
        <v>232</v>
      </c>
      <c r="N39" s="25">
        <f t="shared" si="7"/>
        <v>4</v>
      </c>
      <c r="O39" s="30">
        <f t="shared" si="8"/>
        <v>1.7241379310344827</v>
      </c>
      <c r="P39" s="17">
        <f t="shared" si="9"/>
        <v>232</v>
      </c>
      <c r="Q39" s="25">
        <f t="shared" si="10"/>
        <v>3</v>
      </c>
      <c r="R39" s="31">
        <f t="shared" si="11"/>
        <v>1.2931034482758621</v>
      </c>
      <c r="S39" s="25">
        <f t="shared" si="12"/>
        <v>206</v>
      </c>
      <c r="T39" s="25">
        <f t="shared" si="13"/>
        <v>19</v>
      </c>
      <c r="U39" s="21">
        <f t="shared" si="14"/>
        <v>9.2233009708737868</v>
      </c>
      <c r="V39" s="37">
        <f t="shared" si="15"/>
        <v>19</v>
      </c>
      <c r="W39" s="31">
        <f t="shared" si="16"/>
        <v>8.1896551724137936</v>
      </c>
      <c r="X39" s="37">
        <f t="shared" si="17"/>
        <v>4</v>
      </c>
      <c r="Y39" s="30">
        <f t="shared" si="18"/>
        <v>1.7241379310344827</v>
      </c>
    </row>
    <row r="40" spans="2:25" ht="15" customHeight="1" x14ac:dyDescent="0.25">
      <c r="B40" s="5" t="s">
        <v>48</v>
      </c>
      <c r="C40" s="7" t="s">
        <v>70</v>
      </c>
      <c r="D40" s="7" t="s">
        <v>105</v>
      </c>
      <c r="E40" s="7" t="s">
        <v>105</v>
      </c>
      <c r="F40" s="44">
        <v>211301</v>
      </c>
      <c r="G40" s="17">
        <f t="shared" si="0"/>
        <v>217</v>
      </c>
      <c r="H40" s="25">
        <f t="shared" si="1"/>
        <v>24</v>
      </c>
      <c r="I40" s="21">
        <f t="shared" si="2"/>
        <v>11.059907834101383</v>
      </c>
      <c r="J40" s="37">
        <f t="shared" si="3"/>
        <v>193</v>
      </c>
      <c r="K40" s="25">
        <f t="shared" si="4"/>
        <v>72</v>
      </c>
      <c r="L40" s="21">
        <f t="shared" si="5"/>
        <v>37.305699481865283</v>
      </c>
      <c r="M40" s="17">
        <f t="shared" si="6"/>
        <v>217</v>
      </c>
      <c r="N40" s="25">
        <f t="shared" si="7"/>
        <v>4</v>
      </c>
      <c r="O40" s="30">
        <f t="shared" si="8"/>
        <v>1.8433179723502304</v>
      </c>
      <c r="P40" s="17">
        <f t="shared" si="9"/>
        <v>217</v>
      </c>
      <c r="Q40" s="25">
        <f t="shared" si="10"/>
        <v>3</v>
      </c>
      <c r="R40" s="31">
        <f t="shared" si="11"/>
        <v>1.3824884792626728</v>
      </c>
      <c r="S40" s="25">
        <f t="shared" si="12"/>
        <v>194</v>
      </c>
      <c r="T40" s="25">
        <f t="shared" si="13"/>
        <v>5</v>
      </c>
      <c r="U40" s="21">
        <f t="shared" si="14"/>
        <v>2.5773195876288657</v>
      </c>
      <c r="V40" s="37">
        <f t="shared" si="15"/>
        <v>13</v>
      </c>
      <c r="W40" s="31">
        <f t="shared" si="16"/>
        <v>5.9907834101382482</v>
      </c>
      <c r="X40" s="37">
        <f t="shared" si="17"/>
        <v>7</v>
      </c>
      <c r="Y40" s="30">
        <f t="shared" si="18"/>
        <v>3.225806451612903</v>
      </c>
    </row>
    <row r="41" spans="2:25" ht="15" customHeight="1" x14ac:dyDescent="0.25">
      <c r="B41" s="5" t="s">
        <v>48</v>
      </c>
      <c r="C41" s="7" t="s">
        <v>70</v>
      </c>
      <c r="D41" s="7" t="s">
        <v>105</v>
      </c>
      <c r="E41" s="7" t="s">
        <v>106</v>
      </c>
      <c r="F41" s="44">
        <v>211302</v>
      </c>
      <c r="G41" s="17">
        <f t="shared" si="0"/>
        <v>18</v>
      </c>
      <c r="H41" s="25">
        <f t="shared" si="1"/>
        <v>2</v>
      </c>
      <c r="I41" s="21">
        <f t="shared" si="2"/>
        <v>11.111111111111111</v>
      </c>
      <c r="J41" s="37">
        <f t="shared" si="3"/>
        <v>16</v>
      </c>
      <c r="K41" s="25">
        <f t="shared" si="4"/>
        <v>5</v>
      </c>
      <c r="L41" s="21">
        <f t="shared" si="5"/>
        <v>31.25</v>
      </c>
      <c r="M41" s="17">
        <f t="shared" si="6"/>
        <v>18</v>
      </c>
      <c r="N41" s="25">
        <f t="shared" si="7"/>
        <v>0</v>
      </c>
      <c r="O41" s="30">
        <f t="shared" si="8"/>
        <v>0</v>
      </c>
      <c r="P41" s="17">
        <f t="shared" si="9"/>
        <v>18</v>
      </c>
      <c r="Q41" s="25">
        <f t="shared" si="10"/>
        <v>0</v>
      </c>
      <c r="R41" s="31">
        <f t="shared" si="11"/>
        <v>0</v>
      </c>
      <c r="S41" s="25">
        <f t="shared" si="12"/>
        <v>15</v>
      </c>
      <c r="T41" s="25">
        <f t="shared" si="13"/>
        <v>1</v>
      </c>
      <c r="U41" s="21">
        <f t="shared" si="14"/>
        <v>6.666666666666667</v>
      </c>
      <c r="V41" s="37">
        <f t="shared" si="15"/>
        <v>1</v>
      </c>
      <c r="W41" s="31">
        <f t="shared" si="16"/>
        <v>5.5555555555555554</v>
      </c>
      <c r="X41" s="37">
        <f t="shared" si="17"/>
        <v>2</v>
      </c>
      <c r="Y41" s="30">
        <f t="shared" si="18"/>
        <v>11.111111111111111</v>
      </c>
    </row>
    <row r="42" spans="2:25" ht="15" customHeight="1" x14ac:dyDescent="0.25">
      <c r="B42" s="5" t="s">
        <v>48</v>
      </c>
      <c r="C42" s="7" t="s">
        <v>70</v>
      </c>
      <c r="D42" s="7" t="s">
        <v>105</v>
      </c>
      <c r="E42" s="7" t="s">
        <v>107</v>
      </c>
      <c r="F42" s="44">
        <v>211303</v>
      </c>
      <c r="G42" s="17">
        <f t="shared" si="0"/>
        <v>53</v>
      </c>
      <c r="H42" s="25">
        <f t="shared" si="1"/>
        <v>3</v>
      </c>
      <c r="I42" s="21">
        <f t="shared" si="2"/>
        <v>5.6603773584905666</v>
      </c>
      <c r="J42" s="37">
        <f t="shared" si="3"/>
        <v>50</v>
      </c>
      <c r="K42" s="25">
        <f t="shared" si="4"/>
        <v>14</v>
      </c>
      <c r="L42" s="21">
        <f t="shared" si="5"/>
        <v>28.000000000000004</v>
      </c>
      <c r="M42" s="17">
        <f t="shared" si="6"/>
        <v>53</v>
      </c>
      <c r="N42" s="25">
        <f t="shared" si="7"/>
        <v>0</v>
      </c>
      <c r="O42" s="30">
        <f t="shared" si="8"/>
        <v>0</v>
      </c>
      <c r="P42" s="17">
        <f t="shared" si="9"/>
        <v>53</v>
      </c>
      <c r="Q42" s="25">
        <f t="shared" si="10"/>
        <v>0</v>
      </c>
      <c r="R42" s="31">
        <f t="shared" si="11"/>
        <v>0</v>
      </c>
      <c r="S42" s="25">
        <f t="shared" si="12"/>
        <v>48</v>
      </c>
      <c r="T42" s="25">
        <f t="shared" si="13"/>
        <v>1</v>
      </c>
      <c r="U42" s="21">
        <f t="shared" si="14"/>
        <v>2.083333333333333</v>
      </c>
      <c r="V42" s="37">
        <f t="shared" si="15"/>
        <v>4</v>
      </c>
      <c r="W42" s="31">
        <f t="shared" si="16"/>
        <v>7.5471698113207548</v>
      </c>
      <c r="X42" s="37">
        <f t="shared" si="17"/>
        <v>1</v>
      </c>
      <c r="Y42" s="30">
        <f t="shared" si="18"/>
        <v>1.8867924528301887</v>
      </c>
    </row>
    <row r="43" spans="2:25" ht="15" customHeight="1" x14ac:dyDescent="0.25">
      <c r="B43" s="5" t="s">
        <v>48</v>
      </c>
      <c r="C43" s="7" t="s">
        <v>70</v>
      </c>
      <c r="D43" s="7" t="s">
        <v>105</v>
      </c>
      <c r="E43" s="7" t="s">
        <v>108</v>
      </c>
      <c r="F43" s="44">
        <v>211304</v>
      </c>
      <c r="G43" s="17">
        <f t="shared" si="0"/>
        <v>8</v>
      </c>
      <c r="H43" s="25">
        <f t="shared" si="1"/>
        <v>1</v>
      </c>
      <c r="I43" s="21">
        <f t="shared" si="2"/>
        <v>12.5</v>
      </c>
      <c r="J43" s="37">
        <f t="shared" si="3"/>
        <v>7</v>
      </c>
      <c r="K43" s="25">
        <f t="shared" si="4"/>
        <v>3</v>
      </c>
      <c r="L43" s="21">
        <f t="shared" si="5"/>
        <v>42.857142857142854</v>
      </c>
      <c r="M43" s="17">
        <f t="shared" si="6"/>
        <v>8</v>
      </c>
      <c r="N43" s="25">
        <f t="shared" si="7"/>
        <v>0</v>
      </c>
      <c r="O43" s="30">
        <f t="shared" si="8"/>
        <v>0</v>
      </c>
      <c r="P43" s="17">
        <f t="shared" si="9"/>
        <v>8</v>
      </c>
      <c r="Q43" s="25">
        <f t="shared" si="10"/>
        <v>0</v>
      </c>
      <c r="R43" s="31">
        <f t="shared" si="11"/>
        <v>0</v>
      </c>
      <c r="S43" s="25">
        <f t="shared" si="12"/>
        <v>8</v>
      </c>
      <c r="T43" s="25">
        <f t="shared" si="13"/>
        <v>0</v>
      </c>
      <c r="U43" s="21">
        <f t="shared" si="14"/>
        <v>0</v>
      </c>
      <c r="V43" s="37">
        <f t="shared" si="15"/>
        <v>0</v>
      </c>
      <c r="W43" s="31">
        <f t="shared" si="16"/>
        <v>0</v>
      </c>
      <c r="X43" s="37">
        <f t="shared" si="17"/>
        <v>0</v>
      </c>
      <c r="Y43" s="30">
        <f t="shared" si="18"/>
        <v>0</v>
      </c>
    </row>
    <row r="44" spans="2:25" ht="15" customHeight="1" x14ac:dyDescent="0.25">
      <c r="B44" s="5" t="s">
        <v>48</v>
      </c>
      <c r="C44" s="7" t="s">
        <v>70</v>
      </c>
      <c r="D44" s="7" t="s">
        <v>105</v>
      </c>
      <c r="E44" s="7" t="s">
        <v>109</v>
      </c>
      <c r="F44" s="44">
        <v>211305</v>
      </c>
      <c r="G44" s="17" t="str">
        <f t="shared" si="0"/>
        <v>-</v>
      </c>
      <c r="H44" s="25" t="str">
        <f t="shared" si="1"/>
        <v>-</v>
      </c>
      <c r="I44" s="21" t="str">
        <f t="shared" si="2"/>
        <v>-</v>
      </c>
      <c r="J44" s="37" t="str">
        <f t="shared" si="3"/>
        <v>-</v>
      </c>
      <c r="K44" s="25" t="str">
        <f t="shared" si="4"/>
        <v>-</v>
      </c>
      <c r="L44" s="21" t="str">
        <f t="shared" si="5"/>
        <v>-</v>
      </c>
      <c r="M44" s="17" t="str">
        <f t="shared" si="6"/>
        <v>-</v>
      </c>
      <c r="N44" s="25" t="str">
        <f t="shared" si="7"/>
        <v>-</v>
      </c>
      <c r="O44" s="30" t="str">
        <f t="shared" si="8"/>
        <v>-</v>
      </c>
      <c r="P44" s="17" t="str">
        <f t="shared" si="9"/>
        <v>-</v>
      </c>
      <c r="Q44" s="25" t="str">
        <f t="shared" si="10"/>
        <v>-</v>
      </c>
      <c r="R44" s="31" t="str">
        <f t="shared" si="11"/>
        <v>-</v>
      </c>
      <c r="S44" s="25" t="str">
        <f t="shared" si="12"/>
        <v>-</v>
      </c>
      <c r="T44" s="25" t="str">
        <f t="shared" si="13"/>
        <v>-</v>
      </c>
      <c r="U44" s="21" t="str">
        <f t="shared" si="14"/>
        <v>-</v>
      </c>
      <c r="V44" s="37" t="str">
        <f t="shared" si="15"/>
        <v>-</v>
      </c>
      <c r="W44" s="31" t="str">
        <f t="shared" si="16"/>
        <v>-</v>
      </c>
      <c r="X44" s="37" t="str">
        <f t="shared" si="17"/>
        <v>-</v>
      </c>
      <c r="Y44" s="30" t="str">
        <f t="shared" si="18"/>
        <v>-</v>
      </c>
    </row>
    <row r="45" spans="2:25" ht="15" customHeight="1" x14ac:dyDescent="0.25">
      <c r="B45" s="5" t="s">
        <v>48</v>
      </c>
      <c r="C45" s="7" t="s">
        <v>70</v>
      </c>
      <c r="D45" s="7" t="s">
        <v>105</v>
      </c>
      <c r="E45" s="7" t="s">
        <v>110</v>
      </c>
      <c r="F45" s="44">
        <v>211306</v>
      </c>
      <c r="G45" s="17">
        <f t="shared" si="0"/>
        <v>23</v>
      </c>
      <c r="H45" s="25">
        <f t="shared" si="1"/>
        <v>1</v>
      </c>
      <c r="I45" s="21">
        <f t="shared" si="2"/>
        <v>4.3478260869565215</v>
      </c>
      <c r="J45" s="37">
        <f t="shared" si="3"/>
        <v>22</v>
      </c>
      <c r="K45" s="25">
        <f t="shared" si="4"/>
        <v>3</v>
      </c>
      <c r="L45" s="21">
        <f t="shared" si="5"/>
        <v>13.636363636363635</v>
      </c>
      <c r="M45" s="17">
        <f t="shared" si="6"/>
        <v>23</v>
      </c>
      <c r="N45" s="25">
        <f t="shared" si="7"/>
        <v>0</v>
      </c>
      <c r="O45" s="30">
        <f t="shared" si="8"/>
        <v>0</v>
      </c>
      <c r="P45" s="17">
        <f t="shared" si="9"/>
        <v>23</v>
      </c>
      <c r="Q45" s="25">
        <f t="shared" si="10"/>
        <v>1</v>
      </c>
      <c r="R45" s="31">
        <f t="shared" si="11"/>
        <v>4.3478260869565215</v>
      </c>
      <c r="S45" s="25">
        <f t="shared" si="12"/>
        <v>21</v>
      </c>
      <c r="T45" s="25">
        <f t="shared" si="13"/>
        <v>0</v>
      </c>
      <c r="U45" s="21">
        <f t="shared" si="14"/>
        <v>0</v>
      </c>
      <c r="V45" s="37">
        <f t="shared" si="15"/>
        <v>1</v>
      </c>
      <c r="W45" s="31">
        <f t="shared" si="16"/>
        <v>4.3478260869565215</v>
      </c>
      <c r="X45" s="37">
        <f t="shared" si="17"/>
        <v>0</v>
      </c>
      <c r="Y45" s="30">
        <f t="shared" si="18"/>
        <v>0</v>
      </c>
    </row>
    <row r="46" spans="2:25" ht="15" customHeight="1" x14ac:dyDescent="0.25">
      <c r="B46" s="5" t="s">
        <v>48</v>
      </c>
      <c r="C46" s="7" t="s">
        <v>70</v>
      </c>
      <c r="D46" s="7" t="s">
        <v>105</v>
      </c>
      <c r="E46" s="7" t="s">
        <v>111</v>
      </c>
      <c r="F46" s="44">
        <v>211307</v>
      </c>
      <c r="G46" s="17">
        <f t="shared" si="0"/>
        <v>21</v>
      </c>
      <c r="H46" s="25">
        <f t="shared" si="1"/>
        <v>1</v>
      </c>
      <c r="I46" s="21">
        <f t="shared" si="2"/>
        <v>4.7619047619047619</v>
      </c>
      <c r="J46" s="37">
        <f t="shared" si="3"/>
        <v>20</v>
      </c>
      <c r="K46" s="25">
        <f t="shared" si="4"/>
        <v>4</v>
      </c>
      <c r="L46" s="21">
        <f t="shared" si="5"/>
        <v>20</v>
      </c>
      <c r="M46" s="17">
        <f t="shared" si="6"/>
        <v>21</v>
      </c>
      <c r="N46" s="25">
        <f t="shared" si="7"/>
        <v>1</v>
      </c>
      <c r="O46" s="30">
        <f t="shared" si="8"/>
        <v>4.7619047619047619</v>
      </c>
      <c r="P46" s="17">
        <f t="shared" si="9"/>
        <v>21</v>
      </c>
      <c r="Q46" s="25">
        <f t="shared" si="10"/>
        <v>0</v>
      </c>
      <c r="R46" s="31">
        <f t="shared" si="11"/>
        <v>0</v>
      </c>
      <c r="S46" s="25">
        <f t="shared" si="12"/>
        <v>19</v>
      </c>
      <c r="T46" s="25">
        <f t="shared" si="13"/>
        <v>1</v>
      </c>
      <c r="U46" s="21">
        <f t="shared" si="14"/>
        <v>5.2631578947368416</v>
      </c>
      <c r="V46" s="37">
        <f t="shared" si="15"/>
        <v>2</v>
      </c>
      <c r="W46" s="31">
        <f t="shared" si="16"/>
        <v>9.5238095238095237</v>
      </c>
      <c r="X46" s="37">
        <f t="shared" si="17"/>
        <v>0</v>
      </c>
      <c r="Y46" s="30">
        <f t="shared" si="18"/>
        <v>0</v>
      </c>
    </row>
    <row r="47" spans="2:25" ht="15" customHeight="1" x14ac:dyDescent="0.25">
      <c r="B47" s="5" t="s">
        <v>48</v>
      </c>
      <c r="C47" s="7" t="s">
        <v>112</v>
      </c>
      <c r="D47" s="7" t="s">
        <v>112</v>
      </c>
      <c r="E47" s="7" t="s">
        <v>113</v>
      </c>
      <c r="F47" s="44">
        <v>230107</v>
      </c>
      <c r="G47" s="17">
        <f t="shared" si="0"/>
        <v>50</v>
      </c>
      <c r="H47" s="25">
        <f t="shared" si="1"/>
        <v>11</v>
      </c>
      <c r="I47" s="21">
        <f t="shared" si="2"/>
        <v>22</v>
      </c>
      <c r="J47" s="37">
        <f t="shared" si="3"/>
        <v>39</v>
      </c>
      <c r="K47" s="25">
        <f t="shared" si="4"/>
        <v>8</v>
      </c>
      <c r="L47" s="21">
        <f t="shared" si="5"/>
        <v>20.512820512820511</v>
      </c>
      <c r="M47" s="17">
        <f t="shared" si="6"/>
        <v>50</v>
      </c>
      <c r="N47" s="25">
        <f t="shared" si="7"/>
        <v>7</v>
      </c>
      <c r="O47" s="30">
        <f t="shared" si="8"/>
        <v>14.000000000000002</v>
      </c>
      <c r="P47" s="17">
        <f t="shared" si="9"/>
        <v>50</v>
      </c>
      <c r="Q47" s="25">
        <f t="shared" si="10"/>
        <v>5</v>
      </c>
      <c r="R47" s="31">
        <f t="shared" si="11"/>
        <v>10</v>
      </c>
      <c r="S47" s="25">
        <f t="shared" si="12"/>
        <v>42</v>
      </c>
      <c r="T47" s="25">
        <f t="shared" si="13"/>
        <v>4</v>
      </c>
      <c r="U47" s="21">
        <f t="shared" si="14"/>
        <v>9.5238095238095237</v>
      </c>
      <c r="V47" s="37">
        <f t="shared" si="15"/>
        <v>2</v>
      </c>
      <c r="W47" s="31">
        <f t="shared" si="16"/>
        <v>4</v>
      </c>
      <c r="X47" s="37">
        <f t="shared" si="17"/>
        <v>1</v>
      </c>
      <c r="Y47" s="30">
        <f t="shared" si="18"/>
        <v>2</v>
      </c>
    </row>
    <row r="48" spans="2:25" ht="15" customHeight="1" thickBot="1" x14ac:dyDescent="0.3">
      <c r="B48" s="5" t="s">
        <v>48</v>
      </c>
      <c r="C48" s="7" t="s">
        <v>112</v>
      </c>
      <c r="D48" s="7" t="s">
        <v>114</v>
      </c>
      <c r="E48" s="7" t="s">
        <v>114</v>
      </c>
      <c r="F48" s="44">
        <v>230401</v>
      </c>
      <c r="G48" s="17">
        <f t="shared" si="0"/>
        <v>27</v>
      </c>
      <c r="H48" s="25">
        <f t="shared" si="1"/>
        <v>4</v>
      </c>
      <c r="I48" s="21">
        <f t="shared" si="2"/>
        <v>14.814814814814813</v>
      </c>
      <c r="J48" s="37">
        <f t="shared" si="3"/>
        <v>23</v>
      </c>
      <c r="K48" s="25">
        <f t="shared" si="4"/>
        <v>7</v>
      </c>
      <c r="L48" s="21">
        <f t="shared" si="5"/>
        <v>30.434782608695656</v>
      </c>
      <c r="M48" s="17">
        <f t="shared" si="6"/>
        <v>27</v>
      </c>
      <c r="N48" s="25">
        <f t="shared" si="7"/>
        <v>1</v>
      </c>
      <c r="O48" s="30">
        <f t="shared" si="8"/>
        <v>3.7037037037037033</v>
      </c>
      <c r="P48" s="17">
        <f t="shared" si="9"/>
        <v>27</v>
      </c>
      <c r="Q48" s="25">
        <f t="shared" si="10"/>
        <v>0</v>
      </c>
      <c r="R48" s="31">
        <f t="shared" si="11"/>
        <v>0</v>
      </c>
      <c r="S48" s="25">
        <f t="shared" si="12"/>
        <v>26</v>
      </c>
      <c r="T48" s="25">
        <f t="shared" si="13"/>
        <v>0</v>
      </c>
      <c r="U48" s="21">
        <f t="shared" si="14"/>
        <v>0</v>
      </c>
      <c r="V48" s="37">
        <f t="shared" si="15"/>
        <v>1</v>
      </c>
      <c r="W48" s="31">
        <f t="shared" si="16"/>
        <v>3.7037037037037033</v>
      </c>
      <c r="X48" s="37">
        <f t="shared" si="17"/>
        <v>0</v>
      </c>
      <c r="Y48" s="30">
        <f t="shared" si="18"/>
        <v>0</v>
      </c>
    </row>
    <row r="49" spans="2:25" ht="15" customHeight="1" thickBot="1" x14ac:dyDescent="0.3">
      <c r="B49" s="81"/>
      <c r="C49" s="71"/>
      <c r="D49" s="71" t="str">
        <f>UPPER(_xlfn.CONCAT("Total ",B48))</f>
        <v>TOTAL ZONA ALTIPLÁNICA</v>
      </c>
      <c r="E49" s="71"/>
      <c r="F49" s="82"/>
      <c r="G49" s="19">
        <f>SUM(G8:G48)</f>
        <v>6851</v>
      </c>
      <c r="H49" s="27">
        <f>SUM(H8:H48)</f>
        <v>707</v>
      </c>
      <c r="I49" s="23">
        <f>H49/G49*100</f>
        <v>10.319661363304627</v>
      </c>
      <c r="J49" s="39">
        <f>SUM(J8:J48)</f>
        <v>6144</v>
      </c>
      <c r="K49" s="27">
        <f>SUM(K8:K48)</f>
        <v>2191</v>
      </c>
      <c r="L49" s="23">
        <f>K49/J49*100</f>
        <v>35.660807291666671</v>
      </c>
      <c r="M49" s="19">
        <f>SUM(M8:M48)</f>
        <v>6851</v>
      </c>
      <c r="N49" s="27">
        <f>SUM(N8:N48)</f>
        <v>151</v>
      </c>
      <c r="O49" s="34">
        <f>N49/M49*100</f>
        <v>2.2040578017807619</v>
      </c>
      <c r="P49" s="19">
        <f>SUM(P8:P48)</f>
        <v>6851</v>
      </c>
      <c r="Q49" s="27">
        <f>SUM(Q8:Q48)</f>
        <v>67</v>
      </c>
      <c r="R49" s="35">
        <f>Q49/P49*100</f>
        <v>0.97795942198219232</v>
      </c>
      <c r="S49" s="70">
        <f>SUM(S8:S48)</f>
        <v>6231</v>
      </c>
      <c r="T49" s="19">
        <f>SUM(T8:T48)</f>
        <v>260</v>
      </c>
      <c r="U49" s="35">
        <f>T49/S49*100</f>
        <v>4.1726849622853477</v>
      </c>
      <c r="V49" s="39">
        <f>SUM(V8:V48)</f>
        <v>465</v>
      </c>
      <c r="W49" s="35">
        <f>V49/P49*100</f>
        <v>6.7873303167420813</v>
      </c>
      <c r="X49" s="39">
        <f>SUM(X8:X48)</f>
        <v>88</v>
      </c>
      <c r="Y49" s="34">
        <f>X49/P49*100</f>
        <v>1.2844840169318348</v>
      </c>
    </row>
    <row r="50" spans="2:25" ht="15" customHeight="1" x14ac:dyDescent="0.25">
      <c r="B50" s="5" t="s">
        <v>115</v>
      </c>
      <c r="C50" s="7" t="s">
        <v>116</v>
      </c>
      <c r="D50" s="7" t="s">
        <v>117</v>
      </c>
      <c r="E50" s="7" t="s">
        <v>118</v>
      </c>
      <c r="F50" s="44">
        <v>170301</v>
      </c>
      <c r="G50" s="17">
        <f>IFERROR(VLOOKUP($F50,distrito035,2,0),"-")</f>
        <v>87</v>
      </c>
      <c r="H50" s="25">
        <f>IFERROR(VLOOKUP($F50,distrito035,3,0),"-")</f>
        <v>10</v>
      </c>
      <c r="I50" s="21">
        <f>IFERROR(VLOOKUP($F50,distrito035,4,0),"-")</f>
        <v>11.494252873563218</v>
      </c>
      <c r="J50" s="37">
        <f>IFERROR(VLOOKUP($F50,distrito035,5,0),"-")</f>
        <v>77</v>
      </c>
      <c r="K50" s="25">
        <f>IFERROR(VLOOKUP($F50,distrito035,6,0),"-")</f>
        <v>21</v>
      </c>
      <c r="L50" s="21">
        <f>IFERROR(VLOOKUP($F50,distrito035,7,0),"-")</f>
        <v>27.27272727272727</v>
      </c>
      <c r="M50" s="17">
        <f>IFERROR(VLOOKUP($F50,distrito035,8,0),"-")</f>
        <v>87</v>
      </c>
      <c r="N50" s="25">
        <f>IFERROR(VLOOKUP($F50,distrito035,9,0),"-")</f>
        <v>4</v>
      </c>
      <c r="O50" s="30">
        <f>IFERROR(VLOOKUP($F50,distrito035,10,0),"-")</f>
        <v>4.5977011494252871</v>
      </c>
      <c r="P50" s="17">
        <f>IFERROR(VLOOKUP($F50,distrito035,11,0),"-")</f>
        <v>87</v>
      </c>
      <c r="Q50" s="25">
        <f>IFERROR(VLOOKUP($F50,distrito035,12,0),"-")</f>
        <v>0</v>
      </c>
      <c r="R50" s="31">
        <f>IFERROR(VLOOKUP($F50,distrito035,13,0),"-")</f>
        <v>0</v>
      </c>
      <c r="S50" s="25">
        <f>IFERROR(VLOOKUP($F50,distrito035,14,0),"-")</f>
        <v>71</v>
      </c>
      <c r="T50" s="25">
        <f>IFERROR(VLOOKUP($F50,distrito035,15,0),"-")</f>
        <v>1</v>
      </c>
      <c r="U50" s="21">
        <f>IFERROR(VLOOKUP($F50,distrito035,16,0),"-")</f>
        <v>1.4084507042253522</v>
      </c>
      <c r="V50" s="37">
        <f>IFERROR(VLOOKUP($F50,distrito035,17,0),"-")</f>
        <v>16</v>
      </c>
      <c r="W50" s="31">
        <f>IFERROR(VLOOKUP($F50,distrito035,18,0),"-")</f>
        <v>18.390804597701148</v>
      </c>
      <c r="X50" s="37">
        <f>IFERROR(VLOOKUP($F50,distrito035,19,0),"-")</f>
        <v>0</v>
      </c>
      <c r="Y50" s="30">
        <f>IFERROR(VLOOKUP($F50,distrito035,20,0),"-")</f>
        <v>0</v>
      </c>
    </row>
    <row r="51" spans="2:25" ht="15" customHeight="1" x14ac:dyDescent="0.25">
      <c r="B51" s="5" t="s">
        <v>115</v>
      </c>
      <c r="C51" s="7" t="s">
        <v>116</v>
      </c>
      <c r="D51" s="7" t="s">
        <v>117</v>
      </c>
      <c r="E51" s="7" t="s">
        <v>119</v>
      </c>
      <c r="F51" s="44">
        <v>170302</v>
      </c>
      <c r="G51" s="17">
        <f>IFERROR(VLOOKUP($F51,distrito035,2,0),"-")</f>
        <v>224</v>
      </c>
      <c r="H51" s="25">
        <f>IFERROR(VLOOKUP($F51,distrito035,3,0),"-")</f>
        <v>23</v>
      </c>
      <c r="I51" s="21">
        <f>IFERROR(VLOOKUP($F51,distrito035,4,0),"-")</f>
        <v>10.267857142857142</v>
      </c>
      <c r="J51" s="37">
        <f>IFERROR(VLOOKUP($F51,distrito035,5,0),"-")</f>
        <v>201</v>
      </c>
      <c r="K51" s="25">
        <f>IFERROR(VLOOKUP($F51,distrito035,6,0),"-")</f>
        <v>50</v>
      </c>
      <c r="L51" s="21">
        <f>IFERROR(VLOOKUP($F51,distrito035,7,0),"-")</f>
        <v>24.875621890547265</v>
      </c>
      <c r="M51" s="17">
        <f>IFERROR(VLOOKUP($F51,distrito035,8,0),"-")</f>
        <v>224</v>
      </c>
      <c r="N51" s="25">
        <f>IFERROR(VLOOKUP($F51,distrito035,9,0),"-")</f>
        <v>6</v>
      </c>
      <c r="O51" s="30">
        <f>IFERROR(VLOOKUP($F51,distrito035,10,0),"-")</f>
        <v>2.6785714285714284</v>
      </c>
      <c r="P51" s="17">
        <f>IFERROR(VLOOKUP($F51,distrito035,11,0),"-")</f>
        <v>224</v>
      </c>
      <c r="Q51" s="25">
        <f>IFERROR(VLOOKUP($F51,distrito035,12,0),"-")</f>
        <v>5</v>
      </c>
      <c r="R51" s="31">
        <f>IFERROR(VLOOKUP($F51,distrito035,13,0),"-")</f>
        <v>2.2321428571428572</v>
      </c>
      <c r="S51" s="25">
        <f>IFERROR(VLOOKUP($F51,distrito035,14,0),"-")</f>
        <v>208</v>
      </c>
      <c r="T51" s="25">
        <f>IFERROR(VLOOKUP($F51,distrito035,15,0),"-")</f>
        <v>23</v>
      </c>
      <c r="U51" s="21">
        <f>IFERROR(VLOOKUP($F51,distrito035,16,0),"-")</f>
        <v>11.057692307692307</v>
      </c>
      <c r="V51" s="37">
        <f>IFERROR(VLOOKUP($F51,distrito035,17,0),"-")</f>
        <v>9</v>
      </c>
      <c r="W51" s="31">
        <f>IFERROR(VLOOKUP($F51,distrito035,18,0),"-")</f>
        <v>4.0178571428571432</v>
      </c>
      <c r="X51" s="37">
        <f>IFERROR(VLOOKUP($F51,distrito035,19,0),"-")</f>
        <v>2</v>
      </c>
      <c r="Y51" s="30">
        <f>IFERROR(VLOOKUP($F51,distrito035,20,0),"-")</f>
        <v>0.89285714285714279</v>
      </c>
    </row>
    <row r="52" spans="2:25" ht="15" customHeight="1" x14ac:dyDescent="0.25">
      <c r="B52" s="5" t="s">
        <v>115</v>
      </c>
      <c r="C52" s="7" t="s">
        <v>116</v>
      </c>
      <c r="D52" s="7" t="s">
        <v>117</v>
      </c>
      <c r="E52" s="7" t="s">
        <v>117</v>
      </c>
      <c r="F52" s="44">
        <v>170303</v>
      </c>
      <c r="G52" s="17">
        <f>IFERROR(VLOOKUP($F52,distrito035,2,0),"-")</f>
        <v>206</v>
      </c>
      <c r="H52" s="25">
        <f>IFERROR(VLOOKUP($F52,distrito035,3,0),"-")</f>
        <v>30</v>
      </c>
      <c r="I52" s="21">
        <f>IFERROR(VLOOKUP($F52,distrito035,4,0),"-")</f>
        <v>14.563106796116504</v>
      </c>
      <c r="J52" s="37">
        <f>IFERROR(VLOOKUP($F52,distrito035,5,0),"-")</f>
        <v>176</v>
      </c>
      <c r="K52" s="25">
        <f>IFERROR(VLOOKUP($F52,distrito035,6,0),"-")</f>
        <v>55</v>
      </c>
      <c r="L52" s="21">
        <f>IFERROR(VLOOKUP($F52,distrito035,7,0),"-")</f>
        <v>31.25</v>
      </c>
      <c r="M52" s="17">
        <f>IFERROR(VLOOKUP($F52,distrito035,8,0),"-")</f>
        <v>206</v>
      </c>
      <c r="N52" s="25">
        <f>IFERROR(VLOOKUP($F52,distrito035,9,0),"-")</f>
        <v>11</v>
      </c>
      <c r="O52" s="30">
        <f>IFERROR(VLOOKUP($F52,distrito035,10,0),"-")</f>
        <v>5.3398058252427179</v>
      </c>
      <c r="P52" s="17">
        <f>IFERROR(VLOOKUP($F52,distrito035,11,0),"-")</f>
        <v>206</v>
      </c>
      <c r="Q52" s="25">
        <f>IFERROR(VLOOKUP($F52,distrito035,12,0),"-")</f>
        <v>3</v>
      </c>
      <c r="R52" s="31">
        <f>IFERROR(VLOOKUP($F52,distrito035,13,0),"-")</f>
        <v>1.4563106796116505</v>
      </c>
      <c r="S52" s="25">
        <f>IFERROR(VLOOKUP($F52,distrito035,14,0),"-")</f>
        <v>195</v>
      </c>
      <c r="T52" s="25">
        <f>IFERROR(VLOOKUP($F52,distrito035,15,0),"-")</f>
        <v>20</v>
      </c>
      <c r="U52" s="21">
        <f>IFERROR(VLOOKUP($F52,distrito035,16,0),"-")</f>
        <v>10.256410256410255</v>
      </c>
      <c r="V52" s="37">
        <f>IFERROR(VLOOKUP($F52,distrito035,17,0),"-")</f>
        <v>6</v>
      </c>
      <c r="W52" s="31">
        <f>IFERROR(VLOOKUP($F52,distrito035,18,0),"-")</f>
        <v>2.912621359223301</v>
      </c>
      <c r="X52" s="37">
        <f>IFERROR(VLOOKUP($F52,distrito035,19,0),"-")</f>
        <v>2</v>
      </c>
      <c r="Y52" s="30">
        <f>IFERROR(VLOOKUP($F52,distrito035,20,0),"-")</f>
        <v>0.97087378640776689</v>
      </c>
    </row>
    <row r="53" spans="2:25" ht="15" customHeight="1" x14ac:dyDescent="0.25">
      <c r="B53" s="5" t="s">
        <v>115</v>
      </c>
      <c r="C53" s="7" t="s">
        <v>116</v>
      </c>
      <c r="D53" s="7" t="s">
        <v>120</v>
      </c>
      <c r="E53" s="7" t="s">
        <v>120</v>
      </c>
      <c r="F53" s="44">
        <v>170101</v>
      </c>
      <c r="G53" s="17">
        <f>IFERROR(VLOOKUP($F53,distrito035,2,0),"-")</f>
        <v>869</v>
      </c>
      <c r="H53" s="25">
        <f>IFERROR(VLOOKUP($F53,distrito035,3,0),"-")</f>
        <v>74</v>
      </c>
      <c r="I53" s="21">
        <f>IFERROR(VLOOKUP($F53,distrito035,4,0),"-")</f>
        <v>8.5155350978135793</v>
      </c>
      <c r="J53" s="37">
        <f>IFERROR(VLOOKUP($F53,distrito035,5,0),"-")</f>
        <v>795</v>
      </c>
      <c r="K53" s="25">
        <f>IFERROR(VLOOKUP($F53,distrito035,6,0),"-")</f>
        <v>234</v>
      </c>
      <c r="L53" s="21">
        <f>IFERROR(VLOOKUP($F53,distrito035,7,0),"-")</f>
        <v>29.433962264150942</v>
      </c>
      <c r="M53" s="17">
        <f>IFERROR(VLOOKUP($F53,distrito035,8,0),"-")</f>
        <v>869</v>
      </c>
      <c r="N53" s="25">
        <f>IFERROR(VLOOKUP($F53,distrito035,9,0),"-")</f>
        <v>29</v>
      </c>
      <c r="O53" s="30">
        <f>IFERROR(VLOOKUP($F53,distrito035,10,0),"-")</f>
        <v>3.3371691599539699</v>
      </c>
      <c r="P53" s="17">
        <f>IFERROR(VLOOKUP($F53,distrito035,11,0),"-")</f>
        <v>869</v>
      </c>
      <c r="Q53" s="25">
        <f>IFERROR(VLOOKUP($F53,distrito035,12,0),"-")</f>
        <v>14</v>
      </c>
      <c r="R53" s="31">
        <f>IFERROR(VLOOKUP($F53,distrito035,13,0),"-")</f>
        <v>1.611047180667434</v>
      </c>
      <c r="S53" s="25">
        <f>IFERROR(VLOOKUP($F53,distrito035,14,0),"-")</f>
        <v>806</v>
      </c>
      <c r="T53" s="25">
        <f>IFERROR(VLOOKUP($F53,distrito035,15,0),"-")</f>
        <v>87</v>
      </c>
      <c r="U53" s="21">
        <f>IFERROR(VLOOKUP($F53,distrito035,16,0),"-")</f>
        <v>10.794044665012407</v>
      </c>
      <c r="V53" s="37">
        <f>IFERROR(VLOOKUP($F53,distrito035,17,0),"-")</f>
        <v>42</v>
      </c>
      <c r="W53" s="31">
        <f>IFERROR(VLOOKUP($F53,distrito035,18,0),"-")</f>
        <v>4.8331415420023012</v>
      </c>
      <c r="X53" s="37">
        <f>IFERROR(VLOOKUP($F53,distrito035,19,0),"-")</f>
        <v>7</v>
      </c>
      <c r="Y53" s="30">
        <f>IFERROR(VLOOKUP($F53,distrito035,20,0),"-")</f>
        <v>0.80552359033371701</v>
      </c>
    </row>
    <row r="54" spans="2:25" ht="15" customHeight="1" thickBot="1" x14ac:dyDescent="0.3">
      <c r="B54" s="5" t="s">
        <v>115</v>
      </c>
      <c r="C54" s="7" t="s">
        <v>116</v>
      </c>
      <c r="D54" s="7" t="s">
        <v>120</v>
      </c>
      <c r="E54" s="7" t="s">
        <v>121</v>
      </c>
      <c r="F54" s="44">
        <v>170103</v>
      </c>
      <c r="G54" s="17">
        <f>IFERROR(VLOOKUP($F54,distrito035,2,0),"-")</f>
        <v>793</v>
      </c>
      <c r="H54" s="25">
        <f>IFERROR(VLOOKUP($F54,distrito035,3,0),"-")</f>
        <v>137</v>
      </c>
      <c r="I54" s="21">
        <f>IFERROR(VLOOKUP($F54,distrito035,4,0),"-")</f>
        <v>17.276166456494323</v>
      </c>
      <c r="J54" s="37">
        <f>IFERROR(VLOOKUP($F54,distrito035,5,0),"-")</f>
        <v>656</v>
      </c>
      <c r="K54" s="25">
        <f>IFERROR(VLOOKUP($F54,distrito035,6,0),"-")</f>
        <v>198</v>
      </c>
      <c r="L54" s="21">
        <f>IFERROR(VLOOKUP($F54,distrito035,7,0),"-")</f>
        <v>30.182926829268293</v>
      </c>
      <c r="M54" s="17">
        <f>IFERROR(VLOOKUP($F54,distrito035,8,0),"-")</f>
        <v>793</v>
      </c>
      <c r="N54" s="25">
        <f>IFERROR(VLOOKUP($F54,distrito035,9,0),"-")</f>
        <v>23</v>
      </c>
      <c r="O54" s="30">
        <f>IFERROR(VLOOKUP($F54,distrito035,10,0),"-")</f>
        <v>2.9003783102143759</v>
      </c>
      <c r="P54" s="17">
        <f>IFERROR(VLOOKUP($F54,distrito035,11,0),"-")</f>
        <v>793</v>
      </c>
      <c r="Q54" s="25">
        <f>IFERROR(VLOOKUP($F54,distrito035,12,0),"-")</f>
        <v>12</v>
      </c>
      <c r="R54" s="31">
        <f>IFERROR(VLOOKUP($F54,distrito035,13,0),"-")</f>
        <v>1.5132408575031526</v>
      </c>
      <c r="S54" s="25">
        <f>IFERROR(VLOOKUP($F54,distrito035,14,0),"-")</f>
        <v>709</v>
      </c>
      <c r="T54" s="25">
        <f>IFERROR(VLOOKUP($F54,distrito035,15,0),"-")</f>
        <v>71</v>
      </c>
      <c r="U54" s="21">
        <f>IFERROR(VLOOKUP($F54,distrito035,16,0),"-")</f>
        <v>10.01410437235543</v>
      </c>
      <c r="V54" s="37">
        <f>IFERROR(VLOOKUP($F54,distrito035,17,0),"-")</f>
        <v>51</v>
      </c>
      <c r="W54" s="31">
        <f>IFERROR(VLOOKUP($F54,distrito035,18,0),"-")</f>
        <v>6.4312736443883978</v>
      </c>
      <c r="X54" s="37">
        <f>IFERROR(VLOOKUP($F54,distrito035,19,0),"-")</f>
        <v>21</v>
      </c>
      <c r="Y54" s="30">
        <f>IFERROR(VLOOKUP($F54,distrito035,20,0),"-")</f>
        <v>2.6481715006305171</v>
      </c>
    </row>
    <row r="55" spans="2:25" ht="15" customHeight="1" thickBot="1" x14ac:dyDescent="0.3">
      <c r="B55" s="81"/>
      <c r="C55" s="71"/>
      <c r="D55" s="71" t="str">
        <f>UPPER(_xlfn.CONCAT("Total ",B54))</f>
        <v>TOTAL ZONA AMAZÓNICA ARTICULADA</v>
      </c>
      <c r="E55" s="71"/>
      <c r="F55" s="82"/>
      <c r="G55" s="19">
        <f>SUM(G50:G54)</f>
        <v>2179</v>
      </c>
      <c r="H55" s="27">
        <f>SUM(H50:H54)</f>
        <v>274</v>
      </c>
      <c r="I55" s="23">
        <f>H55/G55*100</f>
        <v>12.574575493345572</v>
      </c>
      <c r="J55" s="39">
        <f>SUM(J50:J54)</f>
        <v>1905</v>
      </c>
      <c r="K55" s="27">
        <f>SUM(K50:K54)</f>
        <v>558</v>
      </c>
      <c r="L55" s="23">
        <f>K55/J55*100</f>
        <v>29.291338582677167</v>
      </c>
      <c r="M55" s="19">
        <f>SUM(M50:M54)</f>
        <v>2179</v>
      </c>
      <c r="N55" s="27">
        <f>SUM(N50:N54)</f>
        <v>73</v>
      </c>
      <c r="O55" s="34">
        <f>N55/M55*100</f>
        <v>3.3501606241395137</v>
      </c>
      <c r="P55" s="19">
        <f>SUM(P50:P54)</f>
        <v>2179</v>
      </c>
      <c r="Q55" s="27">
        <f>SUM(Q50:Q54)</f>
        <v>34</v>
      </c>
      <c r="R55" s="35">
        <f>Q55/P55*100</f>
        <v>1.5603487838458008</v>
      </c>
      <c r="S55" s="70">
        <f>SUM(S50:S54)</f>
        <v>1989</v>
      </c>
      <c r="T55" s="19">
        <f>SUM(T50:T54)</f>
        <v>202</v>
      </c>
      <c r="U55" s="35">
        <f>T55/S55*100</f>
        <v>10.155857214680744</v>
      </c>
      <c r="V55" s="39">
        <f>SUM(V50:V54)</f>
        <v>124</v>
      </c>
      <c r="W55" s="35">
        <f>V55/P55*100</f>
        <v>5.6906837999082143</v>
      </c>
      <c r="X55" s="39">
        <f>SUM(X50:X54)</f>
        <v>32</v>
      </c>
      <c r="Y55" s="34">
        <f>X55/P55*100</f>
        <v>1.4685635612666361</v>
      </c>
    </row>
    <row r="56" spans="2:25" ht="15" customHeight="1" x14ac:dyDescent="0.25">
      <c r="B56" s="5" t="s">
        <v>122</v>
      </c>
      <c r="C56" s="7" t="s">
        <v>123</v>
      </c>
      <c r="D56" s="7" t="s">
        <v>124</v>
      </c>
      <c r="E56" s="7" t="s">
        <v>125</v>
      </c>
      <c r="F56" s="44">
        <v>10205</v>
      </c>
      <c r="G56" s="17">
        <f t="shared" ref="G56:G76" si="19">IFERROR(VLOOKUP($F56,distrito035,2,0),"-")</f>
        <v>2462</v>
      </c>
      <c r="H56" s="25">
        <f t="shared" ref="H56:H76" si="20">IFERROR(VLOOKUP($F56,distrito035,3,0),"-")</f>
        <v>811</v>
      </c>
      <c r="I56" s="21">
        <f t="shared" ref="I56:I76" si="21">IFERROR(VLOOKUP($F56,distrito035,4,0),"-")</f>
        <v>32.940698619008934</v>
      </c>
      <c r="J56" s="37">
        <f t="shared" ref="J56:J76" si="22">IFERROR(VLOOKUP($F56,distrito035,5,0),"-")</f>
        <v>1651</v>
      </c>
      <c r="K56" s="25">
        <f t="shared" ref="K56:K76" si="23">IFERROR(VLOOKUP($F56,distrito035,6,0),"-")</f>
        <v>902</v>
      </c>
      <c r="L56" s="21">
        <f t="shared" ref="L56:L76" si="24">IFERROR(VLOOKUP($F56,distrito035,7,0),"-")</f>
        <v>54.633555420956995</v>
      </c>
      <c r="M56" s="17">
        <f t="shared" ref="M56:M76" si="25">IFERROR(VLOOKUP($F56,distrito035,8,0),"-")</f>
        <v>2462</v>
      </c>
      <c r="N56" s="25">
        <f t="shared" ref="N56:N76" si="26">IFERROR(VLOOKUP($F56,distrito035,9,0),"-")</f>
        <v>160</v>
      </c>
      <c r="O56" s="30">
        <f t="shared" ref="O56:O76" si="27">IFERROR(VLOOKUP($F56,distrito035,10,0),"-")</f>
        <v>6.498781478472786</v>
      </c>
      <c r="P56" s="17">
        <f t="shared" ref="P56:P76" si="28">IFERROR(VLOOKUP($F56,distrito035,11,0),"-")</f>
        <v>2462</v>
      </c>
      <c r="Q56" s="25">
        <f t="shared" ref="Q56:Q76" si="29">IFERROR(VLOOKUP($F56,distrito035,12,0),"-")</f>
        <v>44</v>
      </c>
      <c r="R56" s="31">
        <f t="shared" ref="R56:R76" si="30">IFERROR(VLOOKUP($F56,distrito035,13,0),"-")</f>
        <v>1.7871649065800164</v>
      </c>
      <c r="S56" s="25">
        <f t="shared" ref="S56:S76" si="31">IFERROR(VLOOKUP($F56,distrito035,14,0),"-")</f>
        <v>2224</v>
      </c>
      <c r="T56" s="25">
        <f t="shared" ref="T56:T76" si="32">IFERROR(VLOOKUP($F56,distrito035,15,0),"-")</f>
        <v>148</v>
      </c>
      <c r="U56" s="21">
        <f t="shared" ref="U56:U76" si="33">IFERROR(VLOOKUP($F56,distrito035,16,0),"-")</f>
        <v>6.6546762589928061</v>
      </c>
      <c r="V56" s="37">
        <f t="shared" ref="V56:V76" si="34">IFERROR(VLOOKUP($F56,distrito035,17,0),"-")</f>
        <v>163</v>
      </c>
      <c r="W56" s="31">
        <f t="shared" ref="W56:W76" si="35">IFERROR(VLOOKUP($F56,distrito035,18,0),"-")</f>
        <v>6.6206336311941509</v>
      </c>
      <c r="X56" s="37">
        <f t="shared" ref="X56:X76" si="36">IFERROR(VLOOKUP($F56,distrito035,19,0),"-")</f>
        <v>31</v>
      </c>
      <c r="Y56" s="30">
        <f t="shared" ref="Y56:Y76" si="37">IFERROR(VLOOKUP($F56,distrito035,20,0),"-")</f>
        <v>1.2591389114541025</v>
      </c>
    </row>
    <row r="57" spans="2:25" ht="15" customHeight="1" x14ac:dyDescent="0.25">
      <c r="B57" s="5" t="s">
        <v>122</v>
      </c>
      <c r="C57" s="7" t="s">
        <v>123</v>
      </c>
      <c r="D57" s="7" t="s">
        <v>126</v>
      </c>
      <c r="E57" s="7" t="s">
        <v>127</v>
      </c>
      <c r="F57" s="44">
        <v>10402</v>
      </c>
      <c r="G57" s="17">
        <f t="shared" si="19"/>
        <v>1162</v>
      </c>
      <c r="H57" s="25">
        <f t="shared" si="20"/>
        <v>433</v>
      </c>
      <c r="I57" s="21">
        <f t="shared" si="21"/>
        <v>37.263339070567987</v>
      </c>
      <c r="J57" s="37">
        <f t="shared" si="22"/>
        <v>729</v>
      </c>
      <c r="K57" s="25">
        <f t="shared" si="23"/>
        <v>414</v>
      </c>
      <c r="L57" s="21">
        <f t="shared" si="24"/>
        <v>56.79012345679012</v>
      </c>
      <c r="M57" s="17">
        <f t="shared" si="25"/>
        <v>1162</v>
      </c>
      <c r="N57" s="25">
        <f t="shared" si="26"/>
        <v>95</v>
      </c>
      <c r="O57" s="30">
        <f t="shared" si="27"/>
        <v>8.1755593803786581</v>
      </c>
      <c r="P57" s="17">
        <f t="shared" si="28"/>
        <v>1162</v>
      </c>
      <c r="Q57" s="25">
        <f t="shared" si="29"/>
        <v>24</v>
      </c>
      <c r="R57" s="31">
        <f t="shared" si="30"/>
        <v>2.0654044750430294</v>
      </c>
      <c r="S57" s="25">
        <f t="shared" si="31"/>
        <v>1018</v>
      </c>
      <c r="T57" s="25">
        <f t="shared" si="32"/>
        <v>59</v>
      </c>
      <c r="U57" s="21">
        <f t="shared" si="33"/>
        <v>5.7956777996070725</v>
      </c>
      <c r="V57" s="37">
        <f t="shared" si="34"/>
        <v>81</v>
      </c>
      <c r="W57" s="31">
        <f t="shared" si="35"/>
        <v>6.9707401032702236</v>
      </c>
      <c r="X57" s="37">
        <f t="shared" si="36"/>
        <v>39</v>
      </c>
      <c r="Y57" s="30">
        <f t="shared" si="37"/>
        <v>3.3562822719449228</v>
      </c>
    </row>
    <row r="58" spans="2:25" ht="15" customHeight="1" x14ac:dyDescent="0.25">
      <c r="B58" s="5" t="s">
        <v>122</v>
      </c>
      <c r="C58" s="7" t="s">
        <v>123</v>
      </c>
      <c r="D58" s="7" t="s">
        <v>126</v>
      </c>
      <c r="E58" s="7" t="s">
        <v>128</v>
      </c>
      <c r="F58" s="44">
        <v>10403</v>
      </c>
      <c r="G58" s="17">
        <f t="shared" si="19"/>
        <v>1625</v>
      </c>
      <c r="H58" s="25">
        <f t="shared" si="20"/>
        <v>586</v>
      </c>
      <c r="I58" s="21">
        <f t="shared" si="21"/>
        <v>36.061538461538461</v>
      </c>
      <c r="J58" s="37">
        <f t="shared" si="22"/>
        <v>1039</v>
      </c>
      <c r="K58" s="25">
        <f t="shared" si="23"/>
        <v>555</v>
      </c>
      <c r="L58" s="21">
        <f t="shared" si="24"/>
        <v>53.416746871992302</v>
      </c>
      <c r="M58" s="17">
        <f t="shared" si="25"/>
        <v>1625</v>
      </c>
      <c r="N58" s="25">
        <f t="shared" si="26"/>
        <v>137</v>
      </c>
      <c r="O58" s="30">
        <f t="shared" si="27"/>
        <v>8.430769230769231</v>
      </c>
      <c r="P58" s="17">
        <f t="shared" si="28"/>
        <v>1625</v>
      </c>
      <c r="Q58" s="25">
        <f t="shared" si="29"/>
        <v>34</v>
      </c>
      <c r="R58" s="31">
        <f t="shared" si="30"/>
        <v>2.0923076923076924</v>
      </c>
      <c r="S58" s="25">
        <f t="shared" si="31"/>
        <v>1468</v>
      </c>
      <c r="T58" s="25">
        <f t="shared" si="32"/>
        <v>112</v>
      </c>
      <c r="U58" s="21">
        <f t="shared" si="33"/>
        <v>7.6294277929155312</v>
      </c>
      <c r="V58" s="37">
        <f t="shared" si="34"/>
        <v>95</v>
      </c>
      <c r="W58" s="31">
        <f t="shared" si="35"/>
        <v>5.8461538461538458</v>
      </c>
      <c r="X58" s="37">
        <f t="shared" si="36"/>
        <v>28</v>
      </c>
      <c r="Y58" s="30">
        <f t="shared" si="37"/>
        <v>1.723076923076923</v>
      </c>
    </row>
    <row r="59" spans="2:25" ht="15" customHeight="1" x14ac:dyDescent="0.25">
      <c r="B59" s="5" t="s">
        <v>122</v>
      </c>
      <c r="C59" s="7" t="s">
        <v>129</v>
      </c>
      <c r="D59" s="7" t="s">
        <v>130</v>
      </c>
      <c r="E59" s="7" t="s">
        <v>131</v>
      </c>
      <c r="F59" s="44">
        <v>160704</v>
      </c>
      <c r="G59" s="17">
        <f t="shared" si="19"/>
        <v>588</v>
      </c>
      <c r="H59" s="25">
        <f t="shared" si="20"/>
        <v>199</v>
      </c>
      <c r="I59" s="21">
        <f t="shared" si="21"/>
        <v>33.843537414965986</v>
      </c>
      <c r="J59" s="37">
        <f t="shared" si="22"/>
        <v>389</v>
      </c>
      <c r="K59" s="25">
        <f t="shared" si="23"/>
        <v>200</v>
      </c>
      <c r="L59" s="21">
        <f t="shared" si="24"/>
        <v>51.413881748071979</v>
      </c>
      <c r="M59" s="17">
        <f t="shared" si="25"/>
        <v>588</v>
      </c>
      <c r="N59" s="25">
        <f t="shared" si="26"/>
        <v>55</v>
      </c>
      <c r="O59" s="30">
        <f t="shared" si="27"/>
        <v>9.3537414965986407</v>
      </c>
      <c r="P59" s="17">
        <f t="shared" si="28"/>
        <v>588</v>
      </c>
      <c r="Q59" s="25">
        <f t="shared" si="29"/>
        <v>19</v>
      </c>
      <c r="R59" s="31">
        <f t="shared" si="30"/>
        <v>3.231292517006803</v>
      </c>
      <c r="S59" s="25">
        <f t="shared" si="31"/>
        <v>508</v>
      </c>
      <c r="T59" s="25">
        <f t="shared" si="32"/>
        <v>56</v>
      </c>
      <c r="U59" s="21">
        <f t="shared" si="33"/>
        <v>11.023622047244094</v>
      </c>
      <c r="V59" s="37">
        <f t="shared" si="34"/>
        <v>50</v>
      </c>
      <c r="W59" s="31">
        <f t="shared" si="35"/>
        <v>8.5034013605442169</v>
      </c>
      <c r="X59" s="37">
        <f t="shared" si="36"/>
        <v>11</v>
      </c>
      <c r="Y59" s="30">
        <f t="shared" si="37"/>
        <v>1.870748299319728</v>
      </c>
    </row>
    <row r="60" spans="2:25" ht="15" customHeight="1" x14ac:dyDescent="0.25">
      <c r="B60" s="5" t="s">
        <v>122</v>
      </c>
      <c r="C60" s="7" t="s">
        <v>129</v>
      </c>
      <c r="D60" s="7" t="s">
        <v>130</v>
      </c>
      <c r="E60" s="7" t="s">
        <v>132</v>
      </c>
      <c r="F60" s="44">
        <v>160706</v>
      </c>
      <c r="G60" s="17">
        <f t="shared" si="19"/>
        <v>732</v>
      </c>
      <c r="H60" s="25">
        <f t="shared" si="20"/>
        <v>262</v>
      </c>
      <c r="I60" s="21">
        <f t="shared" si="21"/>
        <v>35.79234972677596</v>
      </c>
      <c r="J60" s="37">
        <f t="shared" si="22"/>
        <v>470</v>
      </c>
      <c r="K60" s="25">
        <f t="shared" si="23"/>
        <v>220</v>
      </c>
      <c r="L60" s="21">
        <f t="shared" si="24"/>
        <v>46.808510638297875</v>
      </c>
      <c r="M60" s="17">
        <f t="shared" si="25"/>
        <v>732</v>
      </c>
      <c r="N60" s="25">
        <f t="shared" si="26"/>
        <v>97</v>
      </c>
      <c r="O60" s="30">
        <f t="shared" si="27"/>
        <v>13.251366120218581</v>
      </c>
      <c r="P60" s="17">
        <f t="shared" si="28"/>
        <v>732</v>
      </c>
      <c r="Q60" s="25">
        <f t="shared" si="29"/>
        <v>50</v>
      </c>
      <c r="R60" s="31">
        <f t="shared" si="30"/>
        <v>6.8306010928961758</v>
      </c>
      <c r="S60" s="25">
        <f t="shared" si="31"/>
        <v>630</v>
      </c>
      <c r="T60" s="25">
        <f t="shared" si="32"/>
        <v>73</v>
      </c>
      <c r="U60" s="21">
        <f t="shared" si="33"/>
        <v>11.587301587301587</v>
      </c>
      <c r="V60" s="37">
        <f t="shared" si="34"/>
        <v>40</v>
      </c>
      <c r="W60" s="31">
        <f t="shared" si="35"/>
        <v>5.4644808743169397</v>
      </c>
      <c r="X60" s="37">
        <f t="shared" si="36"/>
        <v>12</v>
      </c>
      <c r="Y60" s="30">
        <f t="shared" si="37"/>
        <v>1.639344262295082</v>
      </c>
    </row>
    <row r="61" spans="2:25" ht="15" customHeight="1" x14ac:dyDescent="0.25">
      <c r="B61" s="5" t="s">
        <v>122</v>
      </c>
      <c r="C61" s="7" t="s">
        <v>129</v>
      </c>
      <c r="D61" s="7" t="s">
        <v>133</v>
      </c>
      <c r="E61" s="7" t="s">
        <v>134</v>
      </c>
      <c r="F61" s="44">
        <v>160107</v>
      </c>
      <c r="G61" s="17">
        <f t="shared" si="19"/>
        <v>728</v>
      </c>
      <c r="H61" s="25">
        <f t="shared" si="20"/>
        <v>212</v>
      </c>
      <c r="I61" s="21">
        <f t="shared" si="21"/>
        <v>29.120879120879124</v>
      </c>
      <c r="J61" s="37">
        <f t="shared" si="22"/>
        <v>516</v>
      </c>
      <c r="K61" s="25">
        <f t="shared" si="23"/>
        <v>227</v>
      </c>
      <c r="L61" s="21">
        <f t="shared" si="24"/>
        <v>43.992248062015506</v>
      </c>
      <c r="M61" s="17">
        <f t="shared" si="25"/>
        <v>728</v>
      </c>
      <c r="N61" s="25">
        <f t="shared" si="26"/>
        <v>74</v>
      </c>
      <c r="O61" s="30">
        <f t="shared" si="27"/>
        <v>10.164835164835164</v>
      </c>
      <c r="P61" s="17">
        <f t="shared" si="28"/>
        <v>728</v>
      </c>
      <c r="Q61" s="25">
        <f t="shared" si="29"/>
        <v>25</v>
      </c>
      <c r="R61" s="31">
        <f t="shared" si="30"/>
        <v>3.4340659340659343</v>
      </c>
      <c r="S61" s="25">
        <f t="shared" si="31"/>
        <v>661</v>
      </c>
      <c r="T61" s="25">
        <f t="shared" si="32"/>
        <v>73</v>
      </c>
      <c r="U61" s="21">
        <f t="shared" si="33"/>
        <v>11.043872919818456</v>
      </c>
      <c r="V61" s="37">
        <f t="shared" si="34"/>
        <v>37</v>
      </c>
      <c r="W61" s="31">
        <f t="shared" si="35"/>
        <v>5.0824175824175821</v>
      </c>
      <c r="X61" s="37">
        <f t="shared" si="36"/>
        <v>5</v>
      </c>
      <c r="Y61" s="30">
        <f t="shared" si="37"/>
        <v>0.68681318681318682</v>
      </c>
    </row>
    <row r="62" spans="2:25" ht="15" customHeight="1" x14ac:dyDescent="0.25">
      <c r="B62" s="5" t="s">
        <v>122</v>
      </c>
      <c r="C62" s="7" t="s">
        <v>129</v>
      </c>
      <c r="D62" s="7" t="s">
        <v>133</v>
      </c>
      <c r="E62" s="7" t="s">
        <v>135</v>
      </c>
      <c r="F62" s="44">
        <v>160110</v>
      </c>
      <c r="G62" s="17">
        <f t="shared" si="19"/>
        <v>454</v>
      </c>
      <c r="H62" s="25">
        <f t="shared" si="20"/>
        <v>167</v>
      </c>
      <c r="I62" s="21">
        <f t="shared" si="21"/>
        <v>36.784140969162998</v>
      </c>
      <c r="J62" s="37">
        <f t="shared" si="22"/>
        <v>287</v>
      </c>
      <c r="K62" s="25">
        <f t="shared" si="23"/>
        <v>142</v>
      </c>
      <c r="L62" s="21">
        <f t="shared" si="24"/>
        <v>49.477351916376307</v>
      </c>
      <c r="M62" s="17">
        <f t="shared" si="25"/>
        <v>454</v>
      </c>
      <c r="N62" s="25">
        <f t="shared" si="26"/>
        <v>50</v>
      </c>
      <c r="O62" s="30">
        <f t="shared" si="27"/>
        <v>11.013215859030836</v>
      </c>
      <c r="P62" s="17">
        <f t="shared" si="28"/>
        <v>454</v>
      </c>
      <c r="Q62" s="25">
        <f t="shared" si="29"/>
        <v>13</v>
      </c>
      <c r="R62" s="31">
        <f t="shared" si="30"/>
        <v>2.8634361233480177</v>
      </c>
      <c r="S62" s="25">
        <f t="shared" si="31"/>
        <v>428</v>
      </c>
      <c r="T62" s="25">
        <f t="shared" si="32"/>
        <v>34</v>
      </c>
      <c r="U62" s="21">
        <f t="shared" si="33"/>
        <v>7.9439252336448591</v>
      </c>
      <c r="V62" s="37">
        <f t="shared" si="34"/>
        <v>12</v>
      </c>
      <c r="W62" s="31">
        <f t="shared" si="35"/>
        <v>2.643171806167401</v>
      </c>
      <c r="X62" s="37">
        <f t="shared" si="36"/>
        <v>1</v>
      </c>
      <c r="Y62" s="30">
        <f t="shared" si="37"/>
        <v>0.22026431718061676</v>
      </c>
    </row>
    <row r="63" spans="2:25" ht="15" customHeight="1" x14ac:dyDescent="0.25">
      <c r="B63" s="5" t="s">
        <v>122</v>
      </c>
      <c r="C63" s="7" t="s">
        <v>129</v>
      </c>
      <c r="D63" s="7" t="s">
        <v>129</v>
      </c>
      <c r="E63" s="7" t="s">
        <v>136</v>
      </c>
      <c r="F63" s="44">
        <v>160303</v>
      </c>
      <c r="G63" s="17">
        <f t="shared" si="19"/>
        <v>450</v>
      </c>
      <c r="H63" s="25">
        <f t="shared" si="20"/>
        <v>131</v>
      </c>
      <c r="I63" s="21">
        <f t="shared" si="21"/>
        <v>29.111111111111111</v>
      </c>
      <c r="J63" s="37">
        <f t="shared" si="22"/>
        <v>319</v>
      </c>
      <c r="K63" s="25">
        <f t="shared" si="23"/>
        <v>136</v>
      </c>
      <c r="L63" s="21">
        <f t="shared" si="24"/>
        <v>42.63322884012539</v>
      </c>
      <c r="M63" s="17">
        <f t="shared" si="25"/>
        <v>450</v>
      </c>
      <c r="N63" s="25">
        <f t="shared" si="26"/>
        <v>53</v>
      </c>
      <c r="O63" s="30">
        <f t="shared" si="27"/>
        <v>11.777777777777777</v>
      </c>
      <c r="P63" s="17">
        <f t="shared" si="28"/>
        <v>450</v>
      </c>
      <c r="Q63" s="25">
        <f t="shared" si="29"/>
        <v>28</v>
      </c>
      <c r="R63" s="31">
        <f t="shared" si="30"/>
        <v>6.2222222222222223</v>
      </c>
      <c r="S63" s="25">
        <f t="shared" si="31"/>
        <v>407</v>
      </c>
      <c r="T63" s="25">
        <f t="shared" si="32"/>
        <v>52</v>
      </c>
      <c r="U63" s="21">
        <f t="shared" si="33"/>
        <v>12.776412776412776</v>
      </c>
      <c r="V63" s="37">
        <f t="shared" si="34"/>
        <v>14</v>
      </c>
      <c r="W63" s="31">
        <f t="shared" si="35"/>
        <v>3.1111111111111112</v>
      </c>
      <c r="X63" s="37">
        <f t="shared" si="36"/>
        <v>1</v>
      </c>
      <c r="Y63" s="30">
        <f t="shared" si="37"/>
        <v>0.22222222222222221</v>
      </c>
    </row>
    <row r="64" spans="2:25" ht="15" customHeight="1" x14ac:dyDescent="0.25">
      <c r="B64" s="5" t="s">
        <v>122</v>
      </c>
      <c r="C64" s="7" t="s">
        <v>129</v>
      </c>
      <c r="D64" s="7" t="s">
        <v>129</v>
      </c>
      <c r="E64" s="7" t="s">
        <v>137</v>
      </c>
      <c r="F64" s="44">
        <v>160304</v>
      </c>
      <c r="G64" s="17">
        <f t="shared" si="19"/>
        <v>317</v>
      </c>
      <c r="H64" s="25">
        <f t="shared" si="20"/>
        <v>46</v>
      </c>
      <c r="I64" s="21">
        <f t="shared" si="21"/>
        <v>14.511041009463725</v>
      </c>
      <c r="J64" s="37">
        <f t="shared" si="22"/>
        <v>271</v>
      </c>
      <c r="K64" s="25">
        <f t="shared" si="23"/>
        <v>121</v>
      </c>
      <c r="L64" s="21">
        <f t="shared" si="24"/>
        <v>44.649446494464947</v>
      </c>
      <c r="M64" s="17">
        <f t="shared" si="25"/>
        <v>317</v>
      </c>
      <c r="N64" s="25">
        <f t="shared" si="26"/>
        <v>15</v>
      </c>
      <c r="O64" s="30">
        <f t="shared" si="27"/>
        <v>4.7318611987381702</v>
      </c>
      <c r="P64" s="17">
        <f t="shared" si="28"/>
        <v>317</v>
      </c>
      <c r="Q64" s="25">
        <f t="shared" si="29"/>
        <v>6</v>
      </c>
      <c r="R64" s="31">
        <f t="shared" si="30"/>
        <v>1.8927444794952681</v>
      </c>
      <c r="S64" s="25">
        <f t="shared" si="31"/>
        <v>294</v>
      </c>
      <c r="T64" s="25">
        <f t="shared" si="32"/>
        <v>22</v>
      </c>
      <c r="U64" s="21">
        <f t="shared" si="33"/>
        <v>7.4829931972789119</v>
      </c>
      <c r="V64" s="37">
        <f t="shared" si="34"/>
        <v>14</v>
      </c>
      <c r="W64" s="31">
        <f t="shared" si="35"/>
        <v>4.4164037854889591</v>
      </c>
      <c r="X64" s="37">
        <f t="shared" si="36"/>
        <v>3</v>
      </c>
      <c r="Y64" s="30">
        <f t="shared" si="37"/>
        <v>0.94637223974763407</v>
      </c>
    </row>
    <row r="65" spans="2:25" ht="15" customHeight="1" x14ac:dyDescent="0.25">
      <c r="B65" s="5" t="s">
        <v>122</v>
      </c>
      <c r="C65" s="7" t="s">
        <v>129</v>
      </c>
      <c r="D65" s="7" t="s">
        <v>138</v>
      </c>
      <c r="E65" s="7" t="s">
        <v>139</v>
      </c>
      <c r="F65" s="44">
        <v>160401</v>
      </c>
      <c r="G65" s="17">
        <f t="shared" si="19"/>
        <v>1147</v>
      </c>
      <c r="H65" s="25">
        <f t="shared" si="20"/>
        <v>297</v>
      </c>
      <c r="I65" s="21">
        <f t="shared" si="21"/>
        <v>25.893635571054922</v>
      </c>
      <c r="J65" s="37">
        <f t="shared" si="22"/>
        <v>850</v>
      </c>
      <c r="K65" s="25">
        <f t="shared" si="23"/>
        <v>408</v>
      </c>
      <c r="L65" s="21">
        <f t="shared" si="24"/>
        <v>48</v>
      </c>
      <c r="M65" s="17">
        <f t="shared" si="25"/>
        <v>1147</v>
      </c>
      <c r="N65" s="25">
        <f t="shared" si="26"/>
        <v>105</v>
      </c>
      <c r="O65" s="30">
        <f t="shared" si="27"/>
        <v>9.1543156059285096</v>
      </c>
      <c r="P65" s="17">
        <f t="shared" si="28"/>
        <v>1147</v>
      </c>
      <c r="Q65" s="25">
        <f t="shared" si="29"/>
        <v>50</v>
      </c>
      <c r="R65" s="31">
        <f t="shared" si="30"/>
        <v>4.3591979075850045</v>
      </c>
      <c r="S65" s="25">
        <f t="shared" si="31"/>
        <v>1032</v>
      </c>
      <c r="T65" s="25">
        <f t="shared" si="32"/>
        <v>120</v>
      </c>
      <c r="U65" s="21">
        <f t="shared" si="33"/>
        <v>11.627906976744185</v>
      </c>
      <c r="V65" s="37">
        <f t="shared" si="34"/>
        <v>50</v>
      </c>
      <c r="W65" s="31">
        <f t="shared" si="35"/>
        <v>4.3591979075850045</v>
      </c>
      <c r="X65" s="37">
        <f t="shared" si="36"/>
        <v>15</v>
      </c>
      <c r="Y65" s="30">
        <f t="shared" si="37"/>
        <v>1.3077593722755012</v>
      </c>
    </row>
    <row r="66" spans="2:25" ht="15" customHeight="1" x14ac:dyDescent="0.25">
      <c r="B66" s="5" t="s">
        <v>122</v>
      </c>
      <c r="C66" s="7" t="s">
        <v>129</v>
      </c>
      <c r="D66" s="7" t="s">
        <v>138</v>
      </c>
      <c r="E66" s="7" t="s">
        <v>140</v>
      </c>
      <c r="F66" s="44">
        <v>160403</v>
      </c>
      <c r="G66" s="17">
        <f t="shared" si="19"/>
        <v>527</v>
      </c>
      <c r="H66" s="25">
        <f t="shared" si="20"/>
        <v>112</v>
      </c>
      <c r="I66" s="21">
        <f t="shared" si="21"/>
        <v>21.25237191650854</v>
      </c>
      <c r="J66" s="37">
        <f t="shared" si="22"/>
        <v>415</v>
      </c>
      <c r="K66" s="25">
        <f t="shared" si="23"/>
        <v>165</v>
      </c>
      <c r="L66" s="21">
        <f t="shared" si="24"/>
        <v>39.75903614457831</v>
      </c>
      <c r="M66" s="17">
        <f t="shared" si="25"/>
        <v>527</v>
      </c>
      <c r="N66" s="25">
        <f t="shared" si="26"/>
        <v>38</v>
      </c>
      <c r="O66" s="30">
        <f t="shared" si="27"/>
        <v>7.2106261859582546</v>
      </c>
      <c r="P66" s="17">
        <f t="shared" si="28"/>
        <v>527</v>
      </c>
      <c r="Q66" s="25">
        <f t="shared" si="29"/>
        <v>18</v>
      </c>
      <c r="R66" s="31">
        <f t="shared" si="30"/>
        <v>3.4155597722960152</v>
      </c>
      <c r="S66" s="25">
        <f t="shared" si="31"/>
        <v>481</v>
      </c>
      <c r="T66" s="25">
        <f t="shared" si="32"/>
        <v>46</v>
      </c>
      <c r="U66" s="21">
        <f t="shared" si="33"/>
        <v>9.5634095634095644</v>
      </c>
      <c r="V66" s="37">
        <f t="shared" si="34"/>
        <v>23</v>
      </c>
      <c r="W66" s="31">
        <f t="shared" si="35"/>
        <v>4.3643263757115749</v>
      </c>
      <c r="X66" s="37">
        <f t="shared" si="36"/>
        <v>5</v>
      </c>
      <c r="Y66" s="30">
        <f t="shared" si="37"/>
        <v>0.94876660341555974</v>
      </c>
    </row>
    <row r="67" spans="2:25" ht="15" customHeight="1" x14ac:dyDescent="0.25">
      <c r="B67" s="5" t="s">
        <v>122</v>
      </c>
      <c r="C67" s="7" t="s">
        <v>129</v>
      </c>
      <c r="D67" s="7" t="s">
        <v>141</v>
      </c>
      <c r="E67" s="7" t="s">
        <v>142</v>
      </c>
      <c r="F67" s="44">
        <v>160511</v>
      </c>
      <c r="G67" s="17">
        <f t="shared" si="19"/>
        <v>135</v>
      </c>
      <c r="H67" s="25">
        <f t="shared" si="20"/>
        <v>40</v>
      </c>
      <c r="I67" s="21">
        <f t="shared" si="21"/>
        <v>29.629629629629626</v>
      </c>
      <c r="J67" s="37">
        <f t="shared" si="22"/>
        <v>95</v>
      </c>
      <c r="K67" s="25">
        <f t="shared" si="23"/>
        <v>35</v>
      </c>
      <c r="L67" s="21">
        <f t="shared" si="24"/>
        <v>36.84210526315789</v>
      </c>
      <c r="M67" s="17">
        <f t="shared" si="25"/>
        <v>135</v>
      </c>
      <c r="N67" s="25">
        <f t="shared" si="26"/>
        <v>8</v>
      </c>
      <c r="O67" s="30">
        <f t="shared" si="27"/>
        <v>5.9259259259259265</v>
      </c>
      <c r="P67" s="17">
        <f t="shared" si="28"/>
        <v>135</v>
      </c>
      <c r="Q67" s="25">
        <f t="shared" si="29"/>
        <v>6</v>
      </c>
      <c r="R67" s="31">
        <f t="shared" si="30"/>
        <v>4.4444444444444446</v>
      </c>
      <c r="S67" s="25">
        <f t="shared" si="31"/>
        <v>123</v>
      </c>
      <c r="T67" s="25">
        <f t="shared" si="32"/>
        <v>5</v>
      </c>
      <c r="U67" s="21">
        <f t="shared" si="33"/>
        <v>4.0650406504065035</v>
      </c>
      <c r="V67" s="37">
        <f t="shared" si="34"/>
        <v>4</v>
      </c>
      <c r="W67" s="31">
        <f t="shared" si="35"/>
        <v>2.9629629629629632</v>
      </c>
      <c r="X67" s="37">
        <f t="shared" si="36"/>
        <v>2</v>
      </c>
      <c r="Y67" s="30">
        <f t="shared" si="37"/>
        <v>1.4814814814814816</v>
      </c>
    </row>
    <row r="68" spans="2:25" ht="15" customHeight="1" x14ac:dyDescent="0.25">
      <c r="B68" s="5" t="s">
        <v>122</v>
      </c>
      <c r="C68" s="7" t="s">
        <v>129</v>
      </c>
      <c r="D68" s="7" t="s">
        <v>143</v>
      </c>
      <c r="E68" s="7" t="s">
        <v>143</v>
      </c>
      <c r="F68" s="44">
        <v>160801</v>
      </c>
      <c r="G68" s="17">
        <f t="shared" si="19"/>
        <v>223</v>
      </c>
      <c r="H68" s="25">
        <f t="shared" si="20"/>
        <v>47</v>
      </c>
      <c r="I68" s="21">
        <f t="shared" si="21"/>
        <v>21.076233183856502</v>
      </c>
      <c r="J68" s="37">
        <f t="shared" si="22"/>
        <v>176</v>
      </c>
      <c r="K68" s="25">
        <f t="shared" si="23"/>
        <v>71</v>
      </c>
      <c r="L68" s="21">
        <f t="shared" si="24"/>
        <v>40.340909090909086</v>
      </c>
      <c r="M68" s="17">
        <f t="shared" si="25"/>
        <v>223</v>
      </c>
      <c r="N68" s="25">
        <f t="shared" si="26"/>
        <v>18</v>
      </c>
      <c r="O68" s="30">
        <f t="shared" si="27"/>
        <v>8.071748878923767</v>
      </c>
      <c r="P68" s="17">
        <f t="shared" si="28"/>
        <v>223</v>
      </c>
      <c r="Q68" s="25">
        <f t="shared" si="29"/>
        <v>9</v>
      </c>
      <c r="R68" s="31">
        <f t="shared" si="30"/>
        <v>4.0358744394618835</v>
      </c>
      <c r="S68" s="25">
        <f t="shared" si="31"/>
        <v>201</v>
      </c>
      <c r="T68" s="25">
        <f t="shared" si="32"/>
        <v>14</v>
      </c>
      <c r="U68" s="21">
        <f t="shared" si="33"/>
        <v>6.9651741293532341</v>
      </c>
      <c r="V68" s="37">
        <f t="shared" si="34"/>
        <v>11</v>
      </c>
      <c r="W68" s="31">
        <f t="shared" si="35"/>
        <v>4.9327354260089686</v>
      </c>
      <c r="X68" s="37">
        <f t="shared" si="36"/>
        <v>2</v>
      </c>
      <c r="Y68" s="30">
        <f t="shared" si="37"/>
        <v>0.89686098654708524</v>
      </c>
    </row>
    <row r="69" spans="2:25" ht="15" customHeight="1" x14ac:dyDescent="0.25">
      <c r="B69" s="5" t="s">
        <v>122</v>
      </c>
      <c r="C69" s="7" t="s">
        <v>129</v>
      </c>
      <c r="D69" s="7" t="s">
        <v>143</v>
      </c>
      <c r="E69" s="7" t="s">
        <v>144</v>
      </c>
      <c r="F69" s="44">
        <v>160802</v>
      </c>
      <c r="G69" s="17">
        <f t="shared" si="19"/>
        <v>20</v>
      </c>
      <c r="H69" s="25">
        <f t="shared" si="20"/>
        <v>10</v>
      </c>
      <c r="I69" s="21">
        <f t="shared" si="21"/>
        <v>50</v>
      </c>
      <c r="J69" s="37">
        <f t="shared" si="22"/>
        <v>10</v>
      </c>
      <c r="K69" s="25">
        <f t="shared" si="23"/>
        <v>7</v>
      </c>
      <c r="L69" s="21">
        <f t="shared" si="24"/>
        <v>70</v>
      </c>
      <c r="M69" s="17">
        <f t="shared" si="25"/>
        <v>20</v>
      </c>
      <c r="N69" s="25">
        <f t="shared" si="26"/>
        <v>1</v>
      </c>
      <c r="O69" s="30">
        <f t="shared" si="27"/>
        <v>5</v>
      </c>
      <c r="P69" s="17">
        <f t="shared" si="28"/>
        <v>20</v>
      </c>
      <c r="Q69" s="25">
        <f t="shared" si="29"/>
        <v>0</v>
      </c>
      <c r="R69" s="31">
        <f t="shared" si="30"/>
        <v>0</v>
      </c>
      <c r="S69" s="25">
        <f t="shared" si="31"/>
        <v>18</v>
      </c>
      <c r="T69" s="25">
        <f t="shared" si="32"/>
        <v>3</v>
      </c>
      <c r="U69" s="21">
        <f t="shared" si="33"/>
        <v>16.666666666666664</v>
      </c>
      <c r="V69" s="37">
        <f t="shared" si="34"/>
        <v>1</v>
      </c>
      <c r="W69" s="31">
        <f t="shared" si="35"/>
        <v>5</v>
      </c>
      <c r="X69" s="37">
        <f t="shared" si="36"/>
        <v>1</v>
      </c>
      <c r="Y69" s="30">
        <f t="shared" si="37"/>
        <v>5</v>
      </c>
    </row>
    <row r="70" spans="2:25" ht="15" customHeight="1" x14ac:dyDescent="0.25">
      <c r="B70" s="5" t="s">
        <v>122</v>
      </c>
      <c r="C70" s="7" t="s">
        <v>129</v>
      </c>
      <c r="D70" s="7" t="s">
        <v>143</v>
      </c>
      <c r="E70" s="7" t="s">
        <v>145</v>
      </c>
      <c r="F70" s="44">
        <v>160803</v>
      </c>
      <c r="G70" s="17">
        <f t="shared" si="19"/>
        <v>143</v>
      </c>
      <c r="H70" s="25">
        <f t="shared" si="20"/>
        <v>33</v>
      </c>
      <c r="I70" s="21">
        <f t="shared" si="21"/>
        <v>23.076923076923077</v>
      </c>
      <c r="J70" s="37">
        <f t="shared" si="22"/>
        <v>110</v>
      </c>
      <c r="K70" s="25">
        <f t="shared" si="23"/>
        <v>47</v>
      </c>
      <c r="L70" s="21">
        <f t="shared" si="24"/>
        <v>42.727272727272727</v>
      </c>
      <c r="M70" s="17">
        <f t="shared" si="25"/>
        <v>143</v>
      </c>
      <c r="N70" s="25">
        <f t="shared" si="26"/>
        <v>11</v>
      </c>
      <c r="O70" s="30">
        <f t="shared" si="27"/>
        <v>7.6923076923076925</v>
      </c>
      <c r="P70" s="17">
        <f t="shared" si="28"/>
        <v>143</v>
      </c>
      <c r="Q70" s="25">
        <f t="shared" si="29"/>
        <v>8</v>
      </c>
      <c r="R70" s="31">
        <f t="shared" si="30"/>
        <v>5.5944055944055942</v>
      </c>
      <c r="S70" s="25">
        <f t="shared" si="31"/>
        <v>124</v>
      </c>
      <c r="T70" s="25">
        <f t="shared" si="32"/>
        <v>13</v>
      </c>
      <c r="U70" s="21">
        <f t="shared" si="33"/>
        <v>10.483870967741936</v>
      </c>
      <c r="V70" s="37">
        <f t="shared" si="34"/>
        <v>10</v>
      </c>
      <c r="W70" s="31">
        <f t="shared" si="35"/>
        <v>6.9930069930069934</v>
      </c>
      <c r="X70" s="37">
        <f t="shared" si="36"/>
        <v>1</v>
      </c>
      <c r="Y70" s="30">
        <f t="shared" si="37"/>
        <v>0.69930069930069927</v>
      </c>
    </row>
    <row r="71" spans="2:25" ht="15" customHeight="1" x14ac:dyDescent="0.25">
      <c r="B71" s="5" t="s">
        <v>122</v>
      </c>
      <c r="C71" s="7" t="s">
        <v>129</v>
      </c>
      <c r="D71" s="7" t="s">
        <v>143</v>
      </c>
      <c r="E71" s="7" t="s">
        <v>146</v>
      </c>
      <c r="F71" s="44">
        <v>160804</v>
      </c>
      <c r="G71" s="17">
        <f t="shared" si="19"/>
        <v>89</v>
      </c>
      <c r="H71" s="25">
        <f t="shared" si="20"/>
        <v>13</v>
      </c>
      <c r="I71" s="21">
        <f t="shared" si="21"/>
        <v>14.606741573033707</v>
      </c>
      <c r="J71" s="37">
        <f t="shared" si="22"/>
        <v>76</v>
      </c>
      <c r="K71" s="25">
        <f t="shared" si="23"/>
        <v>27</v>
      </c>
      <c r="L71" s="21">
        <f t="shared" si="24"/>
        <v>35.526315789473685</v>
      </c>
      <c r="M71" s="17">
        <f t="shared" si="25"/>
        <v>89</v>
      </c>
      <c r="N71" s="25">
        <f t="shared" si="26"/>
        <v>4</v>
      </c>
      <c r="O71" s="30">
        <f t="shared" si="27"/>
        <v>4.4943820224719104</v>
      </c>
      <c r="P71" s="17">
        <f t="shared" si="28"/>
        <v>89</v>
      </c>
      <c r="Q71" s="25">
        <f t="shared" si="29"/>
        <v>5</v>
      </c>
      <c r="R71" s="31">
        <f t="shared" si="30"/>
        <v>5.6179775280898872</v>
      </c>
      <c r="S71" s="25">
        <f t="shared" si="31"/>
        <v>84</v>
      </c>
      <c r="T71" s="25">
        <f t="shared" si="32"/>
        <v>3</v>
      </c>
      <c r="U71" s="21">
        <f t="shared" si="33"/>
        <v>3.5714285714285712</v>
      </c>
      <c r="V71" s="37">
        <f t="shared" si="34"/>
        <v>0</v>
      </c>
      <c r="W71" s="31">
        <f t="shared" si="35"/>
        <v>0</v>
      </c>
      <c r="X71" s="37">
        <f t="shared" si="36"/>
        <v>0</v>
      </c>
      <c r="Y71" s="30">
        <f t="shared" si="37"/>
        <v>0</v>
      </c>
    </row>
    <row r="72" spans="2:25" ht="15" customHeight="1" x14ac:dyDescent="0.25">
      <c r="B72" s="5" t="s">
        <v>122</v>
      </c>
      <c r="C72" s="7" t="s">
        <v>129</v>
      </c>
      <c r="D72" s="7" t="s">
        <v>141</v>
      </c>
      <c r="E72" s="7" t="s">
        <v>147</v>
      </c>
      <c r="F72" s="44">
        <v>160502</v>
      </c>
      <c r="G72" s="17">
        <f t="shared" si="19"/>
        <v>35</v>
      </c>
      <c r="H72" s="25">
        <f t="shared" si="20"/>
        <v>17</v>
      </c>
      <c r="I72" s="21">
        <f t="shared" si="21"/>
        <v>48.571428571428569</v>
      </c>
      <c r="J72" s="37">
        <f t="shared" si="22"/>
        <v>18</v>
      </c>
      <c r="K72" s="25">
        <f t="shared" si="23"/>
        <v>6</v>
      </c>
      <c r="L72" s="21">
        <f t="shared" si="24"/>
        <v>33.333333333333329</v>
      </c>
      <c r="M72" s="17">
        <f t="shared" si="25"/>
        <v>35</v>
      </c>
      <c r="N72" s="25">
        <f t="shared" si="26"/>
        <v>2</v>
      </c>
      <c r="O72" s="30">
        <f t="shared" si="27"/>
        <v>5.7142857142857144</v>
      </c>
      <c r="P72" s="17">
        <f t="shared" si="28"/>
        <v>35</v>
      </c>
      <c r="Q72" s="25">
        <f t="shared" si="29"/>
        <v>3</v>
      </c>
      <c r="R72" s="31">
        <f t="shared" si="30"/>
        <v>8.5714285714285712</v>
      </c>
      <c r="S72" s="25">
        <f t="shared" si="31"/>
        <v>28</v>
      </c>
      <c r="T72" s="25">
        <f t="shared" si="32"/>
        <v>2</v>
      </c>
      <c r="U72" s="21">
        <f t="shared" si="33"/>
        <v>7.1428571428571423</v>
      </c>
      <c r="V72" s="37">
        <f t="shared" si="34"/>
        <v>4</v>
      </c>
      <c r="W72" s="31">
        <f t="shared" si="35"/>
        <v>11.428571428571429</v>
      </c>
      <c r="X72" s="37">
        <f t="shared" si="36"/>
        <v>0</v>
      </c>
      <c r="Y72" s="30">
        <f t="shared" si="37"/>
        <v>0</v>
      </c>
    </row>
    <row r="73" spans="2:25" ht="15" customHeight="1" x14ac:dyDescent="0.25">
      <c r="B73" s="5" t="s">
        <v>122</v>
      </c>
      <c r="C73" s="7" t="s">
        <v>148</v>
      </c>
      <c r="D73" s="7" t="s">
        <v>149</v>
      </c>
      <c r="E73" s="7" t="s">
        <v>150</v>
      </c>
      <c r="F73" s="44">
        <v>250101</v>
      </c>
      <c r="G73" s="17">
        <f t="shared" si="19"/>
        <v>4540</v>
      </c>
      <c r="H73" s="25">
        <f t="shared" si="20"/>
        <v>835</v>
      </c>
      <c r="I73" s="21">
        <f t="shared" si="21"/>
        <v>18.392070484581499</v>
      </c>
      <c r="J73" s="37">
        <f t="shared" si="22"/>
        <v>3705</v>
      </c>
      <c r="K73" s="25">
        <f t="shared" si="23"/>
        <v>1372</v>
      </c>
      <c r="L73" s="21">
        <f t="shared" si="24"/>
        <v>37.031039136302297</v>
      </c>
      <c r="M73" s="17">
        <f t="shared" si="25"/>
        <v>4540</v>
      </c>
      <c r="N73" s="25">
        <f t="shared" si="26"/>
        <v>346</v>
      </c>
      <c r="O73" s="30">
        <f t="shared" si="27"/>
        <v>7.6211453744493394</v>
      </c>
      <c r="P73" s="17">
        <f t="shared" si="28"/>
        <v>4540</v>
      </c>
      <c r="Q73" s="25">
        <f t="shared" si="29"/>
        <v>120</v>
      </c>
      <c r="R73" s="31">
        <f t="shared" si="30"/>
        <v>2.643171806167401</v>
      </c>
      <c r="S73" s="25">
        <f t="shared" si="31"/>
        <v>4246</v>
      </c>
      <c r="T73" s="25">
        <f t="shared" si="32"/>
        <v>582</v>
      </c>
      <c r="U73" s="21">
        <f t="shared" si="33"/>
        <v>13.707018370230806</v>
      </c>
      <c r="V73" s="37">
        <f t="shared" si="34"/>
        <v>138</v>
      </c>
      <c r="W73" s="31">
        <f t="shared" si="35"/>
        <v>3.0396475770925111</v>
      </c>
      <c r="X73" s="37">
        <f t="shared" si="36"/>
        <v>36</v>
      </c>
      <c r="Y73" s="30">
        <f t="shared" si="37"/>
        <v>0.79295154185022032</v>
      </c>
    </row>
    <row r="74" spans="2:25" ht="15" customHeight="1" x14ac:dyDescent="0.25">
      <c r="B74" s="5" t="s">
        <v>122</v>
      </c>
      <c r="C74" s="7" t="s">
        <v>148</v>
      </c>
      <c r="D74" s="7" t="s">
        <v>149</v>
      </c>
      <c r="E74" s="7" t="s">
        <v>151</v>
      </c>
      <c r="F74" s="44">
        <v>250104</v>
      </c>
      <c r="G74" s="17">
        <f t="shared" si="19"/>
        <v>571</v>
      </c>
      <c r="H74" s="25">
        <f t="shared" si="20"/>
        <v>179</v>
      </c>
      <c r="I74" s="21">
        <f t="shared" si="21"/>
        <v>31.348511383537652</v>
      </c>
      <c r="J74" s="37">
        <f t="shared" si="22"/>
        <v>392</v>
      </c>
      <c r="K74" s="25">
        <f t="shared" si="23"/>
        <v>197</v>
      </c>
      <c r="L74" s="21">
        <f t="shared" si="24"/>
        <v>50.255102040816325</v>
      </c>
      <c r="M74" s="17">
        <f t="shared" si="25"/>
        <v>571</v>
      </c>
      <c r="N74" s="25">
        <f t="shared" si="26"/>
        <v>51</v>
      </c>
      <c r="O74" s="30">
        <f t="shared" si="27"/>
        <v>8.9316987740805605</v>
      </c>
      <c r="P74" s="17">
        <f t="shared" si="28"/>
        <v>571</v>
      </c>
      <c r="Q74" s="25">
        <f t="shared" si="29"/>
        <v>19</v>
      </c>
      <c r="R74" s="31">
        <f t="shared" si="30"/>
        <v>3.3274956217162872</v>
      </c>
      <c r="S74" s="25">
        <f t="shared" si="31"/>
        <v>535</v>
      </c>
      <c r="T74" s="25">
        <f t="shared" si="32"/>
        <v>46</v>
      </c>
      <c r="U74" s="21">
        <f t="shared" si="33"/>
        <v>8.5981308411214954</v>
      </c>
      <c r="V74" s="37">
        <f t="shared" si="34"/>
        <v>14</v>
      </c>
      <c r="W74" s="31">
        <f t="shared" si="35"/>
        <v>2.4518388791593697</v>
      </c>
      <c r="X74" s="37">
        <f t="shared" si="36"/>
        <v>3</v>
      </c>
      <c r="Y74" s="30">
        <f t="shared" si="37"/>
        <v>0.52539404553415059</v>
      </c>
    </row>
    <row r="75" spans="2:25" ht="15" customHeight="1" x14ac:dyDescent="0.25">
      <c r="B75" s="5" t="s">
        <v>122</v>
      </c>
      <c r="C75" s="7" t="s">
        <v>148</v>
      </c>
      <c r="D75" s="7" t="s">
        <v>152</v>
      </c>
      <c r="E75" s="7" t="s">
        <v>153</v>
      </c>
      <c r="F75" s="44">
        <v>250204</v>
      </c>
      <c r="G75" s="17">
        <f t="shared" si="19"/>
        <v>321</v>
      </c>
      <c r="H75" s="25">
        <f t="shared" si="20"/>
        <v>69</v>
      </c>
      <c r="I75" s="21">
        <f t="shared" si="21"/>
        <v>21.495327102803738</v>
      </c>
      <c r="J75" s="37">
        <f t="shared" si="22"/>
        <v>252</v>
      </c>
      <c r="K75" s="25">
        <f t="shared" si="23"/>
        <v>110</v>
      </c>
      <c r="L75" s="21">
        <f t="shared" si="24"/>
        <v>43.650793650793652</v>
      </c>
      <c r="M75" s="17">
        <f t="shared" si="25"/>
        <v>321</v>
      </c>
      <c r="N75" s="25">
        <f t="shared" si="26"/>
        <v>19</v>
      </c>
      <c r="O75" s="30">
        <f t="shared" si="27"/>
        <v>5.9190031152647977</v>
      </c>
      <c r="P75" s="17">
        <f t="shared" si="28"/>
        <v>321</v>
      </c>
      <c r="Q75" s="25">
        <f t="shared" si="29"/>
        <v>1</v>
      </c>
      <c r="R75" s="31">
        <f t="shared" si="30"/>
        <v>0.3115264797507788</v>
      </c>
      <c r="S75" s="25">
        <f t="shared" si="31"/>
        <v>307</v>
      </c>
      <c r="T75" s="25">
        <f t="shared" si="32"/>
        <v>22</v>
      </c>
      <c r="U75" s="21">
        <f t="shared" si="33"/>
        <v>7.1661237785016292</v>
      </c>
      <c r="V75" s="37">
        <f t="shared" si="34"/>
        <v>9</v>
      </c>
      <c r="W75" s="31">
        <f t="shared" si="35"/>
        <v>2.8037383177570092</v>
      </c>
      <c r="X75" s="37">
        <f t="shared" si="36"/>
        <v>4</v>
      </c>
      <c r="Y75" s="30">
        <f t="shared" si="37"/>
        <v>1.2461059190031152</v>
      </c>
    </row>
    <row r="76" spans="2:25" ht="15" customHeight="1" thickBot="1" x14ac:dyDescent="0.3">
      <c r="B76" s="5" t="s">
        <v>122</v>
      </c>
      <c r="C76" s="7" t="s">
        <v>148</v>
      </c>
      <c r="D76" s="7" t="s">
        <v>154</v>
      </c>
      <c r="E76" s="7" t="s">
        <v>154</v>
      </c>
      <c r="F76" s="44">
        <v>250401</v>
      </c>
      <c r="G76" s="17">
        <f t="shared" si="19"/>
        <v>281</v>
      </c>
      <c r="H76" s="25">
        <f t="shared" si="20"/>
        <v>112</v>
      </c>
      <c r="I76" s="21">
        <f t="shared" si="21"/>
        <v>39.857651245551601</v>
      </c>
      <c r="J76" s="37">
        <f t="shared" si="22"/>
        <v>169</v>
      </c>
      <c r="K76" s="25">
        <f t="shared" si="23"/>
        <v>95</v>
      </c>
      <c r="L76" s="21">
        <f t="shared" si="24"/>
        <v>56.213017751479285</v>
      </c>
      <c r="M76" s="17">
        <f t="shared" si="25"/>
        <v>281</v>
      </c>
      <c r="N76" s="25">
        <f t="shared" si="26"/>
        <v>32</v>
      </c>
      <c r="O76" s="30">
        <f t="shared" si="27"/>
        <v>11.387900355871885</v>
      </c>
      <c r="P76" s="17">
        <f t="shared" si="28"/>
        <v>281</v>
      </c>
      <c r="Q76" s="25">
        <f t="shared" si="29"/>
        <v>6</v>
      </c>
      <c r="R76" s="31">
        <f t="shared" si="30"/>
        <v>2.1352313167259789</v>
      </c>
      <c r="S76" s="25">
        <f t="shared" si="31"/>
        <v>257</v>
      </c>
      <c r="T76" s="25">
        <f t="shared" si="32"/>
        <v>22</v>
      </c>
      <c r="U76" s="21">
        <f t="shared" si="33"/>
        <v>8.5603112840466924</v>
      </c>
      <c r="V76" s="37">
        <f t="shared" si="34"/>
        <v>13</v>
      </c>
      <c r="W76" s="31">
        <f t="shared" si="35"/>
        <v>4.6263345195729535</v>
      </c>
      <c r="X76" s="37">
        <f t="shared" si="36"/>
        <v>5</v>
      </c>
      <c r="Y76" s="30">
        <f t="shared" si="37"/>
        <v>1.7793594306049825</v>
      </c>
    </row>
    <row r="77" spans="2:25" ht="15" customHeight="1" thickBot="1" x14ac:dyDescent="0.3">
      <c r="B77" s="81"/>
      <c r="C77" s="71"/>
      <c r="D77" s="71" t="str">
        <f>UPPER(_xlfn.CONCAT("Total ",B76))</f>
        <v>TOTAL ZONA AMAZÓNICA FLUVIAL</v>
      </c>
      <c r="E77" s="71"/>
      <c r="F77" s="82"/>
      <c r="G77" s="19">
        <f>SUM(G56:G76)</f>
        <v>16550</v>
      </c>
      <c r="H77" s="27">
        <f>SUM(H56:H76)</f>
        <v>4611</v>
      </c>
      <c r="I77" s="23">
        <f>H77/G77*100</f>
        <v>27.861027190332326</v>
      </c>
      <c r="J77" s="39">
        <f>SUM(J56:J76)</f>
        <v>11939</v>
      </c>
      <c r="K77" s="27">
        <f>SUM(K56:K76)</f>
        <v>5457</v>
      </c>
      <c r="L77" s="23">
        <f>K77/J77*100</f>
        <v>45.707345673842035</v>
      </c>
      <c r="M77" s="19">
        <f>SUM(M56:M76)</f>
        <v>16550</v>
      </c>
      <c r="N77" s="27">
        <f>SUM(N56:N76)</f>
        <v>1371</v>
      </c>
      <c r="O77" s="34">
        <f>N77/M77*100</f>
        <v>8.2839879154078542</v>
      </c>
      <c r="P77" s="19">
        <f>SUM(P56:P76)</f>
        <v>16550</v>
      </c>
      <c r="Q77" s="27">
        <f>SUM(Q56:Q76)</f>
        <v>488</v>
      </c>
      <c r="R77" s="35">
        <f>Q77/P77*100</f>
        <v>2.9486404833836857</v>
      </c>
      <c r="S77" s="70">
        <f>SUM(S56:S76)</f>
        <v>15074</v>
      </c>
      <c r="T77" s="19">
        <f>SUM(T56:T76)</f>
        <v>1507</v>
      </c>
      <c r="U77" s="35">
        <f>T77/S77*100</f>
        <v>9.9973464243067536</v>
      </c>
      <c r="V77" s="39">
        <f>SUM(V56:V76)</f>
        <v>783</v>
      </c>
      <c r="W77" s="35">
        <f>V77/P77*100</f>
        <v>4.7311178247734142</v>
      </c>
      <c r="X77" s="39">
        <f>SUM(X56:X76)</f>
        <v>205</v>
      </c>
      <c r="Y77" s="34">
        <f>X77/P77*100</f>
        <v>1.2386706948640482</v>
      </c>
    </row>
    <row r="78" spans="2:25" ht="15" customHeight="1" x14ac:dyDescent="0.25">
      <c r="B78" s="5" t="s">
        <v>47</v>
      </c>
      <c r="C78" s="7" t="s">
        <v>155</v>
      </c>
      <c r="D78" s="7" t="s">
        <v>156</v>
      </c>
      <c r="E78" s="7" t="s">
        <v>157</v>
      </c>
      <c r="F78" s="44">
        <v>60903</v>
      </c>
      <c r="G78" s="17">
        <f t="shared" ref="G78:G92" si="38">IFERROR(VLOOKUP($F78,distrito035,2,0),"-")</f>
        <v>823</v>
      </c>
      <c r="H78" s="25">
        <f t="shared" ref="H78:H92" si="39">IFERROR(VLOOKUP($F78,distrito035,3,0),"-")</f>
        <v>117</v>
      </c>
      <c r="I78" s="21">
        <f t="shared" ref="I78:I92" si="40">IFERROR(VLOOKUP($F78,distrito035,4,0),"-")</f>
        <v>14.216281895504251</v>
      </c>
      <c r="J78" s="37">
        <f t="shared" ref="J78:J92" si="41">IFERROR(VLOOKUP($F78,distrito035,5,0),"-")</f>
        <v>706</v>
      </c>
      <c r="K78" s="25">
        <f t="shared" ref="K78:K92" si="42">IFERROR(VLOOKUP($F78,distrito035,6,0),"-")</f>
        <v>251</v>
      </c>
      <c r="L78" s="21">
        <f t="shared" ref="L78:L92" si="43">IFERROR(VLOOKUP($F78,distrito035,7,0),"-")</f>
        <v>35.552407932011334</v>
      </c>
      <c r="M78" s="17">
        <f t="shared" ref="M78:M92" si="44">IFERROR(VLOOKUP($F78,distrito035,8,0),"-")</f>
        <v>823</v>
      </c>
      <c r="N78" s="25">
        <f t="shared" ref="N78:N92" si="45">IFERROR(VLOOKUP($F78,distrito035,9,0),"-")</f>
        <v>23</v>
      </c>
      <c r="O78" s="30">
        <f t="shared" ref="O78:O92" si="46">IFERROR(VLOOKUP($F78,distrito035,10,0),"-")</f>
        <v>2.7946537059538272</v>
      </c>
      <c r="P78" s="17">
        <f t="shared" ref="P78:P92" si="47">IFERROR(VLOOKUP($F78,distrito035,11,0),"-")</f>
        <v>823</v>
      </c>
      <c r="Q78" s="25">
        <f t="shared" ref="Q78:Q92" si="48">IFERROR(VLOOKUP($F78,distrito035,12,0),"-")</f>
        <v>13</v>
      </c>
      <c r="R78" s="31">
        <f t="shared" ref="R78:R92" si="49">IFERROR(VLOOKUP($F78,distrito035,13,0),"-")</f>
        <v>1.5795868772782502</v>
      </c>
      <c r="S78" s="25">
        <f t="shared" ref="S78:S92" si="50">IFERROR(VLOOKUP($F78,distrito035,14,0),"-")</f>
        <v>751</v>
      </c>
      <c r="T78" s="25">
        <f t="shared" ref="T78:T92" si="51">IFERROR(VLOOKUP($F78,distrito035,15,0),"-")</f>
        <v>47</v>
      </c>
      <c r="U78" s="21">
        <f t="shared" ref="U78:U92" si="52">IFERROR(VLOOKUP($F78,distrito035,16,0),"-")</f>
        <v>6.2583222370173104</v>
      </c>
      <c r="V78" s="37">
        <f t="shared" ref="V78:V92" si="53">IFERROR(VLOOKUP($F78,distrito035,17,0),"-")</f>
        <v>50</v>
      </c>
      <c r="W78" s="31">
        <f t="shared" ref="W78:W92" si="54">IFERROR(VLOOKUP($F78,distrito035,18,0),"-")</f>
        <v>6.0753341433778854</v>
      </c>
      <c r="X78" s="37">
        <f t="shared" ref="X78:X92" si="55">IFERROR(VLOOKUP($F78,distrito035,19,0),"-")</f>
        <v>9</v>
      </c>
      <c r="Y78" s="30">
        <f t="shared" ref="Y78:Y92" si="56">IFERROR(VLOOKUP($F78,distrito035,20,0),"-")</f>
        <v>1.0935601458080195</v>
      </c>
    </row>
    <row r="79" spans="2:25" ht="15" customHeight="1" x14ac:dyDescent="0.25">
      <c r="B79" s="5" t="s">
        <v>47</v>
      </c>
      <c r="C79" s="7" t="s">
        <v>155</v>
      </c>
      <c r="D79" s="7" t="s">
        <v>156</v>
      </c>
      <c r="E79" s="7" t="s">
        <v>158</v>
      </c>
      <c r="F79" s="44">
        <v>60906</v>
      </c>
      <c r="G79" s="17">
        <f t="shared" si="38"/>
        <v>637</v>
      </c>
      <c r="H79" s="25">
        <f t="shared" si="39"/>
        <v>97</v>
      </c>
      <c r="I79" s="21">
        <f t="shared" si="40"/>
        <v>15.2276295133438</v>
      </c>
      <c r="J79" s="37">
        <f t="shared" si="41"/>
        <v>540</v>
      </c>
      <c r="K79" s="25">
        <f t="shared" si="42"/>
        <v>245</v>
      </c>
      <c r="L79" s="21">
        <f t="shared" si="43"/>
        <v>45.370370370370374</v>
      </c>
      <c r="M79" s="17">
        <f t="shared" si="44"/>
        <v>637</v>
      </c>
      <c r="N79" s="25">
        <f t="shared" si="45"/>
        <v>24</v>
      </c>
      <c r="O79" s="30">
        <f t="shared" si="46"/>
        <v>3.7676609105180532</v>
      </c>
      <c r="P79" s="17">
        <f t="shared" si="47"/>
        <v>637</v>
      </c>
      <c r="Q79" s="25">
        <f t="shared" si="48"/>
        <v>9</v>
      </c>
      <c r="R79" s="31">
        <f t="shared" si="49"/>
        <v>1.4128728414442702</v>
      </c>
      <c r="S79" s="25">
        <f t="shared" si="50"/>
        <v>602</v>
      </c>
      <c r="T79" s="25">
        <f t="shared" si="51"/>
        <v>49</v>
      </c>
      <c r="U79" s="21">
        <f t="shared" si="52"/>
        <v>8.1395348837209305</v>
      </c>
      <c r="V79" s="37">
        <f t="shared" si="53"/>
        <v>19</v>
      </c>
      <c r="W79" s="31">
        <f t="shared" si="54"/>
        <v>2.9827315541601256</v>
      </c>
      <c r="X79" s="37">
        <f t="shared" si="55"/>
        <v>7</v>
      </c>
      <c r="Y79" s="30">
        <f t="shared" si="56"/>
        <v>1.098901098901099</v>
      </c>
    </row>
    <row r="80" spans="2:25" ht="15" customHeight="1" x14ac:dyDescent="0.25">
      <c r="B80" s="5" t="s">
        <v>47</v>
      </c>
      <c r="C80" s="7" t="s">
        <v>155</v>
      </c>
      <c r="D80" s="7" t="s">
        <v>156</v>
      </c>
      <c r="E80" s="7" t="s">
        <v>156</v>
      </c>
      <c r="F80" s="44">
        <v>60901</v>
      </c>
      <c r="G80" s="17">
        <f t="shared" si="38"/>
        <v>1227</v>
      </c>
      <c r="H80" s="25">
        <f t="shared" si="39"/>
        <v>268</v>
      </c>
      <c r="I80" s="21">
        <f t="shared" si="40"/>
        <v>21.841890790546049</v>
      </c>
      <c r="J80" s="37">
        <f t="shared" si="41"/>
        <v>959</v>
      </c>
      <c r="K80" s="25">
        <f t="shared" si="42"/>
        <v>436</v>
      </c>
      <c r="L80" s="21">
        <f t="shared" si="43"/>
        <v>45.464025026068825</v>
      </c>
      <c r="M80" s="17">
        <f t="shared" si="44"/>
        <v>1227</v>
      </c>
      <c r="N80" s="25">
        <f t="shared" si="45"/>
        <v>69</v>
      </c>
      <c r="O80" s="30">
        <f t="shared" si="46"/>
        <v>5.6234718826405867</v>
      </c>
      <c r="P80" s="17">
        <f t="shared" si="47"/>
        <v>1227</v>
      </c>
      <c r="Q80" s="25">
        <f t="shared" si="48"/>
        <v>10</v>
      </c>
      <c r="R80" s="31">
        <f t="shared" si="49"/>
        <v>0.81499592502037488</v>
      </c>
      <c r="S80" s="25">
        <f t="shared" si="50"/>
        <v>1127</v>
      </c>
      <c r="T80" s="25">
        <f t="shared" si="51"/>
        <v>92</v>
      </c>
      <c r="U80" s="21">
        <f t="shared" si="52"/>
        <v>8.1632653061224492</v>
      </c>
      <c r="V80" s="37">
        <f t="shared" si="53"/>
        <v>77</v>
      </c>
      <c r="W80" s="31">
        <f t="shared" si="54"/>
        <v>6.2754686226568861</v>
      </c>
      <c r="X80" s="37">
        <f t="shared" si="55"/>
        <v>13</v>
      </c>
      <c r="Y80" s="30">
        <f t="shared" si="56"/>
        <v>1.0594947025264874</v>
      </c>
    </row>
    <row r="81" spans="2:25" ht="15" customHeight="1" x14ac:dyDescent="0.25">
      <c r="B81" s="5" t="s">
        <v>47</v>
      </c>
      <c r="C81" s="7" t="s">
        <v>155</v>
      </c>
      <c r="D81" s="7" t="s">
        <v>156</v>
      </c>
      <c r="E81" s="7" t="s">
        <v>159</v>
      </c>
      <c r="F81" s="44">
        <v>60905</v>
      </c>
      <c r="G81" s="17">
        <f t="shared" si="38"/>
        <v>317</v>
      </c>
      <c r="H81" s="25">
        <f t="shared" si="39"/>
        <v>59</v>
      </c>
      <c r="I81" s="21">
        <f t="shared" si="40"/>
        <v>18.611987381703472</v>
      </c>
      <c r="J81" s="37">
        <f t="shared" si="41"/>
        <v>258</v>
      </c>
      <c r="K81" s="25">
        <f t="shared" si="42"/>
        <v>113</v>
      </c>
      <c r="L81" s="21">
        <f t="shared" si="43"/>
        <v>43.798449612403104</v>
      </c>
      <c r="M81" s="17">
        <f t="shared" si="44"/>
        <v>317</v>
      </c>
      <c r="N81" s="25">
        <f t="shared" si="45"/>
        <v>11</v>
      </c>
      <c r="O81" s="30">
        <f t="shared" si="46"/>
        <v>3.4700315457413247</v>
      </c>
      <c r="P81" s="17">
        <f t="shared" si="47"/>
        <v>317</v>
      </c>
      <c r="Q81" s="25">
        <f t="shared" si="48"/>
        <v>5</v>
      </c>
      <c r="R81" s="31">
        <f t="shared" si="49"/>
        <v>1.5772870662460567</v>
      </c>
      <c r="S81" s="25">
        <f t="shared" si="50"/>
        <v>295</v>
      </c>
      <c r="T81" s="25">
        <f t="shared" si="51"/>
        <v>22</v>
      </c>
      <c r="U81" s="21">
        <f t="shared" si="52"/>
        <v>7.4576271186440684</v>
      </c>
      <c r="V81" s="37">
        <f t="shared" si="53"/>
        <v>12</v>
      </c>
      <c r="W81" s="31">
        <f t="shared" si="54"/>
        <v>3.7854889589905363</v>
      </c>
      <c r="X81" s="37">
        <f t="shared" si="55"/>
        <v>5</v>
      </c>
      <c r="Y81" s="30">
        <f t="shared" si="56"/>
        <v>1.5772870662460567</v>
      </c>
    </row>
    <row r="82" spans="2:25" ht="15" customHeight="1" x14ac:dyDescent="0.25">
      <c r="B82" s="5" t="s">
        <v>47</v>
      </c>
      <c r="C82" s="7" t="s">
        <v>160</v>
      </c>
      <c r="D82" s="7" t="s">
        <v>161</v>
      </c>
      <c r="E82" s="7" t="s">
        <v>161</v>
      </c>
      <c r="F82" s="44">
        <v>200201</v>
      </c>
      <c r="G82" s="17">
        <f t="shared" si="38"/>
        <v>1143</v>
      </c>
      <c r="H82" s="25">
        <f t="shared" si="39"/>
        <v>316</v>
      </c>
      <c r="I82" s="21">
        <f t="shared" si="40"/>
        <v>27.646544181977251</v>
      </c>
      <c r="J82" s="37">
        <f t="shared" si="41"/>
        <v>827</v>
      </c>
      <c r="K82" s="25">
        <f t="shared" si="42"/>
        <v>410</v>
      </c>
      <c r="L82" s="21">
        <f t="shared" si="43"/>
        <v>49.576783555018139</v>
      </c>
      <c r="M82" s="17">
        <f t="shared" si="44"/>
        <v>1143</v>
      </c>
      <c r="N82" s="25">
        <f t="shared" si="45"/>
        <v>78</v>
      </c>
      <c r="O82" s="30">
        <f t="shared" si="46"/>
        <v>6.8241469816272966</v>
      </c>
      <c r="P82" s="17">
        <f t="shared" si="47"/>
        <v>1143</v>
      </c>
      <c r="Q82" s="25">
        <f t="shared" si="48"/>
        <v>29</v>
      </c>
      <c r="R82" s="31">
        <f t="shared" si="49"/>
        <v>2.537182852143482</v>
      </c>
      <c r="S82" s="25">
        <f t="shared" si="50"/>
        <v>1056</v>
      </c>
      <c r="T82" s="25">
        <f t="shared" si="51"/>
        <v>115</v>
      </c>
      <c r="U82" s="21">
        <f t="shared" si="52"/>
        <v>10.890151515151516</v>
      </c>
      <c r="V82" s="37">
        <f t="shared" si="53"/>
        <v>46</v>
      </c>
      <c r="W82" s="31">
        <f t="shared" si="54"/>
        <v>4.0244969378827644</v>
      </c>
      <c r="X82" s="37">
        <f t="shared" si="55"/>
        <v>12</v>
      </c>
      <c r="Y82" s="30">
        <f t="shared" si="56"/>
        <v>1.0498687664041995</v>
      </c>
    </row>
    <row r="83" spans="2:25" ht="15" customHeight="1" x14ac:dyDescent="0.25">
      <c r="B83" s="5" t="s">
        <v>47</v>
      </c>
      <c r="C83" s="7" t="s">
        <v>160</v>
      </c>
      <c r="D83" s="7" t="s">
        <v>161</v>
      </c>
      <c r="E83" s="7" t="s">
        <v>162</v>
      </c>
      <c r="F83" s="44">
        <v>200203</v>
      </c>
      <c r="G83" s="17">
        <f t="shared" si="38"/>
        <v>112</v>
      </c>
      <c r="H83" s="25">
        <f t="shared" si="39"/>
        <v>35</v>
      </c>
      <c r="I83" s="21">
        <f t="shared" si="40"/>
        <v>31.25</v>
      </c>
      <c r="J83" s="37">
        <f t="shared" si="41"/>
        <v>77</v>
      </c>
      <c r="K83" s="25">
        <f t="shared" si="42"/>
        <v>29</v>
      </c>
      <c r="L83" s="21">
        <f t="shared" si="43"/>
        <v>37.662337662337663</v>
      </c>
      <c r="M83" s="17">
        <f t="shared" si="44"/>
        <v>112</v>
      </c>
      <c r="N83" s="25">
        <f t="shared" si="45"/>
        <v>6</v>
      </c>
      <c r="O83" s="30">
        <f t="shared" si="46"/>
        <v>5.3571428571428568</v>
      </c>
      <c r="P83" s="17">
        <f t="shared" si="47"/>
        <v>112</v>
      </c>
      <c r="Q83" s="25">
        <f t="shared" si="48"/>
        <v>2</v>
      </c>
      <c r="R83" s="31">
        <f t="shared" si="49"/>
        <v>1.7857142857142856</v>
      </c>
      <c r="S83" s="25">
        <f t="shared" si="50"/>
        <v>102</v>
      </c>
      <c r="T83" s="25">
        <f t="shared" si="51"/>
        <v>9</v>
      </c>
      <c r="U83" s="21">
        <f t="shared" si="52"/>
        <v>8.8235294117647065</v>
      </c>
      <c r="V83" s="37">
        <f t="shared" si="53"/>
        <v>5</v>
      </c>
      <c r="W83" s="31">
        <f t="shared" si="54"/>
        <v>4.4642857142857144</v>
      </c>
      <c r="X83" s="37">
        <f t="shared" si="55"/>
        <v>3</v>
      </c>
      <c r="Y83" s="30">
        <f t="shared" si="56"/>
        <v>2.6785714285714284</v>
      </c>
    </row>
    <row r="84" spans="2:25" ht="15" customHeight="1" x14ac:dyDescent="0.25">
      <c r="B84" s="5" t="s">
        <v>47</v>
      </c>
      <c r="C84" s="7" t="s">
        <v>160</v>
      </c>
      <c r="D84" s="7" t="s">
        <v>161</v>
      </c>
      <c r="E84" s="7" t="s">
        <v>163</v>
      </c>
      <c r="F84" s="44">
        <v>200210</v>
      </c>
      <c r="G84" s="17">
        <f t="shared" si="38"/>
        <v>558</v>
      </c>
      <c r="H84" s="25">
        <f t="shared" si="39"/>
        <v>57</v>
      </c>
      <c r="I84" s="21">
        <f t="shared" si="40"/>
        <v>10.21505376344086</v>
      </c>
      <c r="J84" s="37">
        <f t="shared" si="41"/>
        <v>501</v>
      </c>
      <c r="K84" s="25">
        <f t="shared" si="42"/>
        <v>167</v>
      </c>
      <c r="L84" s="21">
        <f t="shared" si="43"/>
        <v>33.333333333333329</v>
      </c>
      <c r="M84" s="17">
        <f t="shared" si="44"/>
        <v>558</v>
      </c>
      <c r="N84" s="25">
        <f t="shared" si="45"/>
        <v>20</v>
      </c>
      <c r="O84" s="30">
        <f t="shared" si="46"/>
        <v>3.5842293906810032</v>
      </c>
      <c r="P84" s="17">
        <f t="shared" si="47"/>
        <v>558</v>
      </c>
      <c r="Q84" s="25">
        <f t="shared" si="48"/>
        <v>16</v>
      </c>
      <c r="R84" s="31">
        <f t="shared" si="49"/>
        <v>2.8673835125448028</v>
      </c>
      <c r="S84" s="25">
        <f t="shared" si="50"/>
        <v>505</v>
      </c>
      <c r="T84" s="25">
        <f t="shared" si="51"/>
        <v>48</v>
      </c>
      <c r="U84" s="21">
        <f t="shared" si="52"/>
        <v>9.5049504950495045</v>
      </c>
      <c r="V84" s="37">
        <f t="shared" si="53"/>
        <v>29</v>
      </c>
      <c r="W84" s="31">
        <f t="shared" si="54"/>
        <v>5.1971326164874547</v>
      </c>
      <c r="X84" s="37">
        <f t="shared" si="55"/>
        <v>8</v>
      </c>
      <c r="Y84" s="30">
        <f t="shared" si="56"/>
        <v>1.4336917562724014</v>
      </c>
    </row>
    <row r="85" spans="2:25" ht="15" customHeight="1" x14ac:dyDescent="0.25">
      <c r="B85" s="5" t="s">
        <v>47</v>
      </c>
      <c r="C85" s="7" t="s">
        <v>160</v>
      </c>
      <c r="D85" s="7" t="s">
        <v>164</v>
      </c>
      <c r="E85" s="7" t="s">
        <v>165</v>
      </c>
      <c r="F85" s="44">
        <v>200303</v>
      </c>
      <c r="G85" s="17">
        <f t="shared" si="38"/>
        <v>384</v>
      </c>
      <c r="H85" s="25">
        <f t="shared" si="39"/>
        <v>127</v>
      </c>
      <c r="I85" s="21">
        <f t="shared" si="40"/>
        <v>33.072916666666671</v>
      </c>
      <c r="J85" s="37">
        <f t="shared" si="41"/>
        <v>257</v>
      </c>
      <c r="K85" s="25">
        <f t="shared" si="42"/>
        <v>135</v>
      </c>
      <c r="L85" s="21">
        <f t="shared" si="43"/>
        <v>52.529182879377437</v>
      </c>
      <c r="M85" s="17">
        <f t="shared" si="44"/>
        <v>384</v>
      </c>
      <c r="N85" s="25">
        <f t="shared" si="45"/>
        <v>31</v>
      </c>
      <c r="O85" s="30">
        <f t="shared" si="46"/>
        <v>8.0729166666666679</v>
      </c>
      <c r="P85" s="17">
        <f t="shared" si="47"/>
        <v>384</v>
      </c>
      <c r="Q85" s="25">
        <f t="shared" si="48"/>
        <v>10</v>
      </c>
      <c r="R85" s="31">
        <f t="shared" si="49"/>
        <v>2.604166666666667</v>
      </c>
      <c r="S85" s="25">
        <f t="shared" si="50"/>
        <v>358</v>
      </c>
      <c r="T85" s="25">
        <f t="shared" si="51"/>
        <v>26</v>
      </c>
      <c r="U85" s="21">
        <f t="shared" si="52"/>
        <v>7.2625698324022352</v>
      </c>
      <c r="V85" s="37">
        <f t="shared" si="53"/>
        <v>12</v>
      </c>
      <c r="W85" s="31">
        <f t="shared" si="54"/>
        <v>3.125</v>
      </c>
      <c r="X85" s="37">
        <f t="shared" si="55"/>
        <v>4</v>
      </c>
      <c r="Y85" s="30">
        <f t="shared" si="56"/>
        <v>1.0416666666666665</v>
      </c>
    </row>
    <row r="86" spans="2:25" ht="15" customHeight="1" x14ac:dyDescent="0.25">
      <c r="B86" s="5" t="s">
        <v>47</v>
      </c>
      <c r="C86" s="7" t="s">
        <v>160</v>
      </c>
      <c r="D86" s="7" t="s">
        <v>166</v>
      </c>
      <c r="E86" s="7" t="s">
        <v>167</v>
      </c>
      <c r="F86" s="44">
        <v>200604</v>
      </c>
      <c r="G86" s="17">
        <f t="shared" si="38"/>
        <v>512</v>
      </c>
      <c r="H86" s="25">
        <f t="shared" si="39"/>
        <v>32</v>
      </c>
      <c r="I86" s="21">
        <f t="shared" si="40"/>
        <v>6.25</v>
      </c>
      <c r="J86" s="37">
        <f t="shared" si="41"/>
        <v>480</v>
      </c>
      <c r="K86" s="25">
        <f t="shared" si="42"/>
        <v>99</v>
      </c>
      <c r="L86" s="21">
        <f t="shared" si="43"/>
        <v>20.625</v>
      </c>
      <c r="M86" s="17">
        <f t="shared" si="44"/>
        <v>512</v>
      </c>
      <c r="N86" s="25">
        <f t="shared" si="45"/>
        <v>9</v>
      </c>
      <c r="O86" s="30">
        <f t="shared" si="46"/>
        <v>1.7578125</v>
      </c>
      <c r="P86" s="17">
        <f t="shared" si="47"/>
        <v>512</v>
      </c>
      <c r="Q86" s="25">
        <f t="shared" si="48"/>
        <v>6</v>
      </c>
      <c r="R86" s="31">
        <f t="shared" si="49"/>
        <v>1.171875</v>
      </c>
      <c r="S86" s="25">
        <f t="shared" si="50"/>
        <v>459</v>
      </c>
      <c r="T86" s="25">
        <f t="shared" si="51"/>
        <v>54</v>
      </c>
      <c r="U86" s="21">
        <f t="shared" si="52"/>
        <v>11.76470588235294</v>
      </c>
      <c r="V86" s="37">
        <f t="shared" si="53"/>
        <v>38</v>
      </c>
      <c r="W86" s="31">
        <f t="shared" si="54"/>
        <v>7.421875</v>
      </c>
      <c r="X86" s="37">
        <f t="shared" si="55"/>
        <v>9</v>
      </c>
      <c r="Y86" s="30">
        <f t="shared" si="56"/>
        <v>1.7578125</v>
      </c>
    </row>
    <row r="87" spans="2:25" ht="15" customHeight="1" x14ac:dyDescent="0.25">
      <c r="B87" s="5" t="s">
        <v>47</v>
      </c>
      <c r="C87" s="7" t="s">
        <v>168</v>
      </c>
      <c r="D87" s="7" t="s">
        <v>168</v>
      </c>
      <c r="E87" s="7" t="s">
        <v>169</v>
      </c>
      <c r="F87" s="44">
        <v>240104</v>
      </c>
      <c r="G87" s="17">
        <f t="shared" si="38"/>
        <v>313</v>
      </c>
      <c r="H87" s="25">
        <f t="shared" si="39"/>
        <v>27</v>
      </c>
      <c r="I87" s="21">
        <f t="shared" si="40"/>
        <v>8.6261980830670915</v>
      </c>
      <c r="J87" s="37">
        <f t="shared" si="41"/>
        <v>286</v>
      </c>
      <c r="K87" s="25">
        <f t="shared" si="42"/>
        <v>87</v>
      </c>
      <c r="L87" s="21">
        <f t="shared" si="43"/>
        <v>30.419580419580424</v>
      </c>
      <c r="M87" s="17">
        <f t="shared" si="44"/>
        <v>313</v>
      </c>
      <c r="N87" s="25">
        <f t="shared" si="45"/>
        <v>7</v>
      </c>
      <c r="O87" s="30">
        <f t="shared" si="46"/>
        <v>2.2364217252396164</v>
      </c>
      <c r="P87" s="17">
        <f t="shared" si="47"/>
        <v>313</v>
      </c>
      <c r="Q87" s="25">
        <f t="shared" si="48"/>
        <v>3</v>
      </c>
      <c r="R87" s="31">
        <f t="shared" si="49"/>
        <v>0.95846645367412142</v>
      </c>
      <c r="S87" s="25">
        <f t="shared" si="50"/>
        <v>289</v>
      </c>
      <c r="T87" s="25">
        <f t="shared" si="51"/>
        <v>25</v>
      </c>
      <c r="U87" s="21">
        <f t="shared" si="52"/>
        <v>8.6505190311418687</v>
      </c>
      <c r="V87" s="37">
        <f t="shared" si="53"/>
        <v>18</v>
      </c>
      <c r="W87" s="31">
        <f t="shared" si="54"/>
        <v>5.7507987220447285</v>
      </c>
      <c r="X87" s="37">
        <f t="shared" si="55"/>
        <v>3</v>
      </c>
      <c r="Y87" s="30">
        <f t="shared" si="56"/>
        <v>0.95846645367412142</v>
      </c>
    </row>
    <row r="88" spans="2:25" ht="15" customHeight="1" x14ac:dyDescent="0.25">
      <c r="B88" s="5" t="s">
        <v>47</v>
      </c>
      <c r="C88" s="7" t="s">
        <v>168</v>
      </c>
      <c r="D88" s="7" t="s">
        <v>170</v>
      </c>
      <c r="E88" s="7" t="s">
        <v>171</v>
      </c>
      <c r="F88" s="44">
        <v>240302</v>
      </c>
      <c r="G88" s="17">
        <f t="shared" si="38"/>
        <v>751</v>
      </c>
      <c r="H88" s="25">
        <f t="shared" si="39"/>
        <v>95</v>
      </c>
      <c r="I88" s="21">
        <f t="shared" si="40"/>
        <v>12.649800266311583</v>
      </c>
      <c r="J88" s="37">
        <f t="shared" si="41"/>
        <v>656</v>
      </c>
      <c r="K88" s="25">
        <f t="shared" si="42"/>
        <v>225</v>
      </c>
      <c r="L88" s="21">
        <f t="shared" si="43"/>
        <v>34.298780487804883</v>
      </c>
      <c r="M88" s="17">
        <f t="shared" si="44"/>
        <v>751</v>
      </c>
      <c r="N88" s="25">
        <f t="shared" si="45"/>
        <v>31</v>
      </c>
      <c r="O88" s="30">
        <f t="shared" si="46"/>
        <v>4.1278295605858855</v>
      </c>
      <c r="P88" s="17">
        <f t="shared" si="47"/>
        <v>751</v>
      </c>
      <c r="Q88" s="25">
        <f t="shared" si="48"/>
        <v>17</v>
      </c>
      <c r="R88" s="31">
        <f t="shared" si="49"/>
        <v>2.2636484687083889</v>
      </c>
      <c r="S88" s="25">
        <f t="shared" si="50"/>
        <v>694</v>
      </c>
      <c r="T88" s="25">
        <f t="shared" si="51"/>
        <v>67</v>
      </c>
      <c r="U88" s="21">
        <f t="shared" si="52"/>
        <v>9.6541786743515843</v>
      </c>
      <c r="V88" s="37">
        <f t="shared" si="53"/>
        <v>35</v>
      </c>
      <c r="W88" s="31">
        <f t="shared" si="54"/>
        <v>4.6604527296937421</v>
      </c>
      <c r="X88" s="37">
        <f t="shared" si="55"/>
        <v>5</v>
      </c>
      <c r="Y88" s="30">
        <f t="shared" si="56"/>
        <v>0.66577896138482018</v>
      </c>
    </row>
    <row r="89" spans="2:25" ht="15" customHeight="1" x14ac:dyDescent="0.25">
      <c r="B89" s="5" t="s">
        <v>47</v>
      </c>
      <c r="C89" s="7" t="s">
        <v>168</v>
      </c>
      <c r="D89" s="7" t="s">
        <v>168</v>
      </c>
      <c r="E89" s="7" t="s">
        <v>172</v>
      </c>
      <c r="F89" s="44">
        <v>240105</v>
      </c>
      <c r="G89" s="17">
        <f t="shared" si="38"/>
        <v>318</v>
      </c>
      <c r="H89" s="25">
        <f t="shared" si="39"/>
        <v>31</v>
      </c>
      <c r="I89" s="21">
        <f t="shared" si="40"/>
        <v>9.7484276729559749</v>
      </c>
      <c r="J89" s="37">
        <f t="shared" si="41"/>
        <v>287</v>
      </c>
      <c r="K89" s="25">
        <f t="shared" si="42"/>
        <v>75</v>
      </c>
      <c r="L89" s="21">
        <f t="shared" si="43"/>
        <v>26.132404181184672</v>
      </c>
      <c r="M89" s="17">
        <f t="shared" si="44"/>
        <v>318</v>
      </c>
      <c r="N89" s="25">
        <f t="shared" si="45"/>
        <v>11</v>
      </c>
      <c r="O89" s="30">
        <f t="shared" si="46"/>
        <v>3.459119496855346</v>
      </c>
      <c r="P89" s="17">
        <f t="shared" si="47"/>
        <v>318</v>
      </c>
      <c r="Q89" s="25">
        <f t="shared" si="48"/>
        <v>5</v>
      </c>
      <c r="R89" s="31">
        <f t="shared" si="49"/>
        <v>1.5723270440251573</v>
      </c>
      <c r="S89" s="25">
        <f t="shared" si="50"/>
        <v>295</v>
      </c>
      <c r="T89" s="25">
        <f t="shared" si="51"/>
        <v>37</v>
      </c>
      <c r="U89" s="21">
        <f t="shared" si="52"/>
        <v>12.542372881355931</v>
      </c>
      <c r="V89" s="37">
        <f t="shared" si="53"/>
        <v>10</v>
      </c>
      <c r="W89" s="31">
        <f t="shared" si="54"/>
        <v>3.1446540880503147</v>
      </c>
      <c r="X89" s="37">
        <f t="shared" si="55"/>
        <v>8</v>
      </c>
      <c r="Y89" s="30">
        <f t="shared" si="56"/>
        <v>2.5157232704402519</v>
      </c>
    </row>
    <row r="90" spans="2:25" ht="15" customHeight="1" x14ac:dyDescent="0.25">
      <c r="B90" s="5" t="s">
        <v>47</v>
      </c>
      <c r="C90" s="7" t="s">
        <v>168</v>
      </c>
      <c r="D90" s="7" t="s">
        <v>170</v>
      </c>
      <c r="E90" s="7" t="s">
        <v>170</v>
      </c>
      <c r="F90" s="44">
        <v>240301</v>
      </c>
      <c r="G90" s="17">
        <f t="shared" si="38"/>
        <v>760</v>
      </c>
      <c r="H90" s="25">
        <f t="shared" si="39"/>
        <v>93</v>
      </c>
      <c r="I90" s="21">
        <f t="shared" si="40"/>
        <v>12.236842105263159</v>
      </c>
      <c r="J90" s="37">
        <f t="shared" si="41"/>
        <v>667</v>
      </c>
      <c r="K90" s="25">
        <f t="shared" si="42"/>
        <v>216</v>
      </c>
      <c r="L90" s="21">
        <f t="shared" si="43"/>
        <v>32.38380809595202</v>
      </c>
      <c r="M90" s="17">
        <f t="shared" si="44"/>
        <v>760</v>
      </c>
      <c r="N90" s="25">
        <f t="shared" si="45"/>
        <v>33</v>
      </c>
      <c r="O90" s="30">
        <f t="shared" si="46"/>
        <v>4.3421052631578947</v>
      </c>
      <c r="P90" s="17">
        <f t="shared" si="47"/>
        <v>760</v>
      </c>
      <c r="Q90" s="25">
        <f t="shared" si="48"/>
        <v>24</v>
      </c>
      <c r="R90" s="31">
        <f t="shared" si="49"/>
        <v>3.1578947368421053</v>
      </c>
      <c r="S90" s="25">
        <f t="shared" si="50"/>
        <v>683</v>
      </c>
      <c r="T90" s="25">
        <f t="shared" si="51"/>
        <v>65</v>
      </c>
      <c r="U90" s="21">
        <f t="shared" si="52"/>
        <v>9.5168374816983903</v>
      </c>
      <c r="V90" s="37">
        <f t="shared" si="53"/>
        <v>46</v>
      </c>
      <c r="W90" s="31">
        <f t="shared" si="54"/>
        <v>6.0526315789473681</v>
      </c>
      <c r="X90" s="37">
        <f t="shared" si="55"/>
        <v>7</v>
      </c>
      <c r="Y90" s="30">
        <f t="shared" si="56"/>
        <v>0.92105263157894723</v>
      </c>
    </row>
    <row r="91" spans="2:25" ht="15" customHeight="1" x14ac:dyDescent="0.25">
      <c r="B91" s="5" t="s">
        <v>47</v>
      </c>
      <c r="C91" s="7" t="s">
        <v>168</v>
      </c>
      <c r="D91" s="7" t="s">
        <v>170</v>
      </c>
      <c r="E91" s="7" t="s">
        <v>173</v>
      </c>
      <c r="F91" s="44">
        <v>240303</v>
      </c>
      <c r="G91" s="17">
        <f t="shared" si="38"/>
        <v>233</v>
      </c>
      <c r="H91" s="25">
        <f t="shared" si="39"/>
        <v>33</v>
      </c>
      <c r="I91" s="21">
        <f t="shared" si="40"/>
        <v>14.163090128755366</v>
      </c>
      <c r="J91" s="37">
        <f t="shared" si="41"/>
        <v>200</v>
      </c>
      <c r="K91" s="25">
        <f t="shared" si="42"/>
        <v>94</v>
      </c>
      <c r="L91" s="21">
        <f t="shared" si="43"/>
        <v>47</v>
      </c>
      <c r="M91" s="17">
        <f t="shared" si="44"/>
        <v>233</v>
      </c>
      <c r="N91" s="25">
        <f t="shared" si="45"/>
        <v>8</v>
      </c>
      <c r="O91" s="30">
        <f t="shared" si="46"/>
        <v>3.4334763948497855</v>
      </c>
      <c r="P91" s="17">
        <f t="shared" si="47"/>
        <v>233</v>
      </c>
      <c r="Q91" s="25">
        <f t="shared" si="48"/>
        <v>3</v>
      </c>
      <c r="R91" s="31">
        <f t="shared" si="49"/>
        <v>1.2875536480686696</v>
      </c>
      <c r="S91" s="25">
        <f t="shared" si="50"/>
        <v>222</v>
      </c>
      <c r="T91" s="25">
        <f t="shared" si="51"/>
        <v>14</v>
      </c>
      <c r="U91" s="21">
        <f t="shared" si="52"/>
        <v>6.3063063063063058</v>
      </c>
      <c r="V91" s="37">
        <f t="shared" si="53"/>
        <v>5</v>
      </c>
      <c r="W91" s="31">
        <f t="shared" si="54"/>
        <v>2.1459227467811157</v>
      </c>
      <c r="X91" s="37">
        <f t="shared" si="55"/>
        <v>3</v>
      </c>
      <c r="Y91" s="30">
        <f t="shared" si="56"/>
        <v>1.2875536480686696</v>
      </c>
    </row>
    <row r="92" spans="2:25" ht="15" customHeight="1" thickBot="1" x14ac:dyDescent="0.3">
      <c r="B92" s="5" t="s">
        <v>47</v>
      </c>
      <c r="C92" s="7" t="s">
        <v>168</v>
      </c>
      <c r="D92" s="7" t="s">
        <v>170</v>
      </c>
      <c r="E92" s="7" t="s">
        <v>174</v>
      </c>
      <c r="F92" s="44">
        <v>240304</v>
      </c>
      <c r="G92" s="17">
        <f t="shared" si="38"/>
        <v>281</v>
      </c>
      <c r="H92" s="25">
        <f t="shared" si="39"/>
        <v>44</v>
      </c>
      <c r="I92" s="21">
        <f t="shared" si="40"/>
        <v>15.658362989323843</v>
      </c>
      <c r="J92" s="37">
        <f t="shared" si="41"/>
        <v>237</v>
      </c>
      <c r="K92" s="25">
        <f t="shared" si="42"/>
        <v>77</v>
      </c>
      <c r="L92" s="21">
        <f t="shared" si="43"/>
        <v>32.489451476793249</v>
      </c>
      <c r="M92" s="17">
        <f t="shared" si="44"/>
        <v>281</v>
      </c>
      <c r="N92" s="25">
        <f t="shared" si="45"/>
        <v>10</v>
      </c>
      <c r="O92" s="30">
        <f t="shared" si="46"/>
        <v>3.5587188612099649</v>
      </c>
      <c r="P92" s="17">
        <f t="shared" si="47"/>
        <v>281</v>
      </c>
      <c r="Q92" s="25">
        <f t="shared" si="48"/>
        <v>6</v>
      </c>
      <c r="R92" s="31">
        <f t="shared" si="49"/>
        <v>2.1352313167259789</v>
      </c>
      <c r="S92" s="25">
        <f t="shared" si="50"/>
        <v>248</v>
      </c>
      <c r="T92" s="25">
        <f t="shared" si="51"/>
        <v>15</v>
      </c>
      <c r="U92" s="21">
        <f t="shared" si="52"/>
        <v>6.0483870967741939</v>
      </c>
      <c r="V92" s="37">
        <f t="shared" si="53"/>
        <v>21</v>
      </c>
      <c r="W92" s="31">
        <f t="shared" si="54"/>
        <v>7.4733096085409247</v>
      </c>
      <c r="X92" s="37">
        <f t="shared" si="55"/>
        <v>6</v>
      </c>
      <c r="Y92" s="30">
        <f t="shared" si="56"/>
        <v>2.1352313167259789</v>
      </c>
    </row>
    <row r="93" spans="2:25" ht="15" customHeight="1" thickBot="1" x14ac:dyDescent="0.3">
      <c r="B93" s="81"/>
      <c r="C93" s="71"/>
      <c r="D93" s="71" t="str">
        <f>UPPER(_xlfn.CONCAT("Total ",B92))</f>
        <v>TOTAL ZONA NORTE</v>
      </c>
      <c r="E93" s="71"/>
      <c r="F93" s="82"/>
      <c r="G93" s="19">
        <f>SUM(G78:G92)</f>
        <v>8369</v>
      </c>
      <c r="H93" s="27">
        <f>SUM(H78:H92)</f>
        <v>1431</v>
      </c>
      <c r="I93" s="23">
        <f>H93/G93*100</f>
        <v>17.098817062970486</v>
      </c>
      <c r="J93" s="39">
        <f>SUM(J78:J92)</f>
        <v>6938</v>
      </c>
      <c r="K93" s="27">
        <f>SUM(K78:K92)</f>
        <v>2659</v>
      </c>
      <c r="L93" s="23">
        <f>K93/J93*100</f>
        <v>38.325165753819547</v>
      </c>
      <c r="M93" s="19">
        <f>SUM(M78:M92)</f>
        <v>8369</v>
      </c>
      <c r="N93" s="27">
        <f>SUM(N78:N92)</f>
        <v>371</v>
      </c>
      <c r="O93" s="34">
        <f>N93/M93*100</f>
        <v>4.4330266459553114</v>
      </c>
      <c r="P93" s="19">
        <f>SUM(P78:P92)</f>
        <v>8369</v>
      </c>
      <c r="Q93" s="27">
        <f>SUM(Q78:Q92)</f>
        <v>158</v>
      </c>
      <c r="R93" s="35">
        <f>Q93/P93*100</f>
        <v>1.8879197036682998</v>
      </c>
      <c r="S93" s="70">
        <f>SUM(S78:S92)</f>
        <v>7686</v>
      </c>
      <c r="T93" s="19">
        <f>SUM(T78:T92)</f>
        <v>685</v>
      </c>
      <c r="U93" s="35">
        <f>T93/S93*100</f>
        <v>8.9123080926359624</v>
      </c>
      <c r="V93" s="39">
        <f>SUM(V78:V92)</f>
        <v>423</v>
      </c>
      <c r="W93" s="35">
        <f>V93/P93*100</f>
        <v>5.0543673079220932</v>
      </c>
      <c r="X93" s="39">
        <f>SUM(X78:X92)</f>
        <v>102</v>
      </c>
      <c r="Y93" s="34">
        <f>X93/P93*100</f>
        <v>1.2187836061656112</v>
      </c>
    </row>
    <row r="94" spans="2:25" ht="15" customHeight="1" x14ac:dyDescent="0.25">
      <c r="B94" s="5" t="s">
        <v>49</v>
      </c>
      <c r="C94" s="7" t="s">
        <v>112</v>
      </c>
      <c r="D94" s="7" t="s">
        <v>112</v>
      </c>
      <c r="E94" s="7" t="s">
        <v>112</v>
      </c>
      <c r="F94" s="44">
        <v>230101</v>
      </c>
      <c r="G94" s="17">
        <f>IFERROR(VLOOKUP($F94,distrito035,2,0),"-")</f>
        <v>604</v>
      </c>
      <c r="H94" s="25">
        <f>IFERROR(VLOOKUP($F94,distrito035,3,0),"-")</f>
        <v>17</v>
      </c>
      <c r="I94" s="21">
        <f>IFERROR(VLOOKUP($F94,distrito035,4,0),"-")</f>
        <v>2.814569536423841</v>
      </c>
      <c r="J94" s="37">
        <f>IFERROR(VLOOKUP($F94,distrito035,5,0),"-")</f>
        <v>587</v>
      </c>
      <c r="K94" s="25">
        <f>IFERROR(VLOOKUP($F94,distrito035,6,0),"-")</f>
        <v>83</v>
      </c>
      <c r="L94" s="21">
        <f>IFERROR(VLOOKUP($F94,distrito035,7,0),"-")</f>
        <v>14.139693356047701</v>
      </c>
      <c r="M94" s="17">
        <f>IFERROR(VLOOKUP($F94,distrito035,8,0),"-")</f>
        <v>604</v>
      </c>
      <c r="N94" s="25">
        <f>IFERROR(VLOOKUP($F94,distrito035,9,0),"-")</f>
        <v>2</v>
      </c>
      <c r="O94" s="30">
        <f>IFERROR(VLOOKUP($F94,distrito035,10,0),"-")</f>
        <v>0.33112582781456956</v>
      </c>
      <c r="P94" s="17">
        <f>IFERROR(VLOOKUP($F94,distrito035,11,0),"-")</f>
        <v>604</v>
      </c>
      <c r="Q94" s="25">
        <f>IFERROR(VLOOKUP($F94,distrito035,12,0),"-")</f>
        <v>3</v>
      </c>
      <c r="R94" s="31">
        <f>IFERROR(VLOOKUP($F94,distrito035,13,0),"-")</f>
        <v>0.49668874172185434</v>
      </c>
      <c r="S94" s="25">
        <f>IFERROR(VLOOKUP($F94,distrito035,14,0),"-")</f>
        <v>528</v>
      </c>
      <c r="T94" s="25">
        <f>IFERROR(VLOOKUP($F94,distrito035,15,0),"-")</f>
        <v>30</v>
      </c>
      <c r="U94" s="21">
        <f>IFERROR(VLOOKUP($F94,distrito035,16,0),"-")</f>
        <v>5.6818181818181817</v>
      </c>
      <c r="V94" s="37">
        <f>IFERROR(VLOOKUP($F94,distrito035,17,0),"-")</f>
        <v>55</v>
      </c>
      <c r="W94" s="31">
        <f>IFERROR(VLOOKUP($F94,distrito035,18,0),"-")</f>
        <v>9.105960264900661</v>
      </c>
      <c r="X94" s="37">
        <f>IFERROR(VLOOKUP($F94,distrito035,19,0),"-")</f>
        <v>18</v>
      </c>
      <c r="Y94" s="30">
        <f>IFERROR(VLOOKUP($F94,distrito035,20,0),"-")</f>
        <v>2.9801324503311259</v>
      </c>
    </row>
    <row r="95" spans="2:25" ht="15" customHeight="1" thickBot="1" x14ac:dyDescent="0.3">
      <c r="B95" s="5" t="s">
        <v>49</v>
      </c>
      <c r="C95" s="7" t="s">
        <v>112</v>
      </c>
      <c r="D95" s="7" t="s">
        <v>112</v>
      </c>
      <c r="E95" s="7" t="s">
        <v>175</v>
      </c>
      <c r="F95" s="44">
        <v>230111</v>
      </c>
      <c r="G95" s="17">
        <f>IFERROR(VLOOKUP($F95,distrito035,2,0),"-")</f>
        <v>263</v>
      </c>
      <c r="H95" s="25">
        <f>IFERROR(VLOOKUP($F95,distrito035,3,0),"-")</f>
        <v>18</v>
      </c>
      <c r="I95" s="21">
        <f>IFERROR(VLOOKUP($F95,distrito035,4,0),"-")</f>
        <v>6.8441064638783269</v>
      </c>
      <c r="J95" s="37">
        <f>IFERROR(VLOOKUP($F95,distrito035,5,0),"-")</f>
        <v>245</v>
      </c>
      <c r="K95" s="25">
        <f>IFERROR(VLOOKUP($F95,distrito035,6,0),"-")</f>
        <v>46</v>
      </c>
      <c r="L95" s="21">
        <f>IFERROR(VLOOKUP($F95,distrito035,7,0),"-")</f>
        <v>18.775510204081634</v>
      </c>
      <c r="M95" s="17">
        <f>IFERROR(VLOOKUP($F95,distrito035,8,0),"-")</f>
        <v>263</v>
      </c>
      <c r="N95" s="25">
        <f>IFERROR(VLOOKUP($F95,distrito035,9,0),"-")</f>
        <v>0</v>
      </c>
      <c r="O95" s="30">
        <f>IFERROR(VLOOKUP($F95,distrito035,10,0),"-")</f>
        <v>0</v>
      </c>
      <c r="P95" s="17">
        <f>IFERROR(VLOOKUP($F95,distrito035,11,0),"-")</f>
        <v>263</v>
      </c>
      <c r="Q95" s="25">
        <f>IFERROR(VLOOKUP($F95,distrito035,12,0),"-")</f>
        <v>1</v>
      </c>
      <c r="R95" s="31">
        <f>IFERROR(VLOOKUP($F95,distrito035,13,0),"-")</f>
        <v>0.38022813688212925</v>
      </c>
      <c r="S95" s="25">
        <f>IFERROR(VLOOKUP($F95,distrito035,14,0),"-")</f>
        <v>224</v>
      </c>
      <c r="T95" s="25">
        <f>IFERROR(VLOOKUP($F95,distrito035,15,0),"-")</f>
        <v>9</v>
      </c>
      <c r="U95" s="21">
        <f>IFERROR(VLOOKUP($F95,distrito035,16,0),"-")</f>
        <v>4.0178571428571432</v>
      </c>
      <c r="V95" s="37">
        <f>IFERROR(VLOOKUP($F95,distrito035,17,0),"-")</f>
        <v>28</v>
      </c>
      <c r="W95" s="31">
        <f>IFERROR(VLOOKUP($F95,distrito035,18,0),"-")</f>
        <v>10.646387832699618</v>
      </c>
      <c r="X95" s="37">
        <f>IFERROR(VLOOKUP($F95,distrito035,19,0),"-")</f>
        <v>10</v>
      </c>
      <c r="Y95" s="30">
        <f>IFERROR(VLOOKUP($F95,distrito035,20,0),"-")</f>
        <v>3.8022813688212929</v>
      </c>
    </row>
    <row r="96" spans="2:25" ht="15" customHeight="1" thickBot="1" x14ac:dyDescent="0.3">
      <c r="B96" s="81"/>
      <c r="C96" s="71"/>
      <c r="D96" s="71" t="str">
        <f>UPPER(_xlfn.CONCAT("Total ",B95))</f>
        <v>TOTAL ZONA SUR</v>
      </c>
      <c r="E96" s="71"/>
      <c r="F96" s="82"/>
      <c r="G96" s="19">
        <f>SUM(G94:G95)</f>
        <v>867</v>
      </c>
      <c r="H96" s="27">
        <f>SUM(H94:H95)</f>
        <v>35</v>
      </c>
      <c r="I96" s="23">
        <f>H96/G96*100</f>
        <v>4.0369088811995386</v>
      </c>
      <c r="J96" s="39">
        <f>SUM(J94:J95)</f>
        <v>832</v>
      </c>
      <c r="K96" s="27">
        <f>SUM(K94:K95)</f>
        <v>129</v>
      </c>
      <c r="L96" s="23">
        <f>K96/J96*100</f>
        <v>15.504807692307693</v>
      </c>
      <c r="M96" s="19">
        <f>SUM(M94:M95)</f>
        <v>867</v>
      </c>
      <c r="N96" s="27">
        <f>SUM(N94:N95)</f>
        <v>2</v>
      </c>
      <c r="O96" s="34">
        <f>N96/M96*100</f>
        <v>0.23068050749711649</v>
      </c>
      <c r="P96" s="19">
        <f>SUM(P94:P95)</f>
        <v>867</v>
      </c>
      <c r="Q96" s="27">
        <f>SUM(Q94:Q95)</f>
        <v>4</v>
      </c>
      <c r="R96" s="35">
        <f>Q96/P96*100</f>
        <v>0.46136101499423299</v>
      </c>
      <c r="S96" s="70">
        <f>SUM(S94:S95)</f>
        <v>752</v>
      </c>
      <c r="T96" s="19">
        <f>SUM(T94:T95)</f>
        <v>39</v>
      </c>
      <c r="U96" s="35">
        <f>T96/S96*100</f>
        <v>5.1861702127659575</v>
      </c>
      <c r="V96" s="39">
        <f>SUM(V94:V95)</f>
        <v>83</v>
      </c>
      <c r="W96" s="35">
        <f>V96/P96*100</f>
        <v>9.573241061130334</v>
      </c>
      <c r="X96" s="39">
        <f>SUM(X94:X95)</f>
        <v>28</v>
      </c>
      <c r="Y96" s="34">
        <f>X96/P96*100</f>
        <v>3.2295271049596308</v>
      </c>
    </row>
    <row r="97" spans="2:25" ht="15" customHeight="1" thickBot="1" x14ac:dyDescent="0.3">
      <c r="B97" s="81"/>
      <c r="C97" s="71"/>
      <c r="D97" s="71" t="s">
        <v>176</v>
      </c>
      <c r="E97" s="71"/>
      <c r="F97" s="82"/>
      <c r="G97" s="19">
        <f>G96+G93+G77+G55+G49</f>
        <v>34816</v>
      </c>
      <c r="H97" s="19">
        <f>H96+H93+H77+H55+H49</f>
        <v>7058</v>
      </c>
      <c r="I97" s="23">
        <f>H97/G97*100</f>
        <v>20.272288602941178</v>
      </c>
      <c r="J97" s="19">
        <f>J96+J93+J77+J55+J49</f>
        <v>27758</v>
      </c>
      <c r="K97" s="19">
        <f>K96+K93+K77+K55+K49</f>
        <v>10994</v>
      </c>
      <c r="L97" s="23">
        <f>K97/J97*100</f>
        <v>39.606599899128184</v>
      </c>
      <c r="M97" s="19">
        <f>M96+M93+M77+M55+M49</f>
        <v>34816</v>
      </c>
      <c r="N97" s="19">
        <f>N96+N93+N77+N55+N49</f>
        <v>1968</v>
      </c>
      <c r="O97" s="34">
        <f>N97/M97*100</f>
        <v>5.6525735294117645</v>
      </c>
      <c r="P97" s="19">
        <f>P96+P93+P77+P55+P49</f>
        <v>34816</v>
      </c>
      <c r="Q97" s="19">
        <f>Q96+Q93+Q77+Q55+Q49</f>
        <v>751</v>
      </c>
      <c r="R97" s="35">
        <f>Q97/P97*100</f>
        <v>2.1570542279411766</v>
      </c>
      <c r="S97" s="19">
        <f>S96+S93+S77+S55+S49</f>
        <v>31732</v>
      </c>
      <c r="T97" s="19">
        <f>T96+T93+T77+T55+T49</f>
        <v>2693</v>
      </c>
      <c r="U97" s="35">
        <f>T97/S97*100</f>
        <v>8.4867011218958766</v>
      </c>
      <c r="V97" s="19">
        <f>V96+V93+V77+V55+V49</f>
        <v>1878</v>
      </c>
      <c r="W97" s="35">
        <f>V97/P97*100</f>
        <v>5.3940716911764701</v>
      </c>
      <c r="X97" s="19">
        <f>X96+X93+X77+X55+X49</f>
        <v>455</v>
      </c>
      <c r="Y97" s="34">
        <f>X97/P97*100</f>
        <v>1.3068704044117647</v>
      </c>
    </row>
    <row r="98" spans="2:25" ht="15" customHeight="1" x14ac:dyDescent="0.25">
      <c r="B98" s="2" t="str">
        <f>_xlfn.CONCAT("Fuente: Sistema de Información SIEN - HIS, ",RIGHT(INICIO!C8,4),".")</f>
        <v>Fuente: Sistema de Información SIEN - HIS, 2025.</v>
      </c>
      <c r="C98" s="2"/>
      <c r="D98" s="2"/>
      <c r="E98" s="2"/>
      <c r="F98" s="2"/>
      <c r="G98" s="2"/>
    </row>
    <row r="99" spans="2:25" ht="15" customHeight="1" x14ac:dyDescent="0.25">
      <c r="B99" s="2" t="s">
        <v>69</v>
      </c>
      <c r="C99" s="2"/>
      <c r="D99" s="2"/>
      <c r="E99" s="2"/>
      <c r="F99" s="2"/>
      <c r="G99" s="83"/>
    </row>
    <row r="100" spans="2:25" ht="15" customHeight="1" x14ac:dyDescent="0.25">
      <c r="B100" s="2" t="s">
        <v>16</v>
      </c>
      <c r="C100" s="2"/>
      <c r="D100" s="2"/>
      <c r="E100" s="2"/>
      <c r="F100" s="2"/>
      <c r="G100" s="2"/>
    </row>
    <row r="101" spans="2:25" ht="15" customHeight="1" x14ac:dyDescent="0.25">
      <c r="B101" s="2" t="s">
        <v>21</v>
      </c>
      <c r="C101" s="2"/>
      <c r="D101" s="2"/>
      <c r="E101" s="2"/>
      <c r="F101" s="2"/>
      <c r="G101" s="2"/>
    </row>
    <row r="102" spans="2:25" ht="15" customHeight="1" x14ac:dyDescent="0.25">
      <c r="B102" s="2" t="s">
        <v>36</v>
      </c>
      <c r="C102" s="2"/>
    </row>
    <row r="103" spans="2:25" ht="15" customHeight="1" x14ac:dyDescent="0.25">
      <c r="B103" s="2"/>
      <c r="C103" s="2"/>
    </row>
  </sheetData>
  <mergeCells count="22">
    <mergeCell ref="B2:Y2"/>
    <mergeCell ref="B3:Y3"/>
    <mergeCell ref="B5:B7"/>
    <mergeCell ref="D5:D7"/>
    <mergeCell ref="E5:E7"/>
    <mergeCell ref="F5:F7"/>
    <mergeCell ref="G5:L5"/>
    <mergeCell ref="M5:O5"/>
    <mergeCell ref="P5:Y5"/>
    <mergeCell ref="G6:G7"/>
    <mergeCell ref="C5:C7"/>
    <mergeCell ref="Q6:R6"/>
    <mergeCell ref="S6:S7"/>
    <mergeCell ref="T6:U6"/>
    <mergeCell ref="V6:W6"/>
    <mergeCell ref="X6:Y6"/>
    <mergeCell ref="P6:P7"/>
    <mergeCell ref="H6:I6"/>
    <mergeCell ref="J6:J7"/>
    <mergeCell ref="K6:L6"/>
    <mergeCell ref="M6:M7"/>
    <mergeCell ref="N6:O6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tabColor rgb="FF00B050"/>
  </sheetPr>
  <dimension ref="B2:U37"/>
  <sheetViews>
    <sheetView showGridLines="0" topLeftCell="A7" zoomScaleNormal="100" workbookViewId="0">
      <selection activeCell="B8" sqref="B8:U32"/>
    </sheetView>
  </sheetViews>
  <sheetFormatPr baseColWidth="10" defaultColWidth="11.42578125" defaultRowHeight="15" customHeight="1" x14ac:dyDescent="0.25"/>
  <cols>
    <col min="1" max="1" width="12.7109375" style="1" customWidth="1"/>
    <col min="2" max="2" width="15.7109375" style="1" customWidth="1"/>
    <col min="3" max="21" width="12.7109375" style="1" customWidth="1"/>
    <col min="22" max="16384" width="11.42578125" style="1"/>
  </cols>
  <sheetData>
    <row r="2" spans="2:21" ht="84.95" customHeight="1" x14ac:dyDescent="0.25">
      <c r="B2" s="91" t="s">
        <v>56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</row>
    <row r="3" spans="2:21" ht="15" customHeight="1" x14ac:dyDescent="0.25">
      <c r="B3" s="92" t="str">
        <f>INICIO!C$8</f>
        <v>PERIODO: ENERO A MARZO - 2025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</row>
    <row r="4" spans="2:21" ht="15" customHeight="1" thickBot="1" x14ac:dyDescent="0.3"/>
    <row r="5" spans="2:21" ht="15" customHeight="1" thickBot="1" x14ac:dyDescent="0.3">
      <c r="B5" s="94" t="s">
        <v>0</v>
      </c>
      <c r="C5" s="93" t="s">
        <v>11</v>
      </c>
      <c r="D5" s="93"/>
      <c r="E5" s="93"/>
      <c r="F5" s="93"/>
      <c r="G5" s="93"/>
      <c r="H5" s="93"/>
      <c r="I5" s="93" t="s">
        <v>12</v>
      </c>
      <c r="J5" s="93"/>
      <c r="K5" s="93"/>
      <c r="L5" s="93" t="s">
        <v>14</v>
      </c>
      <c r="M5" s="93"/>
      <c r="N5" s="93"/>
      <c r="O5" s="93"/>
      <c r="P5" s="93"/>
      <c r="Q5" s="93"/>
      <c r="R5" s="93"/>
      <c r="S5" s="93"/>
      <c r="T5" s="93"/>
      <c r="U5" s="93"/>
    </row>
    <row r="6" spans="2:21" ht="15" customHeight="1" thickBot="1" x14ac:dyDescent="0.3">
      <c r="B6" s="94"/>
      <c r="C6" s="93" t="s">
        <v>10</v>
      </c>
      <c r="D6" s="93" t="s">
        <v>9</v>
      </c>
      <c r="E6" s="93"/>
      <c r="F6" s="93" t="s">
        <v>10</v>
      </c>
      <c r="G6" s="97" t="s">
        <v>20</v>
      </c>
      <c r="H6" s="96"/>
      <c r="I6" s="93" t="s">
        <v>10</v>
      </c>
      <c r="J6" s="93" t="s">
        <v>13</v>
      </c>
      <c r="K6" s="93"/>
      <c r="L6" s="93" t="s">
        <v>10</v>
      </c>
      <c r="M6" s="93" t="s">
        <v>15</v>
      </c>
      <c r="N6" s="93"/>
      <c r="O6" s="93" t="s">
        <v>10</v>
      </c>
      <c r="P6" s="95" t="s">
        <v>41</v>
      </c>
      <c r="Q6" s="96"/>
      <c r="R6" s="93" t="s">
        <v>3</v>
      </c>
      <c r="S6" s="93"/>
      <c r="T6" s="93" t="s">
        <v>4</v>
      </c>
      <c r="U6" s="93"/>
    </row>
    <row r="7" spans="2:21" ht="30" customHeight="1" thickBot="1" x14ac:dyDescent="0.3">
      <c r="B7" s="94"/>
      <c r="C7" s="93"/>
      <c r="D7" s="9" t="s">
        <v>1</v>
      </c>
      <c r="E7" s="9" t="s">
        <v>2</v>
      </c>
      <c r="F7" s="93"/>
      <c r="G7" s="9" t="s">
        <v>1</v>
      </c>
      <c r="H7" s="9" t="s">
        <v>2</v>
      </c>
      <c r="I7" s="93"/>
      <c r="J7" s="9" t="s">
        <v>1</v>
      </c>
      <c r="K7" s="9" t="s">
        <v>2</v>
      </c>
      <c r="L7" s="93"/>
      <c r="M7" s="9" t="s">
        <v>1</v>
      </c>
      <c r="N7" s="9" t="s">
        <v>2</v>
      </c>
      <c r="O7" s="93"/>
      <c r="P7" s="9" t="s">
        <v>1</v>
      </c>
      <c r="Q7" s="9" t="s">
        <v>2</v>
      </c>
      <c r="R7" s="9" t="s">
        <v>1</v>
      </c>
      <c r="S7" s="9" t="s">
        <v>2</v>
      </c>
      <c r="T7" s="9" t="s">
        <v>1</v>
      </c>
      <c r="U7" s="9" t="s">
        <v>2</v>
      </c>
    </row>
    <row r="8" spans="2:21" ht="15" customHeight="1" x14ac:dyDescent="0.25">
      <c r="B8" s="13" t="s">
        <v>178</v>
      </c>
      <c r="C8" s="16">
        <v>7754</v>
      </c>
      <c r="D8" s="24">
        <v>2835</v>
      </c>
      <c r="E8" s="20">
        <v>36.561774567964925</v>
      </c>
      <c r="F8" s="36">
        <v>4919</v>
      </c>
      <c r="G8" s="24">
        <v>2860</v>
      </c>
      <c r="H8" s="20">
        <v>58.141898759910546</v>
      </c>
      <c r="I8" s="16">
        <v>7754</v>
      </c>
      <c r="J8" s="24">
        <v>567</v>
      </c>
      <c r="K8" s="28">
        <v>7.3123549135929844</v>
      </c>
      <c r="L8" s="16">
        <v>7754</v>
      </c>
      <c r="M8" s="24">
        <v>143</v>
      </c>
      <c r="N8" s="29">
        <v>1.8442094402888833</v>
      </c>
      <c r="O8" s="72">
        <v>7033</v>
      </c>
      <c r="P8" s="72">
        <v>466</v>
      </c>
      <c r="Q8" s="20">
        <v>6.6259064410635578</v>
      </c>
      <c r="R8" s="36">
        <v>438</v>
      </c>
      <c r="S8" s="29">
        <v>5.648697446479237</v>
      </c>
      <c r="T8" s="36">
        <v>140</v>
      </c>
      <c r="U8" s="28">
        <v>1.8055197317513543</v>
      </c>
    </row>
    <row r="9" spans="2:21" ht="15" customHeight="1" x14ac:dyDescent="0.25">
      <c r="B9" s="14" t="s">
        <v>179</v>
      </c>
      <c r="C9" s="17">
        <v>0</v>
      </c>
      <c r="D9" s="25">
        <v>0</v>
      </c>
      <c r="E9" s="21">
        <v>0</v>
      </c>
      <c r="F9" s="37">
        <v>0</v>
      </c>
      <c r="G9" s="25">
        <v>0</v>
      </c>
      <c r="H9" s="21">
        <v>0</v>
      </c>
      <c r="I9" s="17">
        <v>0</v>
      </c>
      <c r="J9" s="25">
        <v>0</v>
      </c>
      <c r="K9" s="30">
        <v>0</v>
      </c>
      <c r="L9" s="17">
        <v>0</v>
      </c>
      <c r="M9" s="25">
        <v>0</v>
      </c>
      <c r="N9" s="31">
        <v>0</v>
      </c>
      <c r="O9" s="25">
        <v>0</v>
      </c>
      <c r="P9" s="25">
        <v>0</v>
      </c>
      <c r="Q9" s="21">
        <v>0</v>
      </c>
      <c r="R9" s="37">
        <v>0</v>
      </c>
      <c r="S9" s="31">
        <v>0</v>
      </c>
      <c r="T9" s="37">
        <v>0</v>
      </c>
      <c r="U9" s="30">
        <v>0</v>
      </c>
    </row>
    <row r="10" spans="2:21" ht="15" customHeight="1" x14ac:dyDescent="0.25">
      <c r="B10" s="14" t="s">
        <v>180</v>
      </c>
      <c r="C10" s="17">
        <v>0</v>
      </c>
      <c r="D10" s="25">
        <v>0</v>
      </c>
      <c r="E10" s="21">
        <v>0</v>
      </c>
      <c r="F10" s="37">
        <v>0</v>
      </c>
      <c r="G10" s="25">
        <v>0</v>
      </c>
      <c r="H10" s="21">
        <v>0</v>
      </c>
      <c r="I10" s="17">
        <v>0</v>
      </c>
      <c r="J10" s="25">
        <v>0</v>
      </c>
      <c r="K10" s="30">
        <v>0</v>
      </c>
      <c r="L10" s="17">
        <v>0</v>
      </c>
      <c r="M10" s="25">
        <v>0</v>
      </c>
      <c r="N10" s="31">
        <v>0</v>
      </c>
      <c r="O10" s="25">
        <v>0</v>
      </c>
      <c r="P10" s="25">
        <v>0</v>
      </c>
      <c r="Q10" s="21">
        <v>0</v>
      </c>
      <c r="R10" s="37">
        <v>0</v>
      </c>
      <c r="S10" s="31">
        <v>0</v>
      </c>
      <c r="T10" s="37">
        <v>0</v>
      </c>
      <c r="U10" s="30">
        <v>0</v>
      </c>
    </row>
    <row r="11" spans="2:21" ht="15" customHeight="1" x14ac:dyDescent="0.25">
      <c r="B11" s="14" t="s">
        <v>181</v>
      </c>
      <c r="C11" s="17">
        <v>0</v>
      </c>
      <c r="D11" s="25">
        <v>0</v>
      </c>
      <c r="E11" s="21">
        <v>0</v>
      </c>
      <c r="F11" s="37">
        <v>0</v>
      </c>
      <c r="G11" s="25">
        <v>0</v>
      </c>
      <c r="H11" s="21">
        <v>0</v>
      </c>
      <c r="I11" s="17">
        <v>0</v>
      </c>
      <c r="J11" s="25">
        <v>0</v>
      </c>
      <c r="K11" s="30">
        <v>0</v>
      </c>
      <c r="L11" s="17">
        <v>0</v>
      </c>
      <c r="M11" s="25">
        <v>0</v>
      </c>
      <c r="N11" s="31">
        <v>0</v>
      </c>
      <c r="O11" s="25">
        <v>0</v>
      </c>
      <c r="P11" s="25">
        <v>0</v>
      </c>
      <c r="Q11" s="21">
        <v>0</v>
      </c>
      <c r="R11" s="37">
        <v>0</v>
      </c>
      <c r="S11" s="31">
        <v>0</v>
      </c>
      <c r="T11" s="37">
        <v>0</v>
      </c>
      <c r="U11" s="30">
        <v>0</v>
      </c>
    </row>
    <row r="12" spans="2:21" ht="15" customHeight="1" x14ac:dyDescent="0.25">
      <c r="B12" s="14" t="s">
        <v>182</v>
      </c>
      <c r="C12" s="17">
        <v>0</v>
      </c>
      <c r="D12" s="25">
        <v>0</v>
      </c>
      <c r="E12" s="21">
        <v>0</v>
      </c>
      <c r="F12" s="37">
        <v>0</v>
      </c>
      <c r="G12" s="25">
        <v>0</v>
      </c>
      <c r="H12" s="21">
        <v>0</v>
      </c>
      <c r="I12" s="17">
        <v>0</v>
      </c>
      <c r="J12" s="25">
        <v>0</v>
      </c>
      <c r="K12" s="30">
        <v>0</v>
      </c>
      <c r="L12" s="17">
        <v>0</v>
      </c>
      <c r="M12" s="25">
        <v>0</v>
      </c>
      <c r="N12" s="31">
        <v>0</v>
      </c>
      <c r="O12" s="25">
        <v>0</v>
      </c>
      <c r="P12" s="25">
        <v>0</v>
      </c>
      <c r="Q12" s="21">
        <v>0</v>
      </c>
      <c r="R12" s="37">
        <v>0</v>
      </c>
      <c r="S12" s="31">
        <v>0</v>
      </c>
      <c r="T12" s="37">
        <v>0</v>
      </c>
      <c r="U12" s="30">
        <v>0</v>
      </c>
    </row>
    <row r="13" spans="2:21" ht="15" customHeight="1" x14ac:dyDescent="0.25">
      <c r="B13" s="14" t="s">
        <v>183</v>
      </c>
      <c r="C13" s="17">
        <v>4749</v>
      </c>
      <c r="D13" s="25">
        <v>900</v>
      </c>
      <c r="E13" s="21">
        <v>18.951358180669615</v>
      </c>
      <c r="F13" s="37">
        <v>3849</v>
      </c>
      <c r="G13" s="25">
        <v>1773</v>
      </c>
      <c r="H13" s="21">
        <v>46.0639127045986</v>
      </c>
      <c r="I13" s="17">
        <v>4749</v>
      </c>
      <c r="J13" s="25">
        <v>203</v>
      </c>
      <c r="K13" s="30">
        <v>4.2745841229732573</v>
      </c>
      <c r="L13" s="17">
        <v>4749</v>
      </c>
      <c r="M13" s="25">
        <v>64</v>
      </c>
      <c r="N13" s="31">
        <v>1.3476521372920613</v>
      </c>
      <c r="O13" s="25">
        <v>4395</v>
      </c>
      <c r="P13" s="25">
        <v>320</v>
      </c>
      <c r="Q13" s="21">
        <v>7.2810011376564274</v>
      </c>
      <c r="R13" s="37">
        <v>228</v>
      </c>
      <c r="S13" s="31">
        <v>4.8010107391029688</v>
      </c>
      <c r="T13" s="37">
        <v>62</v>
      </c>
      <c r="U13" s="30">
        <v>1.3055380080016845</v>
      </c>
    </row>
    <row r="14" spans="2:21" ht="15" customHeight="1" x14ac:dyDescent="0.25">
      <c r="B14" s="14" t="s">
        <v>184</v>
      </c>
      <c r="C14" s="17">
        <v>0</v>
      </c>
      <c r="D14" s="25">
        <v>0</v>
      </c>
      <c r="E14" s="21">
        <v>0</v>
      </c>
      <c r="F14" s="37">
        <v>0</v>
      </c>
      <c r="G14" s="25">
        <v>0</v>
      </c>
      <c r="H14" s="21">
        <v>0</v>
      </c>
      <c r="I14" s="17">
        <v>0</v>
      </c>
      <c r="J14" s="25">
        <v>0</v>
      </c>
      <c r="K14" s="30">
        <v>0</v>
      </c>
      <c r="L14" s="17">
        <v>0</v>
      </c>
      <c r="M14" s="25">
        <v>0</v>
      </c>
      <c r="N14" s="31">
        <v>0</v>
      </c>
      <c r="O14" s="25">
        <v>0</v>
      </c>
      <c r="P14" s="25">
        <v>0</v>
      </c>
      <c r="Q14" s="21">
        <v>0</v>
      </c>
      <c r="R14" s="37">
        <v>0</v>
      </c>
      <c r="S14" s="31">
        <v>0</v>
      </c>
      <c r="T14" s="37">
        <v>0</v>
      </c>
      <c r="U14" s="30">
        <v>0</v>
      </c>
    </row>
    <row r="15" spans="2:21" ht="15" customHeight="1" x14ac:dyDescent="0.25">
      <c r="B15" s="14" t="s">
        <v>185</v>
      </c>
      <c r="C15" s="17">
        <v>0</v>
      </c>
      <c r="D15" s="25">
        <v>0</v>
      </c>
      <c r="E15" s="21">
        <v>0</v>
      </c>
      <c r="F15" s="37">
        <v>0</v>
      </c>
      <c r="G15" s="25">
        <v>0</v>
      </c>
      <c r="H15" s="21">
        <v>0</v>
      </c>
      <c r="I15" s="17">
        <v>0</v>
      </c>
      <c r="J15" s="25">
        <v>0</v>
      </c>
      <c r="K15" s="30">
        <v>0</v>
      </c>
      <c r="L15" s="17">
        <v>0</v>
      </c>
      <c r="M15" s="25">
        <v>0</v>
      </c>
      <c r="N15" s="31">
        <v>0</v>
      </c>
      <c r="O15" s="25">
        <v>0</v>
      </c>
      <c r="P15" s="25">
        <v>0</v>
      </c>
      <c r="Q15" s="21">
        <v>0</v>
      </c>
      <c r="R15" s="37">
        <v>0</v>
      </c>
      <c r="S15" s="31">
        <v>0</v>
      </c>
      <c r="T15" s="37">
        <v>0</v>
      </c>
      <c r="U15" s="30">
        <v>0</v>
      </c>
    </row>
    <row r="16" spans="2:21" ht="15" customHeight="1" x14ac:dyDescent="0.25">
      <c r="B16" s="14" t="s">
        <v>186</v>
      </c>
      <c r="C16" s="17">
        <v>0</v>
      </c>
      <c r="D16" s="25">
        <v>0</v>
      </c>
      <c r="E16" s="21">
        <v>0</v>
      </c>
      <c r="F16" s="37">
        <v>0</v>
      </c>
      <c r="G16" s="25">
        <v>0</v>
      </c>
      <c r="H16" s="21">
        <v>0</v>
      </c>
      <c r="I16" s="17">
        <v>0</v>
      </c>
      <c r="J16" s="25">
        <v>0</v>
      </c>
      <c r="K16" s="30">
        <v>0</v>
      </c>
      <c r="L16" s="17">
        <v>0</v>
      </c>
      <c r="M16" s="25">
        <v>0</v>
      </c>
      <c r="N16" s="31">
        <v>0</v>
      </c>
      <c r="O16" s="25">
        <v>0</v>
      </c>
      <c r="P16" s="25">
        <v>0</v>
      </c>
      <c r="Q16" s="21">
        <v>0</v>
      </c>
      <c r="R16" s="37">
        <v>0</v>
      </c>
      <c r="S16" s="31">
        <v>0</v>
      </c>
      <c r="T16" s="37">
        <v>0</v>
      </c>
      <c r="U16" s="30">
        <v>0</v>
      </c>
    </row>
    <row r="17" spans="2:21" ht="15" customHeight="1" x14ac:dyDescent="0.25">
      <c r="B17" s="14" t="s">
        <v>187</v>
      </c>
      <c r="C17" s="17">
        <v>0</v>
      </c>
      <c r="D17" s="25">
        <v>0</v>
      </c>
      <c r="E17" s="21">
        <v>0</v>
      </c>
      <c r="F17" s="37">
        <v>0</v>
      </c>
      <c r="G17" s="25">
        <v>0</v>
      </c>
      <c r="H17" s="21">
        <v>0</v>
      </c>
      <c r="I17" s="17">
        <v>0</v>
      </c>
      <c r="J17" s="25">
        <v>0</v>
      </c>
      <c r="K17" s="30">
        <v>0</v>
      </c>
      <c r="L17" s="17">
        <v>0</v>
      </c>
      <c r="M17" s="25">
        <v>0</v>
      </c>
      <c r="N17" s="31">
        <v>0</v>
      </c>
      <c r="O17" s="25">
        <v>0</v>
      </c>
      <c r="P17" s="25">
        <v>0</v>
      </c>
      <c r="Q17" s="21">
        <v>0</v>
      </c>
      <c r="R17" s="37">
        <v>0</v>
      </c>
      <c r="S17" s="31">
        <v>0</v>
      </c>
      <c r="T17" s="37">
        <v>0</v>
      </c>
      <c r="U17" s="30">
        <v>0</v>
      </c>
    </row>
    <row r="18" spans="2:21" ht="15" customHeight="1" x14ac:dyDescent="0.25">
      <c r="B18" s="14" t="s">
        <v>188</v>
      </c>
      <c r="C18" s="17">
        <v>0</v>
      </c>
      <c r="D18" s="25">
        <v>0</v>
      </c>
      <c r="E18" s="21">
        <v>0</v>
      </c>
      <c r="F18" s="37">
        <v>0</v>
      </c>
      <c r="G18" s="25">
        <v>0</v>
      </c>
      <c r="H18" s="21">
        <v>0</v>
      </c>
      <c r="I18" s="17">
        <v>0</v>
      </c>
      <c r="J18" s="25">
        <v>0</v>
      </c>
      <c r="K18" s="30">
        <v>0</v>
      </c>
      <c r="L18" s="17">
        <v>0</v>
      </c>
      <c r="M18" s="25">
        <v>0</v>
      </c>
      <c r="N18" s="31">
        <v>0</v>
      </c>
      <c r="O18" s="25">
        <v>0</v>
      </c>
      <c r="P18" s="25">
        <v>0</v>
      </c>
      <c r="Q18" s="21">
        <v>0</v>
      </c>
      <c r="R18" s="37">
        <v>0</v>
      </c>
      <c r="S18" s="31">
        <v>0</v>
      </c>
      <c r="T18" s="37">
        <v>0</v>
      </c>
      <c r="U18" s="30">
        <v>0</v>
      </c>
    </row>
    <row r="19" spans="2:21" ht="15" customHeight="1" x14ac:dyDescent="0.25">
      <c r="B19" s="14" t="s">
        <v>189</v>
      </c>
      <c r="C19" s="17">
        <v>0</v>
      </c>
      <c r="D19" s="25">
        <v>0</v>
      </c>
      <c r="E19" s="21">
        <v>0</v>
      </c>
      <c r="F19" s="37">
        <v>0</v>
      </c>
      <c r="G19" s="25">
        <v>0</v>
      </c>
      <c r="H19" s="21">
        <v>0</v>
      </c>
      <c r="I19" s="17">
        <v>0</v>
      </c>
      <c r="J19" s="25">
        <v>0</v>
      </c>
      <c r="K19" s="30">
        <v>0</v>
      </c>
      <c r="L19" s="17">
        <v>0</v>
      </c>
      <c r="M19" s="25">
        <v>0</v>
      </c>
      <c r="N19" s="31">
        <v>0</v>
      </c>
      <c r="O19" s="25">
        <v>0</v>
      </c>
      <c r="P19" s="25">
        <v>0</v>
      </c>
      <c r="Q19" s="21">
        <v>0</v>
      </c>
      <c r="R19" s="37">
        <v>0</v>
      </c>
      <c r="S19" s="31">
        <v>0</v>
      </c>
      <c r="T19" s="37">
        <v>0</v>
      </c>
      <c r="U19" s="30">
        <v>0</v>
      </c>
    </row>
    <row r="20" spans="2:21" ht="15" customHeight="1" x14ac:dyDescent="0.25">
      <c r="B20" s="14" t="s">
        <v>190</v>
      </c>
      <c r="C20" s="17">
        <v>0</v>
      </c>
      <c r="D20" s="25">
        <v>0</v>
      </c>
      <c r="E20" s="21">
        <v>0</v>
      </c>
      <c r="F20" s="37">
        <v>0</v>
      </c>
      <c r="G20" s="25">
        <v>0</v>
      </c>
      <c r="H20" s="21">
        <v>0</v>
      </c>
      <c r="I20" s="17">
        <v>0</v>
      </c>
      <c r="J20" s="25">
        <v>0</v>
      </c>
      <c r="K20" s="30">
        <v>0</v>
      </c>
      <c r="L20" s="17">
        <v>0</v>
      </c>
      <c r="M20" s="25">
        <v>0</v>
      </c>
      <c r="N20" s="31">
        <v>0</v>
      </c>
      <c r="O20" s="25">
        <v>0</v>
      </c>
      <c r="P20" s="25">
        <v>0</v>
      </c>
      <c r="Q20" s="21">
        <v>0</v>
      </c>
      <c r="R20" s="37">
        <v>0</v>
      </c>
      <c r="S20" s="31">
        <v>0</v>
      </c>
      <c r="T20" s="37">
        <v>0</v>
      </c>
      <c r="U20" s="30">
        <v>0</v>
      </c>
    </row>
    <row r="21" spans="2:21" ht="15" customHeight="1" x14ac:dyDescent="0.25">
      <c r="B21" s="14" t="s">
        <v>191</v>
      </c>
      <c r="C21" s="17">
        <v>0</v>
      </c>
      <c r="D21" s="25">
        <v>0</v>
      </c>
      <c r="E21" s="21">
        <v>0</v>
      </c>
      <c r="F21" s="37">
        <v>0</v>
      </c>
      <c r="G21" s="25">
        <v>0</v>
      </c>
      <c r="H21" s="21">
        <v>0</v>
      </c>
      <c r="I21" s="17">
        <v>0</v>
      </c>
      <c r="J21" s="25">
        <v>0</v>
      </c>
      <c r="K21" s="30">
        <v>0</v>
      </c>
      <c r="L21" s="17">
        <v>0</v>
      </c>
      <c r="M21" s="25">
        <v>0</v>
      </c>
      <c r="N21" s="31">
        <v>0</v>
      </c>
      <c r="O21" s="25">
        <v>0</v>
      </c>
      <c r="P21" s="25">
        <v>0</v>
      </c>
      <c r="Q21" s="21">
        <v>0</v>
      </c>
      <c r="R21" s="37">
        <v>0</v>
      </c>
      <c r="S21" s="31">
        <v>0</v>
      </c>
      <c r="T21" s="37">
        <v>0</v>
      </c>
      <c r="U21" s="30">
        <v>0</v>
      </c>
    </row>
    <row r="22" spans="2:21" ht="15" customHeight="1" x14ac:dyDescent="0.25">
      <c r="B22" s="14" t="s">
        <v>192</v>
      </c>
      <c r="C22" s="17">
        <v>0</v>
      </c>
      <c r="D22" s="25">
        <v>0</v>
      </c>
      <c r="E22" s="21">
        <v>0</v>
      </c>
      <c r="F22" s="37">
        <v>0</v>
      </c>
      <c r="G22" s="25">
        <v>0</v>
      </c>
      <c r="H22" s="21">
        <v>0</v>
      </c>
      <c r="I22" s="17">
        <v>0</v>
      </c>
      <c r="J22" s="25">
        <v>0</v>
      </c>
      <c r="K22" s="30">
        <v>0</v>
      </c>
      <c r="L22" s="17">
        <v>0</v>
      </c>
      <c r="M22" s="25">
        <v>0</v>
      </c>
      <c r="N22" s="31">
        <v>0</v>
      </c>
      <c r="O22" s="25">
        <v>0</v>
      </c>
      <c r="P22" s="25">
        <v>0</v>
      </c>
      <c r="Q22" s="21">
        <v>0</v>
      </c>
      <c r="R22" s="37">
        <v>0</v>
      </c>
      <c r="S22" s="31">
        <v>0</v>
      </c>
      <c r="T22" s="37">
        <v>0</v>
      </c>
      <c r="U22" s="30">
        <v>0</v>
      </c>
    </row>
    <row r="23" spans="2:21" ht="15" customHeight="1" x14ac:dyDescent="0.25">
      <c r="B23" s="14" t="s">
        <v>193</v>
      </c>
      <c r="C23" s="17">
        <v>8068</v>
      </c>
      <c r="D23" s="25">
        <v>2364</v>
      </c>
      <c r="E23" s="21">
        <v>29.300941993058998</v>
      </c>
      <c r="F23" s="37">
        <v>5704</v>
      </c>
      <c r="G23" s="25">
        <v>2803</v>
      </c>
      <c r="H23" s="21">
        <v>49.140953716690042</v>
      </c>
      <c r="I23" s="17">
        <v>8068</v>
      </c>
      <c r="J23" s="25">
        <v>753</v>
      </c>
      <c r="K23" s="30">
        <v>9.3331680713931586</v>
      </c>
      <c r="L23" s="17">
        <v>8068</v>
      </c>
      <c r="M23" s="25">
        <v>372</v>
      </c>
      <c r="N23" s="31">
        <v>4.6108081308874569</v>
      </c>
      <c r="O23" s="25">
        <v>7221</v>
      </c>
      <c r="P23" s="25">
        <v>709</v>
      </c>
      <c r="Q23" s="21">
        <v>9.8185846835618324</v>
      </c>
      <c r="R23" s="37">
        <v>378</v>
      </c>
      <c r="S23" s="31">
        <v>4.6851760039662862</v>
      </c>
      <c r="T23" s="37">
        <v>97</v>
      </c>
      <c r="U23" s="30">
        <v>1.2022806147744176</v>
      </c>
    </row>
    <row r="24" spans="2:21" ht="15" customHeight="1" x14ac:dyDescent="0.25">
      <c r="B24" s="14" t="s">
        <v>194</v>
      </c>
      <c r="C24" s="17">
        <v>2900</v>
      </c>
      <c r="D24" s="25">
        <v>346</v>
      </c>
      <c r="E24" s="21">
        <v>11.931034482758621</v>
      </c>
      <c r="F24" s="37">
        <v>2554</v>
      </c>
      <c r="G24" s="25">
        <v>777</v>
      </c>
      <c r="H24" s="21">
        <v>30.422866092404071</v>
      </c>
      <c r="I24" s="17">
        <v>2900</v>
      </c>
      <c r="J24" s="25">
        <v>93</v>
      </c>
      <c r="K24" s="30">
        <v>3.2068965517241379</v>
      </c>
      <c r="L24" s="17">
        <v>2900</v>
      </c>
      <c r="M24" s="25">
        <v>62</v>
      </c>
      <c r="N24" s="31">
        <v>2.1379310344827585</v>
      </c>
      <c r="O24" s="25">
        <v>2637</v>
      </c>
      <c r="P24" s="25">
        <v>280</v>
      </c>
      <c r="Q24" s="21">
        <v>10.618126659082289</v>
      </c>
      <c r="R24" s="37">
        <v>159</v>
      </c>
      <c r="S24" s="31">
        <v>5.4827586206896557</v>
      </c>
      <c r="T24" s="37">
        <v>42</v>
      </c>
      <c r="U24" s="30">
        <v>1.4482758620689655</v>
      </c>
    </row>
    <row r="25" spans="2:21" ht="15" customHeight="1" x14ac:dyDescent="0.25">
      <c r="B25" s="14" t="s">
        <v>195</v>
      </c>
      <c r="C25" s="17">
        <v>0</v>
      </c>
      <c r="D25" s="25">
        <v>0</v>
      </c>
      <c r="E25" s="21">
        <v>0</v>
      </c>
      <c r="F25" s="37">
        <v>0</v>
      </c>
      <c r="G25" s="25">
        <v>0</v>
      </c>
      <c r="H25" s="21">
        <v>0</v>
      </c>
      <c r="I25" s="17">
        <v>0</v>
      </c>
      <c r="J25" s="25">
        <v>0</v>
      </c>
      <c r="K25" s="30">
        <v>0</v>
      </c>
      <c r="L25" s="17">
        <v>0</v>
      </c>
      <c r="M25" s="25">
        <v>0</v>
      </c>
      <c r="N25" s="31">
        <v>0</v>
      </c>
      <c r="O25" s="25">
        <v>0</v>
      </c>
      <c r="P25" s="25">
        <v>0</v>
      </c>
      <c r="Q25" s="21">
        <v>0</v>
      </c>
      <c r="R25" s="37">
        <v>0</v>
      </c>
      <c r="S25" s="31">
        <v>0</v>
      </c>
      <c r="T25" s="37">
        <v>0</v>
      </c>
      <c r="U25" s="30">
        <v>0</v>
      </c>
    </row>
    <row r="26" spans="2:21" ht="15" customHeight="1" x14ac:dyDescent="0.25">
      <c r="B26" s="14" t="s">
        <v>196</v>
      </c>
      <c r="C26" s="17">
        <v>0</v>
      </c>
      <c r="D26" s="25">
        <v>0</v>
      </c>
      <c r="E26" s="21">
        <v>0</v>
      </c>
      <c r="F26" s="37">
        <v>0</v>
      </c>
      <c r="G26" s="25">
        <v>0</v>
      </c>
      <c r="H26" s="21">
        <v>0</v>
      </c>
      <c r="I26" s="17">
        <v>0</v>
      </c>
      <c r="J26" s="25">
        <v>0</v>
      </c>
      <c r="K26" s="30">
        <v>0</v>
      </c>
      <c r="L26" s="17">
        <v>0</v>
      </c>
      <c r="M26" s="25">
        <v>0</v>
      </c>
      <c r="N26" s="31">
        <v>0</v>
      </c>
      <c r="O26" s="25">
        <v>0</v>
      </c>
      <c r="P26" s="25">
        <v>0</v>
      </c>
      <c r="Q26" s="21">
        <v>0</v>
      </c>
      <c r="R26" s="37">
        <v>0</v>
      </c>
      <c r="S26" s="31">
        <v>0</v>
      </c>
      <c r="T26" s="37">
        <v>0</v>
      </c>
      <c r="U26" s="30">
        <v>0</v>
      </c>
    </row>
    <row r="27" spans="2:21" ht="15" customHeight="1" x14ac:dyDescent="0.25">
      <c r="B27" s="14" t="s">
        <v>197</v>
      </c>
      <c r="C27" s="17">
        <v>4400</v>
      </c>
      <c r="D27" s="25">
        <v>1021</v>
      </c>
      <c r="E27" s="21">
        <v>23.204545454545457</v>
      </c>
      <c r="F27" s="37">
        <v>3379</v>
      </c>
      <c r="G27" s="25">
        <v>1411</v>
      </c>
      <c r="H27" s="21">
        <v>41.757916543356025</v>
      </c>
      <c r="I27" s="17">
        <v>4400</v>
      </c>
      <c r="J27" s="25">
        <v>247</v>
      </c>
      <c r="K27" s="30">
        <v>5.6136363636363633</v>
      </c>
      <c r="L27" s="17">
        <v>4400</v>
      </c>
      <c r="M27" s="25">
        <v>91</v>
      </c>
      <c r="N27" s="31">
        <v>2.0681818181818183</v>
      </c>
      <c r="O27" s="25">
        <v>4053</v>
      </c>
      <c r="P27" s="25">
        <v>373</v>
      </c>
      <c r="Q27" s="21">
        <v>9.20305946212682</v>
      </c>
      <c r="R27" s="37">
        <v>191</v>
      </c>
      <c r="S27" s="31">
        <v>4.3409090909090908</v>
      </c>
      <c r="T27" s="37">
        <v>65</v>
      </c>
      <c r="U27" s="30">
        <v>1.4772727272727273</v>
      </c>
    </row>
    <row r="28" spans="2:21" ht="15" customHeight="1" x14ac:dyDescent="0.25">
      <c r="B28" s="14" t="s">
        <v>198</v>
      </c>
      <c r="C28" s="17">
        <v>10743</v>
      </c>
      <c r="D28" s="25">
        <v>1093</v>
      </c>
      <c r="E28" s="21">
        <v>10.17406683421763</v>
      </c>
      <c r="F28" s="37">
        <v>9650</v>
      </c>
      <c r="G28" s="25">
        <v>3634</v>
      </c>
      <c r="H28" s="21">
        <v>37.6580310880829</v>
      </c>
      <c r="I28" s="17">
        <v>10743</v>
      </c>
      <c r="J28" s="25">
        <v>181</v>
      </c>
      <c r="K28" s="30">
        <v>1.6848180210369541</v>
      </c>
      <c r="L28" s="17">
        <v>10743</v>
      </c>
      <c r="M28" s="25">
        <v>94</v>
      </c>
      <c r="N28" s="31">
        <v>0.87498836451642936</v>
      </c>
      <c r="O28" s="25">
        <v>9760</v>
      </c>
      <c r="P28" s="25">
        <v>334</v>
      </c>
      <c r="Q28" s="21">
        <v>3.4221311475409832</v>
      </c>
      <c r="R28" s="37">
        <v>746</v>
      </c>
      <c r="S28" s="31">
        <v>6.9440565949920874</v>
      </c>
      <c r="T28" s="37">
        <v>143</v>
      </c>
      <c r="U28" s="30">
        <v>1.3310993204877595</v>
      </c>
    </row>
    <row r="29" spans="2:21" ht="15" customHeight="1" x14ac:dyDescent="0.25">
      <c r="B29" s="14" t="s">
        <v>199</v>
      </c>
      <c r="C29" s="17">
        <v>0</v>
      </c>
      <c r="D29" s="25">
        <v>0</v>
      </c>
      <c r="E29" s="21">
        <v>0</v>
      </c>
      <c r="F29" s="37">
        <v>0</v>
      </c>
      <c r="G29" s="25">
        <v>0</v>
      </c>
      <c r="H29" s="21">
        <v>0</v>
      </c>
      <c r="I29" s="17">
        <v>0</v>
      </c>
      <c r="J29" s="25">
        <v>0</v>
      </c>
      <c r="K29" s="30">
        <v>0</v>
      </c>
      <c r="L29" s="17">
        <v>0</v>
      </c>
      <c r="M29" s="25">
        <v>0</v>
      </c>
      <c r="N29" s="31">
        <v>0</v>
      </c>
      <c r="O29" s="25">
        <v>0</v>
      </c>
      <c r="P29" s="25">
        <v>0</v>
      </c>
      <c r="Q29" s="21">
        <v>0</v>
      </c>
      <c r="R29" s="37">
        <v>0</v>
      </c>
      <c r="S29" s="31">
        <v>0</v>
      </c>
      <c r="T29" s="37">
        <v>0</v>
      </c>
      <c r="U29" s="30">
        <v>0</v>
      </c>
    </row>
    <row r="30" spans="2:21" ht="15" customHeight="1" x14ac:dyDescent="0.25">
      <c r="B30" s="14" t="s">
        <v>200</v>
      </c>
      <c r="C30" s="17">
        <v>1517</v>
      </c>
      <c r="D30" s="25">
        <v>74</v>
      </c>
      <c r="E30" s="21">
        <v>4.8780487804878048</v>
      </c>
      <c r="F30" s="37">
        <v>1443</v>
      </c>
      <c r="G30" s="25">
        <v>250</v>
      </c>
      <c r="H30" s="21">
        <v>17.325017325017324</v>
      </c>
      <c r="I30" s="17">
        <v>1517</v>
      </c>
      <c r="J30" s="25">
        <v>15</v>
      </c>
      <c r="K30" s="30">
        <v>0.98879367172050103</v>
      </c>
      <c r="L30" s="17">
        <v>1517</v>
      </c>
      <c r="M30" s="25">
        <v>14</v>
      </c>
      <c r="N30" s="31">
        <v>0.92287409360580097</v>
      </c>
      <c r="O30" s="25">
        <v>1298</v>
      </c>
      <c r="P30" s="25">
        <v>67</v>
      </c>
      <c r="Q30" s="21">
        <v>5.1617873651771955</v>
      </c>
      <c r="R30" s="37">
        <v>153</v>
      </c>
      <c r="S30" s="31">
        <v>10.08569545154911</v>
      </c>
      <c r="T30" s="37">
        <v>52</v>
      </c>
      <c r="U30" s="30">
        <v>3.4278180619644036</v>
      </c>
    </row>
    <row r="31" spans="2:21" ht="15" customHeight="1" x14ac:dyDescent="0.25">
      <c r="B31" s="14" t="s">
        <v>201</v>
      </c>
      <c r="C31" s="17">
        <v>3610</v>
      </c>
      <c r="D31" s="25">
        <v>416</v>
      </c>
      <c r="E31" s="21">
        <v>11.523545706371191</v>
      </c>
      <c r="F31" s="37">
        <v>3194</v>
      </c>
      <c r="G31" s="25">
        <v>1043</v>
      </c>
      <c r="H31" s="21">
        <v>32.654978083907324</v>
      </c>
      <c r="I31" s="17">
        <v>3610</v>
      </c>
      <c r="J31" s="25">
        <v>120</v>
      </c>
      <c r="K31" s="30">
        <v>3.32409972299169</v>
      </c>
      <c r="L31" s="17">
        <v>3610</v>
      </c>
      <c r="M31" s="25">
        <v>75</v>
      </c>
      <c r="N31" s="31">
        <v>2.0775623268698062</v>
      </c>
      <c r="O31" s="25">
        <v>3272</v>
      </c>
      <c r="P31" s="25">
        <v>294</v>
      </c>
      <c r="Q31" s="21">
        <v>8.9853300733496333</v>
      </c>
      <c r="R31" s="37">
        <v>192</v>
      </c>
      <c r="S31" s="31">
        <v>5.3185595567867034</v>
      </c>
      <c r="T31" s="37">
        <v>71</v>
      </c>
      <c r="U31" s="30">
        <v>1.966759002770083</v>
      </c>
    </row>
    <row r="32" spans="2:21" ht="15" customHeight="1" thickBot="1" x14ac:dyDescent="0.3">
      <c r="B32" s="13" t="s">
        <v>202</v>
      </c>
      <c r="C32" s="18">
        <v>7494</v>
      </c>
      <c r="D32" s="26">
        <v>1557</v>
      </c>
      <c r="E32" s="22">
        <v>20.776621297037632</v>
      </c>
      <c r="F32" s="38">
        <v>5937</v>
      </c>
      <c r="G32" s="26">
        <v>2413</v>
      </c>
      <c r="H32" s="22">
        <v>40.643422604008762</v>
      </c>
      <c r="I32" s="18">
        <v>7494</v>
      </c>
      <c r="J32" s="26">
        <v>543</v>
      </c>
      <c r="K32" s="32">
        <v>7.2457966373098479</v>
      </c>
      <c r="L32" s="18">
        <v>7494</v>
      </c>
      <c r="M32" s="26">
        <v>184</v>
      </c>
      <c r="N32" s="33">
        <v>2.4552975713904459</v>
      </c>
      <c r="O32" s="26">
        <v>7004</v>
      </c>
      <c r="P32" s="26">
        <v>835</v>
      </c>
      <c r="Q32" s="22">
        <v>11.921758994860079</v>
      </c>
      <c r="R32" s="38">
        <v>228</v>
      </c>
      <c r="S32" s="33">
        <v>3.042433947157726</v>
      </c>
      <c r="T32" s="38">
        <v>78</v>
      </c>
      <c r="U32" s="32">
        <v>1.0408326661329064</v>
      </c>
    </row>
    <row r="33" spans="2:21" ht="15" customHeight="1" thickBot="1" x14ac:dyDescent="0.3">
      <c r="B33" s="15" t="s">
        <v>44</v>
      </c>
      <c r="C33" s="19">
        <f>SUM(C8:C32)</f>
        <v>51235</v>
      </c>
      <c r="D33" s="27">
        <f>SUM(D8:D32)</f>
        <v>10606</v>
      </c>
      <c r="E33" s="23">
        <f>D33/C33*100</f>
        <v>20.700692885722653</v>
      </c>
      <c r="F33" s="39">
        <f>SUM(F8:F32)</f>
        <v>40629</v>
      </c>
      <c r="G33" s="27">
        <f>SUM(G8:G32)</f>
        <v>16964</v>
      </c>
      <c r="H33" s="23">
        <f t="shared" ref="H33" si="0">G33/F33*100</f>
        <v>41.753427354845066</v>
      </c>
      <c r="I33" s="19">
        <f>SUM(I8:I32)</f>
        <v>51235</v>
      </c>
      <c r="J33" s="27">
        <f>SUM(J8:J32)</f>
        <v>2722</v>
      </c>
      <c r="K33" s="34">
        <f>J33/I33*100</f>
        <v>5.3127744705767537</v>
      </c>
      <c r="L33" s="19">
        <f>SUM(L8:L32)</f>
        <v>51235</v>
      </c>
      <c r="M33" s="27">
        <f>SUM(M8:M32)</f>
        <v>1099</v>
      </c>
      <c r="N33" s="35">
        <f>M33/L33*100</f>
        <v>2.1450180540646042</v>
      </c>
      <c r="O33" s="23">
        <f>SUM(O8:O32)</f>
        <v>46673</v>
      </c>
      <c r="P33" s="27">
        <f>SUM(P8:P32)</f>
        <v>3678</v>
      </c>
      <c r="Q33" s="35">
        <f>P33/O33*100</f>
        <v>7.8803590941229409</v>
      </c>
      <c r="R33" s="39">
        <f>SUM(R8:R32)</f>
        <v>2713</v>
      </c>
      <c r="S33" s="35">
        <f>R33/L33*100</f>
        <v>5.2952083536644867</v>
      </c>
      <c r="T33" s="39">
        <f>SUM(T8:T32)</f>
        <v>750</v>
      </c>
      <c r="U33" s="34">
        <f>T33/L33*100</f>
        <v>1.4638430760222505</v>
      </c>
    </row>
    <row r="34" spans="2:21" ht="15" customHeight="1" x14ac:dyDescent="0.25">
      <c r="B34" s="2" t="str">
        <f>_xlfn.CONCAT("Fuente: Sistema de Información SIEN - HIS, ",RIGHT(INICIO!C8,4),".")</f>
        <v>Fuente: Sistema de Información SIEN - HIS, 2025.</v>
      </c>
      <c r="C34" s="2"/>
    </row>
    <row r="35" spans="2:21" ht="15" customHeight="1" x14ac:dyDescent="0.25">
      <c r="B35" s="2" t="s">
        <v>69</v>
      </c>
      <c r="C35" s="2"/>
    </row>
    <row r="36" spans="2:21" ht="15" customHeight="1" x14ac:dyDescent="0.25">
      <c r="B36" s="2" t="s">
        <v>16</v>
      </c>
      <c r="C36" s="2"/>
    </row>
    <row r="37" spans="2:21" ht="15" customHeight="1" x14ac:dyDescent="0.25">
      <c r="B37" s="2" t="s">
        <v>21</v>
      </c>
      <c r="C37" s="2"/>
    </row>
  </sheetData>
  <mergeCells count="18">
    <mergeCell ref="T6:U6"/>
    <mergeCell ref="G6:H6"/>
    <mergeCell ref="F6:F7"/>
    <mergeCell ref="B2:U2"/>
    <mergeCell ref="B3:U3"/>
    <mergeCell ref="B5:B7"/>
    <mergeCell ref="C5:H5"/>
    <mergeCell ref="I5:K5"/>
    <mergeCell ref="L5:U5"/>
    <mergeCell ref="C6:C7"/>
    <mergeCell ref="D6:E6"/>
    <mergeCell ref="I6:I7"/>
    <mergeCell ref="J6:K6"/>
    <mergeCell ref="L6:L7"/>
    <mergeCell ref="M6:N6"/>
    <mergeCell ref="R6:S6"/>
    <mergeCell ref="P6:Q6"/>
    <mergeCell ref="O6:O7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>
    <tabColor rgb="FF00B050"/>
  </sheetPr>
  <dimension ref="B2:U41"/>
  <sheetViews>
    <sheetView showGridLines="0" topLeftCell="A6" zoomScaleNormal="100" workbookViewId="0">
      <selection activeCell="B8" sqref="B8:U36"/>
    </sheetView>
  </sheetViews>
  <sheetFormatPr baseColWidth="10" defaultColWidth="11.42578125" defaultRowHeight="15" customHeight="1" x14ac:dyDescent="0.25"/>
  <cols>
    <col min="1" max="1" width="12.7109375" style="1" customWidth="1"/>
    <col min="2" max="2" width="20.7109375" style="1" customWidth="1"/>
    <col min="3" max="21" width="12.7109375" style="1" customWidth="1"/>
    <col min="22" max="16384" width="11.42578125" style="1"/>
  </cols>
  <sheetData>
    <row r="2" spans="2:21" ht="84.95" customHeight="1" x14ac:dyDescent="0.25">
      <c r="B2" s="91" t="s">
        <v>57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</row>
    <row r="3" spans="2:21" ht="15" customHeight="1" x14ac:dyDescent="0.25">
      <c r="B3" s="92" t="str">
        <f>INICIO!C$8</f>
        <v>PERIODO: ENERO A MARZO - 2025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</row>
    <row r="4" spans="2:21" ht="15" customHeight="1" thickBot="1" x14ac:dyDescent="0.3"/>
    <row r="5" spans="2:21" ht="15" customHeight="1" thickBot="1" x14ac:dyDescent="0.3">
      <c r="B5" s="94" t="s">
        <v>22</v>
      </c>
      <c r="C5" s="93" t="s">
        <v>11</v>
      </c>
      <c r="D5" s="93"/>
      <c r="E5" s="93"/>
      <c r="F5" s="93"/>
      <c r="G5" s="93"/>
      <c r="H5" s="93"/>
      <c r="I5" s="93" t="s">
        <v>12</v>
      </c>
      <c r="J5" s="93"/>
      <c r="K5" s="93"/>
      <c r="L5" s="93" t="s">
        <v>14</v>
      </c>
      <c r="M5" s="93"/>
      <c r="N5" s="93"/>
      <c r="O5" s="93"/>
      <c r="P5" s="93"/>
      <c r="Q5" s="93"/>
      <c r="R5" s="93"/>
      <c r="S5" s="93"/>
      <c r="T5" s="93"/>
      <c r="U5" s="93"/>
    </row>
    <row r="6" spans="2:21" ht="15" customHeight="1" thickBot="1" x14ac:dyDescent="0.3">
      <c r="B6" s="94"/>
      <c r="C6" s="93" t="s">
        <v>10</v>
      </c>
      <c r="D6" s="93" t="s">
        <v>9</v>
      </c>
      <c r="E6" s="93"/>
      <c r="F6" s="93" t="s">
        <v>10</v>
      </c>
      <c r="G6" s="97" t="s">
        <v>20</v>
      </c>
      <c r="H6" s="96"/>
      <c r="I6" s="93" t="s">
        <v>10</v>
      </c>
      <c r="J6" s="93" t="s">
        <v>13</v>
      </c>
      <c r="K6" s="93"/>
      <c r="L6" s="93" t="s">
        <v>10</v>
      </c>
      <c r="M6" s="93" t="s">
        <v>15</v>
      </c>
      <c r="N6" s="93"/>
      <c r="O6" s="93" t="s">
        <v>10</v>
      </c>
      <c r="P6" s="95" t="s">
        <v>41</v>
      </c>
      <c r="Q6" s="96"/>
      <c r="R6" s="93" t="s">
        <v>3</v>
      </c>
      <c r="S6" s="93"/>
      <c r="T6" s="93" t="s">
        <v>4</v>
      </c>
      <c r="U6" s="93"/>
    </row>
    <row r="7" spans="2:21" ht="30" customHeight="1" thickBot="1" x14ac:dyDescent="0.3">
      <c r="B7" s="94"/>
      <c r="C7" s="93"/>
      <c r="D7" s="9" t="s">
        <v>1</v>
      </c>
      <c r="E7" s="9" t="s">
        <v>2</v>
      </c>
      <c r="F7" s="93"/>
      <c r="G7" s="9" t="s">
        <v>1</v>
      </c>
      <c r="H7" s="9" t="s">
        <v>2</v>
      </c>
      <c r="I7" s="93"/>
      <c r="J7" s="9" t="s">
        <v>1</v>
      </c>
      <c r="K7" s="9" t="s">
        <v>2</v>
      </c>
      <c r="L7" s="93"/>
      <c r="M7" s="9" t="s">
        <v>1</v>
      </c>
      <c r="N7" s="9" t="s">
        <v>2</v>
      </c>
      <c r="O7" s="93"/>
      <c r="P7" s="9" t="s">
        <v>1</v>
      </c>
      <c r="Q7" s="9" t="s">
        <v>2</v>
      </c>
      <c r="R7" s="9" t="s">
        <v>1</v>
      </c>
      <c r="S7" s="9" t="s">
        <v>2</v>
      </c>
      <c r="T7" s="9" t="s">
        <v>1</v>
      </c>
      <c r="U7" s="9" t="s">
        <v>2</v>
      </c>
    </row>
    <row r="8" spans="2:21" ht="15" customHeight="1" x14ac:dyDescent="0.25">
      <c r="B8" s="13" t="s">
        <v>178</v>
      </c>
      <c r="C8" s="16">
        <v>7754</v>
      </c>
      <c r="D8" s="24">
        <v>2835</v>
      </c>
      <c r="E8" s="20">
        <v>36.561774567964925</v>
      </c>
      <c r="F8" s="36">
        <v>4919</v>
      </c>
      <c r="G8" s="24">
        <v>2860</v>
      </c>
      <c r="H8" s="20">
        <v>58.141898759910546</v>
      </c>
      <c r="I8" s="16">
        <v>7754</v>
      </c>
      <c r="J8" s="24">
        <v>567</v>
      </c>
      <c r="K8" s="28">
        <v>7.3123549135929844</v>
      </c>
      <c r="L8" s="16">
        <v>7754</v>
      </c>
      <c r="M8" s="24">
        <v>143</v>
      </c>
      <c r="N8" s="29">
        <v>1.8442094402888833</v>
      </c>
      <c r="O8" s="72">
        <v>7033</v>
      </c>
      <c r="P8" s="72">
        <v>466</v>
      </c>
      <c r="Q8" s="20">
        <v>6.6259064410635578</v>
      </c>
      <c r="R8" s="36">
        <v>438</v>
      </c>
      <c r="S8" s="29">
        <v>5.648697446479237</v>
      </c>
      <c r="T8" s="36">
        <v>140</v>
      </c>
      <c r="U8" s="28">
        <v>1.8055197317513543</v>
      </c>
    </row>
    <row r="9" spans="2:21" ht="15" customHeight="1" x14ac:dyDescent="0.25">
      <c r="B9" s="14" t="s">
        <v>179</v>
      </c>
      <c r="C9" s="17">
        <v>0</v>
      </c>
      <c r="D9" s="25">
        <v>0</v>
      </c>
      <c r="E9" s="21">
        <v>0</v>
      </c>
      <c r="F9" s="37">
        <v>0</v>
      </c>
      <c r="G9" s="25">
        <v>0</v>
      </c>
      <c r="H9" s="21">
        <v>0</v>
      </c>
      <c r="I9" s="17">
        <v>0</v>
      </c>
      <c r="J9" s="25">
        <v>0</v>
      </c>
      <c r="K9" s="30">
        <v>0</v>
      </c>
      <c r="L9" s="17">
        <v>0</v>
      </c>
      <c r="M9" s="25">
        <v>0</v>
      </c>
      <c r="N9" s="31">
        <v>0</v>
      </c>
      <c r="O9" s="25">
        <v>0</v>
      </c>
      <c r="P9" s="25">
        <v>0</v>
      </c>
      <c r="Q9" s="21">
        <v>0</v>
      </c>
      <c r="R9" s="37">
        <v>0</v>
      </c>
      <c r="S9" s="31">
        <v>0</v>
      </c>
      <c r="T9" s="37">
        <v>0</v>
      </c>
      <c r="U9" s="30">
        <v>0</v>
      </c>
    </row>
    <row r="10" spans="2:21" ht="15" customHeight="1" x14ac:dyDescent="0.25">
      <c r="B10" s="14" t="s">
        <v>180</v>
      </c>
      <c r="C10" s="17">
        <v>0</v>
      </c>
      <c r="D10" s="25">
        <v>0</v>
      </c>
      <c r="E10" s="21">
        <v>0</v>
      </c>
      <c r="F10" s="37">
        <v>0</v>
      </c>
      <c r="G10" s="25">
        <v>0</v>
      </c>
      <c r="H10" s="21">
        <v>0</v>
      </c>
      <c r="I10" s="17">
        <v>0</v>
      </c>
      <c r="J10" s="25">
        <v>0</v>
      </c>
      <c r="K10" s="30">
        <v>0</v>
      </c>
      <c r="L10" s="17">
        <v>0</v>
      </c>
      <c r="M10" s="25">
        <v>0</v>
      </c>
      <c r="N10" s="31">
        <v>0</v>
      </c>
      <c r="O10" s="25">
        <v>0</v>
      </c>
      <c r="P10" s="25">
        <v>0</v>
      </c>
      <c r="Q10" s="21">
        <v>0</v>
      </c>
      <c r="R10" s="37">
        <v>0</v>
      </c>
      <c r="S10" s="31">
        <v>0</v>
      </c>
      <c r="T10" s="37">
        <v>0</v>
      </c>
      <c r="U10" s="30">
        <v>0</v>
      </c>
    </row>
    <row r="11" spans="2:21" ht="15" customHeight="1" x14ac:dyDescent="0.25">
      <c r="B11" s="14" t="s">
        <v>181</v>
      </c>
      <c r="C11" s="17">
        <v>0</v>
      </c>
      <c r="D11" s="25">
        <v>0</v>
      </c>
      <c r="E11" s="21">
        <v>0</v>
      </c>
      <c r="F11" s="37">
        <v>0</v>
      </c>
      <c r="G11" s="25">
        <v>0</v>
      </c>
      <c r="H11" s="21">
        <v>0</v>
      </c>
      <c r="I11" s="17">
        <v>0</v>
      </c>
      <c r="J11" s="25">
        <v>0</v>
      </c>
      <c r="K11" s="30">
        <v>0</v>
      </c>
      <c r="L11" s="17">
        <v>0</v>
      </c>
      <c r="M11" s="25">
        <v>0</v>
      </c>
      <c r="N11" s="31">
        <v>0</v>
      </c>
      <c r="O11" s="25">
        <v>0</v>
      </c>
      <c r="P11" s="25">
        <v>0</v>
      </c>
      <c r="Q11" s="21">
        <v>0</v>
      </c>
      <c r="R11" s="37">
        <v>0</v>
      </c>
      <c r="S11" s="31">
        <v>0</v>
      </c>
      <c r="T11" s="37">
        <v>0</v>
      </c>
      <c r="U11" s="30">
        <v>0</v>
      </c>
    </row>
    <row r="12" spans="2:21" ht="15" customHeight="1" x14ac:dyDescent="0.25">
      <c r="B12" s="14" t="s">
        <v>182</v>
      </c>
      <c r="C12" s="17">
        <v>0</v>
      </c>
      <c r="D12" s="25">
        <v>0</v>
      </c>
      <c r="E12" s="21">
        <v>0</v>
      </c>
      <c r="F12" s="37">
        <v>0</v>
      </c>
      <c r="G12" s="25">
        <v>0</v>
      </c>
      <c r="H12" s="21">
        <v>0</v>
      </c>
      <c r="I12" s="17">
        <v>0</v>
      </c>
      <c r="J12" s="25">
        <v>0</v>
      </c>
      <c r="K12" s="30">
        <v>0</v>
      </c>
      <c r="L12" s="17">
        <v>0</v>
      </c>
      <c r="M12" s="25">
        <v>0</v>
      </c>
      <c r="N12" s="31">
        <v>0</v>
      </c>
      <c r="O12" s="25">
        <v>0</v>
      </c>
      <c r="P12" s="25">
        <v>0</v>
      </c>
      <c r="Q12" s="21">
        <v>0</v>
      </c>
      <c r="R12" s="37">
        <v>0</v>
      </c>
      <c r="S12" s="31">
        <v>0</v>
      </c>
      <c r="T12" s="37">
        <v>0</v>
      </c>
      <c r="U12" s="30">
        <v>0</v>
      </c>
    </row>
    <row r="13" spans="2:21" ht="15" customHeight="1" x14ac:dyDescent="0.25">
      <c r="B13" s="14" t="s">
        <v>183</v>
      </c>
      <c r="C13" s="17">
        <v>4749</v>
      </c>
      <c r="D13" s="25">
        <v>900</v>
      </c>
      <c r="E13" s="21">
        <v>18.951358180669615</v>
      </c>
      <c r="F13" s="37">
        <v>3849</v>
      </c>
      <c r="G13" s="25">
        <v>1773</v>
      </c>
      <c r="H13" s="21">
        <v>46.0639127045986</v>
      </c>
      <c r="I13" s="17">
        <v>4749</v>
      </c>
      <c r="J13" s="25">
        <v>203</v>
      </c>
      <c r="K13" s="30">
        <v>4.2745841229732573</v>
      </c>
      <c r="L13" s="17">
        <v>4749</v>
      </c>
      <c r="M13" s="25">
        <v>64</v>
      </c>
      <c r="N13" s="31">
        <v>1.3476521372920613</v>
      </c>
      <c r="O13" s="25">
        <v>4395</v>
      </c>
      <c r="P13" s="25">
        <v>320</v>
      </c>
      <c r="Q13" s="21">
        <v>7.2810011376564274</v>
      </c>
      <c r="R13" s="37">
        <v>228</v>
      </c>
      <c r="S13" s="31">
        <v>4.8010107391029688</v>
      </c>
      <c r="T13" s="37">
        <v>62</v>
      </c>
      <c r="U13" s="30">
        <v>1.3055380080016845</v>
      </c>
    </row>
    <row r="14" spans="2:21" ht="15" customHeight="1" x14ac:dyDescent="0.25">
      <c r="B14" s="14" t="s">
        <v>184</v>
      </c>
      <c r="C14" s="17">
        <v>0</v>
      </c>
      <c r="D14" s="25">
        <v>0</v>
      </c>
      <c r="E14" s="21">
        <v>0</v>
      </c>
      <c r="F14" s="37">
        <v>0</v>
      </c>
      <c r="G14" s="25">
        <v>0</v>
      </c>
      <c r="H14" s="21">
        <v>0</v>
      </c>
      <c r="I14" s="17">
        <v>0</v>
      </c>
      <c r="J14" s="25">
        <v>0</v>
      </c>
      <c r="K14" s="30">
        <v>0</v>
      </c>
      <c r="L14" s="17">
        <v>0</v>
      </c>
      <c r="M14" s="25">
        <v>0</v>
      </c>
      <c r="N14" s="31">
        <v>0</v>
      </c>
      <c r="O14" s="25">
        <v>0</v>
      </c>
      <c r="P14" s="25">
        <v>0</v>
      </c>
      <c r="Q14" s="21">
        <v>0</v>
      </c>
      <c r="R14" s="37">
        <v>0</v>
      </c>
      <c r="S14" s="31">
        <v>0</v>
      </c>
      <c r="T14" s="37">
        <v>0</v>
      </c>
      <c r="U14" s="30">
        <v>0</v>
      </c>
    </row>
    <row r="15" spans="2:21" ht="15" customHeight="1" x14ac:dyDescent="0.25">
      <c r="B15" s="14" t="s">
        <v>185</v>
      </c>
      <c r="C15" s="17">
        <v>0</v>
      </c>
      <c r="D15" s="25">
        <v>0</v>
      </c>
      <c r="E15" s="21">
        <v>0</v>
      </c>
      <c r="F15" s="37">
        <v>0</v>
      </c>
      <c r="G15" s="25">
        <v>0</v>
      </c>
      <c r="H15" s="21">
        <v>0</v>
      </c>
      <c r="I15" s="17">
        <v>0</v>
      </c>
      <c r="J15" s="25">
        <v>0</v>
      </c>
      <c r="K15" s="30">
        <v>0</v>
      </c>
      <c r="L15" s="17">
        <v>0</v>
      </c>
      <c r="M15" s="25">
        <v>0</v>
      </c>
      <c r="N15" s="31">
        <v>0</v>
      </c>
      <c r="O15" s="25">
        <v>0</v>
      </c>
      <c r="P15" s="25">
        <v>0</v>
      </c>
      <c r="Q15" s="21">
        <v>0</v>
      </c>
      <c r="R15" s="37">
        <v>0</v>
      </c>
      <c r="S15" s="31">
        <v>0</v>
      </c>
      <c r="T15" s="37">
        <v>0</v>
      </c>
      <c r="U15" s="30">
        <v>0</v>
      </c>
    </row>
    <row r="16" spans="2:21" ht="15" customHeight="1" x14ac:dyDescent="0.25">
      <c r="B16" s="14" t="s">
        <v>186</v>
      </c>
      <c r="C16" s="17">
        <v>0</v>
      </c>
      <c r="D16" s="25">
        <v>0</v>
      </c>
      <c r="E16" s="21">
        <v>0</v>
      </c>
      <c r="F16" s="37">
        <v>0</v>
      </c>
      <c r="G16" s="25">
        <v>0</v>
      </c>
      <c r="H16" s="21">
        <v>0</v>
      </c>
      <c r="I16" s="17">
        <v>0</v>
      </c>
      <c r="J16" s="25">
        <v>0</v>
      </c>
      <c r="K16" s="30">
        <v>0</v>
      </c>
      <c r="L16" s="17">
        <v>0</v>
      </c>
      <c r="M16" s="25">
        <v>0</v>
      </c>
      <c r="N16" s="31">
        <v>0</v>
      </c>
      <c r="O16" s="25">
        <v>0</v>
      </c>
      <c r="P16" s="25">
        <v>0</v>
      </c>
      <c r="Q16" s="21">
        <v>0</v>
      </c>
      <c r="R16" s="37">
        <v>0</v>
      </c>
      <c r="S16" s="31">
        <v>0</v>
      </c>
      <c r="T16" s="37">
        <v>0</v>
      </c>
      <c r="U16" s="30">
        <v>0</v>
      </c>
    </row>
    <row r="17" spans="2:21" ht="15" customHeight="1" x14ac:dyDescent="0.25">
      <c r="B17" s="14" t="s">
        <v>187</v>
      </c>
      <c r="C17" s="17">
        <v>0</v>
      </c>
      <c r="D17" s="25">
        <v>0</v>
      </c>
      <c r="E17" s="21">
        <v>0</v>
      </c>
      <c r="F17" s="37">
        <v>0</v>
      </c>
      <c r="G17" s="25">
        <v>0</v>
      </c>
      <c r="H17" s="21">
        <v>0</v>
      </c>
      <c r="I17" s="17">
        <v>0</v>
      </c>
      <c r="J17" s="25">
        <v>0</v>
      </c>
      <c r="K17" s="30">
        <v>0</v>
      </c>
      <c r="L17" s="17">
        <v>0</v>
      </c>
      <c r="M17" s="25">
        <v>0</v>
      </c>
      <c r="N17" s="31">
        <v>0</v>
      </c>
      <c r="O17" s="25">
        <v>0</v>
      </c>
      <c r="P17" s="25">
        <v>0</v>
      </c>
      <c r="Q17" s="21">
        <v>0</v>
      </c>
      <c r="R17" s="37">
        <v>0</v>
      </c>
      <c r="S17" s="31">
        <v>0</v>
      </c>
      <c r="T17" s="37">
        <v>0</v>
      </c>
      <c r="U17" s="30">
        <v>0</v>
      </c>
    </row>
    <row r="18" spans="2:21" ht="15" customHeight="1" x14ac:dyDescent="0.25">
      <c r="B18" s="14" t="s">
        <v>188</v>
      </c>
      <c r="C18" s="17">
        <v>0</v>
      </c>
      <c r="D18" s="25">
        <v>0</v>
      </c>
      <c r="E18" s="21">
        <v>0</v>
      </c>
      <c r="F18" s="37">
        <v>0</v>
      </c>
      <c r="G18" s="25">
        <v>0</v>
      </c>
      <c r="H18" s="21">
        <v>0</v>
      </c>
      <c r="I18" s="17">
        <v>0</v>
      </c>
      <c r="J18" s="25">
        <v>0</v>
      </c>
      <c r="K18" s="30">
        <v>0</v>
      </c>
      <c r="L18" s="17">
        <v>0</v>
      </c>
      <c r="M18" s="25">
        <v>0</v>
      </c>
      <c r="N18" s="31">
        <v>0</v>
      </c>
      <c r="O18" s="25">
        <v>0</v>
      </c>
      <c r="P18" s="25">
        <v>0</v>
      </c>
      <c r="Q18" s="21">
        <v>0</v>
      </c>
      <c r="R18" s="37">
        <v>0</v>
      </c>
      <c r="S18" s="31">
        <v>0</v>
      </c>
      <c r="T18" s="37">
        <v>0</v>
      </c>
      <c r="U18" s="30">
        <v>0</v>
      </c>
    </row>
    <row r="19" spans="2:21" ht="15" customHeight="1" x14ac:dyDescent="0.25">
      <c r="B19" s="14" t="s">
        <v>189</v>
      </c>
      <c r="C19" s="17">
        <v>0</v>
      </c>
      <c r="D19" s="25">
        <v>0</v>
      </c>
      <c r="E19" s="21">
        <v>0</v>
      </c>
      <c r="F19" s="37">
        <v>0</v>
      </c>
      <c r="G19" s="25">
        <v>0</v>
      </c>
      <c r="H19" s="21">
        <v>0</v>
      </c>
      <c r="I19" s="17">
        <v>0</v>
      </c>
      <c r="J19" s="25">
        <v>0</v>
      </c>
      <c r="K19" s="30">
        <v>0</v>
      </c>
      <c r="L19" s="17">
        <v>0</v>
      </c>
      <c r="M19" s="25">
        <v>0</v>
      </c>
      <c r="N19" s="31">
        <v>0</v>
      </c>
      <c r="O19" s="25">
        <v>0</v>
      </c>
      <c r="P19" s="25">
        <v>0</v>
      </c>
      <c r="Q19" s="21">
        <v>0</v>
      </c>
      <c r="R19" s="37">
        <v>0</v>
      </c>
      <c r="S19" s="31">
        <v>0</v>
      </c>
      <c r="T19" s="37">
        <v>0</v>
      </c>
      <c r="U19" s="30">
        <v>0</v>
      </c>
    </row>
    <row r="20" spans="2:21" ht="15" customHeight="1" x14ac:dyDescent="0.25">
      <c r="B20" s="14" t="s">
        <v>190</v>
      </c>
      <c r="C20" s="17">
        <v>0</v>
      </c>
      <c r="D20" s="25">
        <v>0</v>
      </c>
      <c r="E20" s="21">
        <v>0</v>
      </c>
      <c r="F20" s="37">
        <v>0</v>
      </c>
      <c r="G20" s="25">
        <v>0</v>
      </c>
      <c r="H20" s="21">
        <v>0</v>
      </c>
      <c r="I20" s="17">
        <v>0</v>
      </c>
      <c r="J20" s="25">
        <v>0</v>
      </c>
      <c r="K20" s="30">
        <v>0</v>
      </c>
      <c r="L20" s="17">
        <v>0</v>
      </c>
      <c r="M20" s="25">
        <v>0</v>
      </c>
      <c r="N20" s="31">
        <v>0</v>
      </c>
      <c r="O20" s="25">
        <v>0</v>
      </c>
      <c r="P20" s="25">
        <v>0</v>
      </c>
      <c r="Q20" s="21">
        <v>0</v>
      </c>
      <c r="R20" s="37">
        <v>0</v>
      </c>
      <c r="S20" s="31">
        <v>0</v>
      </c>
      <c r="T20" s="37">
        <v>0</v>
      </c>
      <c r="U20" s="30">
        <v>0</v>
      </c>
    </row>
    <row r="21" spans="2:21" ht="15" customHeight="1" x14ac:dyDescent="0.25">
      <c r="B21" s="14" t="s">
        <v>191</v>
      </c>
      <c r="C21" s="17">
        <v>0</v>
      </c>
      <c r="D21" s="25">
        <v>0</v>
      </c>
      <c r="E21" s="21">
        <v>0</v>
      </c>
      <c r="F21" s="37">
        <v>0</v>
      </c>
      <c r="G21" s="25">
        <v>0</v>
      </c>
      <c r="H21" s="21">
        <v>0</v>
      </c>
      <c r="I21" s="17">
        <v>0</v>
      </c>
      <c r="J21" s="25">
        <v>0</v>
      </c>
      <c r="K21" s="30">
        <v>0</v>
      </c>
      <c r="L21" s="17">
        <v>0</v>
      </c>
      <c r="M21" s="25">
        <v>0</v>
      </c>
      <c r="N21" s="31">
        <v>0</v>
      </c>
      <c r="O21" s="25">
        <v>0</v>
      </c>
      <c r="P21" s="25">
        <v>0</v>
      </c>
      <c r="Q21" s="21">
        <v>0</v>
      </c>
      <c r="R21" s="37">
        <v>0</v>
      </c>
      <c r="S21" s="31">
        <v>0</v>
      </c>
      <c r="T21" s="37">
        <v>0</v>
      </c>
      <c r="U21" s="30">
        <v>0</v>
      </c>
    </row>
    <row r="22" spans="2:21" ht="15" customHeight="1" x14ac:dyDescent="0.25">
      <c r="B22" s="14" t="s">
        <v>203</v>
      </c>
      <c r="C22" s="17">
        <v>0</v>
      </c>
      <c r="D22" s="25">
        <v>0</v>
      </c>
      <c r="E22" s="21">
        <v>0</v>
      </c>
      <c r="F22" s="37">
        <v>0</v>
      </c>
      <c r="G22" s="25">
        <v>0</v>
      </c>
      <c r="H22" s="21">
        <v>0</v>
      </c>
      <c r="I22" s="17">
        <v>0</v>
      </c>
      <c r="J22" s="25">
        <v>0</v>
      </c>
      <c r="K22" s="30">
        <v>0</v>
      </c>
      <c r="L22" s="17">
        <v>0</v>
      </c>
      <c r="M22" s="25">
        <v>0</v>
      </c>
      <c r="N22" s="31">
        <v>0</v>
      </c>
      <c r="O22" s="25">
        <v>0</v>
      </c>
      <c r="P22" s="25">
        <v>0</v>
      </c>
      <c r="Q22" s="21">
        <v>0</v>
      </c>
      <c r="R22" s="37">
        <v>0</v>
      </c>
      <c r="S22" s="31">
        <v>0</v>
      </c>
      <c r="T22" s="37">
        <v>0</v>
      </c>
      <c r="U22" s="30">
        <v>0</v>
      </c>
    </row>
    <row r="23" spans="2:21" ht="15" customHeight="1" x14ac:dyDescent="0.25">
      <c r="B23" s="14" t="s">
        <v>204</v>
      </c>
      <c r="C23" s="17">
        <v>0</v>
      </c>
      <c r="D23" s="25">
        <v>0</v>
      </c>
      <c r="E23" s="21">
        <v>0</v>
      </c>
      <c r="F23" s="37">
        <v>0</v>
      </c>
      <c r="G23" s="25">
        <v>0</v>
      </c>
      <c r="H23" s="21">
        <v>0</v>
      </c>
      <c r="I23" s="17">
        <v>0</v>
      </c>
      <c r="J23" s="25">
        <v>0</v>
      </c>
      <c r="K23" s="30">
        <v>0</v>
      </c>
      <c r="L23" s="17">
        <v>0</v>
      </c>
      <c r="M23" s="25">
        <v>0</v>
      </c>
      <c r="N23" s="31">
        <v>0</v>
      </c>
      <c r="O23" s="25">
        <v>0</v>
      </c>
      <c r="P23" s="25">
        <v>0</v>
      </c>
      <c r="Q23" s="21">
        <v>0</v>
      </c>
      <c r="R23" s="37">
        <v>0</v>
      </c>
      <c r="S23" s="31">
        <v>0</v>
      </c>
      <c r="T23" s="37">
        <v>0</v>
      </c>
      <c r="U23" s="30">
        <v>0</v>
      </c>
    </row>
    <row r="24" spans="2:21" ht="15" customHeight="1" x14ac:dyDescent="0.25">
      <c r="B24" s="14" t="s">
        <v>205</v>
      </c>
      <c r="C24" s="17">
        <v>0</v>
      </c>
      <c r="D24" s="25">
        <v>0</v>
      </c>
      <c r="E24" s="21">
        <v>0</v>
      </c>
      <c r="F24" s="37">
        <v>0</v>
      </c>
      <c r="G24" s="25">
        <v>0</v>
      </c>
      <c r="H24" s="21">
        <v>0</v>
      </c>
      <c r="I24" s="17">
        <v>0</v>
      </c>
      <c r="J24" s="25">
        <v>0</v>
      </c>
      <c r="K24" s="30">
        <v>0</v>
      </c>
      <c r="L24" s="17">
        <v>0</v>
      </c>
      <c r="M24" s="25">
        <v>0</v>
      </c>
      <c r="N24" s="31">
        <v>0</v>
      </c>
      <c r="O24" s="25">
        <v>0</v>
      </c>
      <c r="P24" s="25">
        <v>0</v>
      </c>
      <c r="Q24" s="21">
        <v>0</v>
      </c>
      <c r="R24" s="37">
        <v>0</v>
      </c>
      <c r="S24" s="31">
        <v>0</v>
      </c>
      <c r="T24" s="37">
        <v>0</v>
      </c>
      <c r="U24" s="30">
        <v>0</v>
      </c>
    </row>
    <row r="25" spans="2:21" ht="15" customHeight="1" x14ac:dyDescent="0.25">
      <c r="B25" s="14" t="s">
        <v>206</v>
      </c>
      <c r="C25" s="17">
        <v>0</v>
      </c>
      <c r="D25" s="25">
        <v>0</v>
      </c>
      <c r="E25" s="21">
        <v>0</v>
      </c>
      <c r="F25" s="37">
        <v>0</v>
      </c>
      <c r="G25" s="25">
        <v>0</v>
      </c>
      <c r="H25" s="21">
        <v>0</v>
      </c>
      <c r="I25" s="17">
        <v>0</v>
      </c>
      <c r="J25" s="25">
        <v>0</v>
      </c>
      <c r="K25" s="30">
        <v>0</v>
      </c>
      <c r="L25" s="17">
        <v>0</v>
      </c>
      <c r="M25" s="25">
        <v>0</v>
      </c>
      <c r="N25" s="31">
        <v>0</v>
      </c>
      <c r="O25" s="25">
        <v>0</v>
      </c>
      <c r="P25" s="25">
        <v>0</v>
      </c>
      <c r="Q25" s="21">
        <v>0</v>
      </c>
      <c r="R25" s="37">
        <v>0</v>
      </c>
      <c r="S25" s="31">
        <v>0</v>
      </c>
      <c r="T25" s="37">
        <v>0</v>
      </c>
      <c r="U25" s="30">
        <v>0</v>
      </c>
    </row>
    <row r="26" spans="2:21" ht="15" customHeight="1" x14ac:dyDescent="0.25">
      <c r="B26" s="14" t="s">
        <v>207</v>
      </c>
      <c r="C26" s="17">
        <v>0</v>
      </c>
      <c r="D26" s="25">
        <v>0</v>
      </c>
      <c r="E26" s="21">
        <v>0</v>
      </c>
      <c r="F26" s="37">
        <v>0</v>
      </c>
      <c r="G26" s="25">
        <v>0</v>
      </c>
      <c r="H26" s="21">
        <v>0</v>
      </c>
      <c r="I26" s="17">
        <v>0</v>
      </c>
      <c r="J26" s="25">
        <v>0</v>
      </c>
      <c r="K26" s="30">
        <v>0</v>
      </c>
      <c r="L26" s="17">
        <v>0</v>
      </c>
      <c r="M26" s="25">
        <v>0</v>
      </c>
      <c r="N26" s="31">
        <v>0</v>
      </c>
      <c r="O26" s="25">
        <v>0</v>
      </c>
      <c r="P26" s="25">
        <v>0</v>
      </c>
      <c r="Q26" s="21">
        <v>0</v>
      </c>
      <c r="R26" s="37">
        <v>0</v>
      </c>
      <c r="S26" s="31">
        <v>0</v>
      </c>
      <c r="T26" s="37">
        <v>0</v>
      </c>
      <c r="U26" s="30">
        <v>0</v>
      </c>
    </row>
    <row r="27" spans="2:21" ht="15" customHeight="1" x14ac:dyDescent="0.25">
      <c r="B27" s="14" t="s">
        <v>193</v>
      </c>
      <c r="C27" s="17">
        <v>8068</v>
      </c>
      <c r="D27" s="25">
        <v>2364</v>
      </c>
      <c r="E27" s="21">
        <v>29.300941993058998</v>
      </c>
      <c r="F27" s="37">
        <v>5704</v>
      </c>
      <c r="G27" s="25">
        <v>2803</v>
      </c>
      <c r="H27" s="21">
        <v>49.140953716690042</v>
      </c>
      <c r="I27" s="17">
        <v>8068</v>
      </c>
      <c r="J27" s="25">
        <v>753</v>
      </c>
      <c r="K27" s="30">
        <v>9.3331680713931586</v>
      </c>
      <c r="L27" s="17">
        <v>8068</v>
      </c>
      <c r="M27" s="25">
        <v>372</v>
      </c>
      <c r="N27" s="31">
        <v>4.6108081308874569</v>
      </c>
      <c r="O27" s="25">
        <v>7221</v>
      </c>
      <c r="P27" s="25">
        <v>709</v>
      </c>
      <c r="Q27" s="21">
        <v>9.8185846835618324</v>
      </c>
      <c r="R27" s="37">
        <v>378</v>
      </c>
      <c r="S27" s="31">
        <v>4.6851760039662862</v>
      </c>
      <c r="T27" s="37">
        <v>97</v>
      </c>
      <c r="U27" s="30">
        <v>1.2022806147744176</v>
      </c>
    </row>
    <row r="28" spans="2:21" ht="15" customHeight="1" x14ac:dyDescent="0.25">
      <c r="B28" s="14" t="s">
        <v>194</v>
      </c>
      <c r="C28" s="17">
        <v>2900</v>
      </c>
      <c r="D28" s="25">
        <v>346</v>
      </c>
      <c r="E28" s="21">
        <v>11.931034482758621</v>
      </c>
      <c r="F28" s="37">
        <v>2554</v>
      </c>
      <c r="G28" s="25">
        <v>777</v>
      </c>
      <c r="H28" s="21">
        <v>30.422866092404071</v>
      </c>
      <c r="I28" s="17">
        <v>2900</v>
      </c>
      <c r="J28" s="25">
        <v>93</v>
      </c>
      <c r="K28" s="30">
        <v>3.2068965517241379</v>
      </c>
      <c r="L28" s="17">
        <v>2900</v>
      </c>
      <c r="M28" s="25">
        <v>62</v>
      </c>
      <c r="N28" s="31">
        <v>2.1379310344827585</v>
      </c>
      <c r="O28" s="25">
        <v>2637</v>
      </c>
      <c r="P28" s="25">
        <v>280</v>
      </c>
      <c r="Q28" s="21">
        <v>10.618126659082289</v>
      </c>
      <c r="R28" s="37">
        <v>159</v>
      </c>
      <c r="S28" s="31">
        <v>5.4827586206896557</v>
      </c>
      <c r="T28" s="37">
        <v>42</v>
      </c>
      <c r="U28" s="30">
        <v>1.4482758620689655</v>
      </c>
    </row>
    <row r="29" spans="2:21" ht="15" customHeight="1" x14ac:dyDescent="0.25">
      <c r="B29" s="14" t="s">
        <v>195</v>
      </c>
      <c r="C29" s="17">
        <v>0</v>
      </c>
      <c r="D29" s="25">
        <v>0</v>
      </c>
      <c r="E29" s="21">
        <v>0</v>
      </c>
      <c r="F29" s="37">
        <v>0</v>
      </c>
      <c r="G29" s="25">
        <v>0</v>
      </c>
      <c r="H29" s="21">
        <v>0</v>
      </c>
      <c r="I29" s="17">
        <v>0</v>
      </c>
      <c r="J29" s="25">
        <v>0</v>
      </c>
      <c r="K29" s="30">
        <v>0</v>
      </c>
      <c r="L29" s="17">
        <v>0</v>
      </c>
      <c r="M29" s="25">
        <v>0</v>
      </c>
      <c r="N29" s="31">
        <v>0</v>
      </c>
      <c r="O29" s="25">
        <v>0</v>
      </c>
      <c r="P29" s="25">
        <v>0</v>
      </c>
      <c r="Q29" s="21">
        <v>0</v>
      </c>
      <c r="R29" s="37">
        <v>0</v>
      </c>
      <c r="S29" s="31">
        <v>0</v>
      </c>
      <c r="T29" s="37">
        <v>0</v>
      </c>
      <c r="U29" s="30">
        <v>0</v>
      </c>
    </row>
    <row r="30" spans="2:21" ht="15" customHeight="1" x14ac:dyDescent="0.25">
      <c r="B30" s="14" t="s">
        <v>196</v>
      </c>
      <c r="C30" s="17">
        <v>0</v>
      </c>
      <c r="D30" s="25">
        <v>0</v>
      </c>
      <c r="E30" s="21">
        <v>0</v>
      </c>
      <c r="F30" s="37">
        <v>0</v>
      </c>
      <c r="G30" s="25">
        <v>0</v>
      </c>
      <c r="H30" s="21">
        <v>0</v>
      </c>
      <c r="I30" s="17">
        <v>0</v>
      </c>
      <c r="J30" s="25">
        <v>0</v>
      </c>
      <c r="K30" s="30">
        <v>0</v>
      </c>
      <c r="L30" s="17">
        <v>0</v>
      </c>
      <c r="M30" s="25">
        <v>0</v>
      </c>
      <c r="N30" s="31">
        <v>0</v>
      </c>
      <c r="O30" s="25">
        <v>0</v>
      </c>
      <c r="P30" s="25">
        <v>0</v>
      </c>
      <c r="Q30" s="21">
        <v>0</v>
      </c>
      <c r="R30" s="37">
        <v>0</v>
      </c>
      <c r="S30" s="31">
        <v>0</v>
      </c>
      <c r="T30" s="37">
        <v>0</v>
      </c>
      <c r="U30" s="30">
        <v>0</v>
      </c>
    </row>
    <row r="31" spans="2:21" ht="15" customHeight="1" x14ac:dyDescent="0.25">
      <c r="B31" s="14" t="s">
        <v>197</v>
      </c>
      <c r="C31" s="17">
        <v>4400</v>
      </c>
      <c r="D31" s="25">
        <v>1021</v>
      </c>
      <c r="E31" s="21">
        <v>23.204545454545457</v>
      </c>
      <c r="F31" s="37">
        <v>3379</v>
      </c>
      <c r="G31" s="25">
        <v>1411</v>
      </c>
      <c r="H31" s="21">
        <v>41.757916543356025</v>
      </c>
      <c r="I31" s="17">
        <v>4400</v>
      </c>
      <c r="J31" s="25">
        <v>247</v>
      </c>
      <c r="K31" s="30">
        <v>5.6136363636363633</v>
      </c>
      <c r="L31" s="17">
        <v>4400</v>
      </c>
      <c r="M31" s="25">
        <v>91</v>
      </c>
      <c r="N31" s="31">
        <v>2.0681818181818183</v>
      </c>
      <c r="O31" s="25">
        <v>4053</v>
      </c>
      <c r="P31" s="25">
        <v>373</v>
      </c>
      <c r="Q31" s="21">
        <v>9.20305946212682</v>
      </c>
      <c r="R31" s="37">
        <v>191</v>
      </c>
      <c r="S31" s="31">
        <v>4.3409090909090908</v>
      </c>
      <c r="T31" s="37">
        <v>65</v>
      </c>
      <c r="U31" s="30">
        <v>1.4772727272727273</v>
      </c>
    </row>
    <row r="32" spans="2:21" ht="15" customHeight="1" x14ac:dyDescent="0.25">
      <c r="B32" s="14" t="s">
        <v>198</v>
      </c>
      <c r="C32" s="17">
        <v>10743</v>
      </c>
      <c r="D32" s="25">
        <v>1093</v>
      </c>
      <c r="E32" s="21">
        <v>10.17406683421763</v>
      </c>
      <c r="F32" s="37">
        <v>9650</v>
      </c>
      <c r="G32" s="25">
        <v>3634</v>
      </c>
      <c r="H32" s="21">
        <v>37.6580310880829</v>
      </c>
      <c r="I32" s="17">
        <v>10743</v>
      </c>
      <c r="J32" s="25">
        <v>181</v>
      </c>
      <c r="K32" s="30">
        <v>1.6848180210369541</v>
      </c>
      <c r="L32" s="17">
        <v>10743</v>
      </c>
      <c r="M32" s="25">
        <v>94</v>
      </c>
      <c r="N32" s="31">
        <v>0.87498836451642936</v>
      </c>
      <c r="O32" s="25">
        <v>9760</v>
      </c>
      <c r="P32" s="25">
        <v>334</v>
      </c>
      <c r="Q32" s="21">
        <v>3.4221311475409832</v>
      </c>
      <c r="R32" s="37">
        <v>746</v>
      </c>
      <c r="S32" s="31">
        <v>6.9440565949920874</v>
      </c>
      <c r="T32" s="37">
        <v>143</v>
      </c>
      <c r="U32" s="30">
        <v>1.3310993204877595</v>
      </c>
    </row>
    <row r="33" spans="2:21" ht="15" customHeight="1" x14ac:dyDescent="0.25">
      <c r="B33" s="14" t="s">
        <v>199</v>
      </c>
      <c r="C33" s="17">
        <v>0</v>
      </c>
      <c r="D33" s="25">
        <v>0</v>
      </c>
      <c r="E33" s="21">
        <v>0</v>
      </c>
      <c r="F33" s="37">
        <v>0</v>
      </c>
      <c r="G33" s="25">
        <v>0</v>
      </c>
      <c r="H33" s="21">
        <v>0</v>
      </c>
      <c r="I33" s="17">
        <v>0</v>
      </c>
      <c r="J33" s="25">
        <v>0</v>
      </c>
      <c r="K33" s="30">
        <v>0</v>
      </c>
      <c r="L33" s="17">
        <v>0</v>
      </c>
      <c r="M33" s="25">
        <v>0</v>
      </c>
      <c r="N33" s="31">
        <v>0</v>
      </c>
      <c r="O33" s="25">
        <v>0</v>
      </c>
      <c r="P33" s="25">
        <v>0</v>
      </c>
      <c r="Q33" s="21">
        <v>0</v>
      </c>
      <c r="R33" s="37">
        <v>0</v>
      </c>
      <c r="S33" s="31">
        <v>0</v>
      </c>
      <c r="T33" s="37">
        <v>0</v>
      </c>
      <c r="U33" s="30">
        <v>0</v>
      </c>
    </row>
    <row r="34" spans="2:21" ht="15" customHeight="1" x14ac:dyDescent="0.25">
      <c r="B34" s="14" t="s">
        <v>200</v>
      </c>
      <c r="C34" s="17">
        <v>1517</v>
      </c>
      <c r="D34" s="25">
        <v>74</v>
      </c>
      <c r="E34" s="21">
        <v>4.8780487804878048</v>
      </c>
      <c r="F34" s="37">
        <v>1443</v>
      </c>
      <c r="G34" s="25">
        <v>250</v>
      </c>
      <c r="H34" s="21">
        <v>17.325017325017324</v>
      </c>
      <c r="I34" s="17">
        <v>1517</v>
      </c>
      <c r="J34" s="25">
        <v>15</v>
      </c>
      <c r="K34" s="30">
        <v>0.98879367172050103</v>
      </c>
      <c r="L34" s="17">
        <v>1517</v>
      </c>
      <c r="M34" s="25">
        <v>14</v>
      </c>
      <c r="N34" s="31">
        <v>0.92287409360580097</v>
      </c>
      <c r="O34" s="25">
        <v>1298</v>
      </c>
      <c r="P34" s="25">
        <v>67</v>
      </c>
      <c r="Q34" s="21">
        <v>5.1617873651771955</v>
      </c>
      <c r="R34" s="37">
        <v>153</v>
      </c>
      <c r="S34" s="31">
        <v>10.08569545154911</v>
      </c>
      <c r="T34" s="37">
        <v>52</v>
      </c>
      <c r="U34" s="30">
        <v>3.4278180619644036</v>
      </c>
    </row>
    <row r="35" spans="2:21" ht="15" customHeight="1" x14ac:dyDescent="0.25">
      <c r="B35" s="14" t="s">
        <v>201</v>
      </c>
      <c r="C35" s="17">
        <v>3610</v>
      </c>
      <c r="D35" s="25">
        <v>416</v>
      </c>
      <c r="E35" s="21">
        <v>11.523545706371191</v>
      </c>
      <c r="F35" s="37">
        <v>3194</v>
      </c>
      <c r="G35" s="25">
        <v>1043</v>
      </c>
      <c r="H35" s="21">
        <v>32.654978083907324</v>
      </c>
      <c r="I35" s="17">
        <v>3610</v>
      </c>
      <c r="J35" s="25">
        <v>120</v>
      </c>
      <c r="K35" s="30">
        <v>3.32409972299169</v>
      </c>
      <c r="L35" s="17">
        <v>3610</v>
      </c>
      <c r="M35" s="25">
        <v>75</v>
      </c>
      <c r="N35" s="31">
        <v>2.0775623268698062</v>
      </c>
      <c r="O35" s="25">
        <v>3272</v>
      </c>
      <c r="P35" s="25">
        <v>294</v>
      </c>
      <c r="Q35" s="21">
        <v>8.9853300733496333</v>
      </c>
      <c r="R35" s="37">
        <v>192</v>
      </c>
      <c r="S35" s="31">
        <v>5.3185595567867034</v>
      </c>
      <c r="T35" s="37">
        <v>71</v>
      </c>
      <c r="U35" s="30">
        <v>1.966759002770083</v>
      </c>
    </row>
    <row r="36" spans="2:21" ht="15" customHeight="1" thickBot="1" x14ac:dyDescent="0.3">
      <c r="B36" s="13" t="s">
        <v>202</v>
      </c>
      <c r="C36" s="18">
        <v>7494</v>
      </c>
      <c r="D36" s="26">
        <v>1557</v>
      </c>
      <c r="E36" s="22">
        <v>20.776621297037632</v>
      </c>
      <c r="F36" s="37">
        <v>5937</v>
      </c>
      <c r="G36" s="26">
        <v>2413</v>
      </c>
      <c r="H36" s="21">
        <v>40.643422604008762</v>
      </c>
      <c r="I36" s="18">
        <v>7494</v>
      </c>
      <c r="J36" s="26">
        <v>543</v>
      </c>
      <c r="K36" s="32">
        <v>7.2457966373098479</v>
      </c>
      <c r="L36" s="18">
        <v>7494</v>
      </c>
      <c r="M36" s="26">
        <v>184</v>
      </c>
      <c r="N36" s="33">
        <v>2.4552975713904459</v>
      </c>
      <c r="O36" s="25">
        <v>7004</v>
      </c>
      <c r="P36" s="26">
        <v>835</v>
      </c>
      <c r="Q36" s="21">
        <v>11.921758994860079</v>
      </c>
      <c r="R36" s="38">
        <v>228</v>
      </c>
      <c r="S36" s="33">
        <v>3.042433947157726</v>
      </c>
      <c r="T36" s="38">
        <v>78</v>
      </c>
      <c r="U36" s="32">
        <v>1.0408326661329064</v>
      </c>
    </row>
    <row r="37" spans="2:21" ht="15" customHeight="1" thickBot="1" x14ac:dyDescent="0.3">
      <c r="B37" s="15" t="s">
        <v>44</v>
      </c>
      <c r="C37" s="19">
        <f>SUM(C8:C36)</f>
        <v>51235</v>
      </c>
      <c r="D37" s="27">
        <f>SUM(D8:D36)</f>
        <v>10606</v>
      </c>
      <c r="E37" s="23">
        <f>D37/C37*100</f>
        <v>20.700692885722653</v>
      </c>
      <c r="F37" s="39">
        <f>SUM(F8:F36)</f>
        <v>40629</v>
      </c>
      <c r="G37" s="27">
        <f>SUM(G8:G36)</f>
        <v>16964</v>
      </c>
      <c r="H37" s="23">
        <f>G37/F37*100</f>
        <v>41.753427354845066</v>
      </c>
      <c r="I37" s="19">
        <f>SUM(I8:I36)</f>
        <v>51235</v>
      </c>
      <c r="J37" s="27">
        <f>SUM(J8:J36)</f>
        <v>2722</v>
      </c>
      <c r="K37" s="34">
        <f>J37/I37*100</f>
        <v>5.3127744705767537</v>
      </c>
      <c r="L37" s="19">
        <f>SUM(L8:L36)</f>
        <v>51235</v>
      </c>
      <c r="M37" s="27">
        <f>SUM(M8:M36)</f>
        <v>1099</v>
      </c>
      <c r="N37" s="35">
        <f>M37/L37*100</f>
        <v>2.1450180540646042</v>
      </c>
      <c r="O37" s="27">
        <f>SUM(O8:O36)</f>
        <v>46673</v>
      </c>
      <c r="P37" s="27">
        <f>SUM(P8:P36)</f>
        <v>3678</v>
      </c>
      <c r="Q37" s="35">
        <f>P37/O37*100</f>
        <v>7.8803590941229409</v>
      </c>
      <c r="R37" s="39">
        <f>SUM(R8:R36)</f>
        <v>2713</v>
      </c>
      <c r="S37" s="35">
        <f>R37/L37*100</f>
        <v>5.2952083536644867</v>
      </c>
      <c r="T37" s="39">
        <f>SUM(T8:T36)</f>
        <v>750</v>
      </c>
      <c r="U37" s="34">
        <f>T37/L37*100</f>
        <v>1.4638430760222505</v>
      </c>
    </row>
    <row r="38" spans="2:21" ht="15" customHeight="1" x14ac:dyDescent="0.25">
      <c r="B38" s="2" t="str">
        <f>_xlfn.CONCAT("Fuente: Sistema de Información SIEN - HIS, ",RIGHT(INICIO!C8,4),".")</f>
        <v>Fuente: Sistema de Información SIEN - HIS, 2025.</v>
      </c>
      <c r="C38" s="2"/>
    </row>
    <row r="39" spans="2:21" ht="15" customHeight="1" x14ac:dyDescent="0.25">
      <c r="B39" s="2" t="s">
        <v>69</v>
      </c>
      <c r="C39" s="2"/>
    </row>
    <row r="40" spans="2:21" ht="15" customHeight="1" x14ac:dyDescent="0.25">
      <c r="B40" s="2" t="s">
        <v>16</v>
      </c>
      <c r="C40" s="2"/>
    </row>
    <row r="41" spans="2:21" ht="15" customHeight="1" x14ac:dyDescent="0.25">
      <c r="B41" s="2" t="s">
        <v>21</v>
      </c>
      <c r="C41" s="2"/>
    </row>
  </sheetData>
  <sortState xmlns:xlrd2="http://schemas.microsoft.com/office/spreadsheetml/2017/richdata2" ref="B8:U36">
    <sortCondition ref="B8:B36"/>
  </sortState>
  <mergeCells count="18">
    <mergeCell ref="T6:U6"/>
    <mergeCell ref="G6:H6"/>
    <mergeCell ref="F6:F7"/>
    <mergeCell ref="B2:U2"/>
    <mergeCell ref="B3:U3"/>
    <mergeCell ref="B5:B7"/>
    <mergeCell ref="C5:H5"/>
    <mergeCell ref="I5:K5"/>
    <mergeCell ref="L5:U5"/>
    <mergeCell ref="C6:C7"/>
    <mergeCell ref="D6:E6"/>
    <mergeCell ref="I6:I7"/>
    <mergeCell ref="J6:K6"/>
    <mergeCell ref="L6:L7"/>
    <mergeCell ref="M6:N6"/>
    <mergeCell ref="R6:S6"/>
    <mergeCell ref="P6:Q6"/>
    <mergeCell ref="O6:O7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tabColor rgb="FF00B050"/>
  </sheetPr>
  <dimension ref="B2:X98"/>
  <sheetViews>
    <sheetView showGridLines="0" topLeftCell="A6" zoomScaleNormal="100" workbookViewId="0">
      <selection activeCell="B8" sqref="B8:X91"/>
    </sheetView>
  </sheetViews>
  <sheetFormatPr baseColWidth="10" defaultColWidth="11.42578125" defaultRowHeight="15" customHeight="1" x14ac:dyDescent="0.25"/>
  <cols>
    <col min="1" max="1" width="12.7109375" style="1" customWidth="1"/>
    <col min="2" max="2" width="15.7109375" style="1" customWidth="1"/>
    <col min="3" max="3" width="25.7109375" style="1" customWidth="1"/>
    <col min="4" max="4" width="35.7109375" style="1" customWidth="1"/>
    <col min="5" max="5" width="10.7109375" style="1" customWidth="1"/>
    <col min="6" max="24" width="12.7109375" style="1" customWidth="1"/>
    <col min="25" max="16384" width="11.42578125" style="1"/>
  </cols>
  <sheetData>
    <row r="2" spans="2:24" ht="84.95" customHeight="1" x14ac:dyDescent="0.25">
      <c r="B2" s="91" t="s">
        <v>58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</row>
    <row r="3" spans="2:24" ht="15" customHeight="1" x14ac:dyDescent="0.25">
      <c r="B3" s="92" t="str">
        <f>INICIO!C$8</f>
        <v>PERIODO: ENERO A MARZO - 2025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</row>
    <row r="4" spans="2:24" ht="15" customHeight="1" thickBot="1" x14ac:dyDescent="0.3"/>
    <row r="5" spans="2:24" ht="15" customHeight="1" thickBot="1" x14ac:dyDescent="0.3">
      <c r="B5" s="94" t="s">
        <v>0</v>
      </c>
      <c r="C5" s="94" t="s">
        <v>5</v>
      </c>
      <c r="D5" s="94" t="s">
        <v>6</v>
      </c>
      <c r="E5" s="94" t="s">
        <v>7</v>
      </c>
      <c r="F5" s="93" t="s">
        <v>11</v>
      </c>
      <c r="G5" s="93"/>
      <c r="H5" s="93"/>
      <c r="I5" s="93"/>
      <c r="J5" s="93"/>
      <c r="K5" s="93"/>
      <c r="L5" s="93" t="s">
        <v>12</v>
      </c>
      <c r="M5" s="93"/>
      <c r="N5" s="93"/>
      <c r="O5" s="93" t="s">
        <v>14</v>
      </c>
      <c r="P5" s="93"/>
      <c r="Q5" s="93"/>
      <c r="R5" s="93"/>
      <c r="S5" s="93"/>
      <c r="T5" s="93"/>
      <c r="U5" s="93"/>
      <c r="V5" s="93"/>
      <c r="W5" s="93"/>
      <c r="X5" s="93"/>
    </row>
    <row r="6" spans="2:24" ht="15" customHeight="1" thickBot="1" x14ac:dyDescent="0.3">
      <c r="B6" s="94"/>
      <c r="C6" s="94"/>
      <c r="D6" s="94"/>
      <c r="E6" s="94"/>
      <c r="F6" s="93" t="s">
        <v>10</v>
      </c>
      <c r="G6" s="93" t="s">
        <v>9</v>
      </c>
      <c r="H6" s="93"/>
      <c r="I6" s="93" t="s">
        <v>10</v>
      </c>
      <c r="J6" s="97" t="s">
        <v>20</v>
      </c>
      <c r="K6" s="96"/>
      <c r="L6" s="93" t="s">
        <v>10</v>
      </c>
      <c r="M6" s="93" t="s">
        <v>13</v>
      </c>
      <c r="N6" s="93"/>
      <c r="O6" s="93" t="s">
        <v>10</v>
      </c>
      <c r="P6" s="93" t="s">
        <v>15</v>
      </c>
      <c r="Q6" s="93"/>
      <c r="R6" s="93" t="s">
        <v>10</v>
      </c>
      <c r="S6" s="95" t="s">
        <v>41</v>
      </c>
      <c r="T6" s="96"/>
      <c r="U6" s="93" t="s">
        <v>3</v>
      </c>
      <c r="V6" s="93"/>
      <c r="W6" s="93" t="s">
        <v>4</v>
      </c>
      <c r="X6" s="93"/>
    </row>
    <row r="7" spans="2:24" ht="30" customHeight="1" thickBot="1" x14ac:dyDescent="0.3">
      <c r="B7" s="94"/>
      <c r="C7" s="94"/>
      <c r="D7" s="94"/>
      <c r="E7" s="94"/>
      <c r="F7" s="93"/>
      <c r="G7" s="9" t="s">
        <v>1</v>
      </c>
      <c r="H7" s="9" t="s">
        <v>2</v>
      </c>
      <c r="I7" s="93"/>
      <c r="J7" s="9" t="s">
        <v>1</v>
      </c>
      <c r="K7" s="9" t="s">
        <v>2</v>
      </c>
      <c r="L7" s="93"/>
      <c r="M7" s="9" t="s">
        <v>1</v>
      </c>
      <c r="N7" s="9" t="s">
        <v>2</v>
      </c>
      <c r="O7" s="93"/>
      <c r="P7" s="9" t="s">
        <v>1</v>
      </c>
      <c r="Q7" s="9" t="s">
        <v>2</v>
      </c>
      <c r="R7" s="93"/>
      <c r="S7" s="9" t="s">
        <v>1</v>
      </c>
      <c r="T7" s="9" t="s">
        <v>2</v>
      </c>
      <c r="U7" s="9" t="s">
        <v>1</v>
      </c>
      <c r="V7" s="9" t="s">
        <v>2</v>
      </c>
      <c r="W7" s="9" t="s">
        <v>1</v>
      </c>
      <c r="X7" s="9" t="s">
        <v>2</v>
      </c>
    </row>
    <row r="8" spans="2:24" ht="15" customHeight="1" x14ac:dyDescent="0.25">
      <c r="B8" s="4" t="s">
        <v>178</v>
      </c>
      <c r="C8" s="7" t="s">
        <v>208</v>
      </c>
      <c r="D8" s="6" t="s">
        <v>209</v>
      </c>
      <c r="E8" s="8">
        <v>10205</v>
      </c>
      <c r="F8" s="16">
        <v>3787</v>
      </c>
      <c r="G8" s="24">
        <v>1294</v>
      </c>
      <c r="H8" s="20">
        <v>34.169527330340635</v>
      </c>
      <c r="I8" s="36">
        <v>2493</v>
      </c>
      <c r="J8" s="24">
        <v>1430</v>
      </c>
      <c r="K8" s="20">
        <v>57.360609707180096</v>
      </c>
      <c r="L8" s="16">
        <v>3787</v>
      </c>
      <c r="M8" s="24">
        <v>210</v>
      </c>
      <c r="N8" s="28">
        <v>5.5452865064695009</v>
      </c>
      <c r="O8" s="16">
        <v>3787</v>
      </c>
      <c r="P8" s="24">
        <v>55</v>
      </c>
      <c r="Q8" s="29">
        <v>1.4523369421705836</v>
      </c>
      <c r="R8" s="72">
        <v>3462</v>
      </c>
      <c r="S8" s="72">
        <v>207</v>
      </c>
      <c r="T8" s="20">
        <v>5.979202772963605</v>
      </c>
      <c r="U8" s="36">
        <v>221</v>
      </c>
      <c r="V8" s="29">
        <v>5.8357538949036174</v>
      </c>
      <c r="W8" s="36">
        <v>49</v>
      </c>
      <c r="X8" s="28">
        <v>1.2939001848428837</v>
      </c>
    </row>
    <row r="9" spans="2:24" ht="15" customHeight="1" x14ac:dyDescent="0.25">
      <c r="B9" s="5" t="s">
        <v>178</v>
      </c>
      <c r="C9" s="7" t="s">
        <v>210</v>
      </c>
      <c r="D9" s="7" t="s">
        <v>211</v>
      </c>
      <c r="E9" s="44">
        <v>10402</v>
      </c>
      <c r="F9" s="17">
        <v>1631</v>
      </c>
      <c r="G9" s="25">
        <v>640</v>
      </c>
      <c r="H9" s="21">
        <v>39.239730226854689</v>
      </c>
      <c r="I9" s="37">
        <v>991</v>
      </c>
      <c r="J9" s="25">
        <v>611</v>
      </c>
      <c r="K9" s="21">
        <v>61.654894046417766</v>
      </c>
      <c r="L9" s="17">
        <v>1631</v>
      </c>
      <c r="M9" s="25">
        <v>141</v>
      </c>
      <c r="N9" s="30">
        <v>8.6450030656039232</v>
      </c>
      <c r="O9" s="17">
        <v>1631</v>
      </c>
      <c r="P9" s="25">
        <v>36</v>
      </c>
      <c r="Q9" s="31">
        <v>2.2072348252605765</v>
      </c>
      <c r="R9" s="25">
        <v>1434</v>
      </c>
      <c r="S9" s="25">
        <v>82</v>
      </c>
      <c r="T9" s="21">
        <v>5.7182705718270572</v>
      </c>
      <c r="U9" s="37">
        <v>104</v>
      </c>
      <c r="V9" s="31">
        <v>6.3764561618638878</v>
      </c>
      <c r="W9" s="37">
        <v>57</v>
      </c>
      <c r="X9" s="30">
        <v>3.4947884733292458</v>
      </c>
    </row>
    <row r="10" spans="2:24" ht="15" customHeight="1" x14ac:dyDescent="0.25">
      <c r="B10" s="5" t="s">
        <v>178</v>
      </c>
      <c r="C10" s="7" t="s">
        <v>210</v>
      </c>
      <c r="D10" s="7" t="s">
        <v>212</v>
      </c>
      <c r="E10" s="44">
        <v>10403</v>
      </c>
      <c r="F10" s="17">
        <v>2336</v>
      </c>
      <c r="G10" s="25">
        <v>901</v>
      </c>
      <c r="H10" s="21">
        <v>38.570205479452049</v>
      </c>
      <c r="I10" s="37">
        <v>1435</v>
      </c>
      <c r="J10" s="25">
        <v>819</v>
      </c>
      <c r="K10" s="21">
        <v>57.073170731707314</v>
      </c>
      <c r="L10" s="17">
        <v>2336</v>
      </c>
      <c r="M10" s="25">
        <v>216</v>
      </c>
      <c r="N10" s="30">
        <v>9.2465753424657535</v>
      </c>
      <c r="O10" s="17">
        <v>2336</v>
      </c>
      <c r="P10" s="25">
        <v>52</v>
      </c>
      <c r="Q10" s="31">
        <v>2.2260273972602738</v>
      </c>
      <c r="R10" s="25">
        <v>2137</v>
      </c>
      <c r="S10" s="25">
        <v>177</v>
      </c>
      <c r="T10" s="21">
        <v>8.2826392138511942</v>
      </c>
      <c r="U10" s="37">
        <v>113</v>
      </c>
      <c r="V10" s="31">
        <v>4.8373287671232879</v>
      </c>
      <c r="W10" s="37">
        <v>34</v>
      </c>
      <c r="X10" s="30">
        <v>1.4554794520547945</v>
      </c>
    </row>
    <row r="11" spans="2:24" ht="15" customHeight="1" x14ac:dyDescent="0.25">
      <c r="B11" s="5" t="s">
        <v>183</v>
      </c>
      <c r="C11" s="7" t="s">
        <v>213</v>
      </c>
      <c r="D11" s="7" t="s">
        <v>214</v>
      </c>
      <c r="E11" s="44">
        <v>60903</v>
      </c>
      <c r="F11" s="17">
        <v>1324</v>
      </c>
      <c r="G11" s="25">
        <v>218</v>
      </c>
      <c r="H11" s="21">
        <v>16.465256797583081</v>
      </c>
      <c r="I11" s="37">
        <v>1106</v>
      </c>
      <c r="J11" s="25">
        <v>459</v>
      </c>
      <c r="K11" s="21">
        <v>41.500904159132006</v>
      </c>
      <c r="L11" s="17">
        <v>1324</v>
      </c>
      <c r="M11" s="25">
        <v>45</v>
      </c>
      <c r="N11" s="30">
        <v>3.3987915407854987</v>
      </c>
      <c r="O11" s="17">
        <v>1324</v>
      </c>
      <c r="P11" s="25">
        <v>20</v>
      </c>
      <c r="Q11" s="31">
        <v>1.5105740181268883</v>
      </c>
      <c r="R11" s="25">
        <v>1219</v>
      </c>
      <c r="S11" s="25">
        <v>91</v>
      </c>
      <c r="T11" s="21">
        <v>7.4651353568498768</v>
      </c>
      <c r="U11" s="37">
        <v>62</v>
      </c>
      <c r="V11" s="31">
        <v>4.6827794561933533</v>
      </c>
      <c r="W11" s="37">
        <v>23</v>
      </c>
      <c r="X11" s="30">
        <v>1.7371601208459215</v>
      </c>
    </row>
    <row r="12" spans="2:24" ht="15" customHeight="1" x14ac:dyDescent="0.25">
      <c r="B12" s="5" t="s">
        <v>183</v>
      </c>
      <c r="C12" s="7" t="s">
        <v>213</v>
      </c>
      <c r="D12" s="7" t="s">
        <v>215</v>
      </c>
      <c r="E12" s="44">
        <v>60905</v>
      </c>
      <c r="F12" s="17">
        <v>485</v>
      </c>
      <c r="G12" s="25">
        <v>94</v>
      </c>
      <c r="H12" s="21">
        <v>19.381443298969074</v>
      </c>
      <c r="I12" s="37">
        <v>391</v>
      </c>
      <c r="J12" s="25">
        <v>187</v>
      </c>
      <c r="K12" s="21">
        <v>47.826086956521742</v>
      </c>
      <c r="L12" s="17">
        <v>485</v>
      </c>
      <c r="M12" s="25">
        <v>19</v>
      </c>
      <c r="N12" s="30">
        <v>3.9175257731958761</v>
      </c>
      <c r="O12" s="17">
        <v>485</v>
      </c>
      <c r="P12" s="25">
        <v>8</v>
      </c>
      <c r="Q12" s="31">
        <v>1.6494845360824744</v>
      </c>
      <c r="R12" s="25">
        <v>455</v>
      </c>
      <c r="S12" s="25">
        <v>31</v>
      </c>
      <c r="T12" s="21">
        <v>6.813186813186813</v>
      </c>
      <c r="U12" s="37">
        <v>17</v>
      </c>
      <c r="V12" s="31">
        <v>3.5051546391752577</v>
      </c>
      <c r="W12" s="37">
        <v>5</v>
      </c>
      <c r="X12" s="30">
        <v>1.0309278350515463</v>
      </c>
    </row>
    <row r="13" spans="2:24" ht="15" customHeight="1" x14ac:dyDescent="0.25">
      <c r="B13" s="5" t="s">
        <v>183</v>
      </c>
      <c r="C13" s="7" t="s">
        <v>213</v>
      </c>
      <c r="D13" s="7" t="s">
        <v>213</v>
      </c>
      <c r="E13" s="44">
        <v>60901</v>
      </c>
      <c r="F13" s="17">
        <v>1905</v>
      </c>
      <c r="G13" s="25">
        <v>418</v>
      </c>
      <c r="H13" s="21">
        <v>21.942257217847768</v>
      </c>
      <c r="I13" s="37">
        <v>1487</v>
      </c>
      <c r="J13" s="25">
        <v>701</v>
      </c>
      <c r="K13" s="21">
        <v>47.141896435776729</v>
      </c>
      <c r="L13" s="17">
        <v>1905</v>
      </c>
      <c r="M13" s="25">
        <v>94</v>
      </c>
      <c r="N13" s="30">
        <v>4.9343832020997374</v>
      </c>
      <c r="O13" s="17">
        <v>1905</v>
      </c>
      <c r="P13" s="25">
        <v>19</v>
      </c>
      <c r="Q13" s="31">
        <v>0.99737532808398943</v>
      </c>
      <c r="R13" s="25">
        <v>1741</v>
      </c>
      <c r="S13" s="25">
        <v>130</v>
      </c>
      <c r="T13" s="21">
        <v>7.4669730040206774</v>
      </c>
      <c r="U13" s="37">
        <v>120</v>
      </c>
      <c r="V13" s="31">
        <v>6.2992125984251963</v>
      </c>
      <c r="W13" s="37">
        <v>25</v>
      </c>
      <c r="X13" s="30">
        <v>1.3123359580052494</v>
      </c>
    </row>
    <row r="14" spans="2:24" ht="15" customHeight="1" x14ac:dyDescent="0.25">
      <c r="B14" s="5" t="s">
        <v>183</v>
      </c>
      <c r="C14" s="7" t="s">
        <v>213</v>
      </c>
      <c r="D14" s="7" t="s">
        <v>216</v>
      </c>
      <c r="E14" s="44">
        <v>60906</v>
      </c>
      <c r="F14" s="17">
        <v>1035</v>
      </c>
      <c r="G14" s="25">
        <v>170</v>
      </c>
      <c r="H14" s="21">
        <v>16.425120772946862</v>
      </c>
      <c r="I14" s="37">
        <v>865</v>
      </c>
      <c r="J14" s="25">
        <v>426</v>
      </c>
      <c r="K14" s="21">
        <v>49.248554913294797</v>
      </c>
      <c r="L14" s="17">
        <v>1035</v>
      </c>
      <c r="M14" s="25">
        <v>45</v>
      </c>
      <c r="N14" s="30">
        <v>4.3478260869565215</v>
      </c>
      <c r="O14" s="17">
        <v>1035</v>
      </c>
      <c r="P14" s="25">
        <v>17</v>
      </c>
      <c r="Q14" s="31">
        <v>1.6425120772946862</v>
      </c>
      <c r="R14" s="25">
        <v>980</v>
      </c>
      <c r="S14" s="25">
        <v>68</v>
      </c>
      <c r="T14" s="21">
        <v>6.9387755102040813</v>
      </c>
      <c r="U14" s="37">
        <v>29</v>
      </c>
      <c r="V14" s="31">
        <v>2.8019323671497585</v>
      </c>
      <c r="W14" s="37">
        <v>9</v>
      </c>
      <c r="X14" s="30">
        <v>0.86956521739130432</v>
      </c>
    </row>
    <row r="15" spans="2:24" ht="15" customHeight="1" x14ac:dyDescent="0.25">
      <c r="B15" s="5" t="s">
        <v>193</v>
      </c>
      <c r="C15" s="7" t="s">
        <v>217</v>
      </c>
      <c r="D15" s="7" t="s">
        <v>218</v>
      </c>
      <c r="E15" s="44">
        <v>160706</v>
      </c>
      <c r="F15" s="58">
        <v>965</v>
      </c>
      <c r="G15" s="59">
        <v>351</v>
      </c>
      <c r="H15" s="60">
        <v>36.373056994818654</v>
      </c>
      <c r="I15" s="37">
        <v>614</v>
      </c>
      <c r="J15" s="59">
        <v>297</v>
      </c>
      <c r="K15" s="21">
        <v>48.371335504885991</v>
      </c>
      <c r="L15" s="58">
        <v>965</v>
      </c>
      <c r="M15" s="59">
        <v>129</v>
      </c>
      <c r="N15" s="62">
        <v>13.367875647668392</v>
      </c>
      <c r="O15" s="58">
        <v>965</v>
      </c>
      <c r="P15" s="59">
        <v>76</v>
      </c>
      <c r="Q15" s="63">
        <v>7.8756476683937828</v>
      </c>
      <c r="R15" s="25">
        <v>824</v>
      </c>
      <c r="S15" s="59">
        <v>100</v>
      </c>
      <c r="T15" s="21">
        <v>12.135922330097088</v>
      </c>
      <c r="U15" s="61">
        <v>48</v>
      </c>
      <c r="V15" s="63">
        <v>4.9740932642487046</v>
      </c>
      <c r="W15" s="61">
        <v>17</v>
      </c>
      <c r="X15" s="62">
        <v>1.7616580310880827</v>
      </c>
    </row>
    <row r="16" spans="2:24" ht="15" customHeight="1" x14ac:dyDescent="0.25">
      <c r="B16" s="5" t="s">
        <v>193</v>
      </c>
      <c r="C16" s="7" t="s">
        <v>217</v>
      </c>
      <c r="D16" s="7" t="s">
        <v>219</v>
      </c>
      <c r="E16" s="44">
        <v>160704</v>
      </c>
      <c r="F16" s="17">
        <v>832</v>
      </c>
      <c r="G16" s="25">
        <v>283</v>
      </c>
      <c r="H16" s="21">
        <v>34.01442307692308</v>
      </c>
      <c r="I16" s="37">
        <v>549</v>
      </c>
      <c r="J16" s="25">
        <v>280</v>
      </c>
      <c r="K16" s="21">
        <v>51.001821493624774</v>
      </c>
      <c r="L16" s="17">
        <v>832</v>
      </c>
      <c r="M16" s="25">
        <v>78</v>
      </c>
      <c r="N16" s="30">
        <v>9.375</v>
      </c>
      <c r="O16" s="17">
        <v>832</v>
      </c>
      <c r="P16" s="25">
        <v>52</v>
      </c>
      <c r="Q16" s="31">
        <v>6.25</v>
      </c>
      <c r="R16" s="25">
        <v>712</v>
      </c>
      <c r="S16" s="25">
        <v>81</v>
      </c>
      <c r="T16" s="21">
        <v>11.376404494382022</v>
      </c>
      <c r="U16" s="37">
        <v>55</v>
      </c>
      <c r="V16" s="31">
        <v>6.6105769230769234</v>
      </c>
      <c r="W16" s="37">
        <v>13</v>
      </c>
      <c r="X16" s="30">
        <v>1.5625</v>
      </c>
    </row>
    <row r="17" spans="2:24" ht="15" customHeight="1" x14ac:dyDescent="0.25">
      <c r="B17" s="5" t="s">
        <v>193</v>
      </c>
      <c r="C17" s="7" t="s">
        <v>193</v>
      </c>
      <c r="D17" s="7" t="s">
        <v>220</v>
      </c>
      <c r="E17" s="44">
        <v>160303</v>
      </c>
      <c r="F17" s="17">
        <v>678</v>
      </c>
      <c r="G17" s="25">
        <v>224</v>
      </c>
      <c r="H17" s="21">
        <v>33.038348082595867</v>
      </c>
      <c r="I17" s="37">
        <v>454</v>
      </c>
      <c r="J17" s="25">
        <v>226</v>
      </c>
      <c r="K17" s="21">
        <v>49.779735682819378</v>
      </c>
      <c r="L17" s="17">
        <v>678</v>
      </c>
      <c r="M17" s="25">
        <v>87</v>
      </c>
      <c r="N17" s="30">
        <v>12.831858407079647</v>
      </c>
      <c r="O17" s="17">
        <v>678</v>
      </c>
      <c r="P17" s="25">
        <v>48</v>
      </c>
      <c r="Q17" s="31">
        <v>7.0796460176991154</v>
      </c>
      <c r="R17" s="25">
        <v>603</v>
      </c>
      <c r="S17" s="25">
        <v>71</v>
      </c>
      <c r="T17" s="21">
        <v>11.774461028192372</v>
      </c>
      <c r="U17" s="37">
        <v>23</v>
      </c>
      <c r="V17" s="31">
        <v>3.3923303834808261</v>
      </c>
      <c r="W17" s="37">
        <v>4</v>
      </c>
      <c r="X17" s="30">
        <v>0.58997050147492625</v>
      </c>
    </row>
    <row r="18" spans="2:24" ht="15" customHeight="1" x14ac:dyDescent="0.25">
      <c r="B18" s="5" t="s">
        <v>193</v>
      </c>
      <c r="C18" s="7" t="s">
        <v>193</v>
      </c>
      <c r="D18" s="7" t="s">
        <v>221</v>
      </c>
      <c r="E18" s="44">
        <v>160304</v>
      </c>
      <c r="F18" s="17">
        <v>428</v>
      </c>
      <c r="G18" s="25">
        <v>72</v>
      </c>
      <c r="H18" s="21">
        <v>16.822429906542055</v>
      </c>
      <c r="I18" s="37">
        <v>356</v>
      </c>
      <c r="J18" s="25">
        <v>168</v>
      </c>
      <c r="K18" s="21">
        <v>47.191011235955052</v>
      </c>
      <c r="L18" s="17">
        <v>428</v>
      </c>
      <c r="M18" s="25">
        <v>27</v>
      </c>
      <c r="N18" s="30">
        <v>6.3084112149532707</v>
      </c>
      <c r="O18" s="17">
        <v>428</v>
      </c>
      <c r="P18" s="25">
        <v>12</v>
      </c>
      <c r="Q18" s="31">
        <v>2.8037383177570092</v>
      </c>
      <c r="R18" s="25">
        <v>389</v>
      </c>
      <c r="S18" s="25">
        <v>35</v>
      </c>
      <c r="T18" s="21">
        <v>8.9974293059125969</v>
      </c>
      <c r="U18" s="37">
        <v>21</v>
      </c>
      <c r="V18" s="31">
        <v>4.9065420560747661</v>
      </c>
      <c r="W18" s="37">
        <v>6</v>
      </c>
      <c r="X18" s="30">
        <v>1.4018691588785046</v>
      </c>
    </row>
    <row r="19" spans="2:24" ht="15" customHeight="1" x14ac:dyDescent="0.25">
      <c r="B19" s="5" t="s">
        <v>193</v>
      </c>
      <c r="C19" s="7" t="s">
        <v>222</v>
      </c>
      <c r="D19" s="7" t="s">
        <v>223</v>
      </c>
      <c r="E19" s="44">
        <v>160401</v>
      </c>
      <c r="F19" s="17">
        <v>1640</v>
      </c>
      <c r="G19" s="25">
        <v>452</v>
      </c>
      <c r="H19" s="21">
        <v>27.560975609756099</v>
      </c>
      <c r="I19" s="37">
        <v>1188</v>
      </c>
      <c r="J19" s="25">
        <v>601</v>
      </c>
      <c r="K19" s="21">
        <v>50.589225589225585</v>
      </c>
      <c r="L19" s="17">
        <v>1640</v>
      </c>
      <c r="M19" s="25">
        <v>140</v>
      </c>
      <c r="N19" s="30">
        <v>8.536585365853659</v>
      </c>
      <c r="O19" s="17">
        <v>1640</v>
      </c>
      <c r="P19" s="25">
        <v>73</v>
      </c>
      <c r="Q19" s="31">
        <v>4.4512195121951219</v>
      </c>
      <c r="R19" s="25">
        <v>1461</v>
      </c>
      <c r="S19" s="25">
        <v>154</v>
      </c>
      <c r="T19" s="21">
        <v>10.540725530458591</v>
      </c>
      <c r="U19" s="37">
        <v>84</v>
      </c>
      <c r="V19" s="31">
        <v>5.1219512195121952</v>
      </c>
      <c r="W19" s="37">
        <v>22</v>
      </c>
      <c r="X19" s="30">
        <v>1.3414634146341464</v>
      </c>
    </row>
    <row r="20" spans="2:24" ht="15" customHeight="1" x14ac:dyDescent="0.25">
      <c r="B20" s="5" t="s">
        <v>193</v>
      </c>
      <c r="C20" s="7" t="s">
        <v>222</v>
      </c>
      <c r="D20" s="7" t="s">
        <v>224</v>
      </c>
      <c r="E20" s="44">
        <v>160403</v>
      </c>
      <c r="F20" s="17">
        <v>771</v>
      </c>
      <c r="G20" s="25">
        <v>158</v>
      </c>
      <c r="H20" s="21">
        <v>20.492866407263293</v>
      </c>
      <c r="I20" s="37">
        <v>613</v>
      </c>
      <c r="J20" s="25">
        <v>271</v>
      </c>
      <c r="K20" s="21">
        <v>44.208809135399676</v>
      </c>
      <c r="L20" s="17">
        <v>771</v>
      </c>
      <c r="M20" s="25">
        <v>57</v>
      </c>
      <c r="N20" s="30">
        <v>7.3929961089494167</v>
      </c>
      <c r="O20" s="17">
        <v>771</v>
      </c>
      <c r="P20" s="25">
        <v>26</v>
      </c>
      <c r="Q20" s="31">
        <v>3.3722438391699092</v>
      </c>
      <c r="R20" s="25">
        <v>701</v>
      </c>
      <c r="S20" s="25">
        <v>64</v>
      </c>
      <c r="T20" s="21">
        <v>9.1298145506419406</v>
      </c>
      <c r="U20" s="37">
        <v>34</v>
      </c>
      <c r="V20" s="31">
        <v>4.4098573281452662</v>
      </c>
      <c r="W20" s="37">
        <v>10</v>
      </c>
      <c r="X20" s="30">
        <v>1.2970168612191959</v>
      </c>
    </row>
    <row r="21" spans="2:24" ht="15" customHeight="1" x14ac:dyDescent="0.25">
      <c r="B21" s="5" t="s">
        <v>193</v>
      </c>
      <c r="C21" s="7" t="s">
        <v>225</v>
      </c>
      <c r="D21" s="7" t="s">
        <v>226</v>
      </c>
      <c r="E21" s="44">
        <v>160107</v>
      </c>
      <c r="F21" s="17">
        <v>1141</v>
      </c>
      <c r="G21" s="25">
        <v>349</v>
      </c>
      <c r="H21" s="21">
        <v>30.587204206836109</v>
      </c>
      <c r="I21" s="37">
        <v>792</v>
      </c>
      <c r="J21" s="25">
        <v>412</v>
      </c>
      <c r="K21" s="21">
        <v>52.020202020202021</v>
      </c>
      <c r="L21" s="17">
        <v>1141</v>
      </c>
      <c r="M21" s="25">
        <v>110</v>
      </c>
      <c r="N21" s="30">
        <v>9.6406660823838735</v>
      </c>
      <c r="O21" s="17">
        <v>1141</v>
      </c>
      <c r="P21" s="25">
        <v>35</v>
      </c>
      <c r="Q21" s="31">
        <v>3.0674846625766872</v>
      </c>
      <c r="R21" s="25">
        <v>1044</v>
      </c>
      <c r="S21" s="25">
        <v>96</v>
      </c>
      <c r="T21" s="21">
        <v>9.1954022988505741</v>
      </c>
      <c r="U21" s="37">
        <v>52</v>
      </c>
      <c r="V21" s="31">
        <v>4.5574057843996494</v>
      </c>
      <c r="W21" s="37">
        <v>10</v>
      </c>
      <c r="X21" s="30">
        <v>0.87642418930762489</v>
      </c>
    </row>
    <row r="22" spans="2:24" ht="15" customHeight="1" x14ac:dyDescent="0.25">
      <c r="B22" s="5" t="s">
        <v>193</v>
      </c>
      <c r="C22" s="7" t="s">
        <v>225</v>
      </c>
      <c r="D22" s="7" t="s">
        <v>227</v>
      </c>
      <c r="E22" s="44">
        <v>160110</v>
      </c>
      <c r="F22" s="17">
        <v>665</v>
      </c>
      <c r="G22" s="25">
        <v>241</v>
      </c>
      <c r="H22" s="21">
        <v>36.2406015037594</v>
      </c>
      <c r="I22" s="37">
        <v>424</v>
      </c>
      <c r="J22" s="25">
        <v>234</v>
      </c>
      <c r="K22" s="21">
        <v>55.188679245283026</v>
      </c>
      <c r="L22" s="17">
        <v>665</v>
      </c>
      <c r="M22" s="25">
        <v>64</v>
      </c>
      <c r="N22" s="30">
        <v>9.6240601503759411</v>
      </c>
      <c r="O22" s="17">
        <v>665</v>
      </c>
      <c r="P22" s="25">
        <v>14</v>
      </c>
      <c r="Q22" s="31">
        <v>2.1052631578947367</v>
      </c>
      <c r="R22" s="25">
        <v>630</v>
      </c>
      <c r="S22" s="25">
        <v>42</v>
      </c>
      <c r="T22" s="21">
        <v>6.666666666666667</v>
      </c>
      <c r="U22" s="37">
        <v>18</v>
      </c>
      <c r="V22" s="31">
        <v>2.7067669172932329</v>
      </c>
      <c r="W22" s="37">
        <v>3</v>
      </c>
      <c r="X22" s="30">
        <v>0.45112781954887221</v>
      </c>
    </row>
    <row r="23" spans="2:24" ht="15" customHeight="1" x14ac:dyDescent="0.25">
      <c r="B23" s="5" t="s">
        <v>193</v>
      </c>
      <c r="C23" s="7" t="s">
        <v>228</v>
      </c>
      <c r="D23" s="7" t="s">
        <v>228</v>
      </c>
      <c r="E23" s="44">
        <v>160801</v>
      </c>
      <c r="F23" s="17">
        <v>354</v>
      </c>
      <c r="G23" s="25">
        <v>72</v>
      </c>
      <c r="H23" s="21">
        <v>20.33898305084746</v>
      </c>
      <c r="I23" s="37">
        <v>282</v>
      </c>
      <c r="J23" s="25">
        <v>122</v>
      </c>
      <c r="K23" s="21">
        <v>43.262411347517734</v>
      </c>
      <c r="L23" s="17">
        <v>354</v>
      </c>
      <c r="M23" s="25">
        <v>24</v>
      </c>
      <c r="N23" s="30">
        <v>6.7796610169491522</v>
      </c>
      <c r="O23" s="17">
        <v>354</v>
      </c>
      <c r="P23" s="25">
        <v>10</v>
      </c>
      <c r="Q23" s="31">
        <v>2.8248587570621471</v>
      </c>
      <c r="R23" s="25">
        <v>322</v>
      </c>
      <c r="S23" s="25">
        <v>24</v>
      </c>
      <c r="T23" s="21">
        <v>7.4534161490683228</v>
      </c>
      <c r="U23" s="37">
        <v>17</v>
      </c>
      <c r="V23" s="31">
        <v>4.8022598870056497</v>
      </c>
      <c r="W23" s="37">
        <v>5</v>
      </c>
      <c r="X23" s="30">
        <v>1.4124293785310735</v>
      </c>
    </row>
    <row r="24" spans="2:24" ht="15" customHeight="1" x14ac:dyDescent="0.25">
      <c r="B24" s="5" t="s">
        <v>193</v>
      </c>
      <c r="C24" s="7" t="s">
        <v>228</v>
      </c>
      <c r="D24" s="7" t="s">
        <v>229</v>
      </c>
      <c r="E24" s="44">
        <v>160802</v>
      </c>
      <c r="F24" s="17">
        <v>39</v>
      </c>
      <c r="G24" s="25">
        <v>15</v>
      </c>
      <c r="H24" s="21">
        <v>38.461538461538467</v>
      </c>
      <c r="I24" s="37">
        <v>24</v>
      </c>
      <c r="J24" s="25">
        <v>16</v>
      </c>
      <c r="K24" s="21">
        <v>66.666666666666657</v>
      </c>
      <c r="L24" s="17">
        <v>39</v>
      </c>
      <c r="M24" s="25">
        <v>1</v>
      </c>
      <c r="N24" s="30">
        <v>2.5641025641025639</v>
      </c>
      <c r="O24" s="17">
        <v>39</v>
      </c>
      <c r="P24" s="25">
        <v>0</v>
      </c>
      <c r="Q24" s="31">
        <v>0</v>
      </c>
      <c r="R24" s="25">
        <v>35</v>
      </c>
      <c r="S24" s="25">
        <v>3</v>
      </c>
      <c r="T24" s="21">
        <v>8.5714285714285712</v>
      </c>
      <c r="U24" s="37">
        <v>2</v>
      </c>
      <c r="V24" s="31">
        <v>5.1282051282051277</v>
      </c>
      <c r="W24" s="37">
        <v>2</v>
      </c>
      <c r="X24" s="30">
        <v>5.1282051282051277</v>
      </c>
    </row>
    <row r="25" spans="2:24" ht="15" customHeight="1" x14ac:dyDescent="0.25">
      <c r="B25" s="5" t="s">
        <v>193</v>
      </c>
      <c r="C25" s="7" t="s">
        <v>228</v>
      </c>
      <c r="D25" s="7" t="s">
        <v>230</v>
      </c>
      <c r="E25" s="44">
        <v>160803</v>
      </c>
      <c r="F25" s="58">
        <v>205</v>
      </c>
      <c r="G25" s="59">
        <v>58</v>
      </c>
      <c r="H25" s="60">
        <v>28.292682926829265</v>
      </c>
      <c r="I25" s="37">
        <v>147</v>
      </c>
      <c r="J25" s="59">
        <v>69</v>
      </c>
      <c r="K25" s="21">
        <v>46.938775510204081</v>
      </c>
      <c r="L25" s="58">
        <v>205</v>
      </c>
      <c r="M25" s="59">
        <v>19</v>
      </c>
      <c r="N25" s="62">
        <v>9.2682926829268286</v>
      </c>
      <c r="O25" s="58">
        <v>205</v>
      </c>
      <c r="P25" s="59">
        <v>10</v>
      </c>
      <c r="Q25" s="63">
        <v>4.8780487804878048</v>
      </c>
      <c r="R25" s="25">
        <v>178</v>
      </c>
      <c r="S25" s="59">
        <v>21</v>
      </c>
      <c r="T25" s="21">
        <v>11.797752808988763</v>
      </c>
      <c r="U25" s="61">
        <v>15</v>
      </c>
      <c r="V25" s="63">
        <v>7.3170731707317067</v>
      </c>
      <c r="W25" s="61">
        <v>2</v>
      </c>
      <c r="X25" s="62">
        <v>0.97560975609756095</v>
      </c>
    </row>
    <row r="26" spans="2:24" ht="15" customHeight="1" x14ac:dyDescent="0.25">
      <c r="B26" s="5" t="s">
        <v>193</v>
      </c>
      <c r="C26" s="7" t="s">
        <v>228</v>
      </c>
      <c r="D26" s="7" t="s">
        <v>231</v>
      </c>
      <c r="E26" s="44">
        <v>160804</v>
      </c>
      <c r="F26" s="58">
        <v>118</v>
      </c>
      <c r="G26" s="59">
        <v>18</v>
      </c>
      <c r="H26" s="60">
        <v>15.254237288135593</v>
      </c>
      <c r="I26" s="37">
        <v>100</v>
      </c>
      <c r="J26" s="59">
        <v>41</v>
      </c>
      <c r="K26" s="21">
        <v>41</v>
      </c>
      <c r="L26" s="58">
        <v>118</v>
      </c>
      <c r="M26" s="59">
        <v>5</v>
      </c>
      <c r="N26" s="62">
        <v>4.2372881355932197</v>
      </c>
      <c r="O26" s="58">
        <v>118</v>
      </c>
      <c r="P26" s="59">
        <v>5</v>
      </c>
      <c r="Q26" s="63">
        <v>4.2372881355932197</v>
      </c>
      <c r="R26" s="25">
        <v>113</v>
      </c>
      <c r="S26" s="59">
        <v>7</v>
      </c>
      <c r="T26" s="21">
        <v>6.1946902654867255</v>
      </c>
      <c r="U26" s="61">
        <v>0</v>
      </c>
      <c r="V26" s="63">
        <v>0</v>
      </c>
      <c r="W26" s="61">
        <v>0</v>
      </c>
      <c r="X26" s="62">
        <v>0</v>
      </c>
    </row>
    <row r="27" spans="2:24" ht="15" customHeight="1" x14ac:dyDescent="0.25">
      <c r="B27" s="5" t="s">
        <v>193</v>
      </c>
      <c r="C27" s="7" t="s">
        <v>232</v>
      </c>
      <c r="D27" s="7" t="s">
        <v>233</v>
      </c>
      <c r="E27" s="44">
        <v>160502</v>
      </c>
      <c r="F27" s="17">
        <v>42</v>
      </c>
      <c r="G27" s="25">
        <v>21</v>
      </c>
      <c r="H27" s="21">
        <v>50</v>
      </c>
      <c r="I27" s="37">
        <v>21</v>
      </c>
      <c r="J27" s="25">
        <v>7</v>
      </c>
      <c r="K27" s="21">
        <v>33.333333333333329</v>
      </c>
      <c r="L27" s="17">
        <v>42</v>
      </c>
      <c r="M27" s="25">
        <v>2</v>
      </c>
      <c r="N27" s="30">
        <v>4.7619047619047619</v>
      </c>
      <c r="O27" s="17">
        <v>42</v>
      </c>
      <c r="P27" s="25">
        <v>3</v>
      </c>
      <c r="Q27" s="31">
        <v>7.1428571428571423</v>
      </c>
      <c r="R27" s="25">
        <v>35</v>
      </c>
      <c r="S27" s="25">
        <v>3</v>
      </c>
      <c r="T27" s="21">
        <v>8.5714285714285712</v>
      </c>
      <c r="U27" s="37">
        <v>4</v>
      </c>
      <c r="V27" s="31">
        <v>9.5238095238095237</v>
      </c>
      <c r="W27" s="37">
        <v>0</v>
      </c>
      <c r="X27" s="30">
        <v>0</v>
      </c>
    </row>
    <row r="28" spans="2:24" ht="15" customHeight="1" x14ac:dyDescent="0.25">
      <c r="B28" s="5" t="s">
        <v>193</v>
      </c>
      <c r="C28" s="7" t="s">
        <v>232</v>
      </c>
      <c r="D28" s="7" t="s">
        <v>234</v>
      </c>
      <c r="E28" s="44">
        <v>160511</v>
      </c>
      <c r="F28" s="17">
        <v>190</v>
      </c>
      <c r="G28" s="25">
        <v>50</v>
      </c>
      <c r="H28" s="21">
        <v>26.315789473684209</v>
      </c>
      <c r="I28" s="37">
        <v>140</v>
      </c>
      <c r="J28" s="25">
        <v>59</v>
      </c>
      <c r="K28" s="21">
        <v>42.142857142857146</v>
      </c>
      <c r="L28" s="17">
        <v>190</v>
      </c>
      <c r="M28" s="25">
        <v>10</v>
      </c>
      <c r="N28" s="30">
        <v>5.2631578947368416</v>
      </c>
      <c r="O28" s="17">
        <v>190</v>
      </c>
      <c r="P28" s="25">
        <v>8</v>
      </c>
      <c r="Q28" s="31">
        <v>4.2105263157894735</v>
      </c>
      <c r="R28" s="25">
        <v>174</v>
      </c>
      <c r="S28" s="25">
        <v>8</v>
      </c>
      <c r="T28" s="21">
        <v>4.5977011494252871</v>
      </c>
      <c r="U28" s="37">
        <v>5</v>
      </c>
      <c r="V28" s="31">
        <v>2.6315789473684208</v>
      </c>
      <c r="W28" s="37">
        <v>3</v>
      </c>
      <c r="X28" s="30">
        <v>1.5789473684210527</v>
      </c>
    </row>
    <row r="29" spans="2:24" ht="15" customHeight="1" x14ac:dyDescent="0.25">
      <c r="B29" s="5" t="s">
        <v>194</v>
      </c>
      <c r="C29" s="7" t="s">
        <v>235</v>
      </c>
      <c r="D29" s="7" t="s">
        <v>236</v>
      </c>
      <c r="E29" s="44">
        <v>170302</v>
      </c>
      <c r="F29" s="17">
        <v>302</v>
      </c>
      <c r="G29" s="25">
        <v>25</v>
      </c>
      <c r="H29" s="21">
        <v>8.2781456953642394</v>
      </c>
      <c r="I29" s="37">
        <v>277</v>
      </c>
      <c r="J29" s="25">
        <v>79</v>
      </c>
      <c r="K29" s="21">
        <v>28.51985559566787</v>
      </c>
      <c r="L29" s="17">
        <v>302</v>
      </c>
      <c r="M29" s="25">
        <v>7</v>
      </c>
      <c r="N29" s="30">
        <v>2.3178807947019866</v>
      </c>
      <c r="O29" s="17">
        <v>302</v>
      </c>
      <c r="P29" s="25">
        <v>6</v>
      </c>
      <c r="Q29" s="31">
        <v>1.9867549668874174</v>
      </c>
      <c r="R29" s="25">
        <v>282</v>
      </c>
      <c r="S29" s="25">
        <v>30</v>
      </c>
      <c r="T29" s="21">
        <v>10.638297872340425</v>
      </c>
      <c r="U29" s="37">
        <v>11</v>
      </c>
      <c r="V29" s="31">
        <v>3.6423841059602649</v>
      </c>
      <c r="W29" s="37">
        <v>3</v>
      </c>
      <c r="X29" s="30">
        <v>0.99337748344370869</v>
      </c>
    </row>
    <row r="30" spans="2:24" ht="15" customHeight="1" x14ac:dyDescent="0.25">
      <c r="B30" s="5" t="s">
        <v>194</v>
      </c>
      <c r="C30" s="7" t="s">
        <v>235</v>
      </c>
      <c r="D30" s="7" t="s">
        <v>237</v>
      </c>
      <c r="E30" s="44">
        <v>170301</v>
      </c>
      <c r="F30" s="17">
        <v>140</v>
      </c>
      <c r="G30" s="25">
        <v>15</v>
      </c>
      <c r="H30" s="21">
        <v>10.714285714285714</v>
      </c>
      <c r="I30" s="37">
        <v>125</v>
      </c>
      <c r="J30" s="25">
        <v>46</v>
      </c>
      <c r="K30" s="21">
        <v>36.799999999999997</v>
      </c>
      <c r="L30" s="17">
        <v>140</v>
      </c>
      <c r="M30" s="25">
        <v>5</v>
      </c>
      <c r="N30" s="30">
        <v>3.5714285714285712</v>
      </c>
      <c r="O30" s="17">
        <v>140</v>
      </c>
      <c r="P30" s="25">
        <v>1</v>
      </c>
      <c r="Q30" s="31">
        <v>0.7142857142857143</v>
      </c>
      <c r="R30" s="25">
        <v>121</v>
      </c>
      <c r="S30" s="25">
        <v>7</v>
      </c>
      <c r="T30" s="21">
        <v>5.785123966942149</v>
      </c>
      <c r="U30" s="37">
        <v>18</v>
      </c>
      <c r="V30" s="31">
        <v>12.857142857142856</v>
      </c>
      <c r="W30" s="37">
        <v>0</v>
      </c>
      <c r="X30" s="30">
        <v>0</v>
      </c>
    </row>
    <row r="31" spans="2:24" ht="15" customHeight="1" x14ac:dyDescent="0.25">
      <c r="B31" s="5" t="s">
        <v>194</v>
      </c>
      <c r="C31" s="7" t="s">
        <v>235</v>
      </c>
      <c r="D31" s="7" t="s">
        <v>235</v>
      </c>
      <c r="E31" s="44">
        <v>170303</v>
      </c>
      <c r="F31" s="17">
        <v>327</v>
      </c>
      <c r="G31" s="25">
        <v>43</v>
      </c>
      <c r="H31" s="21">
        <v>13.149847094801222</v>
      </c>
      <c r="I31" s="37">
        <v>284</v>
      </c>
      <c r="J31" s="25">
        <v>86</v>
      </c>
      <c r="K31" s="21">
        <v>30.281690140845068</v>
      </c>
      <c r="L31" s="17">
        <v>327</v>
      </c>
      <c r="M31" s="25">
        <v>15</v>
      </c>
      <c r="N31" s="30">
        <v>4.5871559633027523</v>
      </c>
      <c r="O31" s="17">
        <v>327</v>
      </c>
      <c r="P31" s="25">
        <v>10</v>
      </c>
      <c r="Q31" s="31">
        <v>3.0581039755351682</v>
      </c>
      <c r="R31" s="25">
        <v>305</v>
      </c>
      <c r="S31" s="25">
        <v>35</v>
      </c>
      <c r="T31" s="21">
        <v>11.475409836065573</v>
      </c>
      <c r="U31" s="37">
        <v>10</v>
      </c>
      <c r="V31" s="31">
        <v>3.0581039755351682</v>
      </c>
      <c r="W31" s="37">
        <v>2</v>
      </c>
      <c r="X31" s="30">
        <v>0.6116207951070336</v>
      </c>
    </row>
    <row r="32" spans="2:24" ht="15" customHeight="1" x14ac:dyDescent="0.25">
      <c r="B32" s="5" t="s">
        <v>194</v>
      </c>
      <c r="C32" s="7" t="s">
        <v>238</v>
      </c>
      <c r="D32" s="7" t="s">
        <v>239</v>
      </c>
      <c r="E32" s="44">
        <v>170103</v>
      </c>
      <c r="F32" s="17">
        <v>1017</v>
      </c>
      <c r="G32" s="25">
        <v>163</v>
      </c>
      <c r="H32" s="21">
        <v>16.027531956735498</v>
      </c>
      <c r="I32" s="37">
        <v>854</v>
      </c>
      <c r="J32" s="25">
        <v>268</v>
      </c>
      <c r="K32" s="21">
        <v>31.381733021077284</v>
      </c>
      <c r="L32" s="17">
        <v>1017</v>
      </c>
      <c r="M32" s="25">
        <v>27</v>
      </c>
      <c r="N32" s="30">
        <v>2.6548672566371683</v>
      </c>
      <c r="O32" s="17">
        <v>1017</v>
      </c>
      <c r="P32" s="25">
        <v>21</v>
      </c>
      <c r="Q32" s="31">
        <v>2.0648967551622417</v>
      </c>
      <c r="R32" s="25">
        <v>910</v>
      </c>
      <c r="S32" s="25">
        <v>98</v>
      </c>
      <c r="T32" s="21">
        <v>10.76923076923077</v>
      </c>
      <c r="U32" s="37">
        <v>58</v>
      </c>
      <c r="V32" s="31">
        <v>5.703048180924287</v>
      </c>
      <c r="W32" s="37">
        <v>28</v>
      </c>
      <c r="X32" s="30">
        <v>2.7531956735496559</v>
      </c>
    </row>
    <row r="33" spans="2:24" ht="15" customHeight="1" x14ac:dyDescent="0.25">
      <c r="B33" s="5" t="s">
        <v>194</v>
      </c>
      <c r="C33" s="7" t="s">
        <v>238</v>
      </c>
      <c r="D33" s="7" t="s">
        <v>238</v>
      </c>
      <c r="E33" s="44">
        <v>170101</v>
      </c>
      <c r="F33" s="17">
        <v>1114</v>
      </c>
      <c r="G33" s="25">
        <v>100</v>
      </c>
      <c r="H33" s="21">
        <v>8.9766606822262123</v>
      </c>
      <c r="I33" s="37">
        <v>1014</v>
      </c>
      <c r="J33" s="25">
        <v>298</v>
      </c>
      <c r="K33" s="21">
        <v>29.388560157790927</v>
      </c>
      <c r="L33" s="17">
        <v>1114</v>
      </c>
      <c r="M33" s="25">
        <v>39</v>
      </c>
      <c r="N33" s="30">
        <v>3.5008976660682229</v>
      </c>
      <c r="O33" s="17">
        <v>1114</v>
      </c>
      <c r="P33" s="25">
        <v>24</v>
      </c>
      <c r="Q33" s="31">
        <v>2.1543985637342908</v>
      </c>
      <c r="R33" s="25">
        <v>1019</v>
      </c>
      <c r="S33" s="25">
        <v>110</v>
      </c>
      <c r="T33" s="21">
        <v>10.794896957801766</v>
      </c>
      <c r="U33" s="37">
        <v>62</v>
      </c>
      <c r="V33" s="31">
        <v>5.5655296229802511</v>
      </c>
      <c r="W33" s="37">
        <v>9</v>
      </c>
      <c r="X33" s="30">
        <v>0.80789946140035895</v>
      </c>
    </row>
    <row r="34" spans="2:24" ht="15" customHeight="1" x14ac:dyDescent="0.25">
      <c r="B34" s="5" t="s">
        <v>197</v>
      </c>
      <c r="C34" s="7" t="s">
        <v>240</v>
      </c>
      <c r="D34" s="7" t="s">
        <v>240</v>
      </c>
      <c r="E34" s="44">
        <v>200201</v>
      </c>
      <c r="F34" s="17">
        <v>1836</v>
      </c>
      <c r="G34" s="25">
        <v>579</v>
      </c>
      <c r="H34" s="21">
        <v>31.535947712418299</v>
      </c>
      <c r="I34" s="37">
        <v>1257</v>
      </c>
      <c r="J34" s="25">
        <v>688</v>
      </c>
      <c r="K34" s="21">
        <v>54.733492442322998</v>
      </c>
      <c r="L34" s="17">
        <v>1836</v>
      </c>
      <c r="M34" s="25">
        <v>131</v>
      </c>
      <c r="N34" s="30">
        <v>7.1350762527233114</v>
      </c>
      <c r="O34" s="17">
        <v>1836</v>
      </c>
      <c r="P34" s="25">
        <v>44</v>
      </c>
      <c r="Q34" s="31">
        <v>2.3965141612200433</v>
      </c>
      <c r="R34" s="25">
        <v>1702</v>
      </c>
      <c r="S34" s="25">
        <v>165</v>
      </c>
      <c r="T34" s="21">
        <v>9.6944770857814326</v>
      </c>
      <c r="U34" s="37">
        <v>64</v>
      </c>
      <c r="V34" s="31">
        <v>3.4858387799564272</v>
      </c>
      <c r="W34" s="37">
        <v>26</v>
      </c>
      <c r="X34" s="30">
        <v>1.4161220043572984</v>
      </c>
    </row>
    <row r="35" spans="2:24" ht="15" customHeight="1" x14ac:dyDescent="0.25">
      <c r="B35" s="5" t="s">
        <v>197</v>
      </c>
      <c r="C35" s="7" t="s">
        <v>240</v>
      </c>
      <c r="D35" s="7" t="s">
        <v>241</v>
      </c>
      <c r="E35" s="44">
        <v>200203</v>
      </c>
      <c r="F35" s="17">
        <v>186</v>
      </c>
      <c r="G35" s="25">
        <v>53</v>
      </c>
      <c r="H35" s="21">
        <v>28.49462365591398</v>
      </c>
      <c r="I35" s="37">
        <v>133</v>
      </c>
      <c r="J35" s="25">
        <v>56</v>
      </c>
      <c r="K35" s="21">
        <v>42.105263157894733</v>
      </c>
      <c r="L35" s="17">
        <v>186</v>
      </c>
      <c r="M35" s="25">
        <v>13</v>
      </c>
      <c r="N35" s="30">
        <v>6.9892473118279561</v>
      </c>
      <c r="O35" s="17">
        <v>186</v>
      </c>
      <c r="P35" s="25">
        <v>4</v>
      </c>
      <c r="Q35" s="31">
        <v>2.1505376344086025</v>
      </c>
      <c r="R35" s="25">
        <v>172</v>
      </c>
      <c r="S35" s="25">
        <v>14</v>
      </c>
      <c r="T35" s="21">
        <v>8.1395348837209305</v>
      </c>
      <c r="U35" s="37">
        <v>6</v>
      </c>
      <c r="V35" s="31">
        <v>3.225806451612903</v>
      </c>
      <c r="W35" s="37">
        <v>4</v>
      </c>
      <c r="X35" s="30">
        <v>2.1505376344086025</v>
      </c>
    </row>
    <row r="36" spans="2:24" ht="15" customHeight="1" x14ac:dyDescent="0.25">
      <c r="B36" s="5" t="s">
        <v>197</v>
      </c>
      <c r="C36" s="7" t="s">
        <v>240</v>
      </c>
      <c r="D36" s="7" t="s">
        <v>242</v>
      </c>
      <c r="E36" s="44">
        <v>200210</v>
      </c>
      <c r="F36" s="17">
        <v>880</v>
      </c>
      <c r="G36" s="25">
        <v>87</v>
      </c>
      <c r="H36" s="21">
        <v>9.8863636363636367</v>
      </c>
      <c r="I36" s="37">
        <v>793</v>
      </c>
      <c r="J36" s="25">
        <v>255</v>
      </c>
      <c r="K36" s="21">
        <v>32.156368221941996</v>
      </c>
      <c r="L36" s="17">
        <v>880</v>
      </c>
      <c r="M36" s="25">
        <v>28</v>
      </c>
      <c r="N36" s="30">
        <v>3.1818181818181817</v>
      </c>
      <c r="O36" s="17">
        <v>880</v>
      </c>
      <c r="P36" s="25">
        <v>20</v>
      </c>
      <c r="Q36" s="31">
        <v>2.2727272727272729</v>
      </c>
      <c r="R36" s="25">
        <v>802</v>
      </c>
      <c r="S36" s="25">
        <v>74</v>
      </c>
      <c r="T36" s="21">
        <v>9.2269326683291766</v>
      </c>
      <c r="U36" s="37">
        <v>42</v>
      </c>
      <c r="V36" s="31">
        <v>4.7727272727272734</v>
      </c>
      <c r="W36" s="37">
        <v>16</v>
      </c>
      <c r="X36" s="30">
        <v>1.8181818181818181</v>
      </c>
    </row>
    <row r="37" spans="2:24" ht="15" customHeight="1" x14ac:dyDescent="0.25">
      <c r="B37" s="5" t="s">
        <v>197</v>
      </c>
      <c r="C37" s="7" t="s">
        <v>243</v>
      </c>
      <c r="D37" s="7" t="s">
        <v>244</v>
      </c>
      <c r="E37" s="44">
        <v>200303</v>
      </c>
      <c r="F37" s="17">
        <v>689</v>
      </c>
      <c r="G37" s="25">
        <v>249</v>
      </c>
      <c r="H37" s="21">
        <v>36.139332365747464</v>
      </c>
      <c r="I37" s="37">
        <v>440</v>
      </c>
      <c r="J37" s="25">
        <v>242</v>
      </c>
      <c r="K37" s="21">
        <v>55.000000000000007</v>
      </c>
      <c r="L37" s="17">
        <v>689</v>
      </c>
      <c r="M37" s="25">
        <v>60</v>
      </c>
      <c r="N37" s="30">
        <v>8.7082728592162546</v>
      </c>
      <c r="O37" s="17">
        <v>689</v>
      </c>
      <c r="P37" s="25">
        <v>14</v>
      </c>
      <c r="Q37" s="31">
        <v>2.0319303338171264</v>
      </c>
      <c r="R37" s="25">
        <v>652</v>
      </c>
      <c r="S37" s="25">
        <v>48</v>
      </c>
      <c r="T37" s="21">
        <v>7.3619631901840492</v>
      </c>
      <c r="U37" s="37">
        <v>19</v>
      </c>
      <c r="V37" s="31">
        <v>2.7576197387518144</v>
      </c>
      <c r="W37" s="37">
        <v>4</v>
      </c>
      <c r="X37" s="30">
        <v>0.58055152394775034</v>
      </c>
    </row>
    <row r="38" spans="2:24" ht="15" customHeight="1" x14ac:dyDescent="0.25">
      <c r="B38" s="5" t="s">
        <v>197</v>
      </c>
      <c r="C38" s="7" t="s">
        <v>245</v>
      </c>
      <c r="D38" s="7" t="s">
        <v>246</v>
      </c>
      <c r="E38" s="44">
        <v>200604</v>
      </c>
      <c r="F38" s="17">
        <v>809</v>
      </c>
      <c r="G38" s="25">
        <v>53</v>
      </c>
      <c r="H38" s="21">
        <v>6.5512978986402972</v>
      </c>
      <c r="I38" s="37">
        <v>756</v>
      </c>
      <c r="J38" s="25">
        <v>170</v>
      </c>
      <c r="K38" s="21">
        <v>22.486772486772484</v>
      </c>
      <c r="L38" s="17">
        <v>809</v>
      </c>
      <c r="M38" s="25">
        <v>15</v>
      </c>
      <c r="N38" s="30">
        <v>1.8541409147095178</v>
      </c>
      <c r="O38" s="17">
        <v>809</v>
      </c>
      <c r="P38" s="25">
        <v>9</v>
      </c>
      <c r="Q38" s="31">
        <v>1.1124845488257107</v>
      </c>
      <c r="R38" s="25">
        <v>725</v>
      </c>
      <c r="S38" s="25">
        <v>72</v>
      </c>
      <c r="T38" s="21">
        <v>9.931034482758621</v>
      </c>
      <c r="U38" s="37">
        <v>60</v>
      </c>
      <c r="V38" s="31">
        <v>7.4165636588380712</v>
      </c>
      <c r="W38" s="37">
        <v>15</v>
      </c>
      <c r="X38" s="30">
        <v>1.8541409147095178</v>
      </c>
    </row>
    <row r="39" spans="2:24" ht="15" customHeight="1" x14ac:dyDescent="0.25">
      <c r="B39" s="5" t="s">
        <v>198</v>
      </c>
      <c r="C39" s="7" t="s">
        <v>247</v>
      </c>
      <c r="D39" s="7" t="s">
        <v>248</v>
      </c>
      <c r="E39" s="44">
        <v>210402</v>
      </c>
      <c r="F39" s="17">
        <v>484</v>
      </c>
      <c r="G39" s="25">
        <v>43</v>
      </c>
      <c r="H39" s="21">
        <v>8.884297520661157</v>
      </c>
      <c r="I39" s="37">
        <v>441</v>
      </c>
      <c r="J39" s="25">
        <v>146</v>
      </c>
      <c r="K39" s="21">
        <v>33.106575963718818</v>
      </c>
      <c r="L39" s="17">
        <v>484</v>
      </c>
      <c r="M39" s="25">
        <v>9</v>
      </c>
      <c r="N39" s="30">
        <v>1.859504132231405</v>
      </c>
      <c r="O39" s="17">
        <v>484</v>
      </c>
      <c r="P39" s="25">
        <v>6</v>
      </c>
      <c r="Q39" s="31">
        <v>1.2396694214876034</v>
      </c>
      <c r="R39" s="25">
        <v>445</v>
      </c>
      <c r="S39" s="25">
        <v>20</v>
      </c>
      <c r="T39" s="21">
        <v>4.4943820224719104</v>
      </c>
      <c r="U39" s="37">
        <v>31</v>
      </c>
      <c r="V39" s="31">
        <v>6.4049586776859497</v>
      </c>
      <c r="W39" s="37">
        <v>2</v>
      </c>
      <c r="X39" s="30">
        <v>0.41322314049586778</v>
      </c>
    </row>
    <row r="40" spans="2:24" ht="15" customHeight="1" x14ac:dyDescent="0.25">
      <c r="B40" s="5" t="s">
        <v>198</v>
      </c>
      <c r="C40" s="7" t="s">
        <v>247</v>
      </c>
      <c r="D40" s="7" t="s">
        <v>249</v>
      </c>
      <c r="E40" s="44">
        <v>210401</v>
      </c>
      <c r="F40" s="58">
        <v>774</v>
      </c>
      <c r="G40" s="59">
        <v>81</v>
      </c>
      <c r="H40" s="60">
        <v>10.465116279069768</v>
      </c>
      <c r="I40" s="37">
        <v>693</v>
      </c>
      <c r="J40" s="59">
        <v>279</v>
      </c>
      <c r="K40" s="21">
        <v>40.259740259740262</v>
      </c>
      <c r="L40" s="58">
        <v>774</v>
      </c>
      <c r="M40" s="59">
        <v>11</v>
      </c>
      <c r="N40" s="62">
        <v>1.421188630490956</v>
      </c>
      <c r="O40" s="58">
        <v>774</v>
      </c>
      <c r="P40" s="59">
        <v>9</v>
      </c>
      <c r="Q40" s="63">
        <v>1.1627906976744187</v>
      </c>
      <c r="R40" s="25">
        <v>701</v>
      </c>
      <c r="S40" s="59">
        <v>27</v>
      </c>
      <c r="T40" s="21">
        <v>3.8516405135520682</v>
      </c>
      <c r="U40" s="61">
        <v>52</v>
      </c>
      <c r="V40" s="63">
        <v>6.7183462532299743</v>
      </c>
      <c r="W40" s="61">
        <v>12</v>
      </c>
      <c r="X40" s="62">
        <v>1.5503875968992249</v>
      </c>
    </row>
    <row r="41" spans="2:24" ht="15" customHeight="1" x14ac:dyDescent="0.25">
      <c r="B41" s="5" t="s">
        <v>198</v>
      </c>
      <c r="C41" s="7" t="s">
        <v>247</v>
      </c>
      <c r="D41" s="7" t="s">
        <v>250</v>
      </c>
      <c r="E41" s="44">
        <v>210404</v>
      </c>
      <c r="F41" s="58">
        <v>141</v>
      </c>
      <c r="G41" s="59">
        <v>22</v>
      </c>
      <c r="H41" s="60">
        <v>15.602836879432624</v>
      </c>
      <c r="I41" s="37">
        <v>119</v>
      </c>
      <c r="J41" s="59">
        <v>63</v>
      </c>
      <c r="K41" s="21">
        <v>52.941176470588239</v>
      </c>
      <c r="L41" s="58">
        <v>141</v>
      </c>
      <c r="M41" s="59">
        <v>3</v>
      </c>
      <c r="N41" s="62">
        <v>2.1276595744680851</v>
      </c>
      <c r="O41" s="58">
        <v>141</v>
      </c>
      <c r="P41" s="59">
        <v>1</v>
      </c>
      <c r="Q41" s="63">
        <v>0.70921985815602839</v>
      </c>
      <c r="R41" s="25">
        <v>129</v>
      </c>
      <c r="S41" s="59">
        <v>8</v>
      </c>
      <c r="T41" s="21">
        <v>6.2015503875968996</v>
      </c>
      <c r="U41" s="61">
        <v>10</v>
      </c>
      <c r="V41" s="63">
        <v>7.0921985815602842</v>
      </c>
      <c r="W41" s="61">
        <v>1</v>
      </c>
      <c r="X41" s="62">
        <v>0.70921985815602839</v>
      </c>
    </row>
    <row r="42" spans="2:24" ht="15" customHeight="1" x14ac:dyDescent="0.25">
      <c r="B42" s="5" t="s">
        <v>198</v>
      </c>
      <c r="C42" s="7" t="s">
        <v>247</v>
      </c>
      <c r="D42" s="7" t="s">
        <v>251</v>
      </c>
      <c r="E42" s="44">
        <v>210405</v>
      </c>
      <c r="F42" s="58">
        <v>40</v>
      </c>
      <c r="G42" s="59">
        <v>7</v>
      </c>
      <c r="H42" s="60">
        <v>17.5</v>
      </c>
      <c r="I42" s="37">
        <v>33</v>
      </c>
      <c r="J42" s="59">
        <v>17</v>
      </c>
      <c r="K42" s="21">
        <v>51.515151515151516</v>
      </c>
      <c r="L42" s="58">
        <v>40</v>
      </c>
      <c r="M42" s="59">
        <v>0</v>
      </c>
      <c r="N42" s="62">
        <v>0</v>
      </c>
      <c r="O42" s="58">
        <v>40</v>
      </c>
      <c r="P42" s="59">
        <v>3</v>
      </c>
      <c r="Q42" s="63">
        <v>7.5</v>
      </c>
      <c r="R42" s="25">
        <v>35</v>
      </c>
      <c r="S42" s="59">
        <v>0</v>
      </c>
      <c r="T42" s="21">
        <v>0</v>
      </c>
      <c r="U42" s="61">
        <v>1</v>
      </c>
      <c r="V42" s="63">
        <v>2.5</v>
      </c>
      <c r="W42" s="61">
        <v>1</v>
      </c>
      <c r="X42" s="62">
        <v>2.5</v>
      </c>
    </row>
    <row r="43" spans="2:24" ht="15" customHeight="1" x14ac:dyDescent="0.25">
      <c r="B43" s="5" t="s">
        <v>198</v>
      </c>
      <c r="C43" s="7" t="s">
        <v>247</v>
      </c>
      <c r="D43" s="7" t="s">
        <v>252</v>
      </c>
      <c r="E43" s="44">
        <v>210406</v>
      </c>
      <c r="F43" s="17">
        <v>327</v>
      </c>
      <c r="G43" s="25">
        <v>38</v>
      </c>
      <c r="H43" s="21">
        <v>11.62079510703364</v>
      </c>
      <c r="I43" s="37">
        <v>289</v>
      </c>
      <c r="J43" s="25">
        <v>117</v>
      </c>
      <c r="K43" s="21">
        <v>40.484429065743946</v>
      </c>
      <c r="L43" s="17">
        <v>327</v>
      </c>
      <c r="M43" s="25">
        <v>7</v>
      </c>
      <c r="N43" s="30">
        <v>2.1406727828746175</v>
      </c>
      <c r="O43" s="17">
        <v>327</v>
      </c>
      <c r="P43" s="25">
        <v>2</v>
      </c>
      <c r="Q43" s="31">
        <v>0.6116207951070336</v>
      </c>
      <c r="R43" s="25">
        <v>285</v>
      </c>
      <c r="S43" s="25">
        <v>12</v>
      </c>
      <c r="T43" s="21">
        <v>4.2105263157894735</v>
      </c>
      <c r="U43" s="37">
        <v>35</v>
      </c>
      <c r="V43" s="31">
        <v>10.703363914373089</v>
      </c>
      <c r="W43" s="37">
        <v>5</v>
      </c>
      <c r="X43" s="30">
        <v>1.5290519877675841</v>
      </c>
    </row>
    <row r="44" spans="2:24" ht="15" customHeight="1" x14ac:dyDescent="0.25">
      <c r="B44" s="5" t="s">
        <v>198</v>
      </c>
      <c r="C44" s="7" t="s">
        <v>247</v>
      </c>
      <c r="D44" s="7" t="s">
        <v>253</v>
      </c>
      <c r="E44" s="44">
        <v>210407</v>
      </c>
      <c r="F44" s="17">
        <v>512</v>
      </c>
      <c r="G44" s="25">
        <v>56</v>
      </c>
      <c r="H44" s="21">
        <v>10.9375</v>
      </c>
      <c r="I44" s="37">
        <v>456</v>
      </c>
      <c r="J44" s="25">
        <v>178</v>
      </c>
      <c r="K44" s="21">
        <v>39.035087719298247</v>
      </c>
      <c r="L44" s="17">
        <v>512</v>
      </c>
      <c r="M44" s="25">
        <v>8</v>
      </c>
      <c r="N44" s="30">
        <v>1.5625</v>
      </c>
      <c r="O44" s="17">
        <v>512</v>
      </c>
      <c r="P44" s="25">
        <v>4</v>
      </c>
      <c r="Q44" s="31">
        <v>0.78125</v>
      </c>
      <c r="R44" s="25">
        <v>465</v>
      </c>
      <c r="S44" s="25">
        <v>13</v>
      </c>
      <c r="T44" s="21">
        <v>2.795698924731183</v>
      </c>
      <c r="U44" s="37">
        <v>35</v>
      </c>
      <c r="V44" s="31">
        <v>6.8359375</v>
      </c>
      <c r="W44" s="37">
        <v>8</v>
      </c>
      <c r="X44" s="30">
        <v>1.5625</v>
      </c>
    </row>
    <row r="45" spans="2:24" ht="15" customHeight="1" x14ac:dyDescent="0.25">
      <c r="B45" s="5" t="s">
        <v>198</v>
      </c>
      <c r="C45" s="7" t="s">
        <v>254</v>
      </c>
      <c r="D45" s="7" t="s">
        <v>255</v>
      </c>
      <c r="E45" s="44">
        <v>210502</v>
      </c>
      <c r="F45" s="58">
        <v>101</v>
      </c>
      <c r="G45" s="59">
        <v>11</v>
      </c>
      <c r="H45" s="60">
        <v>10.891089108910892</v>
      </c>
      <c r="I45" s="37">
        <v>90</v>
      </c>
      <c r="J45" s="59">
        <v>31</v>
      </c>
      <c r="K45" s="21">
        <v>34.444444444444443</v>
      </c>
      <c r="L45" s="58">
        <v>101</v>
      </c>
      <c r="M45" s="59">
        <v>3</v>
      </c>
      <c r="N45" s="62">
        <v>2.9702970297029703</v>
      </c>
      <c r="O45" s="58">
        <v>101</v>
      </c>
      <c r="P45" s="59">
        <v>2</v>
      </c>
      <c r="Q45" s="63">
        <v>1.9801980198019802</v>
      </c>
      <c r="R45" s="25">
        <v>91</v>
      </c>
      <c r="S45" s="59">
        <v>1</v>
      </c>
      <c r="T45" s="21">
        <v>1.098901098901099</v>
      </c>
      <c r="U45" s="61">
        <v>3</v>
      </c>
      <c r="V45" s="63">
        <v>2.9702970297029703</v>
      </c>
      <c r="W45" s="61">
        <v>5</v>
      </c>
      <c r="X45" s="62">
        <v>4.9504950495049505</v>
      </c>
    </row>
    <row r="46" spans="2:24" ht="15" customHeight="1" x14ac:dyDescent="0.25">
      <c r="B46" s="5" t="s">
        <v>198</v>
      </c>
      <c r="C46" s="7" t="s">
        <v>254</v>
      </c>
      <c r="D46" s="7" t="s">
        <v>256</v>
      </c>
      <c r="E46" s="44">
        <v>210501</v>
      </c>
      <c r="F46" s="17">
        <v>757</v>
      </c>
      <c r="G46" s="25">
        <v>45</v>
      </c>
      <c r="H46" s="21">
        <v>5.9445178335535003</v>
      </c>
      <c r="I46" s="37">
        <v>712</v>
      </c>
      <c r="J46" s="25">
        <v>266</v>
      </c>
      <c r="K46" s="21">
        <v>37.359550561797754</v>
      </c>
      <c r="L46" s="17">
        <v>757</v>
      </c>
      <c r="M46" s="25">
        <v>9</v>
      </c>
      <c r="N46" s="30">
        <v>1.1889035667107</v>
      </c>
      <c r="O46" s="17">
        <v>757</v>
      </c>
      <c r="P46" s="25">
        <v>5</v>
      </c>
      <c r="Q46" s="31">
        <v>0.66050198150594452</v>
      </c>
      <c r="R46" s="25">
        <v>658</v>
      </c>
      <c r="S46" s="25">
        <v>8</v>
      </c>
      <c r="T46" s="21">
        <v>1.21580547112462</v>
      </c>
      <c r="U46" s="37">
        <v>86</v>
      </c>
      <c r="V46" s="31">
        <v>11.360634081902246</v>
      </c>
      <c r="W46" s="37">
        <v>8</v>
      </c>
      <c r="X46" s="30">
        <v>1.0568031704095113</v>
      </c>
    </row>
    <row r="47" spans="2:24" ht="15" customHeight="1" x14ac:dyDescent="0.25">
      <c r="B47" s="5" t="s">
        <v>198</v>
      </c>
      <c r="C47" s="7" t="s">
        <v>254</v>
      </c>
      <c r="D47" s="7" t="s">
        <v>257</v>
      </c>
      <c r="E47" s="44">
        <v>210503</v>
      </c>
      <c r="F47" s="17">
        <v>286</v>
      </c>
      <c r="G47" s="25">
        <v>18</v>
      </c>
      <c r="H47" s="21">
        <v>6.2937062937062942</v>
      </c>
      <c r="I47" s="37">
        <v>268</v>
      </c>
      <c r="J47" s="25">
        <v>89</v>
      </c>
      <c r="K47" s="21">
        <v>33.208955223880601</v>
      </c>
      <c r="L47" s="17">
        <v>286</v>
      </c>
      <c r="M47" s="25">
        <v>0</v>
      </c>
      <c r="N47" s="30">
        <v>0</v>
      </c>
      <c r="O47" s="17">
        <v>286</v>
      </c>
      <c r="P47" s="25">
        <v>1</v>
      </c>
      <c r="Q47" s="31">
        <v>0.34965034965034963</v>
      </c>
      <c r="R47" s="25">
        <v>271</v>
      </c>
      <c r="S47" s="25">
        <v>3</v>
      </c>
      <c r="T47" s="21">
        <v>1.107011070110701</v>
      </c>
      <c r="U47" s="37">
        <v>13</v>
      </c>
      <c r="V47" s="31">
        <v>4.5454545454545459</v>
      </c>
      <c r="W47" s="37">
        <v>1</v>
      </c>
      <c r="X47" s="30">
        <v>0.34965034965034963</v>
      </c>
    </row>
    <row r="48" spans="2:24" ht="15" customHeight="1" x14ac:dyDescent="0.25">
      <c r="B48" s="5" t="s">
        <v>198</v>
      </c>
      <c r="C48" s="7" t="s">
        <v>258</v>
      </c>
      <c r="D48" s="7" t="s">
        <v>259</v>
      </c>
      <c r="E48" s="44">
        <v>210602</v>
      </c>
      <c r="F48" s="17">
        <v>38</v>
      </c>
      <c r="G48" s="25">
        <v>3</v>
      </c>
      <c r="H48" s="21">
        <v>7.8947368421052628</v>
      </c>
      <c r="I48" s="37">
        <v>35</v>
      </c>
      <c r="J48" s="25">
        <v>21</v>
      </c>
      <c r="K48" s="21">
        <v>60</v>
      </c>
      <c r="L48" s="17">
        <v>38</v>
      </c>
      <c r="M48" s="25">
        <v>0</v>
      </c>
      <c r="N48" s="30">
        <v>0</v>
      </c>
      <c r="O48" s="17">
        <v>38</v>
      </c>
      <c r="P48" s="25">
        <v>0</v>
      </c>
      <c r="Q48" s="31">
        <v>0</v>
      </c>
      <c r="R48" s="25">
        <v>36</v>
      </c>
      <c r="S48" s="25">
        <v>1</v>
      </c>
      <c r="T48" s="21">
        <v>2.7777777777777777</v>
      </c>
      <c r="U48" s="37">
        <v>2</v>
      </c>
      <c r="V48" s="31">
        <v>5.2631578947368416</v>
      </c>
      <c r="W48" s="37">
        <v>0</v>
      </c>
      <c r="X48" s="30">
        <v>0</v>
      </c>
    </row>
    <row r="49" spans="2:24" ht="15" customHeight="1" x14ac:dyDescent="0.25">
      <c r="B49" s="5" t="s">
        <v>198</v>
      </c>
      <c r="C49" s="7" t="s">
        <v>258</v>
      </c>
      <c r="D49" s="7" t="s">
        <v>258</v>
      </c>
      <c r="E49" s="44">
        <v>210601</v>
      </c>
      <c r="F49" s="17">
        <v>890</v>
      </c>
      <c r="G49" s="25">
        <v>124</v>
      </c>
      <c r="H49" s="21">
        <v>13.93258426966292</v>
      </c>
      <c r="I49" s="37">
        <v>766</v>
      </c>
      <c r="J49" s="25">
        <v>311</v>
      </c>
      <c r="K49" s="21">
        <v>40.600522193211489</v>
      </c>
      <c r="L49" s="17">
        <v>890</v>
      </c>
      <c r="M49" s="25">
        <v>18</v>
      </c>
      <c r="N49" s="30">
        <v>2.0224719101123596</v>
      </c>
      <c r="O49" s="17">
        <v>890</v>
      </c>
      <c r="P49" s="25">
        <v>7</v>
      </c>
      <c r="Q49" s="31">
        <v>0.7865168539325843</v>
      </c>
      <c r="R49" s="25">
        <v>796</v>
      </c>
      <c r="S49" s="25">
        <v>22</v>
      </c>
      <c r="T49" s="21">
        <v>2.7638190954773871</v>
      </c>
      <c r="U49" s="37">
        <v>73</v>
      </c>
      <c r="V49" s="31">
        <v>8.2022471910112351</v>
      </c>
      <c r="W49" s="37">
        <v>14</v>
      </c>
      <c r="X49" s="30">
        <v>1.5730337078651686</v>
      </c>
    </row>
    <row r="50" spans="2:24" ht="15" customHeight="1" x14ac:dyDescent="0.25">
      <c r="B50" s="5" t="s">
        <v>198</v>
      </c>
      <c r="C50" s="7" t="s">
        <v>258</v>
      </c>
      <c r="D50" s="7" t="s">
        <v>260</v>
      </c>
      <c r="E50" s="44">
        <v>210605</v>
      </c>
      <c r="F50" s="17">
        <v>63</v>
      </c>
      <c r="G50" s="25">
        <v>3</v>
      </c>
      <c r="H50" s="21">
        <v>4.7619047619047619</v>
      </c>
      <c r="I50" s="37">
        <v>60</v>
      </c>
      <c r="J50" s="25">
        <v>26</v>
      </c>
      <c r="K50" s="21">
        <v>43.333333333333336</v>
      </c>
      <c r="L50" s="17">
        <v>63</v>
      </c>
      <c r="M50" s="25">
        <v>0</v>
      </c>
      <c r="N50" s="30">
        <v>0</v>
      </c>
      <c r="O50" s="17">
        <v>63</v>
      </c>
      <c r="P50" s="25">
        <v>0</v>
      </c>
      <c r="Q50" s="31">
        <v>0</v>
      </c>
      <c r="R50" s="25">
        <v>59</v>
      </c>
      <c r="S50" s="25">
        <v>7</v>
      </c>
      <c r="T50" s="21">
        <v>11.864406779661017</v>
      </c>
      <c r="U50" s="37">
        <v>3</v>
      </c>
      <c r="V50" s="31">
        <v>4.7619047619047619</v>
      </c>
      <c r="W50" s="37">
        <v>1</v>
      </c>
      <c r="X50" s="30">
        <v>1.5873015873015872</v>
      </c>
    </row>
    <row r="51" spans="2:24" ht="15" customHeight="1" x14ac:dyDescent="0.25">
      <c r="B51" s="5" t="s">
        <v>198</v>
      </c>
      <c r="C51" s="7" t="s">
        <v>258</v>
      </c>
      <c r="D51" s="7" t="s">
        <v>261</v>
      </c>
      <c r="E51" s="44">
        <v>210607</v>
      </c>
      <c r="F51" s="17">
        <v>694</v>
      </c>
      <c r="G51" s="25">
        <v>51</v>
      </c>
      <c r="H51" s="21">
        <v>7.3487031700288181</v>
      </c>
      <c r="I51" s="37">
        <v>643</v>
      </c>
      <c r="J51" s="25">
        <v>172</v>
      </c>
      <c r="K51" s="21">
        <v>26.749611197511662</v>
      </c>
      <c r="L51" s="17">
        <v>694</v>
      </c>
      <c r="M51" s="25">
        <v>9</v>
      </c>
      <c r="N51" s="30">
        <v>1.2968299711815563</v>
      </c>
      <c r="O51" s="17">
        <v>694</v>
      </c>
      <c r="P51" s="25">
        <v>5</v>
      </c>
      <c r="Q51" s="31">
        <v>0.72046109510086453</v>
      </c>
      <c r="R51" s="25">
        <v>622</v>
      </c>
      <c r="S51" s="25">
        <v>20</v>
      </c>
      <c r="T51" s="21">
        <v>3.215434083601286</v>
      </c>
      <c r="U51" s="37">
        <v>52</v>
      </c>
      <c r="V51" s="31">
        <v>7.4927953890489913</v>
      </c>
      <c r="W51" s="37">
        <v>15</v>
      </c>
      <c r="X51" s="30">
        <v>2.1613832853025938</v>
      </c>
    </row>
    <row r="52" spans="2:24" ht="15" customHeight="1" x14ac:dyDescent="0.25">
      <c r="B52" s="5" t="s">
        <v>198</v>
      </c>
      <c r="C52" s="7" t="s">
        <v>258</v>
      </c>
      <c r="D52" s="7" t="s">
        <v>262</v>
      </c>
      <c r="E52" s="44">
        <v>210608</v>
      </c>
      <c r="F52" s="17">
        <v>128</v>
      </c>
      <c r="G52" s="25">
        <v>25</v>
      </c>
      <c r="H52" s="21">
        <v>19.53125</v>
      </c>
      <c r="I52" s="37">
        <v>103</v>
      </c>
      <c r="J52" s="25">
        <v>51</v>
      </c>
      <c r="K52" s="21">
        <v>49.514563106796118</v>
      </c>
      <c r="L52" s="17">
        <v>128</v>
      </c>
      <c r="M52" s="25">
        <v>3</v>
      </c>
      <c r="N52" s="30">
        <v>2.34375</v>
      </c>
      <c r="O52" s="17">
        <v>128</v>
      </c>
      <c r="P52" s="25">
        <v>2</v>
      </c>
      <c r="Q52" s="31">
        <v>1.5625</v>
      </c>
      <c r="R52" s="25">
        <v>112</v>
      </c>
      <c r="S52" s="25">
        <v>5</v>
      </c>
      <c r="T52" s="21">
        <v>4.4642857142857144</v>
      </c>
      <c r="U52" s="37">
        <v>14</v>
      </c>
      <c r="V52" s="31">
        <v>10.9375</v>
      </c>
      <c r="W52" s="37">
        <v>0</v>
      </c>
      <c r="X52" s="30">
        <v>0</v>
      </c>
    </row>
    <row r="53" spans="2:24" ht="15" customHeight="1" x14ac:dyDescent="0.25">
      <c r="B53" s="5" t="s">
        <v>198</v>
      </c>
      <c r="C53" s="7" t="s">
        <v>263</v>
      </c>
      <c r="D53" s="7" t="s">
        <v>264</v>
      </c>
      <c r="E53" s="44">
        <v>210902</v>
      </c>
      <c r="F53" s="17">
        <v>46</v>
      </c>
      <c r="G53" s="25">
        <v>10</v>
      </c>
      <c r="H53" s="21">
        <v>21.739130434782609</v>
      </c>
      <c r="I53" s="37">
        <v>36</v>
      </c>
      <c r="J53" s="25">
        <v>18</v>
      </c>
      <c r="K53" s="21">
        <v>50</v>
      </c>
      <c r="L53" s="17">
        <v>46</v>
      </c>
      <c r="M53" s="25">
        <v>4</v>
      </c>
      <c r="N53" s="30">
        <v>8.695652173913043</v>
      </c>
      <c r="O53" s="17">
        <v>46</v>
      </c>
      <c r="P53" s="25">
        <v>1</v>
      </c>
      <c r="Q53" s="31">
        <v>2.1739130434782608</v>
      </c>
      <c r="R53" s="25">
        <v>42</v>
      </c>
      <c r="S53" s="25">
        <v>4</v>
      </c>
      <c r="T53" s="21">
        <v>9.5238095238095237</v>
      </c>
      <c r="U53" s="37">
        <v>3</v>
      </c>
      <c r="V53" s="31">
        <v>6.5217391304347823</v>
      </c>
      <c r="W53" s="37">
        <v>0</v>
      </c>
      <c r="X53" s="30">
        <v>0</v>
      </c>
    </row>
    <row r="54" spans="2:24" ht="15" customHeight="1" x14ac:dyDescent="0.25">
      <c r="B54" s="5" t="s">
        <v>198</v>
      </c>
      <c r="C54" s="7" t="s">
        <v>263</v>
      </c>
      <c r="D54" s="7" t="s">
        <v>265</v>
      </c>
      <c r="E54" s="44">
        <v>210903</v>
      </c>
      <c r="F54" s="17">
        <v>36</v>
      </c>
      <c r="G54" s="25">
        <v>2</v>
      </c>
      <c r="H54" s="21">
        <v>5.5555555555555554</v>
      </c>
      <c r="I54" s="37">
        <v>34</v>
      </c>
      <c r="J54" s="25">
        <v>18</v>
      </c>
      <c r="K54" s="21">
        <v>52.941176470588239</v>
      </c>
      <c r="L54" s="17">
        <v>36</v>
      </c>
      <c r="M54" s="25">
        <v>1</v>
      </c>
      <c r="N54" s="30">
        <v>2.7777777777777777</v>
      </c>
      <c r="O54" s="17">
        <v>36</v>
      </c>
      <c r="P54" s="25">
        <v>1</v>
      </c>
      <c r="Q54" s="31">
        <v>2.7777777777777777</v>
      </c>
      <c r="R54" s="25">
        <v>30</v>
      </c>
      <c r="S54" s="25">
        <v>0</v>
      </c>
      <c r="T54" s="21">
        <v>0</v>
      </c>
      <c r="U54" s="37">
        <v>3</v>
      </c>
      <c r="V54" s="31">
        <v>8.3333333333333321</v>
      </c>
      <c r="W54" s="37">
        <v>2</v>
      </c>
      <c r="X54" s="30">
        <v>5.5555555555555554</v>
      </c>
    </row>
    <row r="55" spans="2:24" ht="15" customHeight="1" x14ac:dyDescent="0.25">
      <c r="B55" s="5" t="s">
        <v>198</v>
      </c>
      <c r="C55" s="7" t="s">
        <v>263</v>
      </c>
      <c r="D55" s="7" t="s">
        <v>263</v>
      </c>
      <c r="E55" s="44">
        <v>210901</v>
      </c>
      <c r="F55" s="17">
        <v>361</v>
      </c>
      <c r="G55" s="25">
        <v>60</v>
      </c>
      <c r="H55" s="21">
        <v>16.62049861495845</v>
      </c>
      <c r="I55" s="37">
        <v>301</v>
      </c>
      <c r="J55" s="25">
        <v>138</v>
      </c>
      <c r="K55" s="21">
        <v>45.847176079734218</v>
      </c>
      <c r="L55" s="17">
        <v>361</v>
      </c>
      <c r="M55" s="25">
        <v>12</v>
      </c>
      <c r="N55" s="30">
        <v>3.32409972299169</v>
      </c>
      <c r="O55" s="17">
        <v>361</v>
      </c>
      <c r="P55" s="25">
        <v>4</v>
      </c>
      <c r="Q55" s="31">
        <v>1.10803324099723</v>
      </c>
      <c r="R55" s="25">
        <v>332</v>
      </c>
      <c r="S55" s="25">
        <v>16</v>
      </c>
      <c r="T55" s="21">
        <v>4.8192771084337354</v>
      </c>
      <c r="U55" s="37">
        <v>20</v>
      </c>
      <c r="V55" s="31">
        <v>5.5401662049861491</v>
      </c>
      <c r="W55" s="37">
        <v>5</v>
      </c>
      <c r="X55" s="30">
        <v>1.3850415512465373</v>
      </c>
    </row>
    <row r="56" spans="2:24" ht="15" customHeight="1" x14ac:dyDescent="0.25">
      <c r="B56" s="5" t="s">
        <v>198</v>
      </c>
      <c r="C56" s="7" t="s">
        <v>263</v>
      </c>
      <c r="D56" s="7" t="s">
        <v>266</v>
      </c>
      <c r="E56" s="44">
        <v>210904</v>
      </c>
      <c r="F56" s="17">
        <v>15</v>
      </c>
      <c r="G56" s="25">
        <v>1</v>
      </c>
      <c r="H56" s="21">
        <v>6.666666666666667</v>
      </c>
      <c r="I56" s="37">
        <v>14</v>
      </c>
      <c r="J56" s="25">
        <v>5</v>
      </c>
      <c r="K56" s="21">
        <v>35.714285714285715</v>
      </c>
      <c r="L56" s="17">
        <v>15</v>
      </c>
      <c r="M56" s="25">
        <v>0</v>
      </c>
      <c r="N56" s="30">
        <v>0</v>
      </c>
      <c r="O56" s="17">
        <v>15</v>
      </c>
      <c r="P56" s="25">
        <v>0</v>
      </c>
      <c r="Q56" s="31">
        <v>0</v>
      </c>
      <c r="R56" s="25">
        <v>12</v>
      </c>
      <c r="S56" s="25">
        <v>0</v>
      </c>
      <c r="T56" s="21">
        <v>0</v>
      </c>
      <c r="U56" s="37">
        <v>3</v>
      </c>
      <c r="V56" s="31">
        <v>20</v>
      </c>
      <c r="W56" s="37">
        <v>0</v>
      </c>
      <c r="X56" s="30">
        <v>0</v>
      </c>
    </row>
    <row r="57" spans="2:24" ht="15" customHeight="1" x14ac:dyDescent="0.25">
      <c r="B57" s="5" t="s">
        <v>198</v>
      </c>
      <c r="C57" s="7" t="s">
        <v>198</v>
      </c>
      <c r="D57" s="7" t="s">
        <v>267</v>
      </c>
      <c r="E57" s="44">
        <v>210102</v>
      </c>
      <c r="F57" s="17">
        <v>545</v>
      </c>
      <c r="G57" s="25">
        <v>57</v>
      </c>
      <c r="H57" s="21">
        <v>10.458715596330276</v>
      </c>
      <c r="I57" s="37">
        <v>488</v>
      </c>
      <c r="J57" s="25">
        <v>184</v>
      </c>
      <c r="K57" s="21">
        <v>37.704918032786885</v>
      </c>
      <c r="L57" s="17">
        <v>545</v>
      </c>
      <c r="M57" s="25">
        <v>8</v>
      </c>
      <c r="N57" s="30">
        <v>1.4678899082568808</v>
      </c>
      <c r="O57" s="17">
        <v>545</v>
      </c>
      <c r="P57" s="25">
        <v>3</v>
      </c>
      <c r="Q57" s="31">
        <v>0.55045871559633031</v>
      </c>
      <c r="R57" s="25">
        <v>498</v>
      </c>
      <c r="S57" s="25">
        <v>24</v>
      </c>
      <c r="T57" s="21">
        <v>4.8192771084337354</v>
      </c>
      <c r="U57" s="37">
        <v>39</v>
      </c>
      <c r="V57" s="31">
        <v>7.1559633027522942</v>
      </c>
      <c r="W57" s="37">
        <v>5</v>
      </c>
      <c r="X57" s="30">
        <v>0.91743119266055051</v>
      </c>
    </row>
    <row r="58" spans="2:24" ht="15" customHeight="1" x14ac:dyDescent="0.25">
      <c r="B58" s="5" t="s">
        <v>198</v>
      </c>
      <c r="C58" s="7" t="s">
        <v>198</v>
      </c>
      <c r="D58" s="7" t="s">
        <v>268</v>
      </c>
      <c r="E58" s="44">
        <v>210103</v>
      </c>
      <c r="F58" s="17">
        <v>63</v>
      </c>
      <c r="G58" s="25">
        <v>8</v>
      </c>
      <c r="H58" s="21">
        <v>12.698412698412698</v>
      </c>
      <c r="I58" s="37">
        <v>55</v>
      </c>
      <c r="J58" s="25">
        <v>26</v>
      </c>
      <c r="K58" s="21">
        <v>47.272727272727273</v>
      </c>
      <c r="L58" s="17">
        <v>63</v>
      </c>
      <c r="M58" s="25">
        <v>2</v>
      </c>
      <c r="N58" s="30">
        <v>3.1746031746031744</v>
      </c>
      <c r="O58" s="17">
        <v>63</v>
      </c>
      <c r="P58" s="25">
        <v>0</v>
      </c>
      <c r="Q58" s="31">
        <v>0</v>
      </c>
      <c r="R58" s="25">
        <v>60</v>
      </c>
      <c r="S58" s="25">
        <v>2</v>
      </c>
      <c r="T58" s="21">
        <v>3.3333333333333335</v>
      </c>
      <c r="U58" s="37">
        <v>3</v>
      </c>
      <c r="V58" s="31">
        <v>4.7619047619047619</v>
      </c>
      <c r="W58" s="37">
        <v>0</v>
      </c>
      <c r="X58" s="30">
        <v>0</v>
      </c>
    </row>
    <row r="59" spans="2:24" ht="15" customHeight="1" x14ac:dyDescent="0.25">
      <c r="B59" s="5" t="s">
        <v>198</v>
      </c>
      <c r="C59" s="7" t="s">
        <v>198</v>
      </c>
      <c r="D59" s="7" t="s">
        <v>269</v>
      </c>
      <c r="E59" s="44">
        <v>210105</v>
      </c>
      <c r="F59" s="17">
        <v>515</v>
      </c>
      <c r="G59" s="25">
        <v>71</v>
      </c>
      <c r="H59" s="21">
        <v>13.78640776699029</v>
      </c>
      <c r="I59" s="37">
        <v>444</v>
      </c>
      <c r="J59" s="25">
        <v>168</v>
      </c>
      <c r="K59" s="21">
        <v>37.837837837837839</v>
      </c>
      <c r="L59" s="17">
        <v>515</v>
      </c>
      <c r="M59" s="25">
        <v>9</v>
      </c>
      <c r="N59" s="30">
        <v>1.7475728155339807</v>
      </c>
      <c r="O59" s="17">
        <v>515</v>
      </c>
      <c r="P59" s="25">
        <v>2</v>
      </c>
      <c r="Q59" s="31">
        <v>0.38834951456310679</v>
      </c>
      <c r="R59" s="25">
        <v>471</v>
      </c>
      <c r="S59" s="25">
        <v>10</v>
      </c>
      <c r="T59" s="21">
        <v>2.1231422505307855</v>
      </c>
      <c r="U59" s="37">
        <v>30</v>
      </c>
      <c r="V59" s="31">
        <v>5.825242718446602</v>
      </c>
      <c r="W59" s="37">
        <v>12</v>
      </c>
      <c r="X59" s="30">
        <v>2.3300970873786406</v>
      </c>
    </row>
    <row r="60" spans="2:24" ht="15" customHeight="1" x14ac:dyDescent="0.25">
      <c r="B60" s="5" t="s">
        <v>198</v>
      </c>
      <c r="C60" s="7" t="s">
        <v>198</v>
      </c>
      <c r="D60" s="7" t="s">
        <v>247</v>
      </c>
      <c r="E60" s="44">
        <v>210106</v>
      </c>
      <c r="F60" s="17">
        <v>373</v>
      </c>
      <c r="G60" s="25">
        <v>27</v>
      </c>
      <c r="H60" s="21">
        <v>7.2386058981233248</v>
      </c>
      <c r="I60" s="37">
        <v>346</v>
      </c>
      <c r="J60" s="25">
        <v>140</v>
      </c>
      <c r="K60" s="21">
        <v>40.462427745664741</v>
      </c>
      <c r="L60" s="17">
        <v>373</v>
      </c>
      <c r="M60" s="25">
        <v>4</v>
      </c>
      <c r="N60" s="30">
        <v>1.0723860589812333</v>
      </c>
      <c r="O60" s="17">
        <v>373</v>
      </c>
      <c r="P60" s="25">
        <v>2</v>
      </c>
      <c r="Q60" s="31">
        <v>0.53619302949061665</v>
      </c>
      <c r="R60" s="25">
        <v>359</v>
      </c>
      <c r="S60" s="25">
        <v>12</v>
      </c>
      <c r="T60" s="21">
        <v>3.3426183844011144</v>
      </c>
      <c r="U60" s="37">
        <v>10</v>
      </c>
      <c r="V60" s="31">
        <v>2.6809651474530831</v>
      </c>
      <c r="W60" s="37">
        <v>2</v>
      </c>
      <c r="X60" s="30">
        <v>0.53619302949061665</v>
      </c>
    </row>
    <row r="61" spans="2:24" ht="15" customHeight="1" x14ac:dyDescent="0.25">
      <c r="B61" s="5" t="s">
        <v>198</v>
      </c>
      <c r="C61" s="7" t="s">
        <v>198</v>
      </c>
      <c r="D61" s="7" t="s">
        <v>270</v>
      </c>
      <c r="E61" s="44">
        <v>210107</v>
      </c>
      <c r="F61" s="17">
        <v>74</v>
      </c>
      <c r="G61" s="25">
        <v>7</v>
      </c>
      <c r="H61" s="21">
        <v>9.4594594594594597</v>
      </c>
      <c r="I61" s="37">
        <v>67</v>
      </c>
      <c r="J61" s="25">
        <v>25</v>
      </c>
      <c r="K61" s="21">
        <v>37.313432835820898</v>
      </c>
      <c r="L61" s="17">
        <v>74</v>
      </c>
      <c r="M61" s="25">
        <v>0</v>
      </c>
      <c r="N61" s="30">
        <v>0</v>
      </c>
      <c r="O61" s="17">
        <v>74</v>
      </c>
      <c r="P61" s="25">
        <v>0</v>
      </c>
      <c r="Q61" s="31">
        <v>0</v>
      </c>
      <c r="R61" s="25">
        <v>71</v>
      </c>
      <c r="S61" s="25">
        <v>2</v>
      </c>
      <c r="T61" s="21">
        <v>2.8169014084507045</v>
      </c>
      <c r="U61" s="37">
        <v>2</v>
      </c>
      <c r="V61" s="31">
        <v>2.7027027027027026</v>
      </c>
      <c r="W61" s="37">
        <v>1</v>
      </c>
      <c r="X61" s="30">
        <v>1.3513513513513513</v>
      </c>
    </row>
    <row r="62" spans="2:24" ht="15" customHeight="1" x14ac:dyDescent="0.25">
      <c r="B62" s="5" t="s">
        <v>198</v>
      </c>
      <c r="C62" s="7" t="s">
        <v>198</v>
      </c>
      <c r="D62" s="7" t="s">
        <v>271</v>
      </c>
      <c r="E62" s="44">
        <v>210108</v>
      </c>
      <c r="F62" s="17">
        <v>240</v>
      </c>
      <c r="G62" s="25">
        <v>28</v>
      </c>
      <c r="H62" s="21">
        <v>11.666666666666666</v>
      </c>
      <c r="I62" s="37">
        <v>212</v>
      </c>
      <c r="J62" s="25">
        <v>101</v>
      </c>
      <c r="K62" s="21">
        <v>47.641509433962263</v>
      </c>
      <c r="L62" s="17">
        <v>240</v>
      </c>
      <c r="M62" s="25">
        <v>2</v>
      </c>
      <c r="N62" s="30">
        <v>0.83333333333333337</v>
      </c>
      <c r="O62" s="17">
        <v>240</v>
      </c>
      <c r="P62" s="25">
        <v>0</v>
      </c>
      <c r="Q62" s="31">
        <v>0</v>
      </c>
      <c r="R62" s="25">
        <v>228</v>
      </c>
      <c r="S62" s="25">
        <v>5</v>
      </c>
      <c r="T62" s="21">
        <v>2.1929824561403506</v>
      </c>
      <c r="U62" s="37">
        <v>11</v>
      </c>
      <c r="V62" s="31">
        <v>4.583333333333333</v>
      </c>
      <c r="W62" s="37">
        <v>1</v>
      </c>
      <c r="X62" s="30">
        <v>0.41666666666666669</v>
      </c>
    </row>
    <row r="63" spans="2:24" ht="15" customHeight="1" x14ac:dyDescent="0.25">
      <c r="B63" s="5" t="s">
        <v>198</v>
      </c>
      <c r="C63" s="7" t="s">
        <v>198</v>
      </c>
      <c r="D63" s="7" t="s">
        <v>272</v>
      </c>
      <c r="E63" s="44">
        <v>210110</v>
      </c>
      <c r="F63" s="17">
        <v>10</v>
      </c>
      <c r="G63" s="25">
        <v>4</v>
      </c>
      <c r="H63" s="21">
        <v>40</v>
      </c>
      <c r="I63" s="37">
        <v>6</v>
      </c>
      <c r="J63" s="25">
        <v>5</v>
      </c>
      <c r="K63" s="21">
        <v>83.333333333333343</v>
      </c>
      <c r="L63" s="17">
        <v>10</v>
      </c>
      <c r="M63" s="25">
        <v>0</v>
      </c>
      <c r="N63" s="30">
        <v>0</v>
      </c>
      <c r="O63" s="17">
        <v>10</v>
      </c>
      <c r="P63" s="25">
        <v>0</v>
      </c>
      <c r="Q63" s="31">
        <v>0</v>
      </c>
      <c r="R63" s="25">
        <v>9</v>
      </c>
      <c r="S63" s="25">
        <v>0</v>
      </c>
      <c r="T63" s="21">
        <v>0</v>
      </c>
      <c r="U63" s="37">
        <v>1</v>
      </c>
      <c r="V63" s="31">
        <v>10</v>
      </c>
      <c r="W63" s="37">
        <v>0</v>
      </c>
      <c r="X63" s="30">
        <v>0</v>
      </c>
    </row>
    <row r="64" spans="2:24" ht="15" customHeight="1" x14ac:dyDescent="0.25">
      <c r="B64" s="5" t="s">
        <v>198</v>
      </c>
      <c r="C64" s="7" t="s">
        <v>198</v>
      </c>
      <c r="D64" s="7" t="s">
        <v>273</v>
      </c>
      <c r="E64" s="44">
        <v>210112</v>
      </c>
      <c r="F64" s="17">
        <v>148</v>
      </c>
      <c r="G64" s="25">
        <v>11</v>
      </c>
      <c r="H64" s="21">
        <v>7.4324324324324325</v>
      </c>
      <c r="I64" s="37">
        <v>137</v>
      </c>
      <c r="J64" s="25">
        <v>52</v>
      </c>
      <c r="K64" s="21">
        <v>37.956204379562038</v>
      </c>
      <c r="L64" s="17">
        <v>148</v>
      </c>
      <c r="M64" s="25">
        <v>2</v>
      </c>
      <c r="N64" s="30">
        <v>1.3513513513513513</v>
      </c>
      <c r="O64" s="17">
        <v>148</v>
      </c>
      <c r="P64" s="25">
        <v>2</v>
      </c>
      <c r="Q64" s="31">
        <v>1.3513513513513513</v>
      </c>
      <c r="R64" s="25">
        <v>133</v>
      </c>
      <c r="S64" s="25">
        <v>3</v>
      </c>
      <c r="T64" s="21">
        <v>2.2556390977443606</v>
      </c>
      <c r="U64" s="37">
        <v>13</v>
      </c>
      <c r="V64" s="31">
        <v>8.7837837837837842</v>
      </c>
      <c r="W64" s="37">
        <v>0</v>
      </c>
      <c r="X64" s="30">
        <v>0</v>
      </c>
    </row>
    <row r="65" spans="2:24" ht="15" customHeight="1" x14ac:dyDescent="0.25">
      <c r="B65" s="5" t="s">
        <v>198</v>
      </c>
      <c r="C65" s="7" t="s">
        <v>198</v>
      </c>
      <c r="D65" s="7" t="s">
        <v>198</v>
      </c>
      <c r="E65" s="44">
        <v>210101</v>
      </c>
      <c r="F65" s="17">
        <v>1877</v>
      </c>
      <c r="G65" s="25">
        <v>148</v>
      </c>
      <c r="H65" s="21">
        <v>7.8849227490676617</v>
      </c>
      <c r="I65" s="37">
        <v>1729</v>
      </c>
      <c r="J65" s="25">
        <v>607</v>
      </c>
      <c r="K65" s="21">
        <v>35.106998264893001</v>
      </c>
      <c r="L65" s="17">
        <v>1877</v>
      </c>
      <c r="M65" s="25">
        <v>34</v>
      </c>
      <c r="N65" s="30">
        <v>1.8114011720831114</v>
      </c>
      <c r="O65" s="17">
        <v>1877</v>
      </c>
      <c r="P65" s="25">
        <v>15</v>
      </c>
      <c r="Q65" s="31">
        <v>0.79914757591901964</v>
      </c>
      <c r="R65" s="25">
        <v>1737</v>
      </c>
      <c r="S65" s="25">
        <v>65</v>
      </c>
      <c r="T65" s="21">
        <v>3.742084052964882</v>
      </c>
      <c r="U65" s="37">
        <v>112</v>
      </c>
      <c r="V65" s="31">
        <v>5.9669685668620138</v>
      </c>
      <c r="W65" s="37">
        <v>13</v>
      </c>
      <c r="X65" s="30">
        <v>0.69259456579648371</v>
      </c>
    </row>
    <row r="66" spans="2:24" ht="15" customHeight="1" x14ac:dyDescent="0.25">
      <c r="B66" s="5" t="s">
        <v>198</v>
      </c>
      <c r="C66" s="7" t="s">
        <v>274</v>
      </c>
      <c r="D66" s="7" t="s">
        <v>275</v>
      </c>
      <c r="E66" s="44">
        <v>211002</v>
      </c>
      <c r="F66" s="17">
        <v>139</v>
      </c>
      <c r="G66" s="25">
        <v>32</v>
      </c>
      <c r="H66" s="21">
        <v>23.021582733812952</v>
      </c>
      <c r="I66" s="37">
        <v>107</v>
      </c>
      <c r="J66" s="25">
        <v>52</v>
      </c>
      <c r="K66" s="21">
        <v>48.598130841121495</v>
      </c>
      <c r="L66" s="17">
        <v>139</v>
      </c>
      <c r="M66" s="25">
        <v>7</v>
      </c>
      <c r="N66" s="30">
        <v>5.0359712230215825</v>
      </c>
      <c r="O66" s="17">
        <v>139</v>
      </c>
      <c r="P66" s="25">
        <v>3</v>
      </c>
      <c r="Q66" s="31">
        <v>2.1582733812949639</v>
      </c>
      <c r="R66" s="25">
        <v>128</v>
      </c>
      <c r="S66" s="25">
        <v>5</v>
      </c>
      <c r="T66" s="21">
        <v>3.90625</v>
      </c>
      <c r="U66" s="37">
        <v>5</v>
      </c>
      <c r="V66" s="31">
        <v>3.5971223021582732</v>
      </c>
      <c r="W66" s="37">
        <v>3</v>
      </c>
      <c r="X66" s="30">
        <v>2.1582733812949639</v>
      </c>
    </row>
    <row r="67" spans="2:24" ht="15" customHeight="1" x14ac:dyDescent="0.25">
      <c r="B67" s="5" t="s">
        <v>198</v>
      </c>
      <c r="C67" s="7" t="s">
        <v>274</v>
      </c>
      <c r="D67" s="7" t="s">
        <v>276</v>
      </c>
      <c r="E67" s="44">
        <v>211005</v>
      </c>
      <c r="F67" s="17">
        <v>37</v>
      </c>
      <c r="G67" s="25">
        <v>11</v>
      </c>
      <c r="H67" s="21">
        <v>29.72972972972973</v>
      </c>
      <c r="I67" s="37">
        <v>26</v>
      </c>
      <c r="J67" s="25">
        <v>15</v>
      </c>
      <c r="K67" s="21">
        <v>57.692307692307686</v>
      </c>
      <c r="L67" s="17">
        <v>37</v>
      </c>
      <c r="M67" s="25">
        <v>3</v>
      </c>
      <c r="N67" s="30">
        <v>8.1081081081081088</v>
      </c>
      <c r="O67" s="17">
        <v>37</v>
      </c>
      <c r="P67" s="25">
        <v>1</v>
      </c>
      <c r="Q67" s="31">
        <v>2.7027027027027026</v>
      </c>
      <c r="R67" s="25">
        <v>35</v>
      </c>
      <c r="S67" s="25">
        <v>1</v>
      </c>
      <c r="T67" s="21">
        <v>2.8571428571428572</v>
      </c>
      <c r="U67" s="37">
        <v>1</v>
      </c>
      <c r="V67" s="31">
        <v>2.7027027027027026</v>
      </c>
      <c r="W67" s="37">
        <v>0</v>
      </c>
      <c r="X67" s="30">
        <v>0</v>
      </c>
    </row>
    <row r="68" spans="2:24" ht="15" customHeight="1" x14ac:dyDescent="0.25">
      <c r="B68" s="5" t="s">
        <v>198</v>
      </c>
      <c r="C68" s="7" t="s">
        <v>277</v>
      </c>
      <c r="D68" s="7" t="s">
        <v>278</v>
      </c>
      <c r="E68" s="44">
        <v>211207</v>
      </c>
      <c r="F68" s="17">
        <v>56</v>
      </c>
      <c r="G68" s="25">
        <v>3</v>
      </c>
      <c r="H68" s="21">
        <v>5.3571428571428568</v>
      </c>
      <c r="I68" s="37">
        <v>53</v>
      </c>
      <c r="J68" s="25">
        <v>13</v>
      </c>
      <c r="K68" s="21">
        <v>24.528301886792452</v>
      </c>
      <c r="L68" s="17">
        <v>56</v>
      </c>
      <c r="M68" s="25">
        <v>1</v>
      </c>
      <c r="N68" s="30">
        <v>1.7857142857142856</v>
      </c>
      <c r="O68" s="17">
        <v>56</v>
      </c>
      <c r="P68" s="25">
        <v>2</v>
      </c>
      <c r="Q68" s="31">
        <v>3.5714285714285712</v>
      </c>
      <c r="R68" s="25">
        <v>42</v>
      </c>
      <c r="S68" s="25">
        <v>2</v>
      </c>
      <c r="T68" s="21">
        <v>4.7619047619047619</v>
      </c>
      <c r="U68" s="37">
        <v>5</v>
      </c>
      <c r="V68" s="31">
        <v>8.9285714285714288</v>
      </c>
      <c r="W68" s="37">
        <v>7</v>
      </c>
      <c r="X68" s="30">
        <v>12.5</v>
      </c>
    </row>
    <row r="69" spans="2:24" ht="15" customHeight="1" x14ac:dyDescent="0.25">
      <c r="B69" s="5" t="s">
        <v>198</v>
      </c>
      <c r="C69" s="7" t="s">
        <v>277</v>
      </c>
      <c r="D69" s="7" t="s">
        <v>279</v>
      </c>
      <c r="E69" s="44">
        <v>211210</v>
      </c>
      <c r="F69" s="58">
        <v>387</v>
      </c>
      <c r="G69" s="59">
        <v>28</v>
      </c>
      <c r="H69" s="60">
        <v>7.2351421188630489</v>
      </c>
      <c r="I69" s="37">
        <v>359</v>
      </c>
      <c r="J69" s="59">
        <v>105</v>
      </c>
      <c r="K69" s="21">
        <v>29.247910863509752</v>
      </c>
      <c r="L69" s="58">
        <v>387</v>
      </c>
      <c r="M69" s="59">
        <v>4</v>
      </c>
      <c r="N69" s="62">
        <v>1.03359173126615</v>
      </c>
      <c r="O69" s="58">
        <v>387</v>
      </c>
      <c r="P69" s="59">
        <v>3</v>
      </c>
      <c r="Q69" s="63">
        <v>0.77519379844961245</v>
      </c>
      <c r="R69" s="25">
        <v>347</v>
      </c>
      <c r="S69" s="59">
        <v>23</v>
      </c>
      <c r="T69" s="21">
        <v>6.6282420749279538</v>
      </c>
      <c r="U69" s="61">
        <v>31</v>
      </c>
      <c r="V69" s="63">
        <v>8.0103359173126609</v>
      </c>
      <c r="W69" s="61">
        <v>6</v>
      </c>
      <c r="X69" s="62">
        <v>1.5503875968992249</v>
      </c>
    </row>
    <row r="70" spans="2:24" ht="15" customHeight="1" x14ac:dyDescent="0.25">
      <c r="B70" s="5" t="s">
        <v>198</v>
      </c>
      <c r="C70" s="7" t="s">
        <v>277</v>
      </c>
      <c r="D70" s="7" t="s">
        <v>280</v>
      </c>
      <c r="E70" s="44">
        <v>211208</v>
      </c>
      <c r="F70" s="17">
        <v>20</v>
      </c>
      <c r="G70" s="25">
        <v>3</v>
      </c>
      <c r="H70" s="21">
        <v>15</v>
      </c>
      <c r="I70" s="37">
        <v>17</v>
      </c>
      <c r="J70" s="25">
        <v>5</v>
      </c>
      <c r="K70" s="21">
        <v>29.411764705882355</v>
      </c>
      <c r="L70" s="17">
        <v>20</v>
      </c>
      <c r="M70" s="25">
        <v>1</v>
      </c>
      <c r="N70" s="30">
        <v>5</v>
      </c>
      <c r="O70" s="17">
        <v>20</v>
      </c>
      <c r="P70" s="25">
        <v>1</v>
      </c>
      <c r="Q70" s="31">
        <v>5</v>
      </c>
      <c r="R70" s="25">
        <v>17</v>
      </c>
      <c r="S70" s="25">
        <v>1</v>
      </c>
      <c r="T70" s="21">
        <v>5.8823529411764701</v>
      </c>
      <c r="U70" s="37">
        <v>2</v>
      </c>
      <c r="V70" s="31">
        <v>10</v>
      </c>
      <c r="W70" s="37">
        <v>0</v>
      </c>
      <c r="X70" s="30">
        <v>0</v>
      </c>
    </row>
    <row r="71" spans="2:24" ht="15" customHeight="1" x14ac:dyDescent="0.25">
      <c r="B71" s="5" t="s">
        <v>198</v>
      </c>
      <c r="C71" s="7" t="s">
        <v>281</v>
      </c>
      <c r="D71" s="7" t="s">
        <v>282</v>
      </c>
      <c r="E71" s="44">
        <v>211302</v>
      </c>
      <c r="F71" s="17">
        <v>27</v>
      </c>
      <c r="G71" s="25">
        <v>2</v>
      </c>
      <c r="H71" s="21">
        <v>7.4074074074074066</v>
      </c>
      <c r="I71" s="37">
        <v>25</v>
      </c>
      <c r="J71" s="25">
        <v>11</v>
      </c>
      <c r="K71" s="21">
        <v>44</v>
      </c>
      <c r="L71" s="17">
        <v>27</v>
      </c>
      <c r="M71" s="25">
        <v>0</v>
      </c>
      <c r="N71" s="30">
        <v>0</v>
      </c>
      <c r="O71" s="17">
        <v>27</v>
      </c>
      <c r="P71" s="25">
        <v>0</v>
      </c>
      <c r="Q71" s="31">
        <v>0</v>
      </c>
      <c r="R71" s="25">
        <v>22</v>
      </c>
      <c r="S71" s="25">
        <v>1</v>
      </c>
      <c r="T71" s="21">
        <v>4.5454545454545459</v>
      </c>
      <c r="U71" s="37">
        <v>3</v>
      </c>
      <c r="V71" s="31">
        <v>11.111111111111111</v>
      </c>
      <c r="W71" s="37">
        <v>2</v>
      </c>
      <c r="X71" s="30">
        <v>7.4074074074074066</v>
      </c>
    </row>
    <row r="72" spans="2:24" ht="15" customHeight="1" x14ac:dyDescent="0.25">
      <c r="B72" s="5" t="s">
        <v>198</v>
      </c>
      <c r="C72" s="7" t="s">
        <v>281</v>
      </c>
      <c r="D72" s="7" t="s">
        <v>283</v>
      </c>
      <c r="E72" s="44">
        <v>211303</v>
      </c>
      <c r="F72" s="17">
        <v>82</v>
      </c>
      <c r="G72" s="25">
        <v>4</v>
      </c>
      <c r="H72" s="21">
        <v>4.8780487804878048</v>
      </c>
      <c r="I72" s="37">
        <v>78</v>
      </c>
      <c r="J72" s="25">
        <v>20</v>
      </c>
      <c r="K72" s="21">
        <v>25.641025641025639</v>
      </c>
      <c r="L72" s="17">
        <v>82</v>
      </c>
      <c r="M72" s="25">
        <v>1</v>
      </c>
      <c r="N72" s="30">
        <v>1.2195121951219512</v>
      </c>
      <c r="O72" s="17">
        <v>82</v>
      </c>
      <c r="P72" s="25">
        <v>1</v>
      </c>
      <c r="Q72" s="31">
        <v>1.2195121951219512</v>
      </c>
      <c r="R72" s="25">
        <v>70</v>
      </c>
      <c r="S72" s="25">
        <v>1</v>
      </c>
      <c r="T72" s="21">
        <v>1.4285714285714286</v>
      </c>
      <c r="U72" s="37">
        <v>10</v>
      </c>
      <c r="V72" s="31">
        <v>12.195121951219512</v>
      </c>
      <c r="W72" s="37">
        <v>1</v>
      </c>
      <c r="X72" s="30">
        <v>1.2195121951219512</v>
      </c>
    </row>
    <row r="73" spans="2:24" ht="15" customHeight="1" x14ac:dyDescent="0.25">
      <c r="B73" s="5" t="s">
        <v>198</v>
      </c>
      <c r="C73" s="7" t="s">
        <v>281</v>
      </c>
      <c r="D73" s="7" t="s">
        <v>284</v>
      </c>
      <c r="E73" s="44">
        <v>211304</v>
      </c>
      <c r="F73" s="17">
        <v>15</v>
      </c>
      <c r="G73" s="25">
        <v>2</v>
      </c>
      <c r="H73" s="21">
        <v>13.333333333333334</v>
      </c>
      <c r="I73" s="37">
        <v>13</v>
      </c>
      <c r="J73" s="25">
        <v>5</v>
      </c>
      <c r="K73" s="21">
        <v>38.461538461538467</v>
      </c>
      <c r="L73" s="17">
        <v>15</v>
      </c>
      <c r="M73" s="25">
        <v>0</v>
      </c>
      <c r="N73" s="30">
        <v>0</v>
      </c>
      <c r="O73" s="17">
        <v>15</v>
      </c>
      <c r="P73" s="25">
        <v>0</v>
      </c>
      <c r="Q73" s="31">
        <v>0</v>
      </c>
      <c r="R73" s="25">
        <v>15</v>
      </c>
      <c r="S73" s="25">
        <v>0</v>
      </c>
      <c r="T73" s="21">
        <v>0</v>
      </c>
      <c r="U73" s="37">
        <v>0</v>
      </c>
      <c r="V73" s="31">
        <v>0</v>
      </c>
      <c r="W73" s="37">
        <v>0</v>
      </c>
      <c r="X73" s="30">
        <v>0</v>
      </c>
    </row>
    <row r="74" spans="2:24" ht="15" customHeight="1" x14ac:dyDescent="0.25">
      <c r="B74" s="5" t="s">
        <v>198</v>
      </c>
      <c r="C74" s="7" t="s">
        <v>281</v>
      </c>
      <c r="D74" s="7" t="s">
        <v>285</v>
      </c>
      <c r="E74" s="44">
        <v>211306</v>
      </c>
      <c r="F74" s="17">
        <v>40</v>
      </c>
      <c r="G74" s="25">
        <v>3</v>
      </c>
      <c r="H74" s="21">
        <v>7.5</v>
      </c>
      <c r="I74" s="37">
        <v>37</v>
      </c>
      <c r="J74" s="25">
        <v>8</v>
      </c>
      <c r="K74" s="21">
        <v>21.621621621621621</v>
      </c>
      <c r="L74" s="17">
        <v>40</v>
      </c>
      <c r="M74" s="25">
        <v>0</v>
      </c>
      <c r="N74" s="30">
        <v>0</v>
      </c>
      <c r="O74" s="17">
        <v>40</v>
      </c>
      <c r="P74" s="25">
        <v>1</v>
      </c>
      <c r="Q74" s="31">
        <v>2.5</v>
      </c>
      <c r="R74" s="25">
        <v>37</v>
      </c>
      <c r="S74" s="25">
        <v>0</v>
      </c>
      <c r="T74" s="21">
        <v>0</v>
      </c>
      <c r="U74" s="37">
        <v>2</v>
      </c>
      <c r="V74" s="31">
        <v>5</v>
      </c>
      <c r="W74" s="37">
        <v>0</v>
      </c>
      <c r="X74" s="30">
        <v>0</v>
      </c>
    </row>
    <row r="75" spans="2:24" ht="15" customHeight="1" x14ac:dyDescent="0.25">
      <c r="B75" s="5" t="s">
        <v>198</v>
      </c>
      <c r="C75" s="7" t="s">
        <v>281</v>
      </c>
      <c r="D75" s="7" t="s">
        <v>286</v>
      </c>
      <c r="E75" s="44">
        <v>211307</v>
      </c>
      <c r="F75" s="17">
        <v>30</v>
      </c>
      <c r="G75" s="25">
        <v>4</v>
      </c>
      <c r="H75" s="21">
        <v>13.333333333333334</v>
      </c>
      <c r="I75" s="37">
        <v>26</v>
      </c>
      <c r="J75" s="25">
        <v>8</v>
      </c>
      <c r="K75" s="21">
        <v>30.76923076923077</v>
      </c>
      <c r="L75" s="17">
        <v>30</v>
      </c>
      <c r="M75" s="25">
        <v>1</v>
      </c>
      <c r="N75" s="30">
        <v>3.3333333333333335</v>
      </c>
      <c r="O75" s="17">
        <v>30</v>
      </c>
      <c r="P75" s="25">
        <v>0</v>
      </c>
      <c r="Q75" s="31">
        <v>0</v>
      </c>
      <c r="R75" s="25">
        <v>28</v>
      </c>
      <c r="S75" s="25">
        <v>1</v>
      </c>
      <c r="T75" s="21">
        <v>3.5714285714285712</v>
      </c>
      <c r="U75" s="37">
        <v>2</v>
      </c>
      <c r="V75" s="31">
        <v>6.666666666666667</v>
      </c>
      <c r="W75" s="37">
        <v>0</v>
      </c>
      <c r="X75" s="30">
        <v>0</v>
      </c>
    </row>
    <row r="76" spans="2:24" ht="15" customHeight="1" x14ac:dyDescent="0.25">
      <c r="B76" s="5" t="s">
        <v>198</v>
      </c>
      <c r="C76" s="7" t="s">
        <v>281</v>
      </c>
      <c r="D76" s="7" t="s">
        <v>281</v>
      </c>
      <c r="E76" s="44">
        <v>211301</v>
      </c>
      <c r="F76" s="17">
        <v>372</v>
      </c>
      <c r="G76" s="25">
        <v>40</v>
      </c>
      <c r="H76" s="21">
        <v>10.75268817204301</v>
      </c>
      <c r="I76" s="37">
        <v>332</v>
      </c>
      <c r="J76" s="25">
        <v>138</v>
      </c>
      <c r="K76" s="21">
        <v>41.566265060240966</v>
      </c>
      <c r="L76" s="17">
        <v>372</v>
      </c>
      <c r="M76" s="25">
        <v>5</v>
      </c>
      <c r="N76" s="30">
        <v>1.3440860215053763</v>
      </c>
      <c r="O76" s="17">
        <v>372</v>
      </c>
      <c r="P76" s="25">
        <v>5</v>
      </c>
      <c r="Q76" s="31">
        <v>1.3440860215053763</v>
      </c>
      <c r="R76" s="25">
        <v>332</v>
      </c>
      <c r="S76" s="25">
        <v>9</v>
      </c>
      <c r="T76" s="21">
        <v>2.7108433734939759</v>
      </c>
      <c r="U76" s="37">
        <v>25</v>
      </c>
      <c r="V76" s="31">
        <v>6.7204301075268811</v>
      </c>
      <c r="W76" s="37">
        <v>10</v>
      </c>
      <c r="X76" s="30">
        <v>2.6881720430107525</v>
      </c>
    </row>
    <row r="77" spans="2:24" ht="15" customHeight="1" x14ac:dyDescent="0.25">
      <c r="B77" s="5" t="s">
        <v>200</v>
      </c>
      <c r="C77" s="7" t="s">
        <v>200</v>
      </c>
      <c r="D77" s="7" t="s">
        <v>287</v>
      </c>
      <c r="E77" s="44">
        <v>230111</v>
      </c>
      <c r="F77" s="17">
        <v>465</v>
      </c>
      <c r="G77" s="25">
        <v>34</v>
      </c>
      <c r="H77" s="21">
        <v>7.3118279569892479</v>
      </c>
      <c r="I77" s="37">
        <v>431</v>
      </c>
      <c r="J77" s="25">
        <v>84</v>
      </c>
      <c r="K77" s="21">
        <v>19.489559164733176</v>
      </c>
      <c r="L77" s="17">
        <v>465</v>
      </c>
      <c r="M77" s="25">
        <v>3</v>
      </c>
      <c r="N77" s="30">
        <v>0.64516129032258063</v>
      </c>
      <c r="O77" s="17">
        <v>465</v>
      </c>
      <c r="P77" s="25">
        <v>3</v>
      </c>
      <c r="Q77" s="31">
        <v>0.64516129032258063</v>
      </c>
      <c r="R77" s="25">
        <v>396</v>
      </c>
      <c r="S77" s="25">
        <v>23</v>
      </c>
      <c r="T77" s="21">
        <v>5.808080808080808</v>
      </c>
      <c r="U77" s="37">
        <v>50</v>
      </c>
      <c r="V77" s="31">
        <v>10.75268817204301</v>
      </c>
      <c r="W77" s="37">
        <v>16</v>
      </c>
      <c r="X77" s="30">
        <v>3.4408602150537635</v>
      </c>
    </row>
    <row r="78" spans="2:24" ht="15" customHeight="1" x14ac:dyDescent="0.25">
      <c r="B78" s="5" t="s">
        <v>200</v>
      </c>
      <c r="C78" s="7" t="s">
        <v>200</v>
      </c>
      <c r="D78" s="7" t="s">
        <v>288</v>
      </c>
      <c r="E78" s="44">
        <v>230107</v>
      </c>
      <c r="F78" s="17">
        <v>63</v>
      </c>
      <c r="G78" s="25">
        <v>11</v>
      </c>
      <c r="H78" s="21">
        <v>17.460317460317459</v>
      </c>
      <c r="I78" s="37">
        <v>52</v>
      </c>
      <c r="J78" s="25">
        <v>12</v>
      </c>
      <c r="K78" s="21">
        <v>23.076923076923077</v>
      </c>
      <c r="L78" s="17">
        <v>63</v>
      </c>
      <c r="M78" s="25">
        <v>7</v>
      </c>
      <c r="N78" s="30">
        <v>11.111111111111111</v>
      </c>
      <c r="O78" s="17">
        <v>63</v>
      </c>
      <c r="P78" s="25">
        <v>5</v>
      </c>
      <c r="Q78" s="31">
        <v>7.9365079365079358</v>
      </c>
      <c r="R78" s="25">
        <v>55</v>
      </c>
      <c r="S78" s="25">
        <v>4</v>
      </c>
      <c r="T78" s="21">
        <v>7.2727272727272725</v>
      </c>
      <c r="U78" s="37">
        <v>2</v>
      </c>
      <c r="V78" s="31">
        <v>3.1746031746031744</v>
      </c>
      <c r="W78" s="37">
        <v>1</v>
      </c>
      <c r="X78" s="30">
        <v>1.5873015873015872</v>
      </c>
    </row>
    <row r="79" spans="2:24" ht="15" customHeight="1" x14ac:dyDescent="0.25">
      <c r="B79" s="5" t="s">
        <v>200</v>
      </c>
      <c r="C79" s="7" t="s">
        <v>200</v>
      </c>
      <c r="D79" s="7" t="s">
        <v>200</v>
      </c>
      <c r="E79" s="44">
        <v>230101</v>
      </c>
      <c r="F79" s="17">
        <v>947</v>
      </c>
      <c r="G79" s="25">
        <v>25</v>
      </c>
      <c r="H79" s="21">
        <v>2.6399155227032733</v>
      </c>
      <c r="I79" s="37">
        <v>922</v>
      </c>
      <c r="J79" s="25">
        <v>144</v>
      </c>
      <c r="K79" s="21">
        <v>15.61822125813449</v>
      </c>
      <c r="L79" s="17">
        <v>947</v>
      </c>
      <c r="M79" s="25">
        <v>4</v>
      </c>
      <c r="N79" s="30">
        <v>0.42238648363252373</v>
      </c>
      <c r="O79" s="17">
        <v>947</v>
      </c>
      <c r="P79" s="25">
        <v>6</v>
      </c>
      <c r="Q79" s="31">
        <v>0.63357972544878571</v>
      </c>
      <c r="R79" s="25">
        <v>808</v>
      </c>
      <c r="S79" s="25">
        <v>40</v>
      </c>
      <c r="T79" s="21">
        <v>4.9504950495049505</v>
      </c>
      <c r="U79" s="37">
        <v>98</v>
      </c>
      <c r="V79" s="31">
        <v>10.348468848996832</v>
      </c>
      <c r="W79" s="37">
        <v>35</v>
      </c>
      <c r="X79" s="30">
        <v>3.6958817317845831</v>
      </c>
    </row>
    <row r="80" spans="2:24" ht="15" customHeight="1" x14ac:dyDescent="0.25">
      <c r="B80" s="5" t="s">
        <v>200</v>
      </c>
      <c r="C80" s="7" t="s">
        <v>289</v>
      </c>
      <c r="D80" s="7" t="s">
        <v>289</v>
      </c>
      <c r="E80" s="44">
        <v>230401</v>
      </c>
      <c r="F80" s="17">
        <v>42</v>
      </c>
      <c r="G80" s="25">
        <v>4</v>
      </c>
      <c r="H80" s="21">
        <v>9.5238095238095237</v>
      </c>
      <c r="I80" s="37">
        <v>38</v>
      </c>
      <c r="J80" s="25">
        <v>10</v>
      </c>
      <c r="K80" s="21">
        <v>26.315789473684209</v>
      </c>
      <c r="L80" s="17">
        <v>42</v>
      </c>
      <c r="M80" s="25">
        <v>1</v>
      </c>
      <c r="N80" s="30">
        <v>2.3809523809523809</v>
      </c>
      <c r="O80" s="17">
        <v>42</v>
      </c>
      <c r="P80" s="25">
        <v>0</v>
      </c>
      <c r="Q80" s="31">
        <v>0</v>
      </c>
      <c r="R80" s="25">
        <v>39</v>
      </c>
      <c r="S80" s="25">
        <v>0</v>
      </c>
      <c r="T80" s="21">
        <v>0</v>
      </c>
      <c r="U80" s="37">
        <v>3</v>
      </c>
      <c r="V80" s="31">
        <v>7.1428571428571423</v>
      </c>
      <c r="W80" s="37">
        <v>0</v>
      </c>
      <c r="X80" s="30">
        <v>0</v>
      </c>
    </row>
    <row r="81" spans="2:24" ht="15" customHeight="1" x14ac:dyDescent="0.25">
      <c r="B81" s="5" t="s">
        <v>201</v>
      </c>
      <c r="C81" s="7" t="s">
        <v>201</v>
      </c>
      <c r="D81" s="7" t="s">
        <v>290</v>
      </c>
      <c r="E81" s="44">
        <v>240104</v>
      </c>
      <c r="F81" s="17">
        <v>509</v>
      </c>
      <c r="G81" s="25">
        <v>45</v>
      </c>
      <c r="H81" s="21">
        <v>8.840864440078585</v>
      </c>
      <c r="I81" s="37">
        <v>464</v>
      </c>
      <c r="J81" s="25">
        <v>133</v>
      </c>
      <c r="K81" s="21">
        <v>28.663793103448278</v>
      </c>
      <c r="L81" s="17">
        <v>509</v>
      </c>
      <c r="M81" s="25">
        <v>9</v>
      </c>
      <c r="N81" s="30">
        <v>1.768172888015717</v>
      </c>
      <c r="O81" s="17">
        <v>509</v>
      </c>
      <c r="P81" s="25">
        <v>4</v>
      </c>
      <c r="Q81" s="31">
        <v>0.78585461689587421</v>
      </c>
      <c r="R81" s="25">
        <v>462</v>
      </c>
      <c r="S81" s="25">
        <v>40</v>
      </c>
      <c r="T81" s="21">
        <v>8.6580086580086579</v>
      </c>
      <c r="U81" s="37">
        <v>31</v>
      </c>
      <c r="V81" s="31">
        <v>6.0903732809430258</v>
      </c>
      <c r="W81" s="37">
        <v>12</v>
      </c>
      <c r="X81" s="30">
        <v>2.3575638506876229</v>
      </c>
    </row>
    <row r="82" spans="2:24" ht="15" customHeight="1" x14ac:dyDescent="0.25">
      <c r="B82" s="5" t="s">
        <v>201</v>
      </c>
      <c r="C82" s="7" t="s">
        <v>201</v>
      </c>
      <c r="D82" s="7" t="s">
        <v>291</v>
      </c>
      <c r="E82" s="44">
        <v>240105</v>
      </c>
      <c r="F82" s="17">
        <v>452</v>
      </c>
      <c r="G82" s="25">
        <v>35</v>
      </c>
      <c r="H82" s="21">
        <v>7.7433628318584065</v>
      </c>
      <c r="I82" s="37">
        <v>417</v>
      </c>
      <c r="J82" s="25">
        <v>103</v>
      </c>
      <c r="K82" s="21">
        <v>24.700239808153476</v>
      </c>
      <c r="L82" s="17">
        <v>452</v>
      </c>
      <c r="M82" s="25">
        <v>13</v>
      </c>
      <c r="N82" s="30">
        <v>2.8761061946902653</v>
      </c>
      <c r="O82" s="17">
        <v>452</v>
      </c>
      <c r="P82" s="25">
        <v>10</v>
      </c>
      <c r="Q82" s="31">
        <v>2.2123893805309733</v>
      </c>
      <c r="R82" s="25">
        <v>407</v>
      </c>
      <c r="S82" s="25">
        <v>51</v>
      </c>
      <c r="T82" s="21">
        <v>12.530712530712531</v>
      </c>
      <c r="U82" s="37">
        <v>16</v>
      </c>
      <c r="V82" s="31">
        <v>3.5398230088495577</v>
      </c>
      <c r="W82" s="37">
        <v>19</v>
      </c>
      <c r="X82" s="30">
        <v>4.2035398230088497</v>
      </c>
    </row>
    <row r="83" spans="2:24" ht="15" customHeight="1" x14ac:dyDescent="0.25">
      <c r="B83" s="5" t="s">
        <v>201</v>
      </c>
      <c r="C83" s="7" t="s">
        <v>292</v>
      </c>
      <c r="D83" s="7" t="s">
        <v>293</v>
      </c>
      <c r="E83" s="44">
        <v>240302</v>
      </c>
      <c r="F83" s="17">
        <v>937</v>
      </c>
      <c r="G83" s="25">
        <v>119</v>
      </c>
      <c r="H83" s="21">
        <v>12.700106723585913</v>
      </c>
      <c r="I83" s="37">
        <v>818</v>
      </c>
      <c r="J83" s="25">
        <v>292</v>
      </c>
      <c r="K83" s="21">
        <v>35.696821515892417</v>
      </c>
      <c r="L83" s="17">
        <v>937</v>
      </c>
      <c r="M83" s="25">
        <v>35</v>
      </c>
      <c r="N83" s="30">
        <v>3.7353255069370332</v>
      </c>
      <c r="O83" s="17">
        <v>937</v>
      </c>
      <c r="P83" s="25">
        <v>18</v>
      </c>
      <c r="Q83" s="31">
        <v>1.9210245464247599</v>
      </c>
      <c r="R83" s="25">
        <v>855</v>
      </c>
      <c r="S83" s="25">
        <v>76</v>
      </c>
      <c r="T83" s="21">
        <v>8.8888888888888893</v>
      </c>
      <c r="U83" s="37">
        <v>54</v>
      </c>
      <c r="V83" s="31">
        <v>5.7630736392742801</v>
      </c>
      <c r="W83" s="37">
        <v>10</v>
      </c>
      <c r="X83" s="30">
        <v>1.0672358591248665</v>
      </c>
    </row>
    <row r="84" spans="2:24" ht="15" customHeight="1" x14ac:dyDescent="0.25">
      <c r="B84" s="5" t="s">
        <v>201</v>
      </c>
      <c r="C84" s="7" t="s">
        <v>292</v>
      </c>
      <c r="D84" s="7" t="s">
        <v>294</v>
      </c>
      <c r="E84" s="44">
        <v>240303</v>
      </c>
      <c r="F84" s="17">
        <v>302</v>
      </c>
      <c r="G84" s="25">
        <v>41</v>
      </c>
      <c r="H84" s="21">
        <v>13.576158940397351</v>
      </c>
      <c r="I84" s="37">
        <v>261</v>
      </c>
      <c r="J84" s="25">
        <v>118</v>
      </c>
      <c r="K84" s="21">
        <v>45.21072796934866</v>
      </c>
      <c r="L84" s="17">
        <v>302</v>
      </c>
      <c r="M84" s="25">
        <v>10</v>
      </c>
      <c r="N84" s="30">
        <v>3.3112582781456954</v>
      </c>
      <c r="O84" s="17">
        <v>302</v>
      </c>
      <c r="P84" s="25">
        <v>3</v>
      </c>
      <c r="Q84" s="31">
        <v>0.99337748344370869</v>
      </c>
      <c r="R84" s="25">
        <v>288</v>
      </c>
      <c r="S84" s="25">
        <v>18</v>
      </c>
      <c r="T84" s="21">
        <v>6.25</v>
      </c>
      <c r="U84" s="37">
        <v>7</v>
      </c>
      <c r="V84" s="31">
        <v>2.3178807947019866</v>
      </c>
      <c r="W84" s="37">
        <v>4</v>
      </c>
      <c r="X84" s="30">
        <v>1.3245033112582782</v>
      </c>
    </row>
    <row r="85" spans="2:24" ht="15" customHeight="1" x14ac:dyDescent="0.25">
      <c r="B85" s="5" t="s">
        <v>201</v>
      </c>
      <c r="C85" s="7" t="s">
        <v>292</v>
      </c>
      <c r="D85" s="7" t="s">
        <v>295</v>
      </c>
      <c r="E85" s="44">
        <v>240304</v>
      </c>
      <c r="F85" s="17">
        <v>411</v>
      </c>
      <c r="G85" s="25">
        <v>57</v>
      </c>
      <c r="H85" s="21">
        <v>13.868613138686131</v>
      </c>
      <c r="I85" s="37">
        <v>354</v>
      </c>
      <c r="J85" s="25">
        <v>110</v>
      </c>
      <c r="K85" s="21">
        <v>31.073446327683619</v>
      </c>
      <c r="L85" s="17">
        <v>411</v>
      </c>
      <c r="M85" s="25">
        <v>11</v>
      </c>
      <c r="N85" s="30">
        <v>2.6763990267639901</v>
      </c>
      <c r="O85" s="17">
        <v>411</v>
      </c>
      <c r="P85" s="25">
        <v>9</v>
      </c>
      <c r="Q85" s="31">
        <v>2.1897810218978102</v>
      </c>
      <c r="R85" s="25">
        <v>367</v>
      </c>
      <c r="S85" s="25">
        <v>27</v>
      </c>
      <c r="T85" s="21">
        <v>7.3569482288828345</v>
      </c>
      <c r="U85" s="37">
        <v>25</v>
      </c>
      <c r="V85" s="31">
        <v>6.0827250608272507</v>
      </c>
      <c r="W85" s="37">
        <v>10</v>
      </c>
      <c r="X85" s="30">
        <v>2.4330900243309004</v>
      </c>
    </row>
    <row r="86" spans="2:24" ht="15" customHeight="1" x14ac:dyDescent="0.25">
      <c r="B86" s="5" t="s">
        <v>201</v>
      </c>
      <c r="C86" s="7" t="s">
        <v>292</v>
      </c>
      <c r="D86" s="7" t="s">
        <v>292</v>
      </c>
      <c r="E86" s="44">
        <v>240301</v>
      </c>
      <c r="F86" s="17">
        <v>999</v>
      </c>
      <c r="G86" s="25">
        <v>119</v>
      </c>
      <c r="H86" s="21">
        <v>11.911911911911911</v>
      </c>
      <c r="I86" s="37">
        <v>880</v>
      </c>
      <c r="J86" s="25">
        <v>287</v>
      </c>
      <c r="K86" s="21">
        <v>32.61363636363636</v>
      </c>
      <c r="L86" s="17">
        <v>999</v>
      </c>
      <c r="M86" s="25">
        <v>42</v>
      </c>
      <c r="N86" s="30">
        <v>4.2042042042042045</v>
      </c>
      <c r="O86" s="17">
        <v>999</v>
      </c>
      <c r="P86" s="25">
        <v>31</v>
      </c>
      <c r="Q86" s="31">
        <v>3.1031031031031033</v>
      </c>
      <c r="R86" s="25">
        <v>893</v>
      </c>
      <c r="S86" s="25">
        <v>82</v>
      </c>
      <c r="T86" s="21">
        <v>9.1825307950727879</v>
      </c>
      <c r="U86" s="37">
        <v>59</v>
      </c>
      <c r="V86" s="31">
        <v>5.9059059059059056</v>
      </c>
      <c r="W86" s="37">
        <v>16</v>
      </c>
      <c r="X86" s="30">
        <v>1.6016016016016015</v>
      </c>
    </row>
    <row r="87" spans="2:24" ht="15" customHeight="1" x14ac:dyDescent="0.25">
      <c r="B87" s="5" t="s">
        <v>202</v>
      </c>
      <c r="C87" s="7" t="s">
        <v>296</v>
      </c>
      <c r="D87" s="7" t="s">
        <v>297</v>
      </c>
      <c r="E87" s="44">
        <v>250204</v>
      </c>
      <c r="F87" s="17">
        <v>428</v>
      </c>
      <c r="G87" s="25">
        <v>91</v>
      </c>
      <c r="H87" s="21">
        <v>21.261682242990652</v>
      </c>
      <c r="I87" s="37">
        <v>337</v>
      </c>
      <c r="J87" s="25">
        <v>163</v>
      </c>
      <c r="K87" s="21">
        <v>48.367952522255194</v>
      </c>
      <c r="L87" s="17">
        <v>428</v>
      </c>
      <c r="M87" s="25">
        <v>22</v>
      </c>
      <c r="N87" s="30">
        <v>5.1401869158878499</v>
      </c>
      <c r="O87" s="17">
        <v>428</v>
      </c>
      <c r="P87" s="25">
        <v>1</v>
      </c>
      <c r="Q87" s="31">
        <v>0.23364485981308408</v>
      </c>
      <c r="R87" s="25">
        <v>410</v>
      </c>
      <c r="S87" s="25">
        <v>26</v>
      </c>
      <c r="T87" s="21">
        <v>6.3414634146341466</v>
      </c>
      <c r="U87" s="37">
        <v>13</v>
      </c>
      <c r="V87" s="31">
        <v>3.0373831775700935</v>
      </c>
      <c r="W87" s="37">
        <v>4</v>
      </c>
      <c r="X87" s="30">
        <v>0.93457943925233633</v>
      </c>
    </row>
    <row r="88" spans="2:24" ht="15" customHeight="1" x14ac:dyDescent="0.25">
      <c r="B88" s="5" t="s">
        <v>202</v>
      </c>
      <c r="C88" s="7" t="s">
        <v>298</v>
      </c>
      <c r="D88" s="7" t="s">
        <v>299</v>
      </c>
      <c r="E88" s="44">
        <v>250101</v>
      </c>
      <c r="F88" s="17">
        <v>5948</v>
      </c>
      <c r="G88" s="25">
        <v>1081</v>
      </c>
      <c r="H88" s="21">
        <v>18.174176193678548</v>
      </c>
      <c r="I88" s="37">
        <v>4867</v>
      </c>
      <c r="J88" s="25">
        <v>1856</v>
      </c>
      <c r="K88" s="21">
        <v>38.134374357920692</v>
      </c>
      <c r="L88" s="17">
        <v>5948</v>
      </c>
      <c r="M88" s="25">
        <v>422</v>
      </c>
      <c r="N88" s="30">
        <v>7.0948217888365832</v>
      </c>
      <c r="O88" s="17">
        <v>5948</v>
      </c>
      <c r="P88" s="25">
        <v>152</v>
      </c>
      <c r="Q88" s="31">
        <v>2.5554808338937458</v>
      </c>
      <c r="R88" s="25">
        <v>5552</v>
      </c>
      <c r="S88" s="25">
        <v>729</v>
      </c>
      <c r="T88" s="21">
        <v>13.130403458213259</v>
      </c>
      <c r="U88" s="37">
        <v>180</v>
      </c>
      <c r="V88" s="31">
        <v>3.0262273032952249</v>
      </c>
      <c r="W88" s="37">
        <v>64</v>
      </c>
      <c r="X88" s="30">
        <v>1.0759919300605245</v>
      </c>
    </row>
    <row r="89" spans="2:24" ht="15" customHeight="1" x14ac:dyDescent="0.25">
      <c r="B89" s="5" t="s">
        <v>202</v>
      </c>
      <c r="C89" s="7" t="s">
        <v>298</v>
      </c>
      <c r="D89" s="7" t="s">
        <v>300</v>
      </c>
      <c r="E89" s="44">
        <v>250104</v>
      </c>
      <c r="F89" s="17">
        <v>756</v>
      </c>
      <c r="G89" s="25">
        <v>244</v>
      </c>
      <c r="H89" s="21">
        <v>32.275132275132272</v>
      </c>
      <c r="I89" s="37">
        <v>512</v>
      </c>
      <c r="J89" s="25">
        <v>265</v>
      </c>
      <c r="K89" s="21">
        <v>51.7578125</v>
      </c>
      <c r="L89" s="17">
        <v>756</v>
      </c>
      <c r="M89" s="25">
        <v>62</v>
      </c>
      <c r="N89" s="30">
        <v>8.2010582010582009</v>
      </c>
      <c r="O89" s="17">
        <v>756</v>
      </c>
      <c r="P89" s="25">
        <v>24</v>
      </c>
      <c r="Q89" s="31">
        <v>3.1746031746031744</v>
      </c>
      <c r="R89" s="25">
        <v>709</v>
      </c>
      <c r="S89" s="25">
        <v>55</v>
      </c>
      <c r="T89" s="21">
        <v>7.7574047954866012</v>
      </c>
      <c r="U89" s="37">
        <v>18</v>
      </c>
      <c r="V89" s="31">
        <v>2.3809523809523809</v>
      </c>
      <c r="W89" s="37">
        <v>5</v>
      </c>
      <c r="X89" s="30">
        <v>0.66137566137566139</v>
      </c>
    </row>
    <row r="90" spans="2:24" ht="15" customHeight="1" x14ac:dyDescent="0.25">
      <c r="B90" s="5" t="s">
        <v>202</v>
      </c>
      <c r="C90" s="7" t="s">
        <v>301</v>
      </c>
      <c r="D90" s="7" t="s">
        <v>301</v>
      </c>
      <c r="E90" s="44">
        <v>250401</v>
      </c>
      <c r="F90" s="17">
        <v>362</v>
      </c>
      <c r="G90" s="25">
        <v>141</v>
      </c>
      <c r="H90" s="21">
        <v>38.950276243093924</v>
      </c>
      <c r="I90" s="37">
        <v>221</v>
      </c>
      <c r="J90" s="25">
        <v>129</v>
      </c>
      <c r="K90" s="21">
        <v>58.371040723981906</v>
      </c>
      <c r="L90" s="17">
        <v>362</v>
      </c>
      <c r="M90" s="25">
        <v>37</v>
      </c>
      <c r="N90" s="30">
        <v>10.220994475138122</v>
      </c>
      <c r="O90" s="17">
        <v>362</v>
      </c>
      <c r="P90" s="25">
        <v>7</v>
      </c>
      <c r="Q90" s="31">
        <v>1.9337016574585635</v>
      </c>
      <c r="R90" s="25">
        <v>333</v>
      </c>
      <c r="S90" s="25">
        <v>25</v>
      </c>
      <c r="T90" s="21">
        <v>7.5075075075075075</v>
      </c>
      <c r="U90" s="37">
        <v>17</v>
      </c>
      <c r="V90" s="31">
        <v>4.6961325966850831</v>
      </c>
      <c r="W90" s="37">
        <v>5</v>
      </c>
      <c r="X90" s="30">
        <v>1.3812154696132597</v>
      </c>
    </row>
    <row r="91" spans="2:24" ht="15" customHeight="1" thickBot="1" x14ac:dyDescent="0.3">
      <c r="B91" s="5"/>
      <c r="C91" s="7"/>
      <c r="D91" s="7"/>
      <c r="E91" s="44"/>
      <c r="F91" s="17"/>
      <c r="G91" s="25"/>
      <c r="H91" s="21"/>
      <c r="I91" s="37"/>
      <c r="J91" s="25"/>
      <c r="K91" s="21"/>
      <c r="L91" s="17"/>
      <c r="M91" s="25"/>
      <c r="N91" s="30"/>
      <c r="O91" s="17"/>
      <c r="P91" s="25"/>
      <c r="Q91" s="31"/>
      <c r="R91" s="25"/>
      <c r="S91" s="25"/>
      <c r="T91" s="21"/>
      <c r="U91" s="37"/>
      <c r="V91" s="31"/>
      <c r="W91" s="37"/>
      <c r="X91" s="30"/>
    </row>
    <row r="92" spans="2:24" ht="15" customHeight="1" thickBot="1" x14ac:dyDescent="0.3">
      <c r="B92" s="98" t="s">
        <v>44</v>
      </c>
      <c r="C92" s="99"/>
      <c r="D92" s="99"/>
      <c r="E92" s="100"/>
      <c r="F92" s="19">
        <f>SUM(F8:F91)</f>
        <v>51235</v>
      </c>
      <c r="G92" s="27">
        <f>SUM(G8:G91)</f>
        <v>10606</v>
      </c>
      <c r="H92" s="23">
        <f>G92/F92*100</f>
        <v>20.700692885722653</v>
      </c>
      <c r="I92" s="39">
        <f>SUM(I8:I91)</f>
        <v>40629</v>
      </c>
      <c r="J92" s="39">
        <f>SUM(J8:J91)</f>
        <v>16964</v>
      </c>
      <c r="K92" s="23">
        <f>J92/I92*100</f>
        <v>41.753427354845066</v>
      </c>
      <c r="L92" s="19">
        <f>SUM(L8:L91)</f>
        <v>51235</v>
      </c>
      <c r="M92" s="27">
        <f>SUM(M8:M91)</f>
        <v>2722</v>
      </c>
      <c r="N92" s="34">
        <f>M92/L92*100</f>
        <v>5.3127744705767537</v>
      </c>
      <c r="O92" s="19">
        <f>SUM(O8:O91)</f>
        <v>51235</v>
      </c>
      <c r="P92" s="27">
        <f>SUM(P8:P91)</f>
        <v>1099</v>
      </c>
      <c r="Q92" s="35">
        <f>P92/O92*100</f>
        <v>2.1450180540646042</v>
      </c>
      <c r="R92" s="27">
        <f>SUM(R8:R91)</f>
        <v>46673</v>
      </c>
      <c r="S92" s="27">
        <f>SUM(S8:S91)</f>
        <v>3678</v>
      </c>
      <c r="T92" s="35">
        <f>S92/R92*100</f>
        <v>7.8803590941229409</v>
      </c>
      <c r="U92" s="39">
        <f>SUM(U8:U91)</f>
        <v>2713</v>
      </c>
      <c r="V92" s="35">
        <f>U92/O92*100</f>
        <v>5.2952083536644867</v>
      </c>
      <c r="W92" s="39">
        <f>SUM(W8:W91)</f>
        <v>750</v>
      </c>
      <c r="X92" s="34">
        <f>W92/O92*100</f>
        <v>1.4638430760222505</v>
      </c>
    </row>
    <row r="93" spans="2:24" ht="15" customHeight="1" x14ac:dyDescent="0.25">
      <c r="B93" s="2" t="str">
        <f>_xlfn.CONCAT("Fuente: Sistema de Información SIEN - HIS, ",RIGHT(INICIO!C8,4),".")</f>
        <v>Fuente: Sistema de Información SIEN - HIS, 2025.</v>
      </c>
      <c r="C93" s="2"/>
      <c r="D93" s="2"/>
      <c r="E93" s="2"/>
      <c r="F93" s="2"/>
    </row>
    <row r="94" spans="2:24" ht="15" customHeight="1" x14ac:dyDescent="0.25">
      <c r="B94" s="2" t="s">
        <v>69</v>
      </c>
      <c r="C94" s="2"/>
      <c r="D94" s="2"/>
      <c r="E94" s="2"/>
      <c r="F94" s="2"/>
    </row>
    <row r="95" spans="2:24" ht="15" customHeight="1" x14ac:dyDescent="0.25">
      <c r="B95" s="2" t="s">
        <v>16</v>
      </c>
      <c r="C95" s="2"/>
      <c r="D95" s="2"/>
      <c r="E95" s="2"/>
      <c r="F95" s="2"/>
    </row>
    <row r="96" spans="2:24" ht="15" customHeight="1" x14ac:dyDescent="0.25">
      <c r="B96" s="2" t="s">
        <v>21</v>
      </c>
      <c r="C96" s="2"/>
      <c r="D96" s="2"/>
      <c r="E96" s="2"/>
      <c r="F96" s="2"/>
    </row>
    <row r="97" spans="2:2" ht="15" customHeight="1" x14ac:dyDescent="0.25">
      <c r="B97" s="2" t="s">
        <v>36</v>
      </c>
    </row>
    <row r="98" spans="2:2" ht="15" customHeight="1" x14ac:dyDescent="0.25">
      <c r="B98" s="2"/>
    </row>
  </sheetData>
  <mergeCells count="22">
    <mergeCell ref="B92:E92"/>
    <mergeCell ref="G6:H6"/>
    <mergeCell ref="L6:L7"/>
    <mergeCell ref="M6:N6"/>
    <mergeCell ref="S6:T6"/>
    <mergeCell ref="R6:R7"/>
    <mergeCell ref="B2:X2"/>
    <mergeCell ref="B3:X3"/>
    <mergeCell ref="B5:B7"/>
    <mergeCell ref="C5:C7"/>
    <mergeCell ref="D5:D7"/>
    <mergeCell ref="E5:E7"/>
    <mergeCell ref="F5:K5"/>
    <mergeCell ref="L5:N5"/>
    <mergeCell ref="O5:X5"/>
    <mergeCell ref="F6:F7"/>
    <mergeCell ref="U6:V6"/>
    <mergeCell ref="W6:X6"/>
    <mergeCell ref="O6:O7"/>
    <mergeCell ref="P6:Q6"/>
    <mergeCell ref="J6:K6"/>
    <mergeCell ref="I6:I7"/>
  </mergeCells>
  <phoneticPr fontId="17" type="noConversion"/>
  <conditionalFormatting sqref="E8:E91">
    <cfRule type="duplicateValues" dxfId="0" priority="77"/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FA65D-B257-4707-A51E-87EE2F7F4E1B}">
  <sheetPr codeName="Hoja15">
    <tabColor rgb="FFC00000"/>
  </sheetPr>
  <dimension ref="B2:Y103"/>
  <sheetViews>
    <sheetView showGridLines="0" workbookViewId="0"/>
  </sheetViews>
  <sheetFormatPr baseColWidth="10" defaultColWidth="11.42578125" defaultRowHeight="15" customHeight="1" x14ac:dyDescent="0.25"/>
  <cols>
    <col min="1" max="1" width="12.7109375" style="1" customWidth="1"/>
    <col min="2" max="2" width="20.5703125" style="1" customWidth="1"/>
    <col min="3" max="3" width="15.7109375" style="1" customWidth="1"/>
    <col min="4" max="4" width="25.7109375" style="1" customWidth="1"/>
    <col min="5" max="5" width="35.7109375" style="1" customWidth="1"/>
    <col min="6" max="6" width="10.7109375" style="1" customWidth="1"/>
    <col min="7" max="25" width="12.7109375" style="1" customWidth="1"/>
    <col min="26" max="16384" width="11.42578125" style="1"/>
  </cols>
  <sheetData>
    <row r="2" spans="2:25" ht="84.95" customHeight="1" x14ac:dyDescent="0.25">
      <c r="B2" s="91" t="s">
        <v>59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</row>
    <row r="3" spans="2:25" ht="15" customHeight="1" x14ac:dyDescent="0.25">
      <c r="B3" s="92" t="str">
        <f>INICIO!C$8</f>
        <v>PERIODO: ENERO A MARZO - 2025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</row>
    <row r="4" spans="2:25" ht="15" customHeight="1" thickBot="1" x14ac:dyDescent="0.3"/>
    <row r="5" spans="2:25" ht="15" customHeight="1" thickBot="1" x14ac:dyDescent="0.3">
      <c r="B5" s="94" t="s">
        <v>50</v>
      </c>
      <c r="C5" s="94" t="s">
        <v>0</v>
      </c>
      <c r="D5" s="94" t="s">
        <v>5</v>
      </c>
      <c r="E5" s="94" t="s">
        <v>6</v>
      </c>
      <c r="F5" s="94" t="s">
        <v>7</v>
      </c>
      <c r="G5" s="93" t="s">
        <v>11</v>
      </c>
      <c r="H5" s="93"/>
      <c r="I5" s="93"/>
      <c r="J5" s="93"/>
      <c r="K5" s="93"/>
      <c r="L5" s="93"/>
      <c r="M5" s="93" t="s">
        <v>12</v>
      </c>
      <c r="N5" s="93"/>
      <c r="O5" s="93"/>
      <c r="P5" s="93" t="s">
        <v>14</v>
      </c>
      <c r="Q5" s="93"/>
      <c r="R5" s="93"/>
      <c r="S5" s="93"/>
      <c r="T5" s="93"/>
      <c r="U5" s="93"/>
      <c r="V5" s="93"/>
      <c r="W5" s="93"/>
      <c r="X5" s="93"/>
      <c r="Y5" s="93"/>
    </row>
    <row r="6" spans="2:25" ht="15" customHeight="1" thickBot="1" x14ac:dyDescent="0.3">
      <c r="B6" s="94"/>
      <c r="C6" s="94"/>
      <c r="D6" s="94"/>
      <c r="E6" s="94"/>
      <c r="F6" s="94"/>
      <c r="G6" s="93" t="s">
        <v>10</v>
      </c>
      <c r="H6" s="93" t="s">
        <v>9</v>
      </c>
      <c r="I6" s="93"/>
      <c r="J6" s="89" t="s">
        <v>10</v>
      </c>
      <c r="K6" s="97" t="s">
        <v>20</v>
      </c>
      <c r="L6" s="96"/>
      <c r="M6" s="93" t="s">
        <v>10</v>
      </c>
      <c r="N6" s="93" t="s">
        <v>13</v>
      </c>
      <c r="O6" s="93"/>
      <c r="P6" s="93" t="s">
        <v>10</v>
      </c>
      <c r="Q6" s="93" t="s">
        <v>15</v>
      </c>
      <c r="R6" s="93"/>
      <c r="S6" s="93" t="s">
        <v>10</v>
      </c>
      <c r="T6" s="95" t="s">
        <v>41</v>
      </c>
      <c r="U6" s="96"/>
      <c r="V6" s="93" t="s">
        <v>3</v>
      </c>
      <c r="W6" s="93"/>
      <c r="X6" s="93" t="s">
        <v>4</v>
      </c>
      <c r="Y6" s="93"/>
    </row>
    <row r="7" spans="2:25" ht="30" customHeight="1" thickBot="1" x14ac:dyDescent="0.3">
      <c r="B7" s="94"/>
      <c r="C7" s="94"/>
      <c r="D7" s="94"/>
      <c r="E7" s="94"/>
      <c r="F7" s="94"/>
      <c r="G7" s="93"/>
      <c r="H7" s="9" t="s">
        <v>1</v>
      </c>
      <c r="I7" s="9" t="s">
        <v>2</v>
      </c>
      <c r="J7" s="90"/>
      <c r="K7" s="9" t="s">
        <v>1</v>
      </c>
      <c r="L7" s="9" t="s">
        <v>2</v>
      </c>
      <c r="M7" s="93"/>
      <c r="N7" s="9" t="s">
        <v>1</v>
      </c>
      <c r="O7" s="9" t="s">
        <v>2</v>
      </c>
      <c r="P7" s="93"/>
      <c r="Q7" s="9" t="s">
        <v>1</v>
      </c>
      <c r="R7" s="9" t="s">
        <v>2</v>
      </c>
      <c r="S7" s="93"/>
      <c r="T7" s="9" t="s">
        <v>1</v>
      </c>
      <c r="U7" s="9" t="s">
        <v>2</v>
      </c>
      <c r="V7" s="9" t="s">
        <v>1</v>
      </c>
      <c r="W7" s="9" t="s">
        <v>2</v>
      </c>
      <c r="X7" s="9" t="s">
        <v>1</v>
      </c>
      <c r="Y7" s="9" t="s">
        <v>2</v>
      </c>
    </row>
    <row r="8" spans="2:25" ht="15" customHeight="1" x14ac:dyDescent="0.25">
      <c r="B8" s="4" t="s">
        <v>48</v>
      </c>
      <c r="C8" s="6" t="s">
        <v>70</v>
      </c>
      <c r="D8" s="7" t="s">
        <v>71</v>
      </c>
      <c r="E8" s="6" t="s">
        <v>72</v>
      </c>
      <c r="F8" s="43">
        <v>210401</v>
      </c>
      <c r="G8" s="16">
        <f t="shared" ref="G8:G48" si="0">IFERROR(VLOOKUP($F8,distrito059,2,0),"-")</f>
        <v>774</v>
      </c>
      <c r="H8" s="24">
        <f t="shared" ref="H8:H48" si="1">IFERROR(VLOOKUP($F8,distrito059,3,0),"-")</f>
        <v>81</v>
      </c>
      <c r="I8" s="20">
        <f t="shared" ref="I8:I48" si="2">IFERROR(VLOOKUP($F8,distrito059,4,0),"-")</f>
        <v>10.465116279069768</v>
      </c>
      <c r="J8" s="36">
        <f t="shared" ref="J8:J48" si="3">IFERROR(VLOOKUP($F8,distrito059,5,0),"-")</f>
        <v>693</v>
      </c>
      <c r="K8" s="24">
        <f t="shared" ref="K8:K48" si="4">IFERROR(VLOOKUP($F8,distrito059,6,0),"-")</f>
        <v>279</v>
      </c>
      <c r="L8" s="20">
        <f t="shared" ref="L8:L48" si="5">IFERROR(VLOOKUP($F8,distrito059,7,0),"-")</f>
        <v>40.259740259740262</v>
      </c>
      <c r="M8" s="16">
        <f t="shared" ref="M8:M48" si="6">IFERROR(VLOOKUP($F8,distrito059,8,0),"-")</f>
        <v>774</v>
      </c>
      <c r="N8" s="24">
        <f t="shared" ref="N8:N48" si="7">IFERROR(VLOOKUP($F8,distrito059,9,0),"-")</f>
        <v>11</v>
      </c>
      <c r="O8" s="28">
        <f t="shared" ref="O8:O48" si="8">IFERROR(VLOOKUP($F8,distrito059,10,0),"-")</f>
        <v>1.421188630490956</v>
      </c>
      <c r="P8" s="16">
        <f t="shared" ref="P8:P48" si="9">IFERROR(VLOOKUP($F8,distrito059,11,0),"-")</f>
        <v>774</v>
      </c>
      <c r="Q8" s="24">
        <f t="shared" ref="Q8:Q48" si="10">IFERROR(VLOOKUP($F8,distrito059,12,0),"-")</f>
        <v>9</v>
      </c>
      <c r="R8" s="29">
        <f t="shared" ref="R8:R48" si="11">IFERROR(VLOOKUP($F8,distrito059,13,0),"-")</f>
        <v>1.1627906976744187</v>
      </c>
      <c r="S8" s="72">
        <f t="shared" ref="S8:S48" si="12">IFERROR(VLOOKUP($F8,distrito059,14,0),"-")</f>
        <v>701</v>
      </c>
      <c r="T8" s="72">
        <f t="shared" ref="T8:T48" si="13">IFERROR(VLOOKUP($F8,distrito059,15,0),"-")</f>
        <v>27</v>
      </c>
      <c r="U8" s="20">
        <f t="shared" ref="U8:U48" si="14">IFERROR(VLOOKUP($F8,distrito059,16,0),"-")</f>
        <v>3.8516405135520682</v>
      </c>
      <c r="V8" s="36">
        <f t="shared" ref="V8:V48" si="15">IFERROR(VLOOKUP($F8,distrito059,17,0),"-")</f>
        <v>52</v>
      </c>
      <c r="W8" s="29">
        <f t="shared" ref="W8:W48" si="16">IFERROR(VLOOKUP($F8,distrito059,18,0),"-")</f>
        <v>6.7183462532299743</v>
      </c>
      <c r="X8" s="36">
        <f t="shared" ref="X8:X48" si="17">IFERROR(VLOOKUP($F8,distrito059,19,0),"-")</f>
        <v>12</v>
      </c>
      <c r="Y8" s="28">
        <f t="shared" ref="Y8:Y48" si="18">IFERROR(VLOOKUP($F8,distrito059,20,0),"-")</f>
        <v>1.5503875968992249</v>
      </c>
    </row>
    <row r="9" spans="2:25" ht="15" customHeight="1" x14ac:dyDescent="0.25">
      <c r="B9" s="5" t="s">
        <v>48</v>
      </c>
      <c r="C9" s="7" t="s">
        <v>70</v>
      </c>
      <c r="D9" s="7" t="s">
        <v>71</v>
      </c>
      <c r="E9" s="7" t="s">
        <v>73</v>
      </c>
      <c r="F9" s="44">
        <v>210402</v>
      </c>
      <c r="G9" s="17">
        <f t="shared" si="0"/>
        <v>484</v>
      </c>
      <c r="H9" s="25">
        <f t="shared" si="1"/>
        <v>43</v>
      </c>
      <c r="I9" s="21">
        <f t="shared" si="2"/>
        <v>8.884297520661157</v>
      </c>
      <c r="J9" s="37">
        <f t="shared" si="3"/>
        <v>441</v>
      </c>
      <c r="K9" s="25">
        <f t="shared" si="4"/>
        <v>146</v>
      </c>
      <c r="L9" s="21">
        <f t="shared" si="5"/>
        <v>33.106575963718818</v>
      </c>
      <c r="M9" s="17">
        <f t="shared" si="6"/>
        <v>484</v>
      </c>
      <c r="N9" s="25">
        <f t="shared" si="7"/>
        <v>9</v>
      </c>
      <c r="O9" s="30">
        <f t="shared" si="8"/>
        <v>1.859504132231405</v>
      </c>
      <c r="P9" s="17">
        <f t="shared" si="9"/>
        <v>484</v>
      </c>
      <c r="Q9" s="25">
        <f t="shared" si="10"/>
        <v>6</v>
      </c>
      <c r="R9" s="31">
        <f t="shared" si="11"/>
        <v>1.2396694214876034</v>
      </c>
      <c r="S9" s="25">
        <f t="shared" si="12"/>
        <v>445</v>
      </c>
      <c r="T9" s="25">
        <f t="shared" si="13"/>
        <v>20</v>
      </c>
      <c r="U9" s="21">
        <f t="shared" si="14"/>
        <v>4.4943820224719104</v>
      </c>
      <c r="V9" s="37">
        <f t="shared" si="15"/>
        <v>31</v>
      </c>
      <c r="W9" s="31">
        <f t="shared" si="16"/>
        <v>6.4049586776859497</v>
      </c>
      <c r="X9" s="37">
        <f t="shared" si="17"/>
        <v>2</v>
      </c>
      <c r="Y9" s="30">
        <f t="shared" si="18"/>
        <v>0.41322314049586778</v>
      </c>
    </row>
    <row r="10" spans="2:25" ht="15" customHeight="1" x14ac:dyDescent="0.25">
      <c r="B10" s="5" t="s">
        <v>48</v>
      </c>
      <c r="C10" s="7" t="s">
        <v>70</v>
      </c>
      <c r="D10" s="7" t="s">
        <v>71</v>
      </c>
      <c r="E10" s="7" t="s">
        <v>74</v>
      </c>
      <c r="F10" s="44">
        <v>210404</v>
      </c>
      <c r="G10" s="17">
        <f t="shared" si="0"/>
        <v>141</v>
      </c>
      <c r="H10" s="25">
        <f t="shared" si="1"/>
        <v>22</v>
      </c>
      <c r="I10" s="21">
        <f t="shared" si="2"/>
        <v>15.602836879432624</v>
      </c>
      <c r="J10" s="37">
        <f t="shared" si="3"/>
        <v>119</v>
      </c>
      <c r="K10" s="25">
        <f t="shared" si="4"/>
        <v>63</v>
      </c>
      <c r="L10" s="21">
        <f t="shared" si="5"/>
        <v>52.941176470588239</v>
      </c>
      <c r="M10" s="17">
        <f t="shared" si="6"/>
        <v>141</v>
      </c>
      <c r="N10" s="25">
        <f t="shared" si="7"/>
        <v>3</v>
      </c>
      <c r="O10" s="30">
        <f t="shared" si="8"/>
        <v>2.1276595744680851</v>
      </c>
      <c r="P10" s="17">
        <f t="shared" si="9"/>
        <v>141</v>
      </c>
      <c r="Q10" s="25">
        <f t="shared" si="10"/>
        <v>1</v>
      </c>
      <c r="R10" s="31">
        <f t="shared" si="11"/>
        <v>0.70921985815602839</v>
      </c>
      <c r="S10" s="25">
        <f t="shared" si="12"/>
        <v>129</v>
      </c>
      <c r="T10" s="25">
        <f t="shared" si="13"/>
        <v>8</v>
      </c>
      <c r="U10" s="21">
        <f t="shared" si="14"/>
        <v>6.2015503875968996</v>
      </c>
      <c r="V10" s="37">
        <f t="shared" si="15"/>
        <v>10</v>
      </c>
      <c r="W10" s="31">
        <f t="shared" si="16"/>
        <v>7.0921985815602842</v>
      </c>
      <c r="X10" s="37">
        <f t="shared" si="17"/>
        <v>1</v>
      </c>
      <c r="Y10" s="30">
        <f t="shared" si="18"/>
        <v>0.70921985815602839</v>
      </c>
    </row>
    <row r="11" spans="2:25" ht="15" customHeight="1" x14ac:dyDescent="0.25">
      <c r="B11" s="5" t="s">
        <v>48</v>
      </c>
      <c r="C11" s="7" t="s">
        <v>70</v>
      </c>
      <c r="D11" s="7" t="s">
        <v>70</v>
      </c>
      <c r="E11" s="7" t="s">
        <v>70</v>
      </c>
      <c r="F11" s="44">
        <v>210101</v>
      </c>
      <c r="G11" s="17">
        <f t="shared" si="0"/>
        <v>1877</v>
      </c>
      <c r="H11" s="25">
        <f t="shared" si="1"/>
        <v>148</v>
      </c>
      <c r="I11" s="21">
        <f t="shared" si="2"/>
        <v>7.8849227490676617</v>
      </c>
      <c r="J11" s="37">
        <f t="shared" si="3"/>
        <v>1729</v>
      </c>
      <c r="K11" s="25">
        <f t="shared" si="4"/>
        <v>607</v>
      </c>
      <c r="L11" s="21">
        <f t="shared" si="5"/>
        <v>35.106998264893001</v>
      </c>
      <c r="M11" s="17">
        <f t="shared" si="6"/>
        <v>1877</v>
      </c>
      <c r="N11" s="25">
        <f t="shared" si="7"/>
        <v>34</v>
      </c>
      <c r="O11" s="30">
        <f t="shared" si="8"/>
        <v>1.8114011720831114</v>
      </c>
      <c r="P11" s="17">
        <f t="shared" si="9"/>
        <v>1877</v>
      </c>
      <c r="Q11" s="25">
        <f t="shared" si="10"/>
        <v>15</v>
      </c>
      <c r="R11" s="31">
        <f t="shared" si="11"/>
        <v>0.79914757591901964</v>
      </c>
      <c r="S11" s="25">
        <f t="shared" si="12"/>
        <v>1737</v>
      </c>
      <c r="T11" s="25">
        <f t="shared" si="13"/>
        <v>65</v>
      </c>
      <c r="U11" s="21">
        <f t="shared" si="14"/>
        <v>3.742084052964882</v>
      </c>
      <c r="V11" s="37">
        <f t="shared" si="15"/>
        <v>112</v>
      </c>
      <c r="W11" s="31">
        <f t="shared" si="16"/>
        <v>5.9669685668620138</v>
      </c>
      <c r="X11" s="37">
        <f t="shared" si="17"/>
        <v>13</v>
      </c>
      <c r="Y11" s="30">
        <f t="shared" si="18"/>
        <v>0.69259456579648371</v>
      </c>
    </row>
    <row r="12" spans="2:25" ht="15" customHeight="1" x14ac:dyDescent="0.25">
      <c r="B12" s="5" t="s">
        <v>48</v>
      </c>
      <c r="C12" s="7" t="s">
        <v>70</v>
      </c>
      <c r="D12" s="7" t="s">
        <v>70</v>
      </c>
      <c r="E12" s="7" t="s">
        <v>75</v>
      </c>
      <c r="F12" s="44">
        <v>210102</v>
      </c>
      <c r="G12" s="17">
        <f t="shared" si="0"/>
        <v>545</v>
      </c>
      <c r="H12" s="25">
        <f t="shared" si="1"/>
        <v>57</v>
      </c>
      <c r="I12" s="21">
        <f t="shared" si="2"/>
        <v>10.458715596330276</v>
      </c>
      <c r="J12" s="37">
        <f t="shared" si="3"/>
        <v>488</v>
      </c>
      <c r="K12" s="25">
        <f t="shared" si="4"/>
        <v>184</v>
      </c>
      <c r="L12" s="21">
        <f t="shared" si="5"/>
        <v>37.704918032786885</v>
      </c>
      <c r="M12" s="17">
        <f t="shared" si="6"/>
        <v>545</v>
      </c>
      <c r="N12" s="25">
        <f t="shared" si="7"/>
        <v>8</v>
      </c>
      <c r="O12" s="30">
        <f t="shared" si="8"/>
        <v>1.4678899082568808</v>
      </c>
      <c r="P12" s="17">
        <f t="shared" si="9"/>
        <v>545</v>
      </c>
      <c r="Q12" s="25">
        <f t="shared" si="10"/>
        <v>3</v>
      </c>
      <c r="R12" s="31">
        <f t="shared" si="11"/>
        <v>0.55045871559633031</v>
      </c>
      <c r="S12" s="25">
        <f t="shared" si="12"/>
        <v>498</v>
      </c>
      <c r="T12" s="25">
        <f t="shared" si="13"/>
        <v>24</v>
      </c>
      <c r="U12" s="21">
        <f t="shared" si="14"/>
        <v>4.8192771084337354</v>
      </c>
      <c r="V12" s="37">
        <f t="shared" si="15"/>
        <v>39</v>
      </c>
      <c r="W12" s="31">
        <f t="shared" si="16"/>
        <v>7.1559633027522942</v>
      </c>
      <c r="X12" s="37">
        <f t="shared" si="17"/>
        <v>5</v>
      </c>
      <c r="Y12" s="30">
        <f t="shared" si="18"/>
        <v>0.91743119266055051</v>
      </c>
    </row>
    <row r="13" spans="2:25" ht="15" customHeight="1" x14ac:dyDescent="0.25">
      <c r="B13" s="5" t="s">
        <v>48</v>
      </c>
      <c r="C13" s="7" t="s">
        <v>70</v>
      </c>
      <c r="D13" s="7" t="s">
        <v>70</v>
      </c>
      <c r="E13" s="7" t="s">
        <v>76</v>
      </c>
      <c r="F13" s="44">
        <v>210103</v>
      </c>
      <c r="G13" s="17">
        <f t="shared" si="0"/>
        <v>63</v>
      </c>
      <c r="H13" s="25">
        <f t="shared" si="1"/>
        <v>8</v>
      </c>
      <c r="I13" s="21">
        <f t="shared" si="2"/>
        <v>12.698412698412698</v>
      </c>
      <c r="J13" s="37">
        <f t="shared" si="3"/>
        <v>55</v>
      </c>
      <c r="K13" s="25">
        <f t="shared" si="4"/>
        <v>26</v>
      </c>
      <c r="L13" s="21">
        <f t="shared" si="5"/>
        <v>47.272727272727273</v>
      </c>
      <c r="M13" s="17">
        <f t="shared" si="6"/>
        <v>63</v>
      </c>
      <c r="N13" s="25">
        <f t="shared" si="7"/>
        <v>2</v>
      </c>
      <c r="O13" s="30">
        <f t="shared" si="8"/>
        <v>3.1746031746031744</v>
      </c>
      <c r="P13" s="17">
        <f t="shared" si="9"/>
        <v>63</v>
      </c>
      <c r="Q13" s="25">
        <f t="shared" si="10"/>
        <v>0</v>
      </c>
      <c r="R13" s="31">
        <f t="shared" si="11"/>
        <v>0</v>
      </c>
      <c r="S13" s="25">
        <f t="shared" si="12"/>
        <v>60</v>
      </c>
      <c r="T13" s="25">
        <f t="shared" si="13"/>
        <v>2</v>
      </c>
      <c r="U13" s="21">
        <f t="shared" si="14"/>
        <v>3.3333333333333335</v>
      </c>
      <c r="V13" s="37">
        <f t="shared" si="15"/>
        <v>3</v>
      </c>
      <c r="W13" s="31">
        <f t="shared" si="16"/>
        <v>4.7619047619047619</v>
      </c>
      <c r="X13" s="37">
        <f t="shared" si="17"/>
        <v>0</v>
      </c>
      <c r="Y13" s="30">
        <f t="shared" si="18"/>
        <v>0</v>
      </c>
    </row>
    <row r="14" spans="2:25" ht="15" customHeight="1" x14ac:dyDescent="0.25">
      <c r="B14" s="5" t="s">
        <v>48</v>
      </c>
      <c r="C14" s="7" t="s">
        <v>70</v>
      </c>
      <c r="D14" s="7" t="s">
        <v>70</v>
      </c>
      <c r="E14" s="7" t="s">
        <v>77</v>
      </c>
      <c r="F14" s="44">
        <v>210105</v>
      </c>
      <c r="G14" s="17">
        <f t="shared" si="0"/>
        <v>515</v>
      </c>
      <c r="H14" s="25">
        <f t="shared" si="1"/>
        <v>71</v>
      </c>
      <c r="I14" s="21">
        <f t="shared" si="2"/>
        <v>13.78640776699029</v>
      </c>
      <c r="J14" s="37">
        <f t="shared" si="3"/>
        <v>444</v>
      </c>
      <c r="K14" s="25">
        <f t="shared" si="4"/>
        <v>168</v>
      </c>
      <c r="L14" s="21">
        <f t="shared" si="5"/>
        <v>37.837837837837839</v>
      </c>
      <c r="M14" s="17">
        <f t="shared" si="6"/>
        <v>515</v>
      </c>
      <c r="N14" s="25">
        <f t="shared" si="7"/>
        <v>9</v>
      </c>
      <c r="O14" s="30">
        <f t="shared" si="8"/>
        <v>1.7475728155339807</v>
      </c>
      <c r="P14" s="17">
        <f t="shared" si="9"/>
        <v>515</v>
      </c>
      <c r="Q14" s="25">
        <f t="shared" si="10"/>
        <v>2</v>
      </c>
      <c r="R14" s="31">
        <f t="shared" si="11"/>
        <v>0.38834951456310679</v>
      </c>
      <c r="S14" s="25">
        <f t="shared" si="12"/>
        <v>471</v>
      </c>
      <c r="T14" s="25">
        <f t="shared" si="13"/>
        <v>10</v>
      </c>
      <c r="U14" s="21">
        <f t="shared" si="14"/>
        <v>2.1231422505307855</v>
      </c>
      <c r="V14" s="37">
        <f t="shared" si="15"/>
        <v>30</v>
      </c>
      <c r="W14" s="31">
        <f t="shared" si="16"/>
        <v>5.825242718446602</v>
      </c>
      <c r="X14" s="37">
        <f t="shared" si="17"/>
        <v>12</v>
      </c>
      <c r="Y14" s="30">
        <f t="shared" si="18"/>
        <v>2.3300970873786406</v>
      </c>
    </row>
    <row r="15" spans="2:25" ht="15" customHeight="1" x14ac:dyDescent="0.25">
      <c r="B15" s="5" t="s">
        <v>48</v>
      </c>
      <c r="C15" s="7" t="s">
        <v>70</v>
      </c>
      <c r="D15" s="7" t="s">
        <v>70</v>
      </c>
      <c r="E15" s="7" t="s">
        <v>71</v>
      </c>
      <c r="F15" s="44">
        <v>210106</v>
      </c>
      <c r="G15" s="17">
        <f t="shared" si="0"/>
        <v>373</v>
      </c>
      <c r="H15" s="25">
        <f t="shared" si="1"/>
        <v>27</v>
      </c>
      <c r="I15" s="21">
        <f t="shared" si="2"/>
        <v>7.2386058981233248</v>
      </c>
      <c r="J15" s="37">
        <f t="shared" si="3"/>
        <v>346</v>
      </c>
      <c r="K15" s="25">
        <f t="shared" si="4"/>
        <v>140</v>
      </c>
      <c r="L15" s="21">
        <f t="shared" si="5"/>
        <v>40.462427745664741</v>
      </c>
      <c r="M15" s="17">
        <f t="shared" si="6"/>
        <v>373</v>
      </c>
      <c r="N15" s="25">
        <f t="shared" si="7"/>
        <v>4</v>
      </c>
      <c r="O15" s="30">
        <f t="shared" si="8"/>
        <v>1.0723860589812333</v>
      </c>
      <c r="P15" s="17">
        <f t="shared" si="9"/>
        <v>373</v>
      </c>
      <c r="Q15" s="25">
        <f t="shared" si="10"/>
        <v>2</v>
      </c>
      <c r="R15" s="31">
        <f t="shared" si="11"/>
        <v>0.53619302949061665</v>
      </c>
      <c r="S15" s="25">
        <f t="shared" si="12"/>
        <v>359</v>
      </c>
      <c r="T15" s="25">
        <f t="shared" si="13"/>
        <v>12</v>
      </c>
      <c r="U15" s="21">
        <f t="shared" si="14"/>
        <v>3.3426183844011144</v>
      </c>
      <c r="V15" s="37">
        <f t="shared" si="15"/>
        <v>10</v>
      </c>
      <c r="W15" s="31">
        <f t="shared" si="16"/>
        <v>2.6809651474530831</v>
      </c>
      <c r="X15" s="37">
        <f t="shared" si="17"/>
        <v>2</v>
      </c>
      <c r="Y15" s="30">
        <f t="shared" si="18"/>
        <v>0.53619302949061665</v>
      </c>
    </row>
    <row r="16" spans="2:25" ht="15" customHeight="1" x14ac:dyDescent="0.25">
      <c r="B16" s="5" t="s">
        <v>48</v>
      </c>
      <c r="C16" s="7" t="s">
        <v>70</v>
      </c>
      <c r="D16" s="7" t="s">
        <v>70</v>
      </c>
      <c r="E16" s="7" t="s">
        <v>78</v>
      </c>
      <c r="F16" s="44">
        <v>210107</v>
      </c>
      <c r="G16" s="17">
        <f t="shared" si="0"/>
        <v>74</v>
      </c>
      <c r="H16" s="25">
        <f t="shared" si="1"/>
        <v>7</v>
      </c>
      <c r="I16" s="21">
        <f t="shared" si="2"/>
        <v>9.4594594594594597</v>
      </c>
      <c r="J16" s="37">
        <f t="shared" si="3"/>
        <v>67</v>
      </c>
      <c r="K16" s="25">
        <f t="shared" si="4"/>
        <v>25</v>
      </c>
      <c r="L16" s="21">
        <f t="shared" si="5"/>
        <v>37.313432835820898</v>
      </c>
      <c r="M16" s="17">
        <f t="shared" si="6"/>
        <v>74</v>
      </c>
      <c r="N16" s="25">
        <f t="shared" si="7"/>
        <v>0</v>
      </c>
      <c r="O16" s="30">
        <f t="shared" si="8"/>
        <v>0</v>
      </c>
      <c r="P16" s="17">
        <f t="shared" si="9"/>
        <v>74</v>
      </c>
      <c r="Q16" s="25">
        <f t="shared" si="10"/>
        <v>0</v>
      </c>
      <c r="R16" s="31">
        <f t="shared" si="11"/>
        <v>0</v>
      </c>
      <c r="S16" s="25">
        <f t="shared" si="12"/>
        <v>71</v>
      </c>
      <c r="T16" s="25">
        <f t="shared" si="13"/>
        <v>2</v>
      </c>
      <c r="U16" s="21">
        <f t="shared" si="14"/>
        <v>2.8169014084507045</v>
      </c>
      <c r="V16" s="37">
        <f t="shared" si="15"/>
        <v>2</v>
      </c>
      <c r="W16" s="31">
        <f t="shared" si="16"/>
        <v>2.7027027027027026</v>
      </c>
      <c r="X16" s="37">
        <f t="shared" si="17"/>
        <v>1</v>
      </c>
      <c r="Y16" s="30">
        <f t="shared" si="18"/>
        <v>1.3513513513513513</v>
      </c>
    </row>
    <row r="17" spans="2:25" ht="15" customHeight="1" x14ac:dyDescent="0.25">
      <c r="B17" s="5" t="s">
        <v>48</v>
      </c>
      <c r="C17" s="7" t="s">
        <v>70</v>
      </c>
      <c r="D17" s="7" t="s">
        <v>70</v>
      </c>
      <c r="E17" s="7" t="s">
        <v>79</v>
      </c>
      <c r="F17" s="44">
        <v>210108</v>
      </c>
      <c r="G17" s="17">
        <f t="shared" si="0"/>
        <v>240</v>
      </c>
      <c r="H17" s="25">
        <f t="shared" si="1"/>
        <v>28</v>
      </c>
      <c r="I17" s="21">
        <f t="shared" si="2"/>
        <v>11.666666666666666</v>
      </c>
      <c r="J17" s="37">
        <f t="shared" si="3"/>
        <v>212</v>
      </c>
      <c r="K17" s="25">
        <f t="shared" si="4"/>
        <v>101</v>
      </c>
      <c r="L17" s="21">
        <f t="shared" si="5"/>
        <v>47.641509433962263</v>
      </c>
      <c r="M17" s="17">
        <f t="shared" si="6"/>
        <v>240</v>
      </c>
      <c r="N17" s="25">
        <f t="shared" si="7"/>
        <v>2</v>
      </c>
      <c r="O17" s="30">
        <f t="shared" si="8"/>
        <v>0.83333333333333337</v>
      </c>
      <c r="P17" s="17">
        <f t="shared" si="9"/>
        <v>240</v>
      </c>
      <c r="Q17" s="25">
        <f t="shared" si="10"/>
        <v>0</v>
      </c>
      <c r="R17" s="31">
        <f t="shared" si="11"/>
        <v>0</v>
      </c>
      <c r="S17" s="25">
        <f t="shared" si="12"/>
        <v>228</v>
      </c>
      <c r="T17" s="25">
        <f t="shared" si="13"/>
        <v>5</v>
      </c>
      <c r="U17" s="21">
        <f t="shared" si="14"/>
        <v>2.1929824561403506</v>
      </c>
      <c r="V17" s="37">
        <f t="shared" si="15"/>
        <v>11</v>
      </c>
      <c r="W17" s="31">
        <f t="shared" si="16"/>
        <v>4.583333333333333</v>
      </c>
      <c r="X17" s="37">
        <f t="shared" si="17"/>
        <v>1</v>
      </c>
      <c r="Y17" s="30">
        <f t="shared" si="18"/>
        <v>0.41666666666666669</v>
      </c>
    </row>
    <row r="18" spans="2:25" ht="15" customHeight="1" x14ac:dyDescent="0.25">
      <c r="B18" s="5" t="s">
        <v>48</v>
      </c>
      <c r="C18" s="7" t="s">
        <v>70</v>
      </c>
      <c r="D18" s="7" t="s">
        <v>70</v>
      </c>
      <c r="E18" s="7" t="s">
        <v>80</v>
      </c>
      <c r="F18" s="44">
        <v>210110</v>
      </c>
      <c r="G18" s="17">
        <f t="shared" si="0"/>
        <v>10</v>
      </c>
      <c r="H18" s="25">
        <f t="shared" si="1"/>
        <v>4</v>
      </c>
      <c r="I18" s="21">
        <f t="shared" si="2"/>
        <v>40</v>
      </c>
      <c r="J18" s="37">
        <f t="shared" si="3"/>
        <v>6</v>
      </c>
      <c r="K18" s="25">
        <f t="shared" si="4"/>
        <v>5</v>
      </c>
      <c r="L18" s="21">
        <f t="shared" si="5"/>
        <v>83.333333333333343</v>
      </c>
      <c r="M18" s="17">
        <f t="shared" si="6"/>
        <v>10</v>
      </c>
      <c r="N18" s="25">
        <f t="shared" si="7"/>
        <v>0</v>
      </c>
      <c r="O18" s="30">
        <f t="shared" si="8"/>
        <v>0</v>
      </c>
      <c r="P18" s="17">
        <f t="shared" si="9"/>
        <v>10</v>
      </c>
      <c r="Q18" s="25">
        <f t="shared" si="10"/>
        <v>0</v>
      </c>
      <c r="R18" s="31">
        <f t="shared" si="11"/>
        <v>0</v>
      </c>
      <c r="S18" s="25">
        <f t="shared" si="12"/>
        <v>9</v>
      </c>
      <c r="T18" s="25">
        <f t="shared" si="13"/>
        <v>0</v>
      </c>
      <c r="U18" s="21">
        <f t="shared" si="14"/>
        <v>0</v>
      </c>
      <c r="V18" s="37">
        <f t="shared" si="15"/>
        <v>1</v>
      </c>
      <c r="W18" s="31">
        <f t="shared" si="16"/>
        <v>10</v>
      </c>
      <c r="X18" s="37">
        <f t="shared" si="17"/>
        <v>0</v>
      </c>
      <c r="Y18" s="30">
        <f t="shared" si="18"/>
        <v>0</v>
      </c>
    </row>
    <row r="19" spans="2:25" ht="15" customHeight="1" x14ac:dyDescent="0.25">
      <c r="B19" s="5" t="s">
        <v>48</v>
      </c>
      <c r="C19" s="7" t="s">
        <v>70</v>
      </c>
      <c r="D19" s="7" t="s">
        <v>70</v>
      </c>
      <c r="E19" s="7" t="s">
        <v>81</v>
      </c>
      <c r="F19" s="44">
        <v>210112</v>
      </c>
      <c r="G19" s="17">
        <f t="shared" si="0"/>
        <v>148</v>
      </c>
      <c r="H19" s="25">
        <f t="shared" si="1"/>
        <v>11</v>
      </c>
      <c r="I19" s="21">
        <f t="shared" si="2"/>
        <v>7.4324324324324325</v>
      </c>
      <c r="J19" s="37">
        <f t="shared" si="3"/>
        <v>137</v>
      </c>
      <c r="K19" s="25">
        <f t="shared" si="4"/>
        <v>52</v>
      </c>
      <c r="L19" s="21">
        <f t="shared" si="5"/>
        <v>37.956204379562038</v>
      </c>
      <c r="M19" s="17">
        <f t="shared" si="6"/>
        <v>148</v>
      </c>
      <c r="N19" s="25">
        <f t="shared" si="7"/>
        <v>2</v>
      </c>
      <c r="O19" s="30">
        <f t="shared" si="8"/>
        <v>1.3513513513513513</v>
      </c>
      <c r="P19" s="17">
        <f t="shared" si="9"/>
        <v>148</v>
      </c>
      <c r="Q19" s="25">
        <f t="shared" si="10"/>
        <v>2</v>
      </c>
      <c r="R19" s="31">
        <f t="shared" si="11"/>
        <v>1.3513513513513513</v>
      </c>
      <c r="S19" s="25">
        <f t="shared" si="12"/>
        <v>133</v>
      </c>
      <c r="T19" s="25">
        <f t="shared" si="13"/>
        <v>3</v>
      </c>
      <c r="U19" s="21">
        <f t="shared" si="14"/>
        <v>2.2556390977443606</v>
      </c>
      <c r="V19" s="37">
        <f t="shared" si="15"/>
        <v>13</v>
      </c>
      <c r="W19" s="31">
        <f t="shared" si="16"/>
        <v>8.7837837837837842</v>
      </c>
      <c r="X19" s="37">
        <f t="shared" si="17"/>
        <v>0</v>
      </c>
      <c r="Y19" s="30">
        <f t="shared" si="18"/>
        <v>0</v>
      </c>
    </row>
    <row r="20" spans="2:25" ht="15" customHeight="1" x14ac:dyDescent="0.25">
      <c r="B20" s="5" t="s">
        <v>48</v>
      </c>
      <c r="C20" s="7" t="s">
        <v>70</v>
      </c>
      <c r="D20" s="7" t="s">
        <v>71</v>
      </c>
      <c r="E20" s="7" t="s">
        <v>82</v>
      </c>
      <c r="F20" s="44">
        <v>210405</v>
      </c>
      <c r="G20" s="17">
        <f t="shared" si="0"/>
        <v>40</v>
      </c>
      <c r="H20" s="25">
        <f t="shared" si="1"/>
        <v>7</v>
      </c>
      <c r="I20" s="21">
        <f t="shared" si="2"/>
        <v>17.5</v>
      </c>
      <c r="J20" s="37">
        <f t="shared" si="3"/>
        <v>33</v>
      </c>
      <c r="K20" s="25">
        <f t="shared" si="4"/>
        <v>17</v>
      </c>
      <c r="L20" s="21">
        <f t="shared" si="5"/>
        <v>51.515151515151516</v>
      </c>
      <c r="M20" s="17">
        <f t="shared" si="6"/>
        <v>40</v>
      </c>
      <c r="N20" s="25">
        <f t="shared" si="7"/>
        <v>0</v>
      </c>
      <c r="O20" s="30">
        <f t="shared" si="8"/>
        <v>0</v>
      </c>
      <c r="P20" s="17">
        <f t="shared" si="9"/>
        <v>40</v>
      </c>
      <c r="Q20" s="25">
        <f t="shared" si="10"/>
        <v>3</v>
      </c>
      <c r="R20" s="31">
        <f t="shared" si="11"/>
        <v>7.5</v>
      </c>
      <c r="S20" s="25">
        <f t="shared" si="12"/>
        <v>35</v>
      </c>
      <c r="T20" s="25">
        <f t="shared" si="13"/>
        <v>0</v>
      </c>
      <c r="U20" s="21">
        <f t="shared" si="14"/>
        <v>0</v>
      </c>
      <c r="V20" s="37">
        <f t="shared" si="15"/>
        <v>1</v>
      </c>
      <c r="W20" s="31">
        <f t="shared" si="16"/>
        <v>2.5</v>
      </c>
      <c r="X20" s="37">
        <f t="shared" si="17"/>
        <v>1</v>
      </c>
      <c r="Y20" s="30">
        <f t="shared" si="18"/>
        <v>2.5</v>
      </c>
    </row>
    <row r="21" spans="2:25" ht="15" customHeight="1" x14ac:dyDescent="0.25">
      <c r="B21" s="5" t="s">
        <v>48</v>
      </c>
      <c r="C21" s="7" t="s">
        <v>70</v>
      </c>
      <c r="D21" s="7" t="s">
        <v>71</v>
      </c>
      <c r="E21" s="7" t="s">
        <v>83</v>
      </c>
      <c r="F21" s="44">
        <v>210406</v>
      </c>
      <c r="G21" s="17">
        <f t="shared" si="0"/>
        <v>327</v>
      </c>
      <c r="H21" s="25">
        <f t="shared" si="1"/>
        <v>38</v>
      </c>
      <c r="I21" s="21">
        <f t="shared" si="2"/>
        <v>11.62079510703364</v>
      </c>
      <c r="J21" s="37">
        <f t="shared" si="3"/>
        <v>289</v>
      </c>
      <c r="K21" s="25">
        <f t="shared" si="4"/>
        <v>117</v>
      </c>
      <c r="L21" s="21">
        <f t="shared" si="5"/>
        <v>40.484429065743946</v>
      </c>
      <c r="M21" s="17">
        <f t="shared" si="6"/>
        <v>327</v>
      </c>
      <c r="N21" s="25">
        <f t="shared" si="7"/>
        <v>7</v>
      </c>
      <c r="O21" s="30">
        <f t="shared" si="8"/>
        <v>2.1406727828746175</v>
      </c>
      <c r="P21" s="17">
        <f t="shared" si="9"/>
        <v>327</v>
      </c>
      <c r="Q21" s="25">
        <f t="shared" si="10"/>
        <v>2</v>
      </c>
      <c r="R21" s="31">
        <f t="shared" si="11"/>
        <v>0.6116207951070336</v>
      </c>
      <c r="S21" s="25">
        <f t="shared" si="12"/>
        <v>285</v>
      </c>
      <c r="T21" s="25">
        <f t="shared" si="13"/>
        <v>12</v>
      </c>
      <c r="U21" s="21">
        <f t="shared" si="14"/>
        <v>4.2105263157894735</v>
      </c>
      <c r="V21" s="37">
        <f t="shared" si="15"/>
        <v>35</v>
      </c>
      <c r="W21" s="31">
        <f t="shared" si="16"/>
        <v>10.703363914373089</v>
      </c>
      <c r="X21" s="37">
        <f t="shared" si="17"/>
        <v>5</v>
      </c>
      <c r="Y21" s="30">
        <f t="shared" si="18"/>
        <v>1.5290519877675841</v>
      </c>
    </row>
    <row r="22" spans="2:25" ht="15" customHeight="1" x14ac:dyDescent="0.25">
      <c r="B22" s="5" t="s">
        <v>48</v>
      </c>
      <c r="C22" s="7" t="s">
        <v>70</v>
      </c>
      <c r="D22" s="7" t="s">
        <v>71</v>
      </c>
      <c r="E22" s="7" t="s">
        <v>84</v>
      </c>
      <c r="F22" s="44">
        <v>210407</v>
      </c>
      <c r="G22" s="17">
        <f t="shared" si="0"/>
        <v>512</v>
      </c>
      <c r="H22" s="25">
        <f t="shared" si="1"/>
        <v>56</v>
      </c>
      <c r="I22" s="21">
        <f t="shared" si="2"/>
        <v>10.9375</v>
      </c>
      <c r="J22" s="37">
        <f t="shared" si="3"/>
        <v>456</v>
      </c>
      <c r="K22" s="25">
        <f t="shared" si="4"/>
        <v>178</v>
      </c>
      <c r="L22" s="21">
        <f t="shared" si="5"/>
        <v>39.035087719298247</v>
      </c>
      <c r="M22" s="17">
        <f t="shared" si="6"/>
        <v>512</v>
      </c>
      <c r="N22" s="25">
        <f t="shared" si="7"/>
        <v>8</v>
      </c>
      <c r="O22" s="30">
        <f t="shared" si="8"/>
        <v>1.5625</v>
      </c>
      <c r="P22" s="17">
        <f t="shared" si="9"/>
        <v>512</v>
      </c>
      <c r="Q22" s="25">
        <f t="shared" si="10"/>
        <v>4</v>
      </c>
      <c r="R22" s="31">
        <f t="shared" si="11"/>
        <v>0.78125</v>
      </c>
      <c r="S22" s="25">
        <f t="shared" si="12"/>
        <v>465</v>
      </c>
      <c r="T22" s="25">
        <f t="shared" si="13"/>
        <v>13</v>
      </c>
      <c r="U22" s="21">
        <f t="shared" si="14"/>
        <v>2.795698924731183</v>
      </c>
      <c r="V22" s="37">
        <f t="shared" si="15"/>
        <v>35</v>
      </c>
      <c r="W22" s="31">
        <f t="shared" si="16"/>
        <v>6.8359375</v>
      </c>
      <c r="X22" s="37">
        <f t="shared" si="17"/>
        <v>8</v>
      </c>
      <c r="Y22" s="30">
        <f t="shared" si="18"/>
        <v>1.5625</v>
      </c>
    </row>
    <row r="23" spans="2:25" ht="15" customHeight="1" x14ac:dyDescent="0.25">
      <c r="B23" s="5" t="s">
        <v>48</v>
      </c>
      <c r="C23" s="7" t="s">
        <v>70</v>
      </c>
      <c r="D23" s="7" t="s">
        <v>85</v>
      </c>
      <c r="E23" s="7" t="s">
        <v>86</v>
      </c>
      <c r="F23" s="44">
        <v>210501</v>
      </c>
      <c r="G23" s="17">
        <f t="shared" si="0"/>
        <v>757</v>
      </c>
      <c r="H23" s="25">
        <f t="shared" si="1"/>
        <v>45</v>
      </c>
      <c r="I23" s="21">
        <f t="shared" si="2"/>
        <v>5.9445178335535003</v>
      </c>
      <c r="J23" s="37">
        <f t="shared" si="3"/>
        <v>712</v>
      </c>
      <c r="K23" s="25">
        <f t="shared" si="4"/>
        <v>266</v>
      </c>
      <c r="L23" s="21">
        <f t="shared" si="5"/>
        <v>37.359550561797754</v>
      </c>
      <c r="M23" s="17">
        <f t="shared" si="6"/>
        <v>757</v>
      </c>
      <c r="N23" s="25">
        <f t="shared" si="7"/>
        <v>9</v>
      </c>
      <c r="O23" s="30">
        <f t="shared" si="8"/>
        <v>1.1889035667107</v>
      </c>
      <c r="P23" s="17">
        <f t="shared" si="9"/>
        <v>757</v>
      </c>
      <c r="Q23" s="25">
        <f t="shared" si="10"/>
        <v>5</v>
      </c>
      <c r="R23" s="31">
        <f t="shared" si="11"/>
        <v>0.66050198150594452</v>
      </c>
      <c r="S23" s="25">
        <f t="shared" si="12"/>
        <v>658</v>
      </c>
      <c r="T23" s="25">
        <f t="shared" si="13"/>
        <v>8</v>
      </c>
      <c r="U23" s="21">
        <f t="shared" si="14"/>
        <v>1.21580547112462</v>
      </c>
      <c r="V23" s="37">
        <f t="shared" si="15"/>
        <v>86</v>
      </c>
      <c r="W23" s="31">
        <f t="shared" si="16"/>
        <v>11.360634081902246</v>
      </c>
      <c r="X23" s="37">
        <f t="shared" si="17"/>
        <v>8</v>
      </c>
      <c r="Y23" s="30">
        <f t="shared" si="18"/>
        <v>1.0568031704095113</v>
      </c>
    </row>
    <row r="24" spans="2:25" ht="15" customHeight="1" x14ac:dyDescent="0.25">
      <c r="B24" s="5" t="s">
        <v>48</v>
      </c>
      <c r="C24" s="7" t="s">
        <v>70</v>
      </c>
      <c r="D24" s="7" t="s">
        <v>85</v>
      </c>
      <c r="E24" s="7" t="s">
        <v>87</v>
      </c>
      <c r="F24" s="44">
        <v>210502</v>
      </c>
      <c r="G24" s="17">
        <f t="shared" si="0"/>
        <v>101</v>
      </c>
      <c r="H24" s="25">
        <f t="shared" si="1"/>
        <v>11</v>
      </c>
      <c r="I24" s="21">
        <f t="shared" si="2"/>
        <v>10.891089108910892</v>
      </c>
      <c r="J24" s="37">
        <f t="shared" si="3"/>
        <v>90</v>
      </c>
      <c r="K24" s="25">
        <f t="shared" si="4"/>
        <v>31</v>
      </c>
      <c r="L24" s="21">
        <f t="shared" si="5"/>
        <v>34.444444444444443</v>
      </c>
      <c r="M24" s="17">
        <f t="shared" si="6"/>
        <v>101</v>
      </c>
      <c r="N24" s="25">
        <f t="shared" si="7"/>
        <v>3</v>
      </c>
      <c r="O24" s="30">
        <f t="shared" si="8"/>
        <v>2.9702970297029703</v>
      </c>
      <c r="P24" s="17">
        <f t="shared" si="9"/>
        <v>101</v>
      </c>
      <c r="Q24" s="25">
        <f t="shared" si="10"/>
        <v>2</v>
      </c>
      <c r="R24" s="31">
        <f t="shared" si="11"/>
        <v>1.9801980198019802</v>
      </c>
      <c r="S24" s="25">
        <f t="shared" si="12"/>
        <v>91</v>
      </c>
      <c r="T24" s="25">
        <f t="shared" si="13"/>
        <v>1</v>
      </c>
      <c r="U24" s="21">
        <f t="shared" si="14"/>
        <v>1.098901098901099</v>
      </c>
      <c r="V24" s="37">
        <f t="shared" si="15"/>
        <v>3</v>
      </c>
      <c r="W24" s="31">
        <f t="shared" si="16"/>
        <v>2.9702970297029703</v>
      </c>
      <c r="X24" s="37">
        <f t="shared" si="17"/>
        <v>5</v>
      </c>
      <c r="Y24" s="30">
        <f t="shared" si="18"/>
        <v>4.9504950495049505</v>
      </c>
    </row>
    <row r="25" spans="2:25" ht="15" customHeight="1" x14ac:dyDescent="0.25">
      <c r="B25" s="5" t="s">
        <v>48</v>
      </c>
      <c r="C25" s="7" t="s">
        <v>70</v>
      </c>
      <c r="D25" s="7" t="s">
        <v>85</v>
      </c>
      <c r="E25" s="7" t="s">
        <v>88</v>
      </c>
      <c r="F25" s="44">
        <v>210503</v>
      </c>
      <c r="G25" s="17">
        <f t="shared" si="0"/>
        <v>286</v>
      </c>
      <c r="H25" s="25">
        <f t="shared" si="1"/>
        <v>18</v>
      </c>
      <c r="I25" s="21">
        <f t="shared" si="2"/>
        <v>6.2937062937062942</v>
      </c>
      <c r="J25" s="37">
        <f t="shared" si="3"/>
        <v>268</v>
      </c>
      <c r="K25" s="25">
        <f t="shared" si="4"/>
        <v>89</v>
      </c>
      <c r="L25" s="21">
        <f t="shared" si="5"/>
        <v>33.208955223880601</v>
      </c>
      <c r="M25" s="17">
        <f t="shared" si="6"/>
        <v>286</v>
      </c>
      <c r="N25" s="25">
        <f t="shared" si="7"/>
        <v>0</v>
      </c>
      <c r="O25" s="30">
        <f t="shared" si="8"/>
        <v>0</v>
      </c>
      <c r="P25" s="17">
        <f t="shared" si="9"/>
        <v>286</v>
      </c>
      <c r="Q25" s="25">
        <f t="shared" si="10"/>
        <v>1</v>
      </c>
      <c r="R25" s="31">
        <f t="shared" si="11"/>
        <v>0.34965034965034963</v>
      </c>
      <c r="S25" s="25">
        <f t="shared" si="12"/>
        <v>271</v>
      </c>
      <c r="T25" s="25">
        <f t="shared" si="13"/>
        <v>3</v>
      </c>
      <c r="U25" s="21">
        <f t="shared" si="14"/>
        <v>1.107011070110701</v>
      </c>
      <c r="V25" s="37">
        <f t="shared" si="15"/>
        <v>13</v>
      </c>
      <c r="W25" s="31">
        <f t="shared" si="16"/>
        <v>4.5454545454545459</v>
      </c>
      <c r="X25" s="37">
        <f t="shared" si="17"/>
        <v>1</v>
      </c>
      <c r="Y25" s="30">
        <f t="shared" si="18"/>
        <v>0.34965034965034963</v>
      </c>
    </row>
    <row r="26" spans="2:25" ht="15" customHeight="1" x14ac:dyDescent="0.25">
      <c r="B26" s="5" t="s">
        <v>48</v>
      </c>
      <c r="C26" s="7" t="s">
        <v>70</v>
      </c>
      <c r="D26" s="7" t="s">
        <v>89</v>
      </c>
      <c r="E26" s="7" t="s">
        <v>89</v>
      </c>
      <c r="F26" s="44">
        <v>210601</v>
      </c>
      <c r="G26" s="17">
        <f t="shared" si="0"/>
        <v>890</v>
      </c>
      <c r="H26" s="25">
        <f t="shared" si="1"/>
        <v>124</v>
      </c>
      <c r="I26" s="21">
        <f t="shared" si="2"/>
        <v>13.93258426966292</v>
      </c>
      <c r="J26" s="37">
        <f t="shared" si="3"/>
        <v>766</v>
      </c>
      <c r="K26" s="25">
        <f t="shared" si="4"/>
        <v>311</v>
      </c>
      <c r="L26" s="21">
        <f t="shared" si="5"/>
        <v>40.600522193211489</v>
      </c>
      <c r="M26" s="17">
        <f t="shared" si="6"/>
        <v>890</v>
      </c>
      <c r="N26" s="25">
        <f t="shared" si="7"/>
        <v>18</v>
      </c>
      <c r="O26" s="30">
        <f t="shared" si="8"/>
        <v>2.0224719101123596</v>
      </c>
      <c r="P26" s="17">
        <f t="shared" si="9"/>
        <v>890</v>
      </c>
      <c r="Q26" s="25">
        <f t="shared" si="10"/>
        <v>7</v>
      </c>
      <c r="R26" s="31">
        <f t="shared" si="11"/>
        <v>0.7865168539325843</v>
      </c>
      <c r="S26" s="25">
        <f t="shared" si="12"/>
        <v>796</v>
      </c>
      <c r="T26" s="25">
        <f t="shared" si="13"/>
        <v>22</v>
      </c>
      <c r="U26" s="21">
        <f t="shared" si="14"/>
        <v>2.7638190954773871</v>
      </c>
      <c r="V26" s="37">
        <f t="shared" si="15"/>
        <v>73</v>
      </c>
      <c r="W26" s="31">
        <f t="shared" si="16"/>
        <v>8.2022471910112351</v>
      </c>
      <c r="X26" s="37">
        <f t="shared" si="17"/>
        <v>14</v>
      </c>
      <c r="Y26" s="30">
        <f t="shared" si="18"/>
        <v>1.5730337078651686</v>
      </c>
    </row>
    <row r="27" spans="2:25" ht="15" customHeight="1" x14ac:dyDescent="0.25">
      <c r="B27" s="5" t="s">
        <v>48</v>
      </c>
      <c r="C27" s="7" t="s">
        <v>70</v>
      </c>
      <c r="D27" s="7" t="s">
        <v>89</v>
      </c>
      <c r="E27" s="7" t="s">
        <v>90</v>
      </c>
      <c r="F27" s="44">
        <v>210602</v>
      </c>
      <c r="G27" s="17">
        <f t="shared" si="0"/>
        <v>38</v>
      </c>
      <c r="H27" s="25">
        <f t="shared" si="1"/>
        <v>3</v>
      </c>
      <c r="I27" s="21">
        <f t="shared" si="2"/>
        <v>7.8947368421052628</v>
      </c>
      <c r="J27" s="37">
        <f t="shared" si="3"/>
        <v>35</v>
      </c>
      <c r="K27" s="25">
        <f t="shared" si="4"/>
        <v>21</v>
      </c>
      <c r="L27" s="21">
        <f t="shared" si="5"/>
        <v>60</v>
      </c>
      <c r="M27" s="17">
        <f t="shared" si="6"/>
        <v>38</v>
      </c>
      <c r="N27" s="25">
        <f t="shared" si="7"/>
        <v>0</v>
      </c>
      <c r="O27" s="30">
        <f t="shared" si="8"/>
        <v>0</v>
      </c>
      <c r="P27" s="17">
        <f t="shared" si="9"/>
        <v>38</v>
      </c>
      <c r="Q27" s="25">
        <f t="shared" si="10"/>
        <v>0</v>
      </c>
      <c r="R27" s="31">
        <f t="shared" si="11"/>
        <v>0</v>
      </c>
      <c r="S27" s="25">
        <f t="shared" si="12"/>
        <v>36</v>
      </c>
      <c r="T27" s="25">
        <f t="shared" si="13"/>
        <v>1</v>
      </c>
      <c r="U27" s="21">
        <f t="shared" si="14"/>
        <v>2.7777777777777777</v>
      </c>
      <c r="V27" s="37">
        <f t="shared" si="15"/>
        <v>2</v>
      </c>
      <c r="W27" s="31">
        <f t="shared" si="16"/>
        <v>5.2631578947368416</v>
      </c>
      <c r="X27" s="37">
        <f t="shared" si="17"/>
        <v>0</v>
      </c>
      <c r="Y27" s="30">
        <f t="shared" si="18"/>
        <v>0</v>
      </c>
    </row>
    <row r="28" spans="2:25" ht="15" customHeight="1" x14ac:dyDescent="0.25">
      <c r="B28" s="5" t="s">
        <v>48</v>
      </c>
      <c r="C28" s="7" t="s">
        <v>70</v>
      </c>
      <c r="D28" s="7" t="s">
        <v>89</v>
      </c>
      <c r="E28" s="7" t="s">
        <v>91</v>
      </c>
      <c r="F28" s="44">
        <v>210605</v>
      </c>
      <c r="G28" s="17">
        <f t="shared" si="0"/>
        <v>63</v>
      </c>
      <c r="H28" s="25">
        <f t="shared" si="1"/>
        <v>3</v>
      </c>
      <c r="I28" s="21">
        <f t="shared" si="2"/>
        <v>4.7619047619047619</v>
      </c>
      <c r="J28" s="37">
        <f t="shared" si="3"/>
        <v>60</v>
      </c>
      <c r="K28" s="25">
        <f t="shared" si="4"/>
        <v>26</v>
      </c>
      <c r="L28" s="21">
        <f t="shared" si="5"/>
        <v>43.333333333333336</v>
      </c>
      <c r="M28" s="17">
        <f t="shared" si="6"/>
        <v>63</v>
      </c>
      <c r="N28" s="25">
        <f t="shared" si="7"/>
        <v>0</v>
      </c>
      <c r="O28" s="30">
        <f t="shared" si="8"/>
        <v>0</v>
      </c>
      <c r="P28" s="17">
        <f t="shared" si="9"/>
        <v>63</v>
      </c>
      <c r="Q28" s="25">
        <f t="shared" si="10"/>
        <v>0</v>
      </c>
      <c r="R28" s="31">
        <f t="shared" si="11"/>
        <v>0</v>
      </c>
      <c r="S28" s="25">
        <f t="shared" si="12"/>
        <v>59</v>
      </c>
      <c r="T28" s="25">
        <f t="shared" si="13"/>
        <v>7</v>
      </c>
      <c r="U28" s="21">
        <f t="shared" si="14"/>
        <v>11.864406779661017</v>
      </c>
      <c r="V28" s="37">
        <f t="shared" si="15"/>
        <v>3</v>
      </c>
      <c r="W28" s="31">
        <f t="shared" si="16"/>
        <v>4.7619047619047619</v>
      </c>
      <c r="X28" s="37">
        <f t="shared" si="17"/>
        <v>1</v>
      </c>
      <c r="Y28" s="30">
        <f t="shared" si="18"/>
        <v>1.5873015873015872</v>
      </c>
    </row>
    <row r="29" spans="2:25" ht="15" customHeight="1" x14ac:dyDescent="0.25">
      <c r="B29" s="5" t="s">
        <v>48</v>
      </c>
      <c r="C29" s="7" t="s">
        <v>70</v>
      </c>
      <c r="D29" s="7" t="s">
        <v>89</v>
      </c>
      <c r="E29" s="7" t="s">
        <v>92</v>
      </c>
      <c r="F29" s="44">
        <v>210607</v>
      </c>
      <c r="G29" s="17">
        <f t="shared" si="0"/>
        <v>694</v>
      </c>
      <c r="H29" s="25">
        <f t="shared" si="1"/>
        <v>51</v>
      </c>
      <c r="I29" s="21">
        <f t="shared" si="2"/>
        <v>7.3487031700288181</v>
      </c>
      <c r="J29" s="37">
        <f t="shared" si="3"/>
        <v>643</v>
      </c>
      <c r="K29" s="25">
        <f t="shared" si="4"/>
        <v>172</v>
      </c>
      <c r="L29" s="21">
        <f t="shared" si="5"/>
        <v>26.749611197511662</v>
      </c>
      <c r="M29" s="17">
        <f t="shared" si="6"/>
        <v>694</v>
      </c>
      <c r="N29" s="25">
        <f t="shared" si="7"/>
        <v>9</v>
      </c>
      <c r="O29" s="30">
        <f t="shared" si="8"/>
        <v>1.2968299711815563</v>
      </c>
      <c r="P29" s="17">
        <f t="shared" si="9"/>
        <v>694</v>
      </c>
      <c r="Q29" s="25">
        <f t="shared" si="10"/>
        <v>5</v>
      </c>
      <c r="R29" s="31">
        <f t="shared" si="11"/>
        <v>0.72046109510086453</v>
      </c>
      <c r="S29" s="25">
        <f t="shared" si="12"/>
        <v>622</v>
      </c>
      <c r="T29" s="25">
        <f t="shared" si="13"/>
        <v>20</v>
      </c>
      <c r="U29" s="21">
        <f t="shared" si="14"/>
        <v>3.215434083601286</v>
      </c>
      <c r="V29" s="37">
        <f t="shared" si="15"/>
        <v>52</v>
      </c>
      <c r="W29" s="31">
        <f t="shared" si="16"/>
        <v>7.4927953890489913</v>
      </c>
      <c r="X29" s="37">
        <f t="shared" si="17"/>
        <v>15</v>
      </c>
      <c r="Y29" s="30">
        <f t="shared" si="18"/>
        <v>2.1613832853025938</v>
      </c>
    </row>
    <row r="30" spans="2:25" ht="15" customHeight="1" x14ac:dyDescent="0.25">
      <c r="B30" s="5" t="s">
        <v>48</v>
      </c>
      <c r="C30" s="7" t="s">
        <v>70</v>
      </c>
      <c r="D30" s="7" t="s">
        <v>89</v>
      </c>
      <c r="E30" s="7" t="s">
        <v>93</v>
      </c>
      <c r="F30" s="44">
        <v>210608</v>
      </c>
      <c r="G30" s="17">
        <f t="shared" si="0"/>
        <v>128</v>
      </c>
      <c r="H30" s="25">
        <f t="shared" si="1"/>
        <v>25</v>
      </c>
      <c r="I30" s="21">
        <f t="shared" si="2"/>
        <v>19.53125</v>
      </c>
      <c r="J30" s="37">
        <f t="shared" si="3"/>
        <v>103</v>
      </c>
      <c r="K30" s="25">
        <f t="shared" si="4"/>
        <v>51</v>
      </c>
      <c r="L30" s="21">
        <f t="shared" si="5"/>
        <v>49.514563106796118</v>
      </c>
      <c r="M30" s="17">
        <f t="shared" si="6"/>
        <v>128</v>
      </c>
      <c r="N30" s="25">
        <f t="shared" si="7"/>
        <v>3</v>
      </c>
      <c r="O30" s="30">
        <f t="shared" si="8"/>
        <v>2.34375</v>
      </c>
      <c r="P30" s="17">
        <f t="shared" si="9"/>
        <v>128</v>
      </c>
      <c r="Q30" s="25">
        <f t="shared" si="10"/>
        <v>2</v>
      </c>
      <c r="R30" s="31">
        <f t="shared" si="11"/>
        <v>1.5625</v>
      </c>
      <c r="S30" s="25">
        <f t="shared" si="12"/>
        <v>112</v>
      </c>
      <c r="T30" s="25">
        <f t="shared" si="13"/>
        <v>5</v>
      </c>
      <c r="U30" s="21">
        <f t="shared" si="14"/>
        <v>4.4642857142857144</v>
      </c>
      <c r="V30" s="37">
        <f t="shared" si="15"/>
        <v>14</v>
      </c>
      <c r="W30" s="31">
        <f t="shared" si="16"/>
        <v>10.9375</v>
      </c>
      <c r="X30" s="37">
        <f t="shared" si="17"/>
        <v>0</v>
      </c>
      <c r="Y30" s="30">
        <f t="shared" si="18"/>
        <v>0</v>
      </c>
    </row>
    <row r="31" spans="2:25" ht="15" customHeight="1" x14ac:dyDescent="0.25">
      <c r="B31" s="5" t="s">
        <v>48</v>
      </c>
      <c r="C31" s="7" t="s">
        <v>70</v>
      </c>
      <c r="D31" s="7" t="s">
        <v>94</v>
      </c>
      <c r="E31" s="7" t="s">
        <v>94</v>
      </c>
      <c r="F31" s="44">
        <v>210901</v>
      </c>
      <c r="G31" s="17">
        <f t="shared" si="0"/>
        <v>361</v>
      </c>
      <c r="H31" s="25">
        <f t="shared" si="1"/>
        <v>60</v>
      </c>
      <c r="I31" s="21">
        <f t="shared" si="2"/>
        <v>16.62049861495845</v>
      </c>
      <c r="J31" s="37">
        <f t="shared" si="3"/>
        <v>301</v>
      </c>
      <c r="K31" s="25">
        <f t="shared" si="4"/>
        <v>138</v>
      </c>
      <c r="L31" s="21">
        <f t="shared" si="5"/>
        <v>45.847176079734218</v>
      </c>
      <c r="M31" s="17">
        <f t="shared" si="6"/>
        <v>361</v>
      </c>
      <c r="N31" s="25">
        <f t="shared" si="7"/>
        <v>12</v>
      </c>
      <c r="O31" s="30">
        <f t="shared" si="8"/>
        <v>3.32409972299169</v>
      </c>
      <c r="P31" s="17">
        <f t="shared" si="9"/>
        <v>361</v>
      </c>
      <c r="Q31" s="25">
        <f t="shared" si="10"/>
        <v>4</v>
      </c>
      <c r="R31" s="31">
        <f t="shared" si="11"/>
        <v>1.10803324099723</v>
      </c>
      <c r="S31" s="25">
        <f t="shared" si="12"/>
        <v>332</v>
      </c>
      <c r="T31" s="25">
        <f t="shared" si="13"/>
        <v>16</v>
      </c>
      <c r="U31" s="21">
        <f t="shared" si="14"/>
        <v>4.8192771084337354</v>
      </c>
      <c r="V31" s="37">
        <f t="shared" si="15"/>
        <v>20</v>
      </c>
      <c r="W31" s="31">
        <f t="shared" si="16"/>
        <v>5.5401662049861491</v>
      </c>
      <c r="X31" s="37">
        <f t="shared" si="17"/>
        <v>5</v>
      </c>
      <c r="Y31" s="30">
        <f t="shared" si="18"/>
        <v>1.3850415512465373</v>
      </c>
    </row>
    <row r="32" spans="2:25" ht="15" customHeight="1" x14ac:dyDescent="0.25">
      <c r="B32" s="5" t="s">
        <v>48</v>
      </c>
      <c r="C32" s="7" t="s">
        <v>70</v>
      </c>
      <c r="D32" s="7" t="s">
        <v>94</v>
      </c>
      <c r="E32" s="7" t="s">
        <v>95</v>
      </c>
      <c r="F32" s="44">
        <v>210902</v>
      </c>
      <c r="G32" s="17">
        <f t="shared" si="0"/>
        <v>46</v>
      </c>
      <c r="H32" s="25">
        <f t="shared" si="1"/>
        <v>10</v>
      </c>
      <c r="I32" s="21">
        <f t="shared" si="2"/>
        <v>21.739130434782609</v>
      </c>
      <c r="J32" s="37">
        <f t="shared" si="3"/>
        <v>36</v>
      </c>
      <c r="K32" s="25">
        <f t="shared" si="4"/>
        <v>18</v>
      </c>
      <c r="L32" s="21">
        <f t="shared" si="5"/>
        <v>50</v>
      </c>
      <c r="M32" s="17">
        <f t="shared" si="6"/>
        <v>46</v>
      </c>
      <c r="N32" s="25">
        <f t="shared" si="7"/>
        <v>4</v>
      </c>
      <c r="O32" s="30">
        <f t="shared" si="8"/>
        <v>8.695652173913043</v>
      </c>
      <c r="P32" s="17">
        <f t="shared" si="9"/>
        <v>46</v>
      </c>
      <c r="Q32" s="25">
        <f t="shared" si="10"/>
        <v>1</v>
      </c>
      <c r="R32" s="31">
        <f t="shared" si="11"/>
        <v>2.1739130434782608</v>
      </c>
      <c r="S32" s="25">
        <f t="shared" si="12"/>
        <v>42</v>
      </c>
      <c r="T32" s="25">
        <f t="shared" si="13"/>
        <v>4</v>
      </c>
      <c r="U32" s="21">
        <f t="shared" si="14"/>
        <v>9.5238095238095237</v>
      </c>
      <c r="V32" s="37">
        <f t="shared" si="15"/>
        <v>3</v>
      </c>
      <c r="W32" s="31">
        <f t="shared" si="16"/>
        <v>6.5217391304347823</v>
      </c>
      <c r="X32" s="37">
        <f t="shared" si="17"/>
        <v>0</v>
      </c>
      <c r="Y32" s="30">
        <f t="shared" si="18"/>
        <v>0</v>
      </c>
    </row>
    <row r="33" spans="2:25" ht="15" customHeight="1" x14ac:dyDescent="0.25">
      <c r="B33" s="5" t="s">
        <v>48</v>
      </c>
      <c r="C33" s="7" t="s">
        <v>70</v>
      </c>
      <c r="D33" s="7" t="s">
        <v>94</v>
      </c>
      <c r="E33" s="7" t="s">
        <v>96</v>
      </c>
      <c r="F33" s="44">
        <v>210903</v>
      </c>
      <c r="G33" s="17">
        <f t="shared" si="0"/>
        <v>36</v>
      </c>
      <c r="H33" s="25">
        <f t="shared" si="1"/>
        <v>2</v>
      </c>
      <c r="I33" s="21">
        <f t="shared" si="2"/>
        <v>5.5555555555555554</v>
      </c>
      <c r="J33" s="37">
        <f t="shared" si="3"/>
        <v>34</v>
      </c>
      <c r="K33" s="25">
        <f t="shared" si="4"/>
        <v>18</v>
      </c>
      <c r="L33" s="21">
        <f t="shared" si="5"/>
        <v>52.941176470588239</v>
      </c>
      <c r="M33" s="17">
        <f t="shared" si="6"/>
        <v>36</v>
      </c>
      <c r="N33" s="25">
        <f t="shared" si="7"/>
        <v>1</v>
      </c>
      <c r="O33" s="30">
        <f t="shared" si="8"/>
        <v>2.7777777777777777</v>
      </c>
      <c r="P33" s="17">
        <f t="shared" si="9"/>
        <v>36</v>
      </c>
      <c r="Q33" s="25">
        <f t="shared" si="10"/>
        <v>1</v>
      </c>
      <c r="R33" s="31">
        <f t="shared" si="11"/>
        <v>2.7777777777777777</v>
      </c>
      <c r="S33" s="25">
        <f t="shared" si="12"/>
        <v>30</v>
      </c>
      <c r="T33" s="25">
        <f t="shared" si="13"/>
        <v>0</v>
      </c>
      <c r="U33" s="21">
        <f t="shared" si="14"/>
        <v>0</v>
      </c>
      <c r="V33" s="37">
        <f t="shared" si="15"/>
        <v>3</v>
      </c>
      <c r="W33" s="31">
        <f t="shared" si="16"/>
        <v>8.3333333333333321</v>
      </c>
      <c r="X33" s="37">
        <f t="shared" si="17"/>
        <v>2</v>
      </c>
      <c r="Y33" s="30">
        <f t="shared" si="18"/>
        <v>5.5555555555555554</v>
      </c>
    </row>
    <row r="34" spans="2:25" ht="15" customHeight="1" x14ac:dyDescent="0.25">
      <c r="B34" s="5" t="s">
        <v>48</v>
      </c>
      <c r="C34" s="7" t="s">
        <v>70</v>
      </c>
      <c r="D34" s="7" t="s">
        <v>94</v>
      </c>
      <c r="E34" s="7" t="s">
        <v>97</v>
      </c>
      <c r="F34" s="44">
        <v>210904</v>
      </c>
      <c r="G34" s="17">
        <f t="shared" si="0"/>
        <v>15</v>
      </c>
      <c r="H34" s="25">
        <f t="shared" si="1"/>
        <v>1</v>
      </c>
      <c r="I34" s="21">
        <f t="shared" si="2"/>
        <v>6.666666666666667</v>
      </c>
      <c r="J34" s="37">
        <f t="shared" si="3"/>
        <v>14</v>
      </c>
      <c r="K34" s="25">
        <f t="shared" si="4"/>
        <v>5</v>
      </c>
      <c r="L34" s="21">
        <f t="shared" si="5"/>
        <v>35.714285714285715</v>
      </c>
      <c r="M34" s="17">
        <f t="shared" si="6"/>
        <v>15</v>
      </c>
      <c r="N34" s="25">
        <f t="shared" si="7"/>
        <v>0</v>
      </c>
      <c r="O34" s="30">
        <f t="shared" si="8"/>
        <v>0</v>
      </c>
      <c r="P34" s="17">
        <f t="shared" si="9"/>
        <v>15</v>
      </c>
      <c r="Q34" s="25">
        <f t="shared" si="10"/>
        <v>0</v>
      </c>
      <c r="R34" s="31">
        <f t="shared" si="11"/>
        <v>0</v>
      </c>
      <c r="S34" s="25">
        <f t="shared" si="12"/>
        <v>12</v>
      </c>
      <c r="T34" s="25">
        <f t="shared" si="13"/>
        <v>0</v>
      </c>
      <c r="U34" s="21">
        <f t="shared" si="14"/>
        <v>0</v>
      </c>
      <c r="V34" s="37">
        <f t="shared" si="15"/>
        <v>3</v>
      </c>
      <c r="W34" s="31">
        <f t="shared" si="16"/>
        <v>20</v>
      </c>
      <c r="X34" s="37">
        <f t="shared" si="17"/>
        <v>0</v>
      </c>
      <c r="Y34" s="30">
        <f t="shared" si="18"/>
        <v>0</v>
      </c>
    </row>
    <row r="35" spans="2:25" ht="15" customHeight="1" x14ac:dyDescent="0.25">
      <c r="B35" s="5" t="s">
        <v>48</v>
      </c>
      <c r="C35" s="7" t="s">
        <v>70</v>
      </c>
      <c r="D35" s="7" t="s">
        <v>98</v>
      </c>
      <c r="E35" s="7" t="s">
        <v>99</v>
      </c>
      <c r="F35" s="44">
        <v>211002</v>
      </c>
      <c r="G35" s="17">
        <f t="shared" si="0"/>
        <v>139</v>
      </c>
      <c r="H35" s="25">
        <f t="shared" si="1"/>
        <v>32</v>
      </c>
      <c r="I35" s="21">
        <f t="shared" si="2"/>
        <v>23.021582733812952</v>
      </c>
      <c r="J35" s="37">
        <f t="shared" si="3"/>
        <v>107</v>
      </c>
      <c r="K35" s="25">
        <f t="shared" si="4"/>
        <v>52</v>
      </c>
      <c r="L35" s="21">
        <f t="shared" si="5"/>
        <v>48.598130841121495</v>
      </c>
      <c r="M35" s="17">
        <f t="shared" si="6"/>
        <v>139</v>
      </c>
      <c r="N35" s="25">
        <f t="shared" si="7"/>
        <v>7</v>
      </c>
      <c r="O35" s="30">
        <f t="shared" si="8"/>
        <v>5.0359712230215825</v>
      </c>
      <c r="P35" s="17">
        <f t="shared" si="9"/>
        <v>139</v>
      </c>
      <c r="Q35" s="25">
        <f t="shared" si="10"/>
        <v>3</v>
      </c>
      <c r="R35" s="31">
        <f t="shared" si="11"/>
        <v>2.1582733812949639</v>
      </c>
      <c r="S35" s="25">
        <f t="shared" si="12"/>
        <v>128</v>
      </c>
      <c r="T35" s="25">
        <f t="shared" si="13"/>
        <v>5</v>
      </c>
      <c r="U35" s="21">
        <f t="shared" si="14"/>
        <v>3.90625</v>
      </c>
      <c r="V35" s="37">
        <f t="shared" si="15"/>
        <v>5</v>
      </c>
      <c r="W35" s="31">
        <f t="shared" si="16"/>
        <v>3.5971223021582732</v>
      </c>
      <c r="X35" s="37">
        <f t="shared" si="17"/>
        <v>3</v>
      </c>
      <c r="Y35" s="30">
        <f t="shared" si="18"/>
        <v>2.1582733812949639</v>
      </c>
    </row>
    <row r="36" spans="2:25" ht="15" customHeight="1" x14ac:dyDescent="0.25">
      <c r="B36" s="5" t="s">
        <v>48</v>
      </c>
      <c r="C36" s="7" t="s">
        <v>70</v>
      </c>
      <c r="D36" s="7" t="s">
        <v>98</v>
      </c>
      <c r="E36" s="7" t="s">
        <v>100</v>
      </c>
      <c r="F36" s="44">
        <v>211005</v>
      </c>
      <c r="G36" s="17">
        <f t="shared" si="0"/>
        <v>37</v>
      </c>
      <c r="H36" s="25">
        <f t="shared" si="1"/>
        <v>11</v>
      </c>
      <c r="I36" s="21">
        <f t="shared" si="2"/>
        <v>29.72972972972973</v>
      </c>
      <c r="J36" s="37">
        <f t="shared" si="3"/>
        <v>26</v>
      </c>
      <c r="K36" s="25">
        <f t="shared" si="4"/>
        <v>15</v>
      </c>
      <c r="L36" s="21">
        <f t="shared" si="5"/>
        <v>57.692307692307686</v>
      </c>
      <c r="M36" s="17">
        <f t="shared" si="6"/>
        <v>37</v>
      </c>
      <c r="N36" s="25">
        <f t="shared" si="7"/>
        <v>3</v>
      </c>
      <c r="O36" s="30">
        <f t="shared" si="8"/>
        <v>8.1081081081081088</v>
      </c>
      <c r="P36" s="17">
        <f t="shared" si="9"/>
        <v>37</v>
      </c>
      <c r="Q36" s="25">
        <f t="shared" si="10"/>
        <v>1</v>
      </c>
      <c r="R36" s="31">
        <f t="shared" si="11"/>
        <v>2.7027027027027026</v>
      </c>
      <c r="S36" s="25">
        <f t="shared" si="12"/>
        <v>35</v>
      </c>
      <c r="T36" s="25">
        <f t="shared" si="13"/>
        <v>1</v>
      </c>
      <c r="U36" s="21">
        <f t="shared" si="14"/>
        <v>2.8571428571428572</v>
      </c>
      <c r="V36" s="37">
        <f t="shared" si="15"/>
        <v>1</v>
      </c>
      <c r="W36" s="31">
        <f t="shared" si="16"/>
        <v>2.7027027027027026</v>
      </c>
      <c r="X36" s="37">
        <f t="shared" si="17"/>
        <v>0</v>
      </c>
      <c r="Y36" s="30">
        <f t="shared" si="18"/>
        <v>0</v>
      </c>
    </row>
    <row r="37" spans="2:25" ht="15" customHeight="1" x14ac:dyDescent="0.25">
      <c r="B37" s="5" t="s">
        <v>48</v>
      </c>
      <c r="C37" s="7" t="s">
        <v>70</v>
      </c>
      <c r="D37" s="7" t="s">
        <v>101</v>
      </c>
      <c r="E37" s="7" t="s">
        <v>102</v>
      </c>
      <c r="F37" s="44">
        <v>211207</v>
      </c>
      <c r="G37" s="17">
        <f t="shared" si="0"/>
        <v>56</v>
      </c>
      <c r="H37" s="25">
        <f t="shared" si="1"/>
        <v>3</v>
      </c>
      <c r="I37" s="21">
        <f t="shared" si="2"/>
        <v>5.3571428571428568</v>
      </c>
      <c r="J37" s="37">
        <f t="shared" si="3"/>
        <v>53</v>
      </c>
      <c r="K37" s="25">
        <f t="shared" si="4"/>
        <v>13</v>
      </c>
      <c r="L37" s="21">
        <f t="shared" si="5"/>
        <v>24.528301886792452</v>
      </c>
      <c r="M37" s="17">
        <f t="shared" si="6"/>
        <v>56</v>
      </c>
      <c r="N37" s="25">
        <f t="shared" si="7"/>
        <v>1</v>
      </c>
      <c r="O37" s="30">
        <f t="shared" si="8"/>
        <v>1.7857142857142856</v>
      </c>
      <c r="P37" s="17">
        <f t="shared" si="9"/>
        <v>56</v>
      </c>
      <c r="Q37" s="25">
        <f t="shared" si="10"/>
        <v>2</v>
      </c>
      <c r="R37" s="31">
        <f t="shared" si="11"/>
        <v>3.5714285714285712</v>
      </c>
      <c r="S37" s="25">
        <f t="shared" si="12"/>
        <v>42</v>
      </c>
      <c r="T37" s="25">
        <f t="shared" si="13"/>
        <v>2</v>
      </c>
      <c r="U37" s="21">
        <f t="shared" si="14"/>
        <v>4.7619047619047619</v>
      </c>
      <c r="V37" s="37">
        <f t="shared" si="15"/>
        <v>5</v>
      </c>
      <c r="W37" s="31">
        <f t="shared" si="16"/>
        <v>8.9285714285714288</v>
      </c>
      <c r="X37" s="37">
        <f t="shared" si="17"/>
        <v>7</v>
      </c>
      <c r="Y37" s="30">
        <f t="shared" si="18"/>
        <v>12.5</v>
      </c>
    </row>
    <row r="38" spans="2:25" ht="15" customHeight="1" x14ac:dyDescent="0.25">
      <c r="B38" s="5" t="s">
        <v>48</v>
      </c>
      <c r="C38" s="7" t="s">
        <v>70</v>
      </c>
      <c r="D38" s="7" t="s">
        <v>101</v>
      </c>
      <c r="E38" s="7" t="s">
        <v>103</v>
      </c>
      <c r="F38" s="44">
        <v>211208</v>
      </c>
      <c r="G38" s="17">
        <f t="shared" si="0"/>
        <v>20</v>
      </c>
      <c r="H38" s="25">
        <f t="shared" si="1"/>
        <v>3</v>
      </c>
      <c r="I38" s="21">
        <f t="shared" si="2"/>
        <v>15</v>
      </c>
      <c r="J38" s="37">
        <f t="shared" si="3"/>
        <v>17</v>
      </c>
      <c r="K38" s="25">
        <f t="shared" si="4"/>
        <v>5</v>
      </c>
      <c r="L38" s="21">
        <f t="shared" si="5"/>
        <v>29.411764705882355</v>
      </c>
      <c r="M38" s="17">
        <f t="shared" si="6"/>
        <v>20</v>
      </c>
      <c r="N38" s="25">
        <f t="shared" si="7"/>
        <v>1</v>
      </c>
      <c r="O38" s="30">
        <f t="shared" si="8"/>
        <v>5</v>
      </c>
      <c r="P38" s="17">
        <f t="shared" si="9"/>
        <v>20</v>
      </c>
      <c r="Q38" s="25">
        <f t="shared" si="10"/>
        <v>1</v>
      </c>
      <c r="R38" s="31">
        <f t="shared" si="11"/>
        <v>5</v>
      </c>
      <c r="S38" s="25">
        <f t="shared" si="12"/>
        <v>17</v>
      </c>
      <c r="T38" s="25">
        <f t="shared" si="13"/>
        <v>1</v>
      </c>
      <c r="U38" s="21">
        <f t="shared" si="14"/>
        <v>5.8823529411764701</v>
      </c>
      <c r="V38" s="37">
        <f t="shared" si="15"/>
        <v>2</v>
      </c>
      <c r="W38" s="31">
        <f t="shared" si="16"/>
        <v>10</v>
      </c>
      <c r="X38" s="37">
        <f t="shared" si="17"/>
        <v>0</v>
      </c>
      <c r="Y38" s="30">
        <f t="shared" si="18"/>
        <v>0</v>
      </c>
    </row>
    <row r="39" spans="2:25" ht="15" customHeight="1" x14ac:dyDescent="0.25">
      <c r="B39" s="5" t="s">
        <v>48</v>
      </c>
      <c r="C39" s="7" t="s">
        <v>70</v>
      </c>
      <c r="D39" s="7" t="s">
        <v>101</v>
      </c>
      <c r="E39" s="7" t="s">
        <v>104</v>
      </c>
      <c r="F39" s="44">
        <v>211210</v>
      </c>
      <c r="G39" s="17">
        <f t="shared" si="0"/>
        <v>387</v>
      </c>
      <c r="H39" s="25">
        <f t="shared" si="1"/>
        <v>28</v>
      </c>
      <c r="I39" s="21">
        <f t="shared" si="2"/>
        <v>7.2351421188630489</v>
      </c>
      <c r="J39" s="37">
        <f t="shared" si="3"/>
        <v>359</v>
      </c>
      <c r="K39" s="25">
        <f t="shared" si="4"/>
        <v>105</v>
      </c>
      <c r="L39" s="21">
        <f t="shared" si="5"/>
        <v>29.247910863509752</v>
      </c>
      <c r="M39" s="17">
        <f t="shared" si="6"/>
        <v>387</v>
      </c>
      <c r="N39" s="25">
        <f t="shared" si="7"/>
        <v>4</v>
      </c>
      <c r="O39" s="30">
        <f t="shared" si="8"/>
        <v>1.03359173126615</v>
      </c>
      <c r="P39" s="17">
        <f t="shared" si="9"/>
        <v>387</v>
      </c>
      <c r="Q39" s="25">
        <f t="shared" si="10"/>
        <v>3</v>
      </c>
      <c r="R39" s="31">
        <f t="shared" si="11"/>
        <v>0.77519379844961245</v>
      </c>
      <c r="S39" s="25">
        <f t="shared" si="12"/>
        <v>347</v>
      </c>
      <c r="T39" s="25">
        <f t="shared" si="13"/>
        <v>23</v>
      </c>
      <c r="U39" s="21">
        <f t="shared" si="14"/>
        <v>6.6282420749279538</v>
      </c>
      <c r="V39" s="37">
        <f t="shared" si="15"/>
        <v>31</v>
      </c>
      <c r="W39" s="31">
        <f t="shared" si="16"/>
        <v>8.0103359173126609</v>
      </c>
      <c r="X39" s="37">
        <f t="shared" si="17"/>
        <v>6</v>
      </c>
      <c r="Y39" s="30">
        <f t="shared" si="18"/>
        <v>1.5503875968992249</v>
      </c>
    </row>
    <row r="40" spans="2:25" ht="15" customHeight="1" x14ac:dyDescent="0.25">
      <c r="B40" s="5" t="s">
        <v>48</v>
      </c>
      <c r="C40" s="7" t="s">
        <v>70</v>
      </c>
      <c r="D40" s="7" t="s">
        <v>105</v>
      </c>
      <c r="E40" s="7" t="s">
        <v>105</v>
      </c>
      <c r="F40" s="44">
        <v>211301</v>
      </c>
      <c r="G40" s="17">
        <f t="shared" si="0"/>
        <v>372</v>
      </c>
      <c r="H40" s="25">
        <f t="shared" si="1"/>
        <v>40</v>
      </c>
      <c r="I40" s="21">
        <f t="shared" si="2"/>
        <v>10.75268817204301</v>
      </c>
      <c r="J40" s="37">
        <f t="shared" si="3"/>
        <v>332</v>
      </c>
      <c r="K40" s="25">
        <f t="shared" si="4"/>
        <v>138</v>
      </c>
      <c r="L40" s="21">
        <f t="shared" si="5"/>
        <v>41.566265060240966</v>
      </c>
      <c r="M40" s="17">
        <f t="shared" si="6"/>
        <v>372</v>
      </c>
      <c r="N40" s="25">
        <f t="shared" si="7"/>
        <v>5</v>
      </c>
      <c r="O40" s="30">
        <f t="shared" si="8"/>
        <v>1.3440860215053763</v>
      </c>
      <c r="P40" s="17">
        <f t="shared" si="9"/>
        <v>372</v>
      </c>
      <c r="Q40" s="25">
        <f t="shared" si="10"/>
        <v>5</v>
      </c>
      <c r="R40" s="31">
        <f t="shared" si="11"/>
        <v>1.3440860215053763</v>
      </c>
      <c r="S40" s="25">
        <f t="shared" si="12"/>
        <v>332</v>
      </c>
      <c r="T40" s="25">
        <f t="shared" si="13"/>
        <v>9</v>
      </c>
      <c r="U40" s="21">
        <f t="shared" si="14"/>
        <v>2.7108433734939759</v>
      </c>
      <c r="V40" s="37">
        <f t="shared" si="15"/>
        <v>25</v>
      </c>
      <c r="W40" s="31">
        <f t="shared" si="16"/>
        <v>6.7204301075268811</v>
      </c>
      <c r="X40" s="37">
        <f t="shared" si="17"/>
        <v>10</v>
      </c>
      <c r="Y40" s="30">
        <f t="shared" si="18"/>
        <v>2.6881720430107525</v>
      </c>
    </row>
    <row r="41" spans="2:25" ht="15" customHeight="1" x14ac:dyDescent="0.25">
      <c r="B41" s="5" t="s">
        <v>48</v>
      </c>
      <c r="C41" s="7" t="s">
        <v>70</v>
      </c>
      <c r="D41" s="7" t="s">
        <v>105</v>
      </c>
      <c r="E41" s="7" t="s">
        <v>106</v>
      </c>
      <c r="F41" s="44">
        <v>211302</v>
      </c>
      <c r="G41" s="17">
        <f t="shared" si="0"/>
        <v>27</v>
      </c>
      <c r="H41" s="25">
        <f t="shared" si="1"/>
        <v>2</v>
      </c>
      <c r="I41" s="21">
        <f t="shared" si="2"/>
        <v>7.4074074074074066</v>
      </c>
      <c r="J41" s="37">
        <f t="shared" si="3"/>
        <v>25</v>
      </c>
      <c r="K41" s="25">
        <f t="shared" si="4"/>
        <v>11</v>
      </c>
      <c r="L41" s="21">
        <f t="shared" si="5"/>
        <v>44</v>
      </c>
      <c r="M41" s="17">
        <f t="shared" si="6"/>
        <v>27</v>
      </c>
      <c r="N41" s="25">
        <f t="shared" si="7"/>
        <v>0</v>
      </c>
      <c r="O41" s="30">
        <f t="shared" si="8"/>
        <v>0</v>
      </c>
      <c r="P41" s="17">
        <f t="shared" si="9"/>
        <v>27</v>
      </c>
      <c r="Q41" s="25">
        <f t="shared" si="10"/>
        <v>0</v>
      </c>
      <c r="R41" s="31">
        <f t="shared" si="11"/>
        <v>0</v>
      </c>
      <c r="S41" s="25">
        <f t="shared" si="12"/>
        <v>22</v>
      </c>
      <c r="T41" s="25">
        <f t="shared" si="13"/>
        <v>1</v>
      </c>
      <c r="U41" s="21">
        <f t="shared" si="14"/>
        <v>4.5454545454545459</v>
      </c>
      <c r="V41" s="37">
        <f t="shared" si="15"/>
        <v>3</v>
      </c>
      <c r="W41" s="31">
        <f t="shared" si="16"/>
        <v>11.111111111111111</v>
      </c>
      <c r="X41" s="37">
        <f t="shared" si="17"/>
        <v>2</v>
      </c>
      <c r="Y41" s="30">
        <f t="shared" si="18"/>
        <v>7.4074074074074066</v>
      </c>
    </row>
    <row r="42" spans="2:25" ht="15" customHeight="1" x14ac:dyDescent="0.25">
      <c r="B42" s="5" t="s">
        <v>48</v>
      </c>
      <c r="C42" s="7" t="s">
        <v>70</v>
      </c>
      <c r="D42" s="7" t="s">
        <v>105</v>
      </c>
      <c r="E42" s="7" t="s">
        <v>107</v>
      </c>
      <c r="F42" s="44">
        <v>211303</v>
      </c>
      <c r="G42" s="17">
        <f t="shared" si="0"/>
        <v>82</v>
      </c>
      <c r="H42" s="25">
        <f t="shared" si="1"/>
        <v>4</v>
      </c>
      <c r="I42" s="21">
        <f t="shared" si="2"/>
        <v>4.8780487804878048</v>
      </c>
      <c r="J42" s="37">
        <f t="shared" si="3"/>
        <v>78</v>
      </c>
      <c r="K42" s="25">
        <f t="shared" si="4"/>
        <v>20</v>
      </c>
      <c r="L42" s="21">
        <f t="shared" si="5"/>
        <v>25.641025641025639</v>
      </c>
      <c r="M42" s="17">
        <f t="shared" si="6"/>
        <v>82</v>
      </c>
      <c r="N42" s="25">
        <f t="shared" si="7"/>
        <v>1</v>
      </c>
      <c r="O42" s="30">
        <f t="shared" si="8"/>
        <v>1.2195121951219512</v>
      </c>
      <c r="P42" s="17">
        <f t="shared" si="9"/>
        <v>82</v>
      </c>
      <c r="Q42" s="25">
        <f t="shared" si="10"/>
        <v>1</v>
      </c>
      <c r="R42" s="31">
        <f t="shared" si="11"/>
        <v>1.2195121951219512</v>
      </c>
      <c r="S42" s="25">
        <f t="shared" si="12"/>
        <v>70</v>
      </c>
      <c r="T42" s="25">
        <f t="shared" si="13"/>
        <v>1</v>
      </c>
      <c r="U42" s="21">
        <f t="shared" si="14"/>
        <v>1.4285714285714286</v>
      </c>
      <c r="V42" s="37">
        <f t="shared" si="15"/>
        <v>10</v>
      </c>
      <c r="W42" s="31">
        <f t="shared" si="16"/>
        <v>12.195121951219512</v>
      </c>
      <c r="X42" s="37">
        <f t="shared" si="17"/>
        <v>1</v>
      </c>
      <c r="Y42" s="30">
        <f t="shared" si="18"/>
        <v>1.2195121951219512</v>
      </c>
    </row>
    <row r="43" spans="2:25" ht="15" customHeight="1" x14ac:dyDescent="0.25">
      <c r="B43" s="5" t="s">
        <v>48</v>
      </c>
      <c r="C43" s="7" t="s">
        <v>70</v>
      </c>
      <c r="D43" s="7" t="s">
        <v>105</v>
      </c>
      <c r="E43" s="7" t="s">
        <v>108</v>
      </c>
      <c r="F43" s="44">
        <v>211304</v>
      </c>
      <c r="G43" s="17">
        <f t="shared" si="0"/>
        <v>15</v>
      </c>
      <c r="H43" s="25">
        <f t="shared" si="1"/>
        <v>2</v>
      </c>
      <c r="I43" s="21">
        <f t="shared" si="2"/>
        <v>13.333333333333334</v>
      </c>
      <c r="J43" s="37">
        <f t="shared" si="3"/>
        <v>13</v>
      </c>
      <c r="K43" s="25">
        <f t="shared" si="4"/>
        <v>5</v>
      </c>
      <c r="L43" s="21">
        <f t="shared" si="5"/>
        <v>38.461538461538467</v>
      </c>
      <c r="M43" s="17">
        <f t="shared" si="6"/>
        <v>15</v>
      </c>
      <c r="N43" s="25">
        <f t="shared" si="7"/>
        <v>0</v>
      </c>
      <c r="O43" s="30">
        <f t="shared" si="8"/>
        <v>0</v>
      </c>
      <c r="P43" s="17">
        <f t="shared" si="9"/>
        <v>15</v>
      </c>
      <c r="Q43" s="25">
        <f t="shared" si="10"/>
        <v>0</v>
      </c>
      <c r="R43" s="31">
        <f t="shared" si="11"/>
        <v>0</v>
      </c>
      <c r="S43" s="25">
        <f t="shared" si="12"/>
        <v>15</v>
      </c>
      <c r="T43" s="25">
        <f t="shared" si="13"/>
        <v>0</v>
      </c>
      <c r="U43" s="21">
        <f t="shared" si="14"/>
        <v>0</v>
      </c>
      <c r="V43" s="37">
        <f t="shared" si="15"/>
        <v>0</v>
      </c>
      <c r="W43" s="31">
        <f t="shared" si="16"/>
        <v>0</v>
      </c>
      <c r="X43" s="37">
        <f t="shared" si="17"/>
        <v>0</v>
      </c>
      <c r="Y43" s="30">
        <f t="shared" si="18"/>
        <v>0</v>
      </c>
    </row>
    <row r="44" spans="2:25" ht="15" customHeight="1" x14ac:dyDescent="0.25">
      <c r="B44" s="5" t="s">
        <v>48</v>
      </c>
      <c r="C44" s="7" t="s">
        <v>70</v>
      </c>
      <c r="D44" s="7" t="s">
        <v>105</v>
      </c>
      <c r="E44" s="7" t="s">
        <v>109</v>
      </c>
      <c r="F44" s="44">
        <v>211305</v>
      </c>
      <c r="G44" s="17" t="str">
        <f t="shared" si="0"/>
        <v>-</v>
      </c>
      <c r="H44" s="25" t="str">
        <f t="shared" si="1"/>
        <v>-</v>
      </c>
      <c r="I44" s="21" t="str">
        <f t="shared" si="2"/>
        <v>-</v>
      </c>
      <c r="J44" s="37" t="str">
        <f t="shared" si="3"/>
        <v>-</v>
      </c>
      <c r="K44" s="25" t="str">
        <f t="shared" si="4"/>
        <v>-</v>
      </c>
      <c r="L44" s="21" t="str">
        <f t="shared" si="5"/>
        <v>-</v>
      </c>
      <c r="M44" s="17" t="str">
        <f t="shared" si="6"/>
        <v>-</v>
      </c>
      <c r="N44" s="25" t="str">
        <f t="shared" si="7"/>
        <v>-</v>
      </c>
      <c r="O44" s="30" t="str">
        <f t="shared" si="8"/>
        <v>-</v>
      </c>
      <c r="P44" s="17" t="str">
        <f t="shared" si="9"/>
        <v>-</v>
      </c>
      <c r="Q44" s="25" t="str">
        <f t="shared" si="10"/>
        <v>-</v>
      </c>
      <c r="R44" s="31" t="str">
        <f t="shared" si="11"/>
        <v>-</v>
      </c>
      <c r="S44" s="25" t="str">
        <f t="shared" si="12"/>
        <v>-</v>
      </c>
      <c r="T44" s="25" t="str">
        <f t="shared" si="13"/>
        <v>-</v>
      </c>
      <c r="U44" s="21" t="str">
        <f t="shared" si="14"/>
        <v>-</v>
      </c>
      <c r="V44" s="37" t="str">
        <f t="shared" si="15"/>
        <v>-</v>
      </c>
      <c r="W44" s="31" t="str">
        <f t="shared" si="16"/>
        <v>-</v>
      </c>
      <c r="X44" s="37" t="str">
        <f t="shared" si="17"/>
        <v>-</v>
      </c>
      <c r="Y44" s="30" t="str">
        <f t="shared" si="18"/>
        <v>-</v>
      </c>
    </row>
    <row r="45" spans="2:25" ht="15" customHeight="1" x14ac:dyDescent="0.25">
      <c r="B45" s="5" t="s">
        <v>48</v>
      </c>
      <c r="C45" s="7" t="s">
        <v>70</v>
      </c>
      <c r="D45" s="7" t="s">
        <v>105</v>
      </c>
      <c r="E45" s="7" t="s">
        <v>110</v>
      </c>
      <c r="F45" s="44">
        <v>211306</v>
      </c>
      <c r="G45" s="17">
        <f t="shared" si="0"/>
        <v>40</v>
      </c>
      <c r="H45" s="25">
        <f t="shared" si="1"/>
        <v>3</v>
      </c>
      <c r="I45" s="21">
        <f t="shared" si="2"/>
        <v>7.5</v>
      </c>
      <c r="J45" s="37">
        <f t="shared" si="3"/>
        <v>37</v>
      </c>
      <c r="K45" s="25">
        <f t="shared" si="4"/>
        <v>8</v>
      </c>
      <c r="L45" s="21">
        <f t="shared" si="5"/>
        <v>21.621621621621621</v>
      </c>
      <c r="M45" s="17">
        <f t="shared" si="6"/>
        <v>40</v>
      </c>
      <c r="N45" s="25">
        <f t="shared" si="7"/>
        <v>0</v>
      </c>
      <c r="O45" s="30">
        <f t="shared" si="8"/>
        <v>0</v>
      </c>
      <c r="P45" s="17">
        <f t="shared" si="9"/>
        <v>40</v>
      </c>
      <c r="Q45" s="25">
        <f t="shared" si="10"/>
        <v>1</v>
      </c>
      <c r="R45" s="31">
        <f t="shared" si="11"/>
        <v>2.5</v>
      </c>
      <c r="S45" s="25">
        <f t="shared" si="12"/>
        <v>37</v>
      </c>
      <c r="T45" s="25">
        <f t="shared" si="13"/>
        <v>0</v>
      </c>
      <c r="U45" s="21">
        <f t="shared" si="14"/>
        <v>0</v>
      </c>
      <c r="V45" s="37">
        <f t="shared" si="15"/>
        <v>2</v>
      </c>
      <c r="W45" s="31">
        <f t="shared" si="16"/>
        <v>5</v>
      </c>
      <c r="X45" s="37">
        <f t="shared" si="17"/>
        <v>0</v>
      </c>
      <c r="Y45" s="30">
        <f t="shared" si="18"/>
        <v>0</v>
      </c>
    </row>
    <row r="46" spans="2:25" ht="15" customHeight="1" x14ac:dyDescent="0.25">
      <c r="B46" s="5" t="s">
        <v>48</v>
      </c>
      <c r="C46" s="7" t="s">
        <v>70</v>
      </c>
      <c r="D46" s="7" t="s">
        <v>105</v>
      </c>
      <c r="E46" s="7" t="s">
        <v>111</v>
      </c>
      <c r="F46" s="44">
        <v>211307</v>
      </c>
      <c r="G46" s="17">
        <f t="shared" si="0"/>
        <v>30</v>
      </c>
      <c r="H46" s="25">
        <f t="shared" si="1"/>
        <v>4</v>
      </c>
      <c r="I46" s="21">
        <f t="shared" si="2"/>
        <v>13.333333333333334</v>
      </c>
      <c r="J46" s="37">
        <f t="shared" si="3"/>
        <v>26</v>
      </c>
      <c r="K46" s="25">
        <f t="shared" si="4"/>
        <v>8</v>
      </c>
      <c r="L46" s="21">
        <f t="shared" si="5"/>
        <v>30.76923076923077</v>
      </c>
      <c r="M46" s="17">
        <f t="shared" si="6"/>
        <v>30</v>
      </c>
      <c r="N46" s="25">
        <f t="shared" si="7"/>
        <v>1</v>
      </c>
      <c r="O46" s="30">
        <f t="shared" si="8"/>
        <v>3.3333333333333335</v>
      </c>
      <c r="P46" s="17">
        <f t="shared" si="9"/>
        <v>30</v>
      </c>
      <c r="Q46" s="25">
        <f t="shared" si="10"/>
        <v>0</v>
      </c>
      <c r="R46" s="31">
        <f t="shared" si="11"/>
        <v>0</v>
      </c>
      <c r="S46" s="25">
        <f t="shared" si="12"/>
        <v>28</v>
      </c>
      <c r="T46" s="25">
        <f t="shared" si="13"/>
        <v>1</v>
      </c>
      <c r="U46" s="21">
        <f t="shared" si="14"/>
        <v>3.5714285714285712</v>
      </c>
      <c r="V46" s="37">
        <f t="shared" si="15"/>
        <v>2</v>
      </c>
      <c r="W46" s="31">
        <f t="shared" si="16"/>
        <v>6.666666666666667</v>
      </c>
      <c r="X46" s="37">
        <f t="shared" si="17"/>
        <v>0</v>
      </c>
      <c r="Y46" s="30">
        <f t="shared" si="18"/>
        <v>0</v>
      </c>
    </row>
    <row r="47" spans="2:25" ht="15" customHeight="1" x14ac:dyDescent="0.25">
      <c r="B47" s="5" t="s">
        <v>48</v>
      </c>
      <c r="C47" s="7" t="s">
        <v>112</v>
      </c>
      <c r="D47" s="7" t="s">
        <v>112</v>
      </c>
      <c r="E47" s="7" t="s">
        <v>113</v>
      </c>
      <c r="F47" s="44">
        <v>230107</v>
      </c>
      <c r="G47" s="17">
        <f t="shared" si="0"/>
        <v>63</v>
      </c>
      <c r="H47" s="25">
        <f t="shared" si="1"/>
        <v>11</v>
      </c>
      <c r="I47" s="21">
        <f t="shared" si="2"/>
        <v>17.460317460317459</v>
      </c>
      <c r="J47" s="37">
        <f t="shared" si="3"/>
        <v>52</v>
      </c>
      <c r="K47" s="25">
        <f t="shared" si="4"/>
        <v>12</v>
      </c>
      <c r="L47" s="21">
        <f t="shared" si="5"/>
        <v>23.076923076923077</v>
      </c>
      <c r="M47" s="17">
        <f t="shared" si="6"/>
        <v>63</v>
      </c>
      <c r="N47" s="25">
        <f t="shared" si="7"/>
        <v>7</v>
      </c>
      <c r="O47" s="30">
        <f t="shared" si="8"/>
        <v>11.111111111111111</v>
      </c>
      <c r="P47" s="17">
        <f t="shared" si="9"/>
        <v>63</v>
      </c>
      <c r="Q47" s="25">
        <f t="shared" si="10"/>
        <v>5</v>
      </c>
      <c r="R47" s="31">
        <f t="shared" si="11"/>
        <v>7.9365079365079358</v>
      </c>
      <c r="S47" s="25">
        <f t="shared" si="12"/>
        <v>55</v>
      </c>
      <c r="T47" s="25">
        <f t="shared" si="13"/>
        <v>4</v>
      </c>
      <c r="U47" s="21">
        <f t="shared" si="14"/>
        <v>7.2727272727272725</v>
      </c>
      <c r="V47" s="37">
        <f t="shared" si="15"/>
        <v>2</v>
      </c>
      <c r="W47" s="31">
        <f t="shared" si="16"/>
        <v>3.1746031746031744</v>
      </c>
      <c r="X47" s="37">
        <f t="shared" si="17"/>
        <v>1</v>
      </c>
      <c r="Y47" s="30">
        <f t="shared" si="18"/>
        <v>1.5873015873015872</v>
      </c>
    </row>
    <row r="48" spans="2:25" ht="15" customHeight="1" thickBot="1" x14ac:dyDescent="0.3">
      <c r="B48" s="5" t="s">
        <v>48</v>
      </c>
      <c r="C48" s="7" t="s">
        <v>112</v>
      </c>
      <c r="D48" s="7" t="s">
        <v>114</v>
      </c>
      <c r="E48" s="7" t="s">
        <v>114</v>
      </c>
      <c r="F48" s="44">
        <v>230401</v>
      </c>
      <c r="G48" s="17">
        <f t="shared" si="0"/>
        <v>42</v>
      </c>
      <c r="H48" s="25">
        <f t="shared" si="1"/>
        <v>4</v>
      </c>
      <c r="I48" s="21">
        <f t="shared" si="2"/>
        <v>9.5238095238095237</v>
      </c>
      <c r="J48" s="37">
        <f t="shared" si="3"/>
        <v>38</v>
      </c>
      <c r="K48" s="25">
        <f t="shared" si="4"/>
        <v>10</v>
      </c>
      <c r="L48" s="21">
        <f t="shared" si="5"/>
        <v>26.315789473684209</v>
      </c>
      <c r="M48" s="17">
        <f t="shared" si="6"/>
        <v>42</v>
      </c>
      <c r="N48" s="25">
        <f t="shared" si="7"/>
        <v>1</v>
      </c>
      <c r="O48" s="30">
        <f t="shared" si="8"/>
        <v>2.3809523809523809</v>
      </c>
      <c r="P48" s="17">
        <f t="shared" si="9"/>
        <v>42</v>
      </c>
      <c r="Q48" s="25">
        <f t="shared" si="10"/>
        <v>0</v>
      </c>
      <c r="R48" s="31">
        <f t="shared" si="11"/>
        <v>0</v>
      </c>
      <c r="S48" s="25">
        <f t="shared" si="12"/>
        <v>39</v>
      </c>
      <c r="T48" s="25">
        <f t="shared" si="13"/>
        <v>0</v>
      </c>
      <c r="U48" s="21">
        <f t="shared" si="14"/>
        <v>0</v>
      </c>
      <c r="V48" s="37">
        <f t="shared" si="15"/>
        <v>3</v>
      </c>
      <c r="W48" s="31">
        <f t="shared" si="16"/>
        <v>7.1428571428571423</v>
      </c>
      <c r="X48" s="37">
        <f t="shared" si="17"/>
        <v>0</v>
      </c>
      <c r="Y48" s="30">
        <f t="shared" si="18"/>
        <v>0</v>
      </c>
    </row>
    <row r="49" spans="2:25" ht="15" customHeight="1" thickBot="1" x14ac:dyDescent="0.3">
      <c r="B49" s="81"/>
      <c r="C49" s="71"/>
      <c r="D49" s="71" t="str">
        <f>UPPER(_xlfn.CONCAT("Total ",B48))</f>
        <v>TOTAL ZONA ALTIPLÁNICA</v>
      </c>
      <c r="E49" s="71"/>
      <c r="F49" s="82"/>
      <c r="G49" s="19">
        <f>SUM(G8:G48)</f>
        <v>10848</v>
      </c>
      <c r="H49" s="27">
        <f>SUM(H8:H48)</f>
        <v>1108</v>
      </c>
      <c r="I49" s="23">
        <f>H49/G49*100</f>
        <v>10.213864306784661</v>
      </c>
      <c r="J49" s="39">
        <f>SUM(J8:J48)</f>
        <v>9740</v>
      </c>
      <c r="K49" s="27">
        <f>SUM(K8:K48)</f>
        <v>3656</v>
      </c>
      <c r="L49" s="23">
        <f>K49/J49*100</f>
        <v>37.535934291581107</v>
      </c>
      <c r="M49" s="19">
        <f>SUM(M8:M48)</f>
        <v>10848</v>
      </c>
      <c r="N49" s="27">
        <f>SUM(N8:N48)</f>
        <v>189</v>
      </c>
      <c r="O49" s="34">
        <f>N49/M49*100</f>
        <v>1.7422566371681416</v>
      </c>
      <c r="P49" s="19">
        <f>SUM(P8:P48)</f>
        <v>10848</v>
      </c>
      <c r="Q49" s="27">
        <f>SUM(Q8:Q48)</f>
        <v>99</v>
      </c>
      <c r="R49" s="35">
        <f>Q49/P49*100</f>
        <v>0.91261061946902655</v>
      </c>
      <c r="S49" s="70">
        <f>SUM(S8:S48)</f>
        <v>9854</v>
      </c>
      <c r="T49" s="19">
        <f>SUM(T8:T48)</f>
        <v>338</v>
      </c>
      <c r="U49" s="35">
        <f>T49/S49*100</f>
        <v>3.4300791556728232</v>
      </c>
      <c r="V49" s="39">
        <f>SUM(V8:V48)</f>
        <v>751</v>
      </c>
      <c r="W49" s="35">
        <f>V49/P49*100</f>
        <v>6.9229351032448374</v>
      </c>
      <c r="X49" s="39">
        <f>SUM(X8:X48)</f>
        <v>144</v>
      </c>
      <c r="Y49" s="34">
        <f>X49/P49*100</f>
        <v>1.3274336283185841</v>
      </c>
    </row>
    <row r="50" spans="2:25" ht="15" customHeight="1" x14ac:dyDescent="0.25">
      <c r="B50" s="5" t="s">
        <v>115</v>
      </c>
      <c r="C50" s="7" t="s">
        <v>116</v>
      </c>
      <c r="D50" s="7" t="s">
        <v>117</v>
      </c>
      <c r="E50" s="7" t="s">
        <v>118</v>
      </c>
      <c r="F50" s="44">
        <v>170301</v>
      </c>
      <c r="G50" s="17">
        <f>IFERROR(VLOOKUP($F50,distrito059,2,0),"-")</f>
        <v>140</v>
      </c>
      <c r="H50" s="25">
        <f>IFERROR(VLOOKUP($F50,distrito059,3,0),"-")</f>
        <v>15</v>
      </c>
      <c r="I50" s="21">
        <f>IFERROR(VLOOKUP($F50,distrito059,4,0),"-")</f>
        <v>10.714285714285714</v>
      </c>
      <c r="J50" s="37">
        <f>IFERROR(VLOOKUP($F50,distrito059,5,0),"-")</f>
        <v>125</v>
      </c>
      <c r="K50" s="25">
        <f>IFERROR(VLOOKUP($F50,distrito059,6,0),"-")</f>
        <v>46</v>
      </c>
      <c r="L50" s="21">
        <f>IFERROR(VLOOKUP($F50,distrito059,7,0),"-")</f>
        <v>36.799999999999997</v>
      </c>
      <c r="M50" s="17">
        <f>IFERROR(VLOOKUP($F50,distrito059,8,0),"-")</f>
        <v>140</v>
      </c>
      <c r="N50" s="25">
        <f>IFERROR(VLOOKUP($F50,distrito059,9,0),"-")</f>
        <v>5</v>
      </c>
      <c r="O50" s="30">
        <f>IFERROR(VLOOKUP($F50,distrito059,10,0),"-")</f>
        <v>3.5714285714285712</v>
      </c>
      <c r="P50" s="17">
        <f>IFERROR(VLOOKUP($F50,distrito059,11,0),"-")</f>
        <v>140</v>
      </c>
      <c r="Q50" s="25">
        <f>IFERROR(VLOOKUP($F50,distrito059,12,0),"-")</f>
        <v>1</v>
      </c>
      <c r="R50" s="31">
        <f>IFERROR(VLOOKUP($F50,distrito059,13,0),"-")</f>
        <v>0.7142857142857143</v>
      </c>
      <c r="S50" s="25">
        <f>IFERROR(VLOOKUP($F50,distrito059,14,0),"-")</f>
        <v>121</v>
      </c>
      <c r="T50" s="25">
        <f>IFERROR(VLOOKUP($F50,distrito059,15,0),"-")</f>
        <v>7</v>
      </c>
      <c r="U50" s="21">
        <f>IFERROR(VLOOKUP($F50,distrito059,16,0),"-")</f>
        <v>5.785123966942149</v>
      </c>
      <c r="V50" s="37">
        <f>IFERROR(VLOOKUP($F50,distrito059,17,0),"-")</f>
        <v>18</v>
      </c>
      <c r="W50" s="31">
        <f>IFERROR(VLOOKUP($F50,distrito059,18,0),"-")</f>
        <v>12.857142857142856</v>
      </c>
      <c r="X50" s="37">
        <f>IFERROR(VLOOKUP($F50,distrito059,19,0),"-")</f>
        <v>0</v>
      </c>
      <c r="Y50" s="30">
        <f>IFERROR(VLOOKUP($F50,distrito059,20,0),"-")</f>
        <v>0</v>
      </c>
    </row>
    <row r="51" spans="2:25" ht="15" customHeight="1" x14ac:dyDescent="0.25">
      <c r="B51" s="5" t="s">
        <v>115</v>
      </c>
      <c r="C51" s="7" t="s">
        <v>116</v>
      </c>
      <c r="D51" s="7" t="s">
        <v>117</v>
      </c>
      <c r="E51" s="7" t="s">
        <v>119</v>
      </c>
      <c r="F51" s="44">
        <v>170302</v>
      </c>
      <c r="G51" s="17">
        <f>IFERROR(VLOOKUP($F51,distrito059,2,0),"-")</f>
        <v>302</v>
      </c>
      <c r="H51" s="25">
        <f>IFERROR(VLOOKUP($F51,distrito059,3,0),"-")</f>
        <v>25</v>
      </c>
      <c r="I51" s="21">
        <f>IFERROR(VLOOKUP($F51,distrito059,4,0),"-")</f>
        <v>8.2781456953642394</v>
      </c>
      <c r="J51" s="37">
        <f>IFERROR(VLOOKUP($F51,distrito059,5,0),"-")</f>
        <v>277</v>
      </c>
      <c r="K51" s="25">
        <f>IFERROR(VLOOKUP($F51,distrito059,6,0),"-")</f>
        <v>79</v>
      </c>
      <c r="L51" s="21">
        <f>IFERROR(VLOOKUP($F51,distrito059,7,0),"-")</f>
        <v>28.51985559566787</v>
      </c>
      <c r="M51" s="17">
        <f>IFERROR(VLOOKUP($F51,distrito059,8,0),"-")</f>
        <v>302</v>
      </c>
      <c r="N51" s="25">
        <f>IFERROR(VLOOKUP($F51,distrito059,9,0),"-")</f>
        <v>7</v>
      </c>
      <c r="O51" s="30">
        <f>IFERROR(VLOOKUP($F51,distrito059,10,0),"-")</f>
        <v>2.3178807947019866</v>
      </c>
      <c r="P51" s="17">
        <f>IFERROR(VLOOKUP($F51,distrito059,11,0),"-")</f>
        <v>302</v>
      </c>
      <c r="Q51" s="25">
        <f>IFERROR(VLOOKUP($F51,distrito059,12,0),"-")</f>
        <v>6</v>
      </c>
      <c r="R51" s="31">
        <f>IFERROR(VLOOKUP($F51,distrito059,13,0),"-")</f>
        <v>1.9867549668874174</v>
      </c>
      <c r="S51" s="25">
        <f>IFERROR(VLOOKUP($F51,distrito059,14,0),"-")</f>
        <v>282</v>
      </c>
      <c r="T51" s="25">
        <f>IFERROR(VLOOKUP($F51,distrito059,15,0),"-")</f>
        <v>30</v>
      </c>
      <c r="U51" s="21">
        <f>IFERROR(VLOOKUP($F51,distrito059,16,0),"-")</f>
        <v>10.638297872340425</v>
      </c>
      <c r="V51" s="37">
        <f>IFERROR(VLOOKUP($F51,distrito059,17,0),"-")</f>
        <v>11</v>
      </c>
      <c r="W51" s="31">
        <f>IFERROR(VLOOKUP($F51,distrito059,18,0),"-")</f>
        <v>3.6423841059602649</v>
      </c>
      <c r="X51" s="37">
        <f>IFERROR(VLOOKUP($F51,distrito059,19,0),"-")</f>
        <v>3</v>
      </c>
      <c r="Y51" s="30">
        <f>IFERROR(VLOOKUP($F51,distrito059,20,0),"-")</f>
        <v>0.99337748344370869</v>
      </c>
    </row>
    <row r="52" spans="2:25" ht="15" customHeight="1" x14ac:dyDescent="0.25">
      <c r="B52" s="5" t="s">
        <v>115</v>
      </c>
      <c r="C52" s="7" t="s">
        <v>116</v>
      </c>
      <c r="D52" s="7" t="s">
        <v>117</v>
      </c>
      <c r="E52" s="7" t="s">
        <v>117</v>
      </c>
      <c r="F52" s="44">
        <v>170303</v>
      </c>
      <c r="G52" s="17">
        <f>IFERROR(VLOOKUP($F52,distrito059,2,0),"-")</f>
        <v>327</v>
      </c>
      <c r="H52" s="25">
        <f>IFERROR(VLOOKUP($F52,distrito059,3,0),"-")</f>
        <v>43</v>
      </c>
      <c r="I52" s="21">
        <f>IFERROR(VLOOKUP($F52,distrito059,4,0),"-")</f>
        <v>13.149847094801222</v>
      </c>
      <c r="J52" s="37">
        <f>IFERROR(VLOOKUP($F52,distrito059,5,0),"-")</f>
        <v>284</v>
      </c>
      <c r="K52" s="25">
        <f>IFERROR(VLOOKUP($F52,distrito059,6,0),"-")</f>
        <v>86</v>
      </c>
      <c r="L52" s="21">
        <f>IFERROR(VLOOKUP($F52,distrito059,7,0),"-")</f>
        <v>30.281690140845068</v>
      </c>
      <c r="M52" s="17">
        <f>IFERROR(VLOOKUP($F52,distrito059,8,0),"-")</f>
        <v>327</v>
      </c>
      <c r="N52" s="25">
        <f>IFERROR(VLOOKUP($F52,distrito059,9,0),"-")</f>
        <v>15</v>
      </c>
      <c r="O52" s="30">
        <f>IFERROR(VLOOKUP($F52,distrito059,10,0),"-")</f>
        <v>4.5871559633027523</v>
      </c>
      <c r="P52" s="17">
        <f>IFERROR(VLOOKUP($F52,distrito059,11,0),"-")</f>
        <v>327</v>
      </c>
      <c r="Q52" s="25">
        <f>IFERROR(VLOOKUP($F52,distrito059,12,0),"-")</f>
        <v>10</v>
      </c>
      <c r="R52" s="31">
        <f>IFERROR(VLOOKUP($F52,distrito059,13,0),"-")</f>
        <v>3.0581039755351682</v>
      </c>
      <c r="S52" s="25">
        <f>IFERROR(VLOOKUP($F52,distrito059,14,0),"-")</f>
        <v>305</v>
      </c>
      <c r="T52" s="25">
        <f>IFERROR(VLOOKUP($F52,distrito059,15,0),"-")</f>
        <v>35</v>
      </c>
      <c r="U52" s="21">
        <f>IFERROR(VLOOKUP($F52,distrito059,16,0),"-")</f>
        <v>11.475409836065573</v>
      </c>
      <c r="V52" s="37">
        <f>IFERROR(VLOOKUP($F52,distrito059,17,0),"-")</f>
        <v>10</v>
      </c>
      <c r="W52" s="31">
        <f>IFERROR(VLOOKUP($F52,distrito059,18,0),"-")</f>
        <v>3.0581039755351682</v>
      </c>
      <c r="X52" s="37">
        <f>IFERROR(VLOOKUP($F52,distrito059,19,0),"-")</f>
        <v>2</v>
      </c>
      <c r="Y52" s="30">
        <f>IFERROR(VLOOKUP($F52,distrito059,20,0),"-")</f>
        <v>0.6116207951070336</v>
      </c>
    </row>
    <row r="53" spans="2:25" ht="15" customHeight="1" x14ac:dyDescent="0.25">
      <c r="B53" s="5" t="s">
        <v>115</v>
      </c>
      <c r="C53" s="7" t="s">
        <v>116</v>
      </c>
      <c r="D53" s="7" t="s">
        <v>120</v>
      </c>
      <c r="E53" s="7" t="s">
        <v>120</v>
      </c>
      <c r="F53" s="44">
        <v>170101</v>
      </c>
      <c r="G53" s="17">
        <f>IFERROR(VLOOKUP($F53,distrito059,2,0),"-")</f>
        <v>1114</v>
      </c>
      <c r="H53" s="25">
        <f>IFERROR(VLOOKUP($F53,distrito059,3,0),"-")</f>
        <v>100</v>
      </c>
      <c r="I53" s="21">
        <f>IFERROR(VLOOKUP($F53,distrito059,4,0),"-")</f>
        <v>8.9766606822262123</v>
      </c>
      <c r="J53" s="37">
        <f>IFERROR(VLOOKUP($F53,distrito059,5,0),"-")</f>
        <v>1014</v>
      </c>
      <c r="K53" s="25">
        <f>IFERROR(VLOOKUP($F53,distrito059,6,0),"-")</f>
        <v>298</v>
      </c>
      <c r="L53" s="21">
        <f>IFERROR(VLOOKUP($F53,distrito059,7,0),"-")</f>
        <v>29.388560157790927</v>
      </c>
      <c r="M53" s="17">
        <f>IFERROR(VLOOKUP($F53,distrito059,8,0),"-")</f>
        <v>1114</v>
      </c>
      <c r="N53" s="25">
        <f>IFERROR(VLOOKUP($F53,distrito059,9,0),"-")</f>
        <v>39</v>
      </c>
      <c r="O53" s="30">
        <f>IFERROR(VLOOKUP($F53,distrito059,10,0),"-")</f>
        <v>3.5008976660682229</v>
      </c>
      <c r="P53" s="17">
        <f>IFERROR(VLOOKUP($F53,distrito059,11,0),"-")</f>
        <v>1114</v>
      </c>
      <c r="Q53" s="25">
        <f>IFERROR(VLOOKUP($F53,distrito059,12,0),"-")</f>
        <v>24</v>
      </c>
      <c r="R53" s="31">
        <f>IFERROR(VLOOKUP($F53,distrito059,13,0),"-")</f>
        <v>2.1543985637342908</v>
      </c>
      <c r="S53" s="25">
        <f>IFERROR(VLOOKUP($F53,distrito059,14,0),"-")</f>
        <v>1019</v>
      </c>
      <c r="T53" s="25">
        <f>IFERROR(VLOOKUP($F53,distrito059,15,0),"-")</f>
        <v>110</v>
      </c>
      <c r="U53" s="21">
        <f>IFERROR(VLOOKUP($F53,distrito059,16,0),"-")</f>
        <v>10.794896957801766</v>
      </c>
      <c r="V53" s="37">
        <f>IFERROR(VLOOKUP($F53,distrito059,17,0),"-")</f>
        <v>62</v>
      </c>
      <c r="W53" s="31">
        <f>IFERROR(VLOOKUP($F53,distrito059,18,0),"-")</f>
        <v>5.5655296229802511</v>
      </c>
      <c r="X53" s="37">
        <f>IFERROR(VLOOKUP($F53,distrito059,19,0),"-")</f>
        <v>9</v>
      </c>
      <c r="Y53" s="30">
        <f>IFERROR(VLOOKUP($F53,distrito059,20,0),"-")</f>
        <v>0.80789946140035895</v>
      </c>
    </row>
    <row r="54" spans="2:25" ht="15" customHeight="1" thickBot="1" x14ac:dyDescent="0.3">
      <c r="B54" s="5" t="s">
        <v>115</v>
      </c>
      <c r="C54" s="7" t="s">
        <v>116</v>
      </c>
      <c r="D54" s="7" t="s">
        <v>120</v>
      </c>
      <c r="E54" s="7" t="s">
        <v>121</v>
      </c>
      <c r="F54" s="44">
        <v>170103</v>
      </c>
      <c r="G54" s="17">
        <f>IFERROR(VLOOKUP($F54,distrito059,2,0),"-")</f>
        <v>1017</v>
      </c>
      <c r="H54" s="25">
        <f>IFERROR(VLOOKUP($F54,distrito059,3,0),"-")</f>
        <v>163</v>
      </c>
      <c r="I54" s="21">
        <f>IFERROR(VLOOKUP($F54,distrito059,4,0),"-")</f>
        <v>16.027531956735498</v>
      </c>
      <c r="J54" s="37">
        <f>IFERROR(VLOOKUP($F54,distrito059,5,0),"-")</f>
        <v>854</v>
      </c>
      <c r="K54" s="25">
        <f>IFERROR(VLOOKUP($F54,distrito059,6,0),"-")</f>
        <v>268</v>
      </c>
      <c r="L54" s="21">
        <f>IFERROR(VLOOKUP($F54,distrito059,7,0),"-")</f>
        <v>31.381733021077284</v>
      </c>
      <c r="M54" s="17">
        <f>IFERROR(VLOOKUP($F54,distrito059,8,0),"-")</f>
        <v>1017</v>
      </c>
      <c r="N54" s="25">
        <f>IFERROR(VLOOKUP($F54,distrito059,9,0),"-")</f>
        <v>27</v>
      </c>
      <c r="O54" s="30">
        <f>IFERROR(VLOOKUP($F54,distrito059,10,0),"-")</f>
        <v>2.6548672566371683</v>
      </c>
      <c r="P54" s="17">
        <f>IFERROR(VLOOKUP($F54,distrito059,11,0),"-")</f>
        <v>1017</v>
      </c>
      <c r="Q54" s="25">
        <f>IFERROR(VLOOKUP($F54,distrito059,12,0),"-")</f>
        <v>21</v>
      </c>
      <c r="R54" s="31">
        <f>IFERROR(VLOOKUP($F54,distrito059,13,0),"-")</f>
        <v>2.0648967551622417</v>
      </c>
      <c r="S54" s="25">
        <f>IFERROR(VLOOKUP($F54,distrito059,14,0),"-")</f>
        <v>910</v>
      </c>
      <c r="T54" s="25">
        <f>IFERROR(VLOOKUP($F54,distrito059,15,0),"-")</f>
        <v>98</v>
      </c>
      <c r="U54" s="21">
        <f>IFERROR(VLOOKUP($F54,distrito059,16,0),"-")</f>
        <v>10.76923076923077</v>
      </c>
      <c r="V54" s="37">
        <f>IFERROR(VLOOKUP($F54,distrito059,17,0),"-")</f>
        <v>58</v>
      </c>
      <c r="W54" s="31">
        <f>IFERROR(VLOOKUP($F54,distrito059,18,0),"-")</f>
        <v>5.703048180924287</v>
      </c>
      <c r="X54" s="37">
        <f>IFERROR(VLOOKUP($F54,distrito059,19,0),"-")</f>
        <v>28</v>
      </c>
      <c r="Y54" s="30">
        <f>IFERROR(VLOOKUP($F54,distrito059,20,0),"-")</f>
        <v>2.7531956735496559</v>
      </c>
    </row>
    <row r="55" spans="2:25" ht="15" customHeight="1" thickBot="1" x14ac:dyDescent="0.3">
      <c r="B55" s="81"/>
      <c r="C55" s="71"/>
      <c r="D55" s="71" t="str">
        <f>UPPER(_xlfn.CONCAT("Total ",B54))</f>
        <v>TOTAL ZONA AMAZÓNICA ARTICULADA</v>
      </c>
      <c r="E55" s="71"/>
      <c r="F55" s="82"/>
      <c r="G55" s="19">
        <f>SUM(G50:G54)</f>
        <v>2900</v>
      </c>
      <c r="H55" s="27">
        <f>SUM(H50:H54)</f>
        <v>346</v>
      </c>
      <c r="I55" s="23">
        <f>H55/G55*100</f>
        <v>11.931034482758621</v>
      </c>
      <c r="J55" s="39">
        <f>SUM(J50:J54)</f>
        <v>2554</v>
      </c>
      <c r="K55" s="27">
        <f>SUM(K50:K54)</f>
        <v>777</v>
      </c>
      <c r="L55" s="23">
        <f>K55/J55*100</f>
        <v>30.422866092404071</v>
      </c>
      <c r="M55" s="19">
        <f>SUM(M50:M54)</f>
        <v>2900</v>
      </c>
      <c r="N55" s="27">
        <f>SUM(N50:N54)</f>
        <v>93</v>
      </c>
      <c r="O55" s="34">
        <f>N55/M55*100</f>
        <v>3.2068965517241379</v>
      </c>
      <c r="P55" s="19">
        <f>SUM(P50:P54)</f>
        <v>2900</v>
      </c>
      <c r="Q55" s="27">
        <f>SUM(Q50:Q54)</f>
        <v>62</v>
      </c>
      <c r="R55" s="35">
        <f>Q55/P55*100</f>
        <v>2.1379310344827585</v>
      </c>
      <c r="S55" s="70">
        <f>SUM(S50:S54)</f>
        <v>2637</v>
      </c>
      <c r="T55" s="19">
        <f>SUM(T50:T54)</f>
        <v>280</v>
      </c>
      <c r="U55" s="35">
        <f>T55/S55*100</f>
        <v>10.618126659082289</v>
      </c>
      <c r="V55" s="39">
        <f>SUM(V50:V54)</f>
        <v>159</v>
      </c>
      <c r="W55" s="35">
        <f>V55/P55*100</f>
        <v>5.4827586206896557</v>
      </c>
      <c r="X55" s="39">
        <f>SUM(X50:X54)</f>
        <v>42</v>
      </c>
      <c r="Y55" s="34">
        <f>X55/P55*100</f>
        <v>1.4482758620689655</v>
      </c>
    </row>
    <row r="56" spans="2:25" ht="15" customHeight="1" x14ac:dyDescent="0.25">
      <c r="B56" s="5" t="s">
        <v>122</v>
      </c>
      <c r="C56" s="7" t="s">
        <v>123</v>
      </c>
      <c r="D56" s="7" t="s">
        <v>124</v>
      </c>
      <c r="E56" s="7" t="s">
        <v>125</v>
      </c>
      <c r="F56" s="44">
        <v>10205</v>
      </c>
      <c r="G56" s="17">
        <f t="shared" ref="G56:G76" si="19">IFERROR(VLOOKUP($F56,distrito059,2,0),"-")</f>
        <v>3787</v>
      </c>
      <c r="H56" s="25">
        <f t="shared" ref="H56:H76" si="20">IFERROR(VLOOKUP($F56,distrito059,3,0),"-")</f>
        <v>1294</v>
      </c>
      <c r="I56" s="21">
        <f t="shared" ref="I56:I76" si="21">IFERROR(VLOOKUP($F56,distrito059,4,0),"-")</f>
        <v>34.169527330340635</v>
      </c>
      <c r="J56" s="37">
        <f t="shared" ref="J56:J76" si="22">IFERROR(VLOOKUP($F56,distrito059,5,0),"-")</f>
        <v>2493</v>
      </c>
      <c r="K56" s="25">
        <f t="shared" ref="K56:K76" si="23">IFERROR(VLOOKUP($F56,distrito059,6,0),"-")</f>
        <v>1430</v>
      </c>
      <c r="L56" s="21">
        <f t="shared" ref="L56:L76" si="24">IFERROR(VLOOKUP($F56,distrito059,7,0),"-")</f>
        <v>57.360609707180096</v>
      </c>
      <c r="M56" s="17">
        <f t="shared" ref="M56:M76" si="25">IFERROR(VLOOKUP($F56,distrito059,8,0),"-")</f>
        <v>3787</v>
      </c>
      <c r="N56" s="25">
        <f t="shared" ref="N56:N76" si="26">IFERROR(VLOOKUP($F56,distrito059,9,0),"-")</f>
        <v>210</v>
      </c>
      <c r="O56" s="30">
        <f t="shared" ref="O56:O76" si="27">IFERROR(VLOOKUP($F56,distrito059,10,0),"-")</f>
        <v>5.5452865064695009</v>
      </c>
      <c r="P56" s="17">
        <f t="shared" ref="P56:P76" si="28">IFERROR(VLOOKUP($F56,distrito059,11,0),"-")</f>
        <v>3787</v>
      </c>
      <c r="Q56" s="25">
        <f t="shared" ref="Q56:Q76" si="29">IFERROR(VLOOKUP($F56,distrito059,12,0),"-")</f>
        <v>55</v>
      </c>
      <c r="R56" s="31">
        <f t="shared" ref="R56:R76" si="30">IFERROR(VLOOKUP($F56,distrito059,13,0),"-")</f>
        <v>1.4523369421705836</v>
      </c>
      <c r="S56" s="25">
        <f t="shared" ref="S56:S76" si="31">IFERROR(VLOOKUP($F56,distrito059,14,0),"-")</f>
        <v>3462</v>
      </c>
      <c r="T56" s="25">
        <f t="shared" ref="T56:T76" si="32">IFERROR(VLOOKUP($F56,distrito059,15,0),"-")</f>
        <v>207</v>
      </c>
      <c r="U56" s="21">
        <f t="shared" ref="U56:U76" si="33">IFERROR(VLOOKUP($F56,distrito059,16,0),"-")</f>
        <v>5.979202772963605</v>
      </c>
      <c r="V56" s="37">
        <f t="shared" ref="V56:V76" si="34">IFERROR(VLOOKUP($F56,distrito059,17,0),"-")</f>
        <v>221</v>
      </c>
      <c r="W56" s="31">
        <f t="shared" ref="W56:W76" si="35">IFERROR(VLOOKUP($F56,distrito059,18,0),"-")</f>
        <v>5.8357538949036174</v>
      </c>
      <c r="X56" s="37">
        <f t="shared" ref="X56:X76" si="36">IFERROR(VLOOKUP($F56,distrito059,19,0),"-")</f>
        <v>49</v>
      </c>
      <c r="Y56" s="30">
        <f t="shared" ref="Y56:Y76" si="37">IFERROR(VLOOKUP($F56,distrito059,20,0),"-")</f>
        <v>1.2939001848428837</v>
      </c>
    </row>
    <row r="57" spans="2:25" ht="15" customHeight="1" x14ac:dyDescent="0.25">
      <c r="B57" s="5" t="s">
        <v>122</v>
      </c>
      <c r="C57" s="7" t="s">
        <v>123</v>
      </c>
      <c r="D57" s="7" t="s">
        <v>126</v>
      </c>
      <c r="E57" s="7" t="s">
        <v>127</v>
      </c>
      <c r="F57" s="44">
        <v>10402</v>
      </c>
      <c r="G57" s="17">
        <f t="shared" si="19"/>
        <v>1631</v>
      </c>
      <c r="H57" s="25">
        <f t="shared" si="20"/>
        <v>640</v>
      </c>
      <c r="I57" s="21">
        <f t="shared" si="21"/>
        <v>39.239730226854689</v>
      </c>
      <c r="J57" s="37">
        <f t="shared" si="22"/>
        <v>991</v>
      </c>
      <c r="K57" s="25">
        <f t="shared" si="23"/>
        <v>611</v>
      </c>
      <c r="L57" s="21">
        <f t="shared" si="24"/>
        <v>61.654894046417766</v>
      </c>
      <c r="M57" s="17">
        <f t="shared" si="25"/>
        <v>1631</v>
      </c>
      <c r="N57" s="25">
        <f t="shared" si="26"/>
        <v>141</v>
      </c>
      <c r="O57" s="30">
        <f t="shared" si="27"/>
        <v>8.6450030656039232</v>
      </c>
      <c r="P57" s="17">
        <f t="shared" si="28"/>
        <v>1631</v>
      </c>
      <c r="Q57" s="25">
        <f t="shared" si="29"/>
        <v>36</v>
      </c>
      <c r="R57" s="31">
        <f t="shared" si="30"/>
        <v>2.2072348252605765</v>
      </c>
      <c r="S57" s="25">
        <f t="shared" si="31"/>
        <v>1434</v>
      </c>
      <c r="T57" s="25">
        <f t="shared" si="32"/>
        <v>82</v>
      </c>
      <c r="U57" s="21">
        <f t="shared" si="33"/>
        <v>5.7182705718270572</v>
      </c>
      <c r="V57" s="37">
        <f t="shared" si="34"/>
        <v>104</v>
      </c>
      <c r="W57" s="31">
        <f t="shared" si="35"/>
        <v>6.3764561618638878</v>
      </c>
      <c r="X57" s="37">
        <f t="shared" si="36"/>
        <v>57</v>
      </c>
      <c r="Y57" s="30">
        <f t="shared" si="37"/>
        <v>3.4947884733292458</v>
      </c>
    </row>
    <row r="58" spans="2:25" ht="15" customHeight="1" x14ac:dyDescent="0.25">
      <c r="B58" s="5" t="s">
        <v>122</v>
      </c>
      <c r="C58" s="7" t="s">
        <v>123</v>
      </c>
      <c r="D58" s="7" t="s">
        <v>126</v>
      </c>
      <c r="E58" s="7" t="s">
        <v>128</v>
      </c>
      <c r="F58" s="44">
        <v>10403</v>
      </c>
      <c r="G58" s="17">
        <f t="shared" si="19"/>
        <v>2336</v>
      </c>
      <c r="H58" s="25">
        <f t="shared" si="20"/>
        <v>901</v>
      </c>
      <c r="I58" s="21">
        <f t="shared" si="21"/>
        <v>38.570205479452049</v>
      </c>
      <c r="J58" s="37">
        <f t="shared" si="22"/>
        <v>1435</v>
      </c>
      <c r="K58" s="25">
        <f t="shared" si="23"/>
        <v>819</v>
      </c>
      <c r="L58" s="21">
        <f t="shared" si="24"/>
        <v>57.073170731707314</v>
      </c>
      <c r="M58" s="17">
        <f t="shared" si="25"/>
        <v>2336</v>
      </c>
      <c r="N58" s="25">
        <f t="shared" si="26"/>
        <v>216</v>
      </c>
      <c r="O58" s="30">
        <f t="shared" si="27"/>
        <v>9.2465753424657535</v>
      </c>
      <c r="P58" s="17">
        <f t="shared" si="28"/>
        <v>2336</v>
      </c>
      <c r="Q58" s="25">
        <f t="shared" si="29"/>
        <v>52</v>
      </c>
      <c r="R58" s="31">
        <f t="shared" si="30"/>
        <v>2.2260273972602738</v>
      </c>
      <c r="S58" s="25">
        <f t="shared" si="31"/>
        <v>2137</v>
      </c>
      <c r="T58" s="25">
        <f t="shared" si="32"/>
        <v>177</v>
      </c>
      <c r="U58" s="21">
        <f t="shared" si="33"/>
        <v>8.2826392138511942</v>
      </c>
      <c r="V58" s="37">
        <f t="shared" si="34"/>
        <v>113</v>
      </c>
      <c r="W58" s="31">
        <f t="shared" si="35"/>
        <v>4.8373287671232879</v>
      </c>
      <c r="X58" s="37">
        <f t="shared" si="36"/>
        <v>34</v>
      </c>
      <c r="Y58" s="30">
        <f t="shared" si="37"/>
        <v>1.4554794520547945</v>
      </c>
    </row>
    <row r="59" spans="2:25" ht="15" customHeight="1" x14ac:dyDescent="0.25">
      <c r="B59" s="5" t="s">
        <v>122</v>
      </c>
      <c r="C59" s="7" t="s">
        <v>129</v>
      </c>
      <c r="D59" s="7" t="s">
        <v>130</v>
      </c>
      <c r="E59" s="7" t="s">
        <v>131</v>
      </c>
      <c r="F59" s="44">
        <v>160704</v>
      </c>
      <c r="G59" s="17">
        <f t="shared" si="19"/>
        <v>832</v>
      </c>
      <c r="H59" s="25">
        <f t="shared" si="20"/>
        <v>283</v>
      </c>
      <c r="I59" s="21">
        <f t="shared" si="21"/>
        <v>34.01442307692308</v>
      </c>
      <c r="J59" s="37">
        <f t="shared" si="22"/>
        <v>549</v>
      </c>
      <c r="K59" s="25">
        <f t="shared" si="23"/>
        <v>280</v>
      </c>
      <c r="L59" s="21">
        <f t="shared" si="24"/>
        <v>51.001821493624774</v>
      </c>
      <c r="M59" s="17">
        <f t="shared" si="25"/>
        <v>832</v>
      </c>
      <c r="N59" s="25">
        <f t="shared" si="26"/>
        <v>78</v>
      </c>
      <c r="O59" s="30">
        <f t="shared" si="27"/>
        <v>9.375</v>
      </c>
      <c r="P59" s="17">
        <f t="shared" si="28"/>
        <v>832</v>
      </c>
      <c r="Q59" s="25">
        <f t="shared" si="29"/>
        <v>52</v>
      </c>
      <c r="R59" s="31">
        <f t="shared" si="30"/>
        <v>6.25</v>
      </c>
      <c r="S59" s="25">
        <f t="shared" si="31"/>
        <v>712</v>
      </c>
      <c r="T59" s="25">
        <f t="shared" si="32"/>
        <v>81</v>
      </c>
      <c r="U59" s="21">
        <f t="shared" si="33"/>
        <v>11.376404494382022</v>
      </c>
      <c r="V59" s="37">
        <f t="shared" si="34"/>
        <v>55</v>
      </c>
      <c r="W59" s="31">
        <f t="shared" si="35"/>
        <v>6.6105769230769234</v>
      </c>
      <c r="X59" s="37">
        <f t="shared" si="36"/>
        <v>13</v>
      </c>
      <c r="Y59" s="30">
        <f t="shared" si="37"/>
        <v>1.5625</v>
      </c>
    </row>
    <row r="60" spans="2:25" ht="15" customHeight="1" x14ac:dyDescent="0.25">
      <c r="B60" s="5" t="s">
        <v>122</v>
      </c>
      <c r="C60" s="7" t="s">
        <v>129</v>
      </c>
      <c r="D60" s="7" t="s">
        <v>130</v>
      </c>
      <c r="E60" s="7" t="s">
        <v>132</v>
      </c>
      <c r="F60" s="44">
        <v>160706</v>
      </c>
      <c r="G60" s="17">
        <f t="shared" si="19"/>
        <v>965</v>
      </c>
      <c r="H60" s="25">
        <f t="shared" si="20"/>
        <v>351</v>
      </c>
      <c r="I60" s="21">
        <f t="shared" si="21"/>
        <v>36.373056994818654</v>
      </c>
      <c r="J60" s="37">
        <f t="shared" si="22"/>
        <v>614</v>
      </c>
      <c r="K60" s="25">
        <f t="shared" si="23"/>
        <v>297</v>
      </c>
      <c r="L60" s="21">
        <f t="shared" si="24"/>
        <v>48.371335504885991</v>
      </c>
      <c r="M60" s="17">
        <f t="shared" si="25"/>
        <v>965</v>
      </c>
      <c r="N60" s="25">
        <f t="shared" si="26"/>
        <v>129</v>
      </c>
      <c r="O60" s="30">
        <f t="shared" si="27"/>
        <v>13.367875647668392</v>
      </c>
      <c r="P60" s="17">
        <f t="shared" si="28"/>
        <v>965</v>
      </c>
      <c r="Q60" s="25">
        <f t="shared" si="29"/>
        <v>76</v>
      </c>
      <c r="R60" s="31">
        <f t="shared" si="30"/>
        <v>7.8756476683937828</v>
      </c>
      <c r="S60" s="25">
        <f t="shared" si="31"/>
        <v>824</v>
      </c>
      <c r="T60" s="25">
        <f t="shared" si="32"/>
        <v>100</v>
      </c>
      <c r="U60" s="21">
        <f t="shared" si="33"/>
        <v>12.135922330097088</v>
      </c>
      <c r="V60" s="37">
        <f t="shared" si="34"/>
        <v>48</v>
      </c>
      <c r="W60" s="31">
        <f t="shared" si="35"/>
        <v>4.9740932642487046</v>
      </c>
      <c r="X60" s="37">
        <f t="shared" si="36"/>
        <v>17</v>
      </c>
      <c r="Y60" s="30">
        <f t="shared" si="37"/>
        <v>1.7616580310880827</v>
      </c>
    </row>
    <row r="61" spans="2:25" ht="15" customHeight="1" x14ac:dyDescent="0.25">
      <c r="B61" s="5" t="s">
        <v>122</v>
      </c>
      <c r="C61" s="7" t="s">
        <v>129</v>
      </c>
      <c r="D61" s="7" t="s">
        <v>133</v>
      </c>
      <c r="E61" s="7" t="s">
        <v>134</v>
      </c>
      <c r="F61" s="44">
        <v>160107</v>
      </c>
      <c r="G61" s="17">
        <f t="shared" si="19"/>
        <v>1141</v>
      </c>
      <c r="H61" s="25">
        <f t="shared" si="20"/>
        <v>349</v>
      </c>
      <c r="I61" s="21">
        <f t="shared" si="21"/>
        <v>30.587204206836109</v>
      </c>
      <c r="J61" s="37">
        <f t="shared" si="22"/>
        <v>792</v>
      </c>
      <c r="K61" s="25">
        <f t="shared" si="23"/>
        <v>412</v>
      </c>
      <c r="L61" s="21">
        <f t="shared" si="24"/>
        <v>52.020202020202021</v>
      </c>
      <c r="M61" s="17">
        <f t="shared" si="25"/>
        <v>1141</v>
      </c>
      <c r="N61" s="25">
        <f t="shared" si="26"/>
        <v>110</v>
      </c>
      <c r="O61" s="30">
        <f t="shared" si="27"/>
        <v>9.6406660823838735</v>
      </c>
      <c r="P61" s="17">
        <f t="shared" si="28"/>
        <v>1141</v>
      </c>
      <c r="Q61" s="25">
        <f t="shared" si="29"/>
        <v>35</v>
      </c>
      <c r="R61" s="31">
        <f t="shared" si="30"/>
        <v>3.0674846625766872</v>
      </c>
      <c r="S61" s="25">
        <f t="shared" si="31"/>
        <v>1044</v>
      </c>
      <c r="T61" s="25">
        <f t="shared" si="32"/>
        <v>96</v>
      </c>
      <c r="U61" s="21">
        <f t="shared" si="33"/>
        <v>9.1954022988505741</v>
      </c>
      <c r="V61" s="37">
        <f t="shared" si="34"/>
        <v>52</v>
      </c>
      <c r="W61" s="31">
        <f t="shared" si="35"/>
        <v>4.5574057843996494</v>
      </c>
      <c r="X61" s="37">
        <f t="shared" si="36"/>
        <v>10</v>
      </c>
      <c r="Y61" s="30">
        <f t="shared" si="37"/>
        <v>0.87642418930762489</v>
      </c>
    </row>
    <row r="62" spans="2:25" ht="15" customHeight="1" x14ac:dyDescent="0.25">
      <c r="B62" s="5" t="s">
        <v>122</v>
      </c>
      <c r="C62" s="7" t="s">
        <v>129</v>
      </c>
      <c r="D62" s="7" t="s">
        <v>133</v>
      </c>
      <c r="E62" s="7" t="s">
        <v>135</v>
      </c>
      <c r="F62" s="44">
        <v>160110</v>
      </c>
      <c r="G62" s="17">
        <f t="shared" si="19"/>
        <v>665</v>
      </c>
      <c r="H62" s="25">
        <f t="shared" si="20"/>
        <v>241</v>
      </c>
      <c r="I62" s="21">
        <f t="shared" si="21"/>
        <v>36.2406015037594</v>
      </c>
      <c r="J62" s="37">
        <f t="shared" si="22"/>
        <v>424</v>
      </c>
      <c r="K62" s="25">
        <f t="shared" si="23"/>
        <v>234</v>
      </c>
      <c r="L62" s="21">
        <f t="shared" si="24"/>
        <v>55.188679245283026</v>
      </c>
      <c r="M62" s="17">
        <f t="shared" si="25"/>
        <v>665</v>
      </c>
      <c r="N62" s="25">
        <f t="shared" si="26"/>
        <v>64</v>
      </c>
      <c r="O62" s="30">
        <f t="shared" si="27"/>
        <v>9.6240601503759411</v>
      </c>
      <c r="P62" s="17">
        <f t="shared" si="28"/>
        <v>665</v>
      </c>
      <c r="Q62" s="25">
        <f t="shared" si="29"/>
        <v>14</v>
      </c>
      <c r="R62" s="31">
        <f t="shared" si="30"/>
        <v>2.1052631578947367</v>
      </c>
      <c r="S62" s="25">
        <f t="shared" si="31"/>
        <v>630</v>
      </c>
      <c r="T62" s="25">
        <f t="shared" si="32"/>
        <v>42</v>
      </c>
      <c r="U62" s="21">
        <f t="shared" si="33"/>
        <v>6.666666666666667</v>
      </c>
      <c r="V62" s="37">
        <f t="shared" si="34"/>
        <v>18</v>
      </c>
      <c r="W62" s="31">
        <f t="shared" si="35"/>
        <v>2.7067669172932329</v>
      </c>
      <c r="X62" s="37">
        <f t="shared" si="36"/>
        <v>3</v>
      </c>
      <c r="Y62" s="30">
        <f t="shared" si="37"/>
        <v>0.45112781954887221</v>
      </c>
    </row>
    <row r="63" spans="2:25" ht="15" customHeight="1" x14ac:dyDescent="0.25">
      <c r="B63" s="5" t="s">
        <v>122</v>
      </c>
      <c r="C63" s="7" t="s">
        <v>129</v>
      </c>
      <c r="D63" s="7" t="s">
        <v>129</v>
      </c>
      <c r="E63" s="7" t="s">
        <v>136</v>
      </c>
      <c r="F63" s="44">
        <v>160303</v>
      </c>
      <c r="G63" s="17">
        <f t="shared" si="19"/>
        <v>678</v>
      </c>
      <c r="H63" s="25">
        <f t="shared" si="20"/>
        <v>224</v>
      </c>
      <c r="I63" s="21">
        <f t="shared" si="21"/>
        <v>33.038348082595867</v>
      </c>
      <c r="J63" s="37">
        <f t="shared" si="22"/>
        <v>454</v>
      </c>
      <c r="K63" s="25">
        <f t="shared" si="23"/>
        <v>226</v>
      </c>
      <c r="L63" s="21">
        <f t="shared" si="24"/>
        <v>49.779735682819378</v>
      </c>
      <c r="M63" s="17">
        <f t="shared" si="25"/>
        <v>678</v>
      </c>
      <c r="N63" s="25">
        <f t="shared" si="26"/>
        <v>87</v>
      </c>
      <c r="O63" s="30">
        <f t="shared" si="27"/>
        <v>12.831858407079647</v>
      </c>
      <c r="P63" s="17">
        <f t="shared" si="28"/>
        <v>678</v>
      </c>
      <c r="Q63" s="25">
        <f t="shared" si="29"/>
        <v>48</v>
      </c>
      <c r="R63" s="31">
        <f t="shared" si="30"/>
        <v>7.0796460176991154</v>
      </c>
      <c r="S63" s="25">
        <f t="shared" si="31"/>
        <v>603</v>
      </c>
      <c r="T63" s="25">
        <f t="shared" si="32"/>
        <v>71</v>
      </c>
      <c r="U63" s="21">
        <f t="shared" si="33"/>
        <v>11.774461028192372</v>
      </c>
      <c r="V63" s="37">
        <f t="shared" si="34"/>
        <v>23</v>
      </c>
      <c r="W63" s="31">
        <f t="shared" si="35"/>
        <v>3.3923303834808261</v>
      </c>
      <c r="X63" s="37">
        <f t="shared" si="36"/>
        <v>4</v>
      </c>
      <c r="Y63" s="30">
        <f t="shared" si="37"/>
        <v>0.58997050147492625</v>
      </c>
    </row>
    <row r="64" spans="2:25" ht="15" customHeight="1" x14ac:dyDescent="0.25">
      <c r="B64" s="5" t="s">
        <v>122</v>
      </c>
      <c r="C64" s="7" t="s">
        <v>129</v>
      </c>
      <c r="D64" s="7" t="s">
        <v>129</v>
      </c>
      <c r="E64" s="7" t="s">
        <v>137</v>
      </c>
      <c r="F64" s="44">
        <v>160304</v>
      </c>
      <c r="G64" s="17">
        <f t="shared" si="19"/>
        <v>428</v>
      </c>
      <c r="H64" s="25">
        <f t="shared" si="20"/>
        <v>72</v>
      </c>
      <c r="I64" s="21">
        <f t="shared" si="21"/>
        <v>16.822429906542055</v>
      </c>
      <c r="J64" s="37">
        <f t="shared" si="22"/>
        <v>356</v>
      </c>
      <c r="K64" s="25">
        <f t="shared" si="23"/>
        <v>168</v>
      </c>
      <c r="L64" s="21">
        <f t="shared" si="24"/>
        <v>47.191011235955052</v>
      </c>
      <c r="M64" s="17">
        <f t="shared" si="25"/>
        <v>428</v>
      </c>
      <c r="N64" s="25">
        <f t="shared" si="26"/>
        <v>27</v>
      </c>
      <c r="O64" s="30">
        <f t="shared" si="27"/>
        <v>6.3084112149532707</v>
      </c>
      <c r="P64" s="17">
        <f t="shared" si="28"/>
        <v>428</v>
      </c>
      <c r="Q64" s="25">
        <f t="shared" si="29"/>
        <v>12</v>
      </c>
      <c r="R64" s="31">
        <f t="shared" si="30"/>
        <v>2.8037383177570092</v>
      </c>
      <c r="S64" s="25">
        <f t="shared" si="31"/>
        <v>389</v>
      </c>
      <c r="T64" s="25">
        <f t="shared" si="32"/>
        <v>35</v>
      </c>
      <c r="U64" s="21">
        <f t="shared" si="33"/>
        <v>8.9974293059125969</v>
      </c>
      <c r="V64" s="37">
        <f t="shared" si="34"/>
        <v>21</v>
      </c>
      <c r="W64" s="31">
        <f t="shared" si="35"/>
        <v>4.9065420560747661</v>
      </c>
      <c r="X64" s="37">
        <f t="shared" si="36"/>
        <v>6</v>
      </c>
      <c r="Y64" s="30">
        <f t="shared" si="37"/>
        <v>1.4018691588785046</v>
      </c>
    </row>
    <row r="65" spans="2:25" ht="15" customHeight="1" x14ac:dyDescent="0.25">
      <c r="B65" s="5" t="s">
        <v>122</v>
      </c>
      <c r="C65" s="7" t="s">
        <v>129</v>
      </c>
      <c r="D65" s="7" t="s">
        <v>138</v>
      </c>
      <c r="E65" s="7" t="s">
        <v>139</v>
      </c>
      <c r="F65" s="44">
        <v>160401</v>
      </c>
      <c r="G65" s="17">
        <f t="shared" si="19"/>
        <v>1640</v>
      </c>
      <c r="H65" s="25">
        <f t="shared" si="20"/>
        <v>452</v>
      </c>
      <c r="I65" s="21">
        <f t="shared" si="21"/>
        <v>27.560975609756099</v>
      </c>
      <c r="J65" s="37">
        <f t="shared" si="22"/>
        <v>1188</v>
      </c>
      <c r="K65" s="25">
        <f t="shared" si="23"/>
        <v>601</v>
      </c>
      <c r="L65" s="21">
        <f t="shared" si="24"/>
        <v>50.589225589225585</v>
      </c>
      <c r="M65" s="17">
        <f t="shared" si="25"/>
        <v>1640</v>
      </c>
      <c r="N65" s="25">
        <f t="shared" si="26"/>
        <v>140</v>
      </c>
      <c r="O65" s="30">
        <f t="shared" si="27"/>
        <v>8.536585365853659</v>
      </c>
      <c r="P65" s="17">
        <f t="shared" si="28"/>
        <v>1640</v>
      </c>
      <c r="Q65" s="25">
        <f t="shared" si="29"/>
        <v>73</v>
      </c>
      <c r="R65" s="31">
        <f t="shared" si="30"/>
        <v>4.4512195121951219</v>
      </c>
      <c r="S65" s="25">
        <f t="shared" si="31"/>
        <v>1461</v>
      </c>
      <c r="T65" s="25">
        <f t="shared" si="32"/>
        <v>154</v>
      </c>
      <c r="U65" s="21">
        <f t="shared" si="33"/>
        <v>10.540725530458591</v>
      </c>
      <c r="V65" s="37">
        <f t="shared" si="34"/>
        <v>84</v>
      </c>
      <c r="W65" s="31">
        <f t="shared" si="35"/>
        <v>5.1219512195121952</v>
      </c>
      <c r="X65" s="37">
        <f t="shared" si="36"/>
        <v>22</v>
      </c>
      <c r="Y65" s="30">
        <f t="shared" si="37"/>
        <v>1.3414634146341464</v>
      </c>
    </row>
    <row r="66" spans="2:25" ht="15" customHeight="1" x14ac:dyDescent="0.25">
      <c r="B66" s="5" t="s">
        <v>122</v>
      </c>
      <c r="C66" s="7" t="s">
        <v>129</v>
      </c>
      <c r="D66" s="7" t="s">
        <v>138</v>
      </c>
      <c r="E66" s="7" t="s">
        <v>140</v>
      </c>
      <c r="F66" s="44">
        <v>160403</v>
      </c>
      <c r="G66" s="17">
        <f t="shared" si="19"/>
        <v>771</v>
      </c>
      <c r="H66" s="25">
        <f t="shared" si="20"/>
        <v>158</v>
      </c>
      <c r="I66" s="21">
        <f t="shared" si="21"/>
        <v>20.492866407263293</v>
      </c>
      <c r="J66" s="37">
        <f t="shared" si="22"/>
        <v>613</v>
      </c>
      <c r="K66" s="25">
        <f t="shared" si="23"/>
        <v>271</v>
      </c>
      <c r="L66" s="21">
        <f t="shared" si="24"/>
        <v>44.208809135399676</v>
      </c>
      <c r="M66" s="17">
        <f t="shared" si="25"/>
        <v>771</v>
      </c>
      <c r="N66" s="25">
        <f t="shared" si="26"/>
        <v>57</v>
      </c>
      <c r="O66" s="30">
        <f t="shared" si="27"/>
        <v>7.3929961089494167</v>
      </c>
      <c r="P66" s="17">
        <f t="shared" si="28"/>
        <v>771</v>
      </c>
      <c r="Q66" s="25">
        <f t="shared" si="29"/>
        <v>26</v>
      </c>
      <c r="R66" s="31">
        <f t="shared" si="30"/>
        <v>3.3722438391699092</v>
      </c>
      <c r="S66" s="25">
        <f t="shared" si="31"/>
        <v>701</v>
      </c>
      <c r="T66" s="25">
        <f t="shared" si="32"/>
        <v>64</v>
      </c>
      <c r="U66" s="21">
        <f t="shared" si="33"/>
        <v>9.1298145506419406</v>
      </c>
      <c r="V66" s="37">
        <f t="shared" si="34"/>
        <v>34</v>
      </c>
      <c r="W66" s="31">
        <f t="shared" si="35"/>
        <v>4.4098573281452662</v>
      </c>
      <c r="X66" s="37">
        <f t="shared" si="36"/>
        <v>10</v>
      </c>
      <c r="Y66" s="30">
        <f t="shared" si="37"/>
        <v>1.2970168612191959</v>
      </c>
    </row>
    <row r="67" spans="2:25" ht="15" customHeight="1" x14ac:dyDescent="0.25">
      <c r="B67" s="5" t="s">
        <v>122</v>
      </c>
      <c r="C67" s="7" t="s">
        <v>129</v>
      </c>
      <c r="D67" s="7" t="s">
        <v>141</v>
      </c>
      <c r="E67" s="7" t="s">
        <v>142</v>
      </c>
      <c r="F67" s="44">
        <v>160511</v>
      </c>
      <c r="G67" s="17">
        <f t="shared" si="19"/>
        <v>190</v>
      </c>
      <c r="H67" s="25">
        <f t="shared" si="20"/>
        <v>50</v>
      </c>
      <c r="I67" s="21">
        <f t="shared" si="21"/>
        <v>26.315789473684209</v>
      </c>
      <c r="J67" s="37">
        <f t="shared" si="22"/>
        <v>140</v>
      </c>
      <c r="K67" s="25">
        <f t="shared" si="23"/>
        <v>59</v>
      </c>
      <c r="L67" s="21">
        <f t="shared" si="24"/>
        <v>42.142857142857146</v>
      </c>
      <c r="M67" s="17">
        <f t="shared" si="25"/>
        <v>190</v>
      </c>
      <c r="N67" s="25">
        <f t="shared" si="26"/>
        <v>10</v>
      </c>
      <c r="O67" s="30">
        <f t="shared" si="27"/>
        <v>5.2631578947368416</v>
      </c>
      <c r="P67" s="17">
        <f t="shared" si="28"/>
        <v>190</v>
      </c>
      <c r="Q67" s="25">
        <f t="shared" si="29"/>
        <v>8</v>
      </c>
      <c r="R67" s="31">
        <f t="shared" si="30"/>
        <v>4.2105263157894735</v>
      </c>
      <c r="S67" s="25">
        <f t="shared" si="31"/>
        <v>174</v>
      </c>
      <c r="T67" s="25">
        <f t="shared" si="32"/>
        <v>8</v>
      </c>
      <c r="U67" s="21">
        <f t="shared" si="33"/>
        <v>4.5977011494252871</v>
      </c>
      <c r="V67" s="37">
        <f t="shared" si="34"/>
        <v>5</v>
      </c>
      <c r="W67" s="31">
        <f t="shared" si="35"/>
        <v>2.6315789473684208</v>
      </c>
      <c r="X67" s="37">
        <f t="shared" si="36"/>
        <v>3</v>
      </c>
      <c r="Y67" s="30">
        <f t="shared" si="37"/>
        <v>1.5789473684210527</v>
      </c>
    </row>
    <row r="68" spans="2:25" ht="15" customHeight="1" x14ac:dyDescent="0.25">
      <c r="B68" s="5" t="s">
        <v>122</v>
      </c>
      <c r="C68" s="7" t="s">
        <v>129</v>
      </c>
      <c r="D68" s="7" t="s">
        <v>143</v>
      </c>
      <c r="E68" s="7" t="s">
        <v>143</v>
      </c>
      <c r="F68" s="44">
        <v>160801</v>
      </c>
      <c r="G68" s="17">
        <f t="shared" si="19"/>
        <v>354</v>
      </c>
      <c r="H68" s="25">
        <f t="shared" si="20"/>
        <v>72</v>
      </c>
      <c r="I68" s="21">
        <f t="shared" si="21"/>
        <v>20.33898305084746</v>
      </c>
      <c r="J68" s="37">
        <f t="shared" si="22"/>
        <v>282</v>
      </c>
      <c r="K68" s="25">
        <f t="shared" si="23"/>
        <v>122</v>
      </c>
      <c r="L68" s="21">
        <f t="shared" si="24"/>
        <v>43.262411347517734</v>
      </c>
      <c r="M68" s="17">
        <f t="shared" si="25"/>
        <v>354</v>
      </c>
      <c r="N68" s="25">
        <f t="shared" si="26"/>
        <v>24</v>
      </c>
      <c r="O68" s="30">
        <f t="shared" si="27"/>
        <v>6.7796610169491522</v>
      </c>
      <c r="P68" s="17">
        <f t="shared" si="28"/>
        <v>354</v>
      </c>
      <c r="Q68" s="25">
        <f t="shared" si="29"/>
        <v>10</v>
      </c>
      <c r="R68" s="31">
        <f t="shared" si="30"/>
        <v>2.8248587570621471</v>
      </c>
      <c r="S68" s="25">
        <f t="shared" si="31"/>
        <v>322</v>
      </c>
      <c r="T68" s="25">
        <f t="shared" si="32"/>
        <v>24</v>
      </c>
      <c r="U68" s="21">
        <f t="shared" si="33"/>
        <v>7.4534161490683228</v>
      </c>
      <c r="V68" s="37">
        <f t="shared" si="34"/>
        <v>17</v>
      </c>
      <c r="W68" s="31">
        <f t="shared" si="35"/>
        <v>4.8022598870056497</v>
      </c>
      <c r="X68" s="37">
        <f t="shared" si="36"/>
        <v>5</v>
      </c>
      <c r="Y68" s="30">
        <f t="shared" si="37"/>
        <v>1.4124293785310735</v>
      </c>
    </row>
    <row r="69" spans="2:25" ht="15" customHeight="1" x14ac:dyDescent="0.25">
      <c r="B69" s="5" t="s">
        <v>122</v>
      </c>
      <c r="C69" s="7" t="s">
        <v>129</v>
      </c>
      <c r="D69" s="7" t="s">
        <v>143</v>
      </c>
      <c r="E69" s="7" t="s">
        <v>144</v>
      </c>
      <c r="F69" s="44">
        <v>160802</v>
      </c>
      <c r="G69" s="17">
        <f t="shared" si="19"/>
        <v>39</v>
      </c>
      <c r="H69" s="25">
        <f t="shared" si="20"/>
        <v>15</v>
      </c>
      <c r="I69" s="21">
        <f t="shared" si="21"/>
        <v>38.461538461538467</v>
      </c>
      <c r="J69" s="37">
        <f t="shared" si="22"/>
        <v>24</v>
      </c>
      <c r="K69" s="25">
        <f t="shared" si="23"/>
        <v>16</v>
      </c>
      <c r="L69" s="21">
        <f t="shared" si="24"/>
        <v>66.666666666666657</v>
      </c>
      <c r="M69" s="17">
        <f t="shared" si="25"/>
        <v>39</v>
      </c>
      <c r="N69" s="25">
        <f t="shared" si="26"/>
        <v>1</v>
      </c>
      <c r="O69" s="30">
        <f t="shared" si="27"/>
        <v>2.5641025641025639</v>
      </c>
      <c r="P69" s="17">
        <f t="shared" si="28"/>
        <v>39</v>
      </c>
      <c r="Q69" s="25">
        <f t="shared" si="29"/>
        <v>0</v>
      </c>
      <c r="R69" s="31">
        <f t="shared" si="30"/>
        <v>0</v>
      </c>
      <c r="S69" s="25">
        <f t="shared" si="31"/>
        <v>35</v>
      </c>
      <c r="T69" s="25">
        <f t="shared" si="32"/>
        <v>3</v>
      </c>
      <c r="U69" s="21">
        <f t="shared" si="33"/>
        <v>8.5714285714285712</v>
      </c>
      <c r="V69" s="37">
        <f t="shared" si="34"/>
        <v>2</v>
      </c>
      <c r="W69" s="31">
        <f t="shared" si="35"/>
        <v>5.1282051282051277</v>
      </c>
      <c r="X69" s="37">
        <f t="shared" si="36"/>
        <v>2</v>
      </c>
      <c r="Y69" s="30">
        <f t="shared" si="37"/>
        <v>5.1282051282051277</v>
      </c>
    </row>
    <row r="70" spans="2:25" ht="15" customHeight="1" x14ac:dyDescent="0.25">
      <c r="B70" s="5" t="s">
        <v>122</v>
      </c>
      <c r="C70" s="7" t="s">
        <v>129</v>
      </c>
      <c r="D70" s="7" t="s">
        <v>143</v>
      </c>
      <c r="E70" s="7" t="s">
        <v>145</v>
      </c>
      <c r="F70" s="44">
        <v>160803</v>
      </c>
      <c r="G70" s="17">
        <f t="shared" si="19"/>
        <v>205</v>
      </c>
      <c r="H70" s="25">
        <f t="shared" si="20"/>
        <v>58</v>
      </c>
      <c r="I70" s="21">
        <f t="shared" si="21"/>
        <v>28.292682926829265</v>
      </c>
      <c r="J70" s="37">
        <f t="shared" si="22"/>
        <v>147</v>
      </c>
      <c r="K70" s="25">
        <f t="shared" si="23"/>
        <v>69</v>
      </c>
      <c r="L70" s="21">
        <f t="shared" si="24"/>
        <v>46.938775510204081</v>
      </c>
      <c r="M70" s="17">
        <f t="shared" si="25"/>
        <v>205</v>
      </c>
      <c r="N70" s="25">
        <f t="shared" si="26"/>
        <v>19</v>
      </c>
      <c r="O70" s="30">
        <f t="shared" si="27"/>
        <v>9.2682926829268286</v>
      </c>
      <c r="P70" s="17">
        <f t="shared" si="28"/>
        <v>205</v>
      </c>
      <c r="Q70" s="25">
        <f t="shared" si="29"/>
        <v>10</v>
      </c>
      <c r="R70" s="31">
        <f t="shared" si="30"/>
        <v>4.8780487804878048</v>
      </c>
      <c r="S70" s="25">
        <f t="shared" si="31"/>
        <v>178</v>
      </c>
      <c r="T70" s="25">
        <f t="shared" si="32"/>
        <v>21</v>
      </c>
      <c r="U70" s="21">
        <f t="shared" si="33"/>
        <v>11.797752808988763</v>
      </c>
      <c r="V70" s="37">
        <f t="shared" si="34"/>
        <v>15</v>
      </c>
      <c r="W70" s="31">
        <f t="shared" si="35"/>
        <v>7.3170731707317067</v>
      </c>
      <c r="X70" s="37">
        <f t="shared" si="36"/>
        <v>2</v>
      </c>
      <c r="Y70" s="30">
        <f t="shared" si="37"/>
        <v>0.97560975609756095</v>
      </c>
    </row>
    <row r="71" spans="2:25" ht="15" customHeight="1" x14ac:dyDescent="0.25">
      <c r="B71" s="5" t="s">
        <v>122</v>
      </c>
      <c r="C71" s="7" t="s">
        <v>129</v>
      </c>
      <c r="D71" s="7" t="s">
        <v>143</v>
      </c>
      <c r="E71" s="7" t="s">
        <v>146</v>
      </c>
      <c r="F71" s="44">
        <v>160804</v>
      </c>
      <c r="G71" s="17">
        <f t="shared" si="19"/>
        <v>118</v>
      </c>
      <c r="H71" s="25">
        <f t="shared" si="20"/>
        <v>18</v>
      </c>
      <c r="I71" s="21">
        <f t="shared" si="21"/>
        <v>15.254237288135593</v>
      </c>
      <c r="J71" s="37">
        <f t="shared" si="22"/>
        <v>100</v>
      </c>
      <c r="K71" s="25">
        <f t="shared" si="23"/>
        <v>41</v>
      </c>
      <c r="L71" s="21">
        <f t="shared" si="24"/>
        <v>41</v>
      </c>
      <c r="M71" s="17">
        <f t="shared" si="25"/>
        <v>118</v>
      </c>
      <c r="N71" s="25">
        <f t="shared" si="26"/>
        <v>5</v>
      </c>
      <c r="O71" s="30">
        <f t="shared" si="27"/>
        <v>4.2372881355932197</v>
      </c>
      <c r="P71" s="17">
        <f t="shared" si="28"/>
        <v>118</v>
      </c>
      <c r="Q71" s="25">
        <f t="shared" si="29"/>
        <v>5</v>
      </c>
      <c r="R71" s="31">
        <f t="shared" si="30"/>
        <v>4.2372881355932197</v>
      </c>
      <c r="S71" s="25">
        <f t="shared" si="31"/>
        <v>113</v>
      </c>
      <c r="T71" s="25">
        <f t="shared" si="32"/>
        <v>7</v>
      </c>
      <c r="U71" s="21">
        <f t="shared" si="33"/>
        <v>6.1946902654867255</v>
      </c>
      <c r="V71" s="37">
        <f t="shared" si="34"/>
        <v>0</v>
      </c>
      <c r="W71" s="31">
        <f t="shared" si="35"/>
        <v>0</v>
      </c>
      <c r="X71" s="37">
        <f t="shared" si="36"/>
        <v>0</v>
      </c>
      <c r="Y71" s="30">
        <f t="shared" si="37"/>
        <v>0</v>
      </c>
    </row>
    <row r="72" spans="2:25" ht="15" customHeight="1" x14ac:dyDescent="0.25">
      <c r="B72" s="5" t="s">
        <v>122</v>
      </c>
      <c r="C72" s="7" t="s">
        <v>129</v>
      </c>
      <c r="D72" s="7" t="s">
        <v>141</v>
      </c>
      <c r="E72" s="7" t="s">
        <v>147</v>
      </c>
      <c r="F72" s="44">
        <v>160502</v>
      </c>
      <c r="G72" s="17">
        <f t="shared" si="19"/>
        <v>42</v>
      </c>
      <c r="H72" s="25">
        <f t="shared" si="20"/>
        <v>21</v>
      </c>
      <c r="I72" s="21">
        <f t="shared" si="21"/>
        <v>50</v>
      </c>
      <c r="J72" s="37">
        <f t="shared" si="22"/>
        <v>21</v>
      </c>
      <c r="K72" s="25">
        <f t="shared" si="23"/>
        <v>7</v>
      </c>
      <c r="L72" s="21">
        <f t="shared" si="24"/>
        <v>33.333333333333329</v>
      </c>
      <c r="M72" s="17">
        <f t="shared" si="25"/>
        <v>42</v>
      </c>
      <c r="N72" s="25">
        <f t="shared" si="26"/>
        <v>2</v>
      </c>
      <c r="O72" s="30">
        <f t="shared" si="27"/>
        <v>4.7619047619047619</v>
      </c>
      <c r="P72" s="17">
        <f t="shared" si="28"/>
        <v>42</v>
      </c>
      <c r="Q72" s="25">
        <f t="shared" si="29"/>
        <v>3</v>
      </c>
      <c r="R72" s="31">
        <f t="shared" si="30"/>
        <v>7.1428571428571423</v>
      </c>
      <c r="S72" s="25">
        <f t="shared" si="31"/>
        <v>35</v>
      </c>
      <c r="T72" s="25">
        <f t="shared" si="32"/>
        <v>3</v>
      </c>
      <c r="U72" s="21">
        <f t="shared" si="33"/>
        <v>8.5714285714285712</v>
      </c>
      <c r="V72" s="37">
        <f t="shared" si="34"/>
        <v>4</v>
      </c>
      <c r="W72" s="31">
        <f t="shared" si="35"/>
        <v>9.5238095238095237</v>
      </c>
      <c r="X72" s="37">
        <f t="shared" si="36"/>
        <v>0</v>
      </c>
      <c r="Y72" s="30">
        <f t="shared" si="37"/>
        <v>0</v>
      </c>
    </row>
    <row r="73" spans="2:25" ht="15" customHeight="1" x14ac:dyDescent="0.25">
      <c r="B73" s="5" t="s">
        <v>122</v>
      </c>
      <c r="C73" s="7" t="s">
        <v>148</v>
      </c>
      <c r="D73" s="7" t="s">
        <v>149</v>
      </c>
      <c r="E73" s="7" t="s">
        <v>150</v>
      </c>
      <c r="F73" s="44">
        <v>250101</v>
      </c>
      <c r="G73" s="17">
        <f t="shared" si="19"/>
        <v>5948</v>
      </c>
      <c r="H73" s="25">
        <f t="shared" si="20"/>
        <v>1081</v>
      </c>
      <c r="I73" s="21">
        <f t="shared" si="21"/>
        <v>18.174176193678548</v>
      </c>
      <c r="J73" s="37">
        <f t="shared" si="22"/>
        <v>4867</v>
      </c>
      <c r="K73" s="25">
        <f t="shared" si="23"/>
        <v>1856</v>
      </c>
      <c r="L73" s="21">
        <f t="shared" si="24"/>
        <v>38.134374357920692</v>
      </c>
      <c r="M73" s="17">
        <f t="shared" si="25"/>
        <v>5948</v>
      </c>
      <c r="N73" s="25">
        <f t="shared" si="26"/>
        <v>422</v>
      </c>
      <c r="O73" s="30">
        <f t="shared" si="27"/>
        <v>7.0948217888365832</v>
      </c>
      <c r="P73" s="17">
        <f t="shared" si="28"/>
        <v>5948</v>
      </c>
      <c r="Q73" s="25">
        <f t="shared" si="29"/>
        <v>152</v>
      </c>
      <c r="R73" s="31">
        <f t="shared" si="30"/>
        <v>2.5554808338937458</v>
      </c>
      <c r="S73" s="25">
        <f t="shared" si="31"/>
        <v>5552</v>
      </c>
      <c r="T73" s="25">
        <f t="shared" si="32"/>
        <v>729</v>
      </c>
      <c r="U73" s="21">
        <f t="shared" si="33"/>
        <v>13.130403458213259</v>
      </c>
      <c r="V73" s="37">
        <f t="shared" si="34"/>
        <v>180</v>
      </c>
      <c r="W73" s="31">
        <f t="shared" si="35"/>
        <v>3.0262273032952249</v>
      </c>
      <c r="X73" s="37">
        <f t="shared" si="36"/>
        <v>64</v>
      </c>
      <c r="Y73" s="30">
        <f t="shared" si="37"/>
        <v>1.0759919300605245</v>
      </c>
    </row>
    <row r="74" spans="2:25" ht="15" customHeight="1" x14ac:dyDescent="0.25">
      <c r="B74" s="5" t="s">
        <v>122</v>
      </c>
      <c r="C74" s="7" t="s">
        <v>148</v>
      </c>
      <c r="D74" s="7" t="s">
        <v>149</v>
      </c>
      <c r="E74" s="7" t="s">
        <v>151</v>
      </c>
      <c r="F74" s="44">
        <v>250104</v>
      </c>
      <c r="G74" s="17">
        <f t="shared" si="19"/>
        <v>756</v>
      </c>
      <c r="H74" s="25">
        <f t="shared" si="20"/>
        <v>244</v>
      </c>
      <c r="I74" s="21">
        <f t="shared" si="21"/>
        <v>32.275132275132272</v>
      </c>
      <c r="J74" s="37">
        <f t="shared" si="22"/>
        <v>512</v>
      </c>
      <c r="K74" s="25">
        <f t="shared" si="23"/>
        <v>265</v>
      </c>
      <c r="L74" s="21">
        <f t="shared" si="24"/>
        <v>51.7578125</v>
      </c>
      <c r="M74" s="17">
        <f t="shared" si="25"/>
        <v>756</v>
      </c>
      <c r="N74" s="25">
        <f t="shared" si="26"/>
        <v>62</v>
      </c>
      <c r="O74" s="30">
        <f t="shared" si="27"/>
        <v>8.2010582010582009</v>
      </c>
      <c r="P74" s="17">
        <f t="shared" si="28"/>
        <v>756</v>
      </c>
      <c r="Q74" s="25">
        <f t="shared" si="29"/>
        <v>24</v>
      </c>
      <c r="R74" s="31">
        <f t="shared" si="30"/>
        <v>3.1746031746031744</v>
      </c>
      <c r="S74" s="25">
        <f t="shared" si="31"/>
        <v>709</v>
      </c>
      <c r="T74" s="25">
        <f t="shared" si="32"/>
        <v>55</v>
      </c>
      <c r="U74" s="21">
        <f t="shared" si="33"/>
        <v>7.7574047954866012</v>
      </c>
      <c r="V74" s="37">
        <f t="shared" si="34"/>
        <v>18</v>
      </c>
      <c r="W74" s="31">
        <f t="shared" si="35"/>
        <v>2.3809523809523809</v>
      </c>
      <c r="X74" s="37">
        <f t="shared" si="36"/>
        <v>5</v>
      </c>
      <c r="Y74" s="30">
        <f t="shared" si="37"/>
        <v>0.66137566137566139</v>
      </c>
    </row>
    <row r="75" spans="2:25" ht="15" customHeight="1" x14ac:dyDescent="0.25">
      <c r="B75" s="5" t="s">
        <v>122</v>
      </c>
      <c r="C75" s="7" t="s">
        <v>148</v>
      </c>
      <c r="D75" s="7" t="s">
        <v>152</v>
      </c>
      <c r="E75" s="7" t="s">
        <v>153</v>
      </c>
      <c r="F75" s="44">
        <v>250204</v>
      </c>
      <c r="G75" s="17">
        <f t="shared" si="19"/>
        <v>428</v>
      </c>
      <c r="H75" s="25">
        <f t="shared" si="20"/>
        <v>91</v>
      </c>
      <c r="I75" s="21">
        <f t="shared" si="21"/>
        <v>21.261682242990652</v>
      </c>
      <c r="J75" s="37">
        <f t="shared" si="22"/>
        <v>337</v>
      </c>
      <c r="K75" s="25">
        <f t="shared" si="23"/>
        <v>163</v>
      </c>
      <c r="L75" s="21">
        <f t="shared" si="24"/>
        <v>48.367952522255194</v>
      </c>
      <c r="M75" s="17">
        <f t="shared" si="25"/>
        <v>428</v>
      </c>
      <c r="N75" s="25">
        <f t="shared" si="26"/>
        <v>22</v>
      </c>
      <c r="O75" s="30">
        <f t="shared" si="27"/>
        <v>5.1401869158878499</v>
      </c>
      <c r="P75" s="17">
        <f t="shared" si="28"/>
        <v>428</v>
      </c>
      <c r="Q75" s="25">
        <f t="shared" si="29"/>
        <v>1</v>
      </c>
      <c r="R75" s="31">
        <f t="shared" si="30"/>
        <v>0.23364485981308408</v>
      </c>
      <c r="S75" s="25">
        <f t="shared" si="31"/>
        <v>410</v>
      </c>
      <c r="T75" s="25">
        <f t="shared" si="32"/>
        <v>26</v>
      </c>
      <c r="U75" s="21">
        <f t="shared" si="33"/>
        <v>6.3414634146341466</v>
      </c>
      <c r="V75" s="37">
        <f t="shared" si="34"/>
        <v>13</v>
      </c>
      <c r="W75" s="31">
        <f t="shared" si="35"/>
        <v>3.0373831775700935</v>
      </c>
      <c r="X75" s="37">
        <f t="shared" si="36"/>
        <v>4</v>
      </c>
      <c r="Y75" s="30">
        <f t="shared" si="37"/>
        <v>0.93457943925233633</v>
      </c>
    </row>
    <row r="76" spans="2:25" ht="15" customHeight="1" thickBot="1" x14ac:dyDescent="0.3">
      <c r="B76" s="5" t="s">
        <v>122</v>
      </c>
      <c r="C76" s="7" t="s">
        <v>148</v>
      </c>
      <c r="D76" s="7" t="s">
        <v>154</v>
      </c>
      <c r="E76" s="7" t="s">
        <v>154</v>
      </c>
      <c r="F76" s="44">
        <v>250401</v>
      </c>
      <c r="G76" s="17">
        <f t="shared" si="19"/>
        <v>362</v>
      </c>
      <c r="H76" s="25">
        <f t="shared" si="20"/>
        <v>141</v>
      </c>
      <c r="I76" s="21">
        <f t="shared" si="21"/>
        <v>38.950276243093924</v>
      </c>
      <c r="J76" s="37">
        <f t="shared" si="22"/>
        <v>221</v>
      </c>
      <c r="K76" s="25">
        <f t="shared" si="23"/>
        <v>129</v>
      </c>
      <c r="L76" s="21">
        <f t="shared" si="24"/>
        <v>58.371040723981906</v>
      </c>
      <c r="M76" s="17">
        <f t="shared" si="25"/>
        <v>362</v>
      </c>
      <c r="N76" s="25">
        <f t="shared" si="26"/>
        <v>37</v>
      </c>
      <c r="O76" s="30">
        <f t="shared" si="27"/>
        <v>10.220994475138122</v>
      </c>
      <c r="P76" s="17">
        <f t="shared" si="28"/>
        <v>362</v>
      </c>
      <c r="Q76" s="25">
        <f t="shared" si="29"/>
        <v>7</v>
      </c>
      <c r="R76" s="31">
        <f t="shared" si="30"/>
        <v>1.9337016574585635</v>
      </c>
      <c r="S76" s="25">
        <f t="shared" si="31"/>
        <v>333</v>
      </c>
      <c r="T76" s="25">
        <f t="shared" si="32"/>
        <v>25</v>
      </c>
      <c r="U76" s="21">
        <f t="shared" si="33"/>
        <v>7.5075075075075075</v>
      </c>
      <c r="V76" s="37">
        <f t="shared" si="34"/>
        <v>17</v>
      </c>
      <c r="W76" s="31">
        <f t="shared" si="35"/>
        <v>4.6961325966850831</v>
      </c>
      <c r="X76" s="37">
        <f t="shared" si="36"/>
        <v>5</v>
      </c>
      <c r="Y76" s="30">
        <f t="shared" si="37"/>
        <v>1.3812154696132597</v>
      </c>
    </row>
    <row r="77" spans="2:25" ht="15" customHeight="1" thickBot="1" x14ac:dyDescent="0.3">
      <c r="B77" s="81"/>
      <c r="C77" s="71"/>
      <c r="D77" s="71" t="str">
        <f>UPPER(_xlfn.CONCAT("Total ",B76))</f>
        <v>TOTAL ZONA AMAZÓNICA FLUVIAL</v>
      </c>
      <c r="E77" s="71"/>
      <c r="F77" s="82"/>
      <c r="G77" s="19">
        <f>SUM(G56:G76)</f>
        <v>23316</v>
      </c>
      <c r="H77" s="27">
        <f>SUM(H56:H76)</f>
        <v>6756</v>
      </c>
      <c r="I77" s="23">
        <f>H77/G77*100</f>
        <v>28.975810602161605</v>
      </c>
      <c r="J77" s="39">
        <f>SUM(J56:J76)</f>
        <v>16560</v>
      </c>
      <c r="K77" s="27">
        <f>SUM(K56:K76)</f>
        <v>8076</v>
      </c>
      <c r="L77" s="23">
        <f>K77/J77*100</f>
        <v>48.768115942028984</v>
      </c>
      <c r="M77" s="19">
        <f>SUM(M56:M76)</f>
        <v>23316</v>
      </c>
      <c r="N77" s="27">
        <f>SUM(N56:N76)</f>
        <v>1863</v>
      </c>
      <c r="O77" s="34">
        <f>N77/M77*100</f>
        <v>7.9902213072568191</v>
      </c>
      <c r="P77" s="19">
        <f>SUM(P56:P76)</f>
        <v>23316</v>
      </c>
      <c r="Q77" s="27">
        <f>SUM(Q56:Q76)</f>
        <v>699</v>
      </c>
      <c r="R77" s="35">
        <f>Q77/P77*100</f>
        <v>2.9979413278435412</v>
      </c>
      <c r="S77" s="70">
        <f>SUM(S56:S76)</f>
        <v>21258</v>
      </c>
      <c r="T77" s="19">
        <f>SUM(T56:T76)</f>
        <v>2010</v>
      </c>
      <c r="U77" s="35">
        <f>T77/S77*100</f>
        <v>9.4552639006491681</v>
      </c>
      <c r="V77" s="39">
        <f>SUM(V56:V76)</f>
        <v>1044</v>
      </c>
      <c r="W77" s="35">
        <f>V77/P77*100</f>
        <v>4.4776119402985071</v>
      </c>
      <c r="X77" s="39">
        <f>SUM(X56:X76)</f>
        <v>315</v>
      </c>
      <c r="Y77" s="34">
        <f>X77/P77*100</f>
        <v>1.3510036026762737</v>
      </c>
    </row>
    <row r="78" spans="2:25" ht="15" customHeight="1" x14ac:dyDescent="0.25">
      <c r="B78" s="5" t="s">
        <v>47</v>
      </c>
      <c r="C78" s="7" t="s">
        <v>155</v>
      </c>
      <c r="D78" s="7" t="s">
        <v>156</v>
      </c>
      <c r="E78" s="7" t="s">
        <v>157</v>
      </c>
      <c r="F78" s="44">
        <v>60903</v>
      </c>
      <c r="G78" s="17">
        <f t="shared" ref="G78:G92" si="38">IFERROR(VLOOKUP($F78,distrito059,2,0),"-")</f>
        <v>1324</v>
      </c>
      <c r="H78" s="25">
        <f t="shared" ref="H78:H92" si="39">IFERROR(VLOOKUP($F78,distrito059,3,0),"-")</f>
        <v>218</v>
      </c>
      <c r="I78" s="21">
        <f t="shared" ref="I78:I92" si="40">IFERROR(VLOOKUP($F78,distrito059,4,0),"-")</f>
        <v>16.465256797583081</v>
      </c>
      <c r="J78" s="37">
        <f t="shared" ref="J78:J92" si="41">IFERROR(VLOOKUP($F78,distrito059,5,0),"-")</f>
        <v>1106</v>
      </c>
      <c r="K78" s="25">
        <f t="shared" ref="K78:K92" si="42">IFERROR(VLOOKUP($F78,distrito059,6,0),"-")</f>
        <v>459</v>
      </c>
      <c r="L78" s="21">
        <f t="shared" ref="L78:L92" si="43">IFERROR(VLOOKUP($F78,distrito059,7,0),"-")</f>
        <v>41.500904159132006</v>
      </c>
      <c r="M78" s="17">
        <f t="shared" ref="M78:M92" si="44">IFERROR(VLOOKUP($F78,distrito059,8,0),"-")</f>
        <v>1324</v>
      </c>
      <c r="N78" s="25">
        <f t="shared" ref="N78:N92" si="45">IFERROR(VLOOKUP($F78,distrito059,9,0),"-")</f>
        <v>45</v>
      </c>
      <c r="O78" s="30">
        <f t="shared" ref="O78:O92" si="46">IFERROR(VLOOKUP($F78,distrito059,10,0),"-")</f>
        <v>3.3987915407854987</v>
      </c>
      <c r="P78" s="17">
        <f t="shared" ref="P78:P92" si="47">IFERROR(VLOOKUP($F78,distrito059,11,0),"-")</f>
        <v>1324</v>
      </c>
      <c r="Q78" s="25">
        <f t="shared" ref="Q78:Q92" si="48">IFERROR(VLOOKUP($F78,distrito059,12,0),"-")</f>
        <v>20</v>
      </c>
      <c r="R78" s="31">
        <f t="shared" ref="R78:R92" si="49">IFERROR(VLOOKUP($F78,distrito059,13,0),"-")</f>
        <v>1.5105740181268883</v>
      </c>
      <c r="S78" s="25">
        <f t="shared" ref="S78:S92" si="50">IFERROR(VLOOKUP($F78,distrito059,14,0),"-")</f>
        <v>1219</v>
      </c>
      <c r="T78" s="25">
        <f t="shared" ref="T78:T92" si="51">IFERROR(VLOOKUP($F78,distrito059,15,0),"-")</f>
        <v>91</v>
      </c>
      <c r="U78" s="21">
        <f t="shared" ref="U78:U92" si="52">IFERROR(VLOOKUP($F78,distrito059,16,0),"-")</f>
        <v>7.4651353568498768</v>
      </c>
      <c r="V78" s="37">
        <f t="shared" ref="V78:V92" si="53">IFERROR(VLOOKUP($F78,distrito059,17,0),"-")</f>
        <v>62</v>
      </c>
      <c r="W78" s="31">
        <f t="shared" ref="W78:W92" si="54">IFERROR(VLOOKUP($F78,distrito059,18,0),"-")</f>
        <v>4.6827794561933533</v>
      </c>
      <c r="X78" s="37">
        <f t="shared" ref="X78:X92" si="55">IFERROR(VLOOKUP($F78,distrito059,19,0),"-")</f>
        <v>23</v>
      </c>
      <c r="Y78" s="30">
        <f t="shared" ref="Y78:Y92" si="56">IFERROR(VLOOKUP($F78,distrito059,20,0),"-")</f>
        <v>1.7371601208459215</v>
      </c>
    </row>
    <row r="79" spans="2:25" ht="15" customHeight="1" x14ac:dyDescent="0.25">
      <c r="B79" s="5" t="s">
        <v>47</v>
      </c>
      <c r="C79" s="7" t="s">
        <v>155</v>
      </c>
      <c r="D79" s="7" t="s">
        <v>156</v>
      </c>
      <c r="E79" s="7" t="s">
        <v>158</v>
      </c>
      <c r="F79" s="44">
        <v>60906</v>
      </c>
      <c r="G79" s="17">
        <f t="shared" si="38"/>
        <v>1035</v>
      </c>
      <c r="H79" s="25">
        <f t="shared" si="39"/>
        <v>170</v>
      </c>
      <c r="I79" s="21">
        <f t="shared" si="40"/>
        <v>16.425120772946862</v>
      </c>
      <c r="J79" s="37">
        <f t="shared" si="41"/>
        <v>865</v>
      </c>
      <c r="K79" s="25">
        <f t="shared" si="42"/>
        <v>426</v>
      </c>
      <c r="L79" s="21">
        <f t="shared" si="43"/>
        <v>49.248554913294797</v>
      </c>
      <c r="M79" s="17">
        <f t="shared" si="44"/>
        <v>1035</v>
      </c>
      <c r="N79" s="25">
        <f t="shared" si="45"/>
        <v>45</v>
      </c>
      <c r="O79" s="30">
        <f t="shared" si="46"/>
        <v>4.3478260869565215</v>
      </c>
      <c r="P79" s="17">
        <f t="shared" si="47"/>
        <v>1035</v>
      </c>
      <c r="Q79" s="25">
        <f t="shared" si="48"/>
        <v>17</v>
      </c>
      <c r="R79" s="31">
        <f t="shared" si="49"/>
        <v>1.6425120772946862</v>
      </c>
      <c r="S79" s="25">
        <f t="shared" si="50"/>
        <v>980</v>
      </c>
      <c r="T79" s="25">
        <f t="shared" si="51"/>
        <v>68</v>
      </c>
      <c r="U79" s="21">
        <f t="shared" si="52"/>
        <v>6.9387755102040813</v>
      </c>
      <c r="V79" s="37">
        <f t="shared" si="53"/>
        <v>29</v>
      </c>
      <c r="W79" s="31">
        <f t="shared" si="54"/>
        <v>2.8019323671497585</v>
      </c>
      <c r="X79" s="37">
        <f t="shared" si="55"/>
        <v>9</v>
      </c>
      <c r="Y79" s="30">
        <f t="shared" si="56"/>
        <v>0.86956521739130432</v>
      </c>
    </row>
    <row r="80" spans="2:25" ht="15" customHeight="1" x14ac:dyDescent="0.25">
      <c r="B80" s="5" t="s">
        <v>47</v>
      </c>
      <c r="C80" s="7" t="s">
        <v>155</v>
      </c>
      <c r="D80" s="7" t="s">
        <v>156</v>
      </c>
      <c r="E80" s="7" t="s">
        <v>156</v>
      </c>
      <c r="F80" s="44">
        <v>60901</v>
      </c>
      <c r="G80" s="17">
        <f t="shared" si="38"/>
        <v>1905</v>
      </c>
      <c r="H80" s="25">
        <f t="shared" si="39"/>
        <v>418</v>
      </c>
      <c r="I80" s="21">
        <f t="shared" si="40"/>
        <v>21.942257217847768</v>
      </c>
      <c r="J80" s="37">
        <f t="shared" si="41"/>
        <v>1487</v>
      </c>
      <c r="K80" s="25">
        <f t="shared" si="42"/>
        <v>701</v>
      </c>
      <c r="L80" s="21">
        <f t="shared" si="43"/>
        <v>47.141896435776729</v>
      </c>
      <c r="M80" s="17">
        <f t="shared" si="44"/>
        <v>1905</v>
      </c>
      <c r="N80" s="25">
        <f t="shared" si="45"/>
        <v>94</v>
      </c>
      <c r="O80" s="30">
        <f t="shared" si="46"/>
        <v>4.9343832020997374</v>
      </c>
      <c r="P80" s="17">
        <f t="shared" si="47"/>
        <v>1905</v>
      </c>
      <c r="Q80" s="25">
        <f t="shared" si="48"/>
        <v>19</v>
      </c>
      <c r="R80" s="31">
        <f t="shared" si="49"/>
        <v>0.99737532808398943</v>
      </c>
      <c r="S80" s="25">
        <f t="shared" si="50"/>
        <v>1741</v>
      </c>
      <c r="T80" s="25">
        <f t="shared" si="51"/>
        <v>130</v>
      </c>
      <c r="U80" s="21">
        <f t="shared" si="52"/>
        <v>7.4669730040206774</v>
      </c>
      <c r="V80" s="37">
        <f t="shared" si="53"/>
        <v>120</v>
      </c>
      <c r="W80" s="31">
        <f t="shared" si="54"/>
        <v>6.2992125984251963</v>
      </c>
      <c r="X80" s="37">
        <f t="shared" si="55"/>
        <v>25</v>
      </c>
      <c r="Y80" s="30">
        <f t="shared" si="56"/>
        <v>1.3123359580052494</v>
      </c>
    </row>
    <row r="81" spans="2:25" ht="15" customHeight="1" x14ac:dyDescent="0.25">
      <c r="B81" s="5" t="s">
        <v>47</v>
      </c>
      <c r="C81" s="7" t="s">
        <v>155</v>
      </c>
      <c r="D81" s="7" t="s">
        <v>156</v>
      </c>
      <c r="E81" s="7" t="s">
        <v>159</v>
      </c>
      <c r="F81" s="44">
        <v>60905</v>
      </c>
      <c r="G81" s="17">
        <f t="shared" si="38"/>
        <v>485</v>
      </c>
      <c r="H81" s="25">
        <f t="shared" si="39"/>
        <v>94</v>
      </c>
      <c r="I81" s="21">
        <f t="shared" si="40"/>
        <v>19.381443298969074</v>
      </c>
      <c r="J81" s="37">
        <f t="shared" si="41"/>
        <v>391</v>
      </c>
      <c r="K81" s="25">
        <f t="shared" si="42"/>
        <v>187</v>
      </c>
      <c r="L81" s="21">
        <f t="shared" si="43"/>
        <v>47.826086956521742</v>
      </c>
      <c r="M81" s="17">
        <f t="shared" si="44"/>
        <v>485</v>
      </c>
      <c r="N81" s="25">
        <f t="shared" si="45"/>
        <v>19</v>
      </c>
      <c r="O81" s="30">
        <f t="shared" si="46"/>
        <v>3.9175257731958761</v>
      </c>
      <c r="P81" s="17">
        <f t="shared" si="47"/>
        <v>485</v>
      </c>
      <c r="Q81" s="25">
        <f t="shared" si="48"/>
        <v>8</v>
      </c>
      <c r="R81" s="31">
        <f t="shared" si="49"/>
        <v>1.6494845360824744</v>
      </c>
      <c r="S81" s="25">
        <f t="shared" si="50"/>
        <v>455</v>
      </c>
      <c r="T81" s="25">
        <f t="shared" si="51"/>
        <v>31</v>
      </c>
      <c r="U81" s="21">
        <f t="shared" si="52"/>
        <v>6.813186813186813</v>
      </c>
      <c r="V81" s="37">
        <f t="shared" si="53"/>
        <v>17</v>
      </c>
      <c r="W81" s="31">
        <f t="shared" si="54"/>
        <v>3.5051546391752577</v>
      </c>
      <c r="X81" s="37">
        <f t="shared" si="55"/>
        <v>5</v>
      </c>
      <c r="Y81" s="30">
        <f t="shared" si="56"/>
        <v>1.0309278350515463</v>
      </c>
    </row>
    <row r="82" spans="2:25" ht="15" customHeight="1" x14ac:dyDescent="0.25">
      <c r="B82" s="5" t="s">
        <v>47</v>
      </c>
      <c r="C82" s="7" t="s">
        <v>160</v>
      </c>
      <c r="D82" s="7" t="s">
        <v>161</v>
      </c>
      <c r="E82" s="7" t="s">
        <v>161</v>
      </c>
      <c r="F82" s="44">
        <v>200201</v>
      </c>
      <c r="G82" s="17">
        <f t="shared" si="38"/>
        <v>1836</v>
      </c>
      <c r="H82" s="25">
        <f t="shared" si="39"/>
        <v>579</v>
      </c>
      <c r="I82" s="21">
        <f t="shared" si="40"/>
        <v>31.535947712418299</v>
      </c>
      <c r="J82" s="37">
        <f t="shared" si="41"/>
        <v>1257</v>
      </c>
      <c r="K82" s="25">
        <f t="shared" si="42"/>
        <v>688</v>
      </c>
      <c r="L82" s="21">
        <f t="shared" si="43"/>
        <v>54.733492442322998</v>
      </c>
      <c r="M82" s="17">
        <f t="shared" si="44"/>
        <v>1836</v>
      </c>
      <c r="N82" s="25">
        <f t="shared" si="45"/>
        <v>131</v>
      </c>
      <c r="O82" s="30">
        <f t="shared" si="46"/>
        <v>7.1350762527233114</v>
      </c>
      <c r="P82" s="17">
        <f t="shared" si="47"/>
        <v>1836</v>
      </c>
      <c r="Q82" s="25">
        <f t="shared" si="48"/>
        <v>44</v>
      </c>
      <c r="R82" s="31">
        <f t="shared" si="49"/>
        <v>2.3965141612200433</v>
      </c>
      <c r="S82" s="25">
        <f t="shared" si="50"/>
        <v>1702</v>
      </c>
      <c r="T82" s="25">
        <f t="shared" si="51"/>
        <v>165</v>
      </c>
      <c r="U82" s="21">
        <f t="shared" si="52"/>
        <v>9.6944770857814326</v>
      </c>
      <c r="V82" s="37">
        <f t="shared" si="53"/>
        <v>64</v>
      </c>
      <c r="W82" s="31">
        <f t="shared" si="54"/>
        <v>3.4858387799564272</v>
      </c>
      <c r="X82" s="37">
        <f t="shared" si="55"/>
        <v>26</v>
      </c>
      <c r="Y82" s="30">
        <f t="shared" si="56"/>
        <v>1.4161220043572984</v>
      </c>
    </row>
    <row r="83" spans="2:25" ht="15" customHeight="1" x14ac:dyDescent="0.25">
      <c r="B83" s="5" t="s">
        <v>47</v>
      </c>
      <c r="C83" s="7" t="s">
        <v>160</v>
      </c>
      <c r="D83" s="7" t="s">
        <v>161</v>
      </c>
      <c r="E83" s="7" t="s">
        <v>162</v>
      </c>
      <c r="F83" s="44">
        <v>200203</v>
      </c>
      <c r="G83" s="17">
        <f t="shared" si="38"/>
        <v>186</v>
      </c>
      <c r="H83" s="25">
        <f t="shared" si="39"/>
        <v>53</v>
      </c>
      <c r="I83" s="21">
        <f t="shared" si="40"/>
        <v>28.49462365591398</v>
      </c>
      <c r="J83" s="37">
        <f t="shared" si="41"/>
        <v>133</v>
      </c>
      <c r="K83" s="25">
        <f t="shared" si="42"/>
        <v>56</v>
      </c>
      <c r="L83" s="21">
        <f t="shared" si="43"/>
        <v>42.105263157894733</v>
      </c>
      <c r="M83" s="17">
        <f t="shared" si="44"/>
        <v>186</v>
      </c>
      <c r="N83" s="25">
        <f t="shared" si="45"/>
        <v>13</v>
      </c>
      <c r="O83" s="30">
        <f t="shared" si="46"/>
        <v>6.9892473118279561</v>
      </c>
      <c r="P83" s="17">
        <f t="shared" si="47"/>
        <v>186</v>
      </c>
      <c r="Q83" s="25">
        <f t="shared" si="48"/>
        <v>4</v>
      </c>
      <c r="R83" s="31">
        <f t="shared" si="49"/>
        <v>2.1505376344086025</v>
      </c>
      <c r="S83" s="25">
        <f t="shared" si="50"/>
        <v>172</v>
      </c>
      <c r="T83" s="25">
        <f t="shared" si="51"/>
        <v>14</v>
      </c>
      <c r="U83" s="21">
        <f t="shared" si="52"/>
        <v>8.1395348837209305</v>
      </c>
      <c r="V83" s="37">
        <f t="shared" si="53"/>
        <v>6</v>
      </c>
      <c r="W83" s="31">
        <f t="shared" si="54"/>
        <v>3.225806451612903</v>
      </c>
      <c r="X83" s="37">
        <f t="shared" si="55"/>
        <v>4</v>
      </c>
      <c r="Y83" s="30">
        <f t="shared" si="56"/>
        <v>2.1505376344086025</v>
      </c>
    </row>
    <row r="84" spans="2:25" ht="15" customHeight="1" x14ac:dyDescent="0.25">
      <c r="B84" s="5" t="s">
        <v>47</v>
      </c>
      <c r="C84" s="7" t="s">
        <v>160</v>
      </c>
      <c r="D84" s="7" t="s">
        <v>161</v>
      </c>
      <c r="E84" s="7" t="s">
        <v>163</v>
      </c>
      <c r="F84" s="44">
        <v>200210</v>
      </c>
      <c r="G84" s="17">
        <f t="shared" si="38"/>
        <v>880</v>
      </c>
      <c r="H84" s="25">
        <f t="shared" si="39"/>
        <v>87</v>
      </c>
      <c r="I84" s="21">
        <f t="shared" si="40"/>
        <v>9.8863636363636367</v>
      </c>
      <c r="J84" s="37">
        <f t="shared" si="41"/>
        <v>793</v>
      </c>
      <c r="K84" s="25">
        <f t="shared" si="42"/>
        <v>255</v>
      </c>
      <c r="L84" s="21">
        <f t="shared" si="43"/>
        <v>32.156368221941996</v>
      </c>
      <c r="M84" s="17">
        <f t="shared" si="44"/>
        <v>880</v>
      </c>
      <c r="N84" s="25">
        <f t="shared" si="45"/>
        <v>28</v>
      </c>
      <c r="O84" s="30">
        <f t="shared" si="46"/>
        <v>3.1818181818181817</v>
      </c>
      <c r="P84" s="17">
        <f t="shared" si="47"/>
        <v>880</v>
      </c>
      <c r="Q84" s="25">
        <f t="shared" si="48"/>
        <v>20</v>
      </c>
      <c r="R84" s="31">
        <f t="shared" si="49"/>
        <v>2.2727272727272729</v>
      </c>
      <c r="S84" s="25">
        <f t="shared" si="50"/>
        <v>802</v>
      </c>
      <c r="T84" s="25">
        <f t="shared" si="51"/>
        <v>74</v>
      </c>
      <c r="U84" s="21">
        <f t="shared" si="52"/>
        <v>9.2269326683291766</v>
      </c>
      <c r="V84" s="37">
        <f t="shared" si="53"/>
        <v>42</v>
      </c>
      <c r="W84" s="31">
        <f t="shared" si="54"/>
        <v>4.7727272727272734</v>
      </c>
      <c r="X84" s="37">
        <f t="shared" si="55"/>
        <v>16</v>
      </c>
      <c r="Y84" s="30">
        <f t="shared" si="56"/>
        <v>1.8181818181818181</v>
      </c>
    </row>
    <row r="85" spans="2:25" ht="15" customHeight="1" x14ac:dyDescent="0.25">
      <c r="B85" s="5" t="s">
        <v>47</v>
      </c>
      <c r="C85" s="7" t="s">
        <v>160</v>
      </c>
      <c r="D85" s="7" t="s">
        <v>164</v>
      </c>
      <c r="E85" s="7" t="s">
        <v>165</v>
      </c>
      <c r="F85" s="44">
        <v>200303</v>
      </c>
      <c r="G85" s="17">
        <f t="shared" si="38"/>
        <v>689</v>
      </c>
      <c r="H85" s="25">
        <f t="shared" si="39"/>
        <v>249</v>
      </c>
      <c r="I85" s="21">
        <f t="shared" si="40"/>
        <v>36.139332365747464</v>
      </c>
      <c r="J85" s="37">
        <f t="shared" si="41"/>
        <v>440</v>
      </c>
      <c r="K85" s="25">
        <f t="shared" si="42"/>
        <v>242</v>
      </c>
      <c r="L85" s="21">
        <f t="shared" si="43"/>
        <v>55.000000000000007</v>
      </c>
      <c r="M85" s="17">
        <f t="shared" si="44"/>
        <v>689</v>
      </c>
      <c r="N85" s="25">
        <f t="shared" si="45"/>
        <v>60</v>
      </c>
      <c r="O85" s="30">
        <f t="shared" si="46"/>
        <v>8.7082728592162546</v>
      </c>
      <c r="P85" s="17">
        <f t="shared" si="47"/>
        <v>689</v>
      </c>
      <c r="Q85" s="25">
        <f t="shared" si="48"/>
        <v>14</v>
      </c>
      <c r="R85" s="31">
        <f t="shared" si="49"/>
        <v>2.0319303338171264</v>
      </c>
      <c r="S85" s="25">
        <f t="shared" si="50"/>
        <v>652</v>
      </c>
      <c r="T85" s="25">
        <f t="shared" si="51"/>
        <v>48</v>
      </c>
      <c r="U85" s="21">
        <f t="shared" si="52"/>
        <v>7.3619631901840492</v>
      </c>
      <c r="V85" s="37">
        <f t="shared" si="53"/>
        <v>19</v>
      </c>
      <c r="W85" s="31">
        <f t="shared" si="54"/>
        <v>2.7576197387518144</v>
      </c>
      <c r="X85" s="37">
        <f t="shared" si="55"/>
        <v>4</v>
      </c>
      <c r="Y85" s="30">
        <f t="shared" si="56"/>
        <v>0.58055152394775034</v>
      </c>
    </row>
    <row r="86" spans="2:25" ht="15" customHeight="1" x14ac:dyDescent="0.25">
      <c r="B86" s="5" t="s">
        <v>47</v>
      </c>
      <c r="C86" s="7" t="s">
        <v>160</v>
      </c>
      <c r="D86" s="7" t="s">
        <v>166</v>
      </c>
      <c r="E86" s="7" t="s">
        <v>167</v>
      </c>
      <c r="F86" s="44">
        <v>200604</v>
      </c>
      <c r="G86" s="17">
        <f t="shared" si="38"/>
        <v>809</v>
      </c>
      <c r="H86" s="25">
        <f t="shared" si="39"/>
        <v>53</v>
      </c>
      <c r="I86" s="21">
        <f t="shared" si="40"/>
        <v>6.5512978986402972</v>
      </c>
      <c r="J86" s="37">
        <f t="shared" si="41"/>
        <v>756</v>
      </c>
      <c r="K86" s="25">
        <f t="shared" si="42"/>
        <v>170</v>
      </c>
      <c r="L86" s="21">
        <f t="shared" si="43"/>
        <v>22.486772486772484</v>
      </c>
      <c r="M86" s="17">
        <f t="shared" si="44"/>
        <v>809</v>
      </c>
      <c r="N86" s="25">
        <f t="shared" si="45"/>
        <v>15</v>
      </c>
      <c r="O86" s="30">
        <f t="shared" si="46"/>
        <v>1.8541409147095178</v>
      </c>
      <c r="P86" s="17">
        <f t="shared" si="47"/>
        <v>809</v>
      </c>
      <c r="Q86" s="25">
        <f t="shared" si="48"/>
        <v>9</v>
      </c>
      <c r="R86" s="31">
        <f t="shared" si="49"/>
        <v>1.1124845488257107</v>
      </c>
      <c r="S86" s="25">
        <f t="shared" si="50"/>
        <v>725</v>
      </c>
      <c r="T86" s="25">
        <f t="shared" si="51"/>
        <v>72</v>
      </c>
      <c r="U86" s="21">
        <f t="shared" si="52"/>
        <v>9.931034482758621</v>
      </c>
      <c r="V86" s="37">
        <f t="shared" si="53"/>
        <v>60</v>
      </c>
      <c r="W86" s="31">
        <f t="shared" si="54"/>
        <v>7.4165636588380712</v>
      </c>
      <c r="X86" s="37">
        <f t="shared" si="55"/>
        <v>15</v>
      </c>
      <c r="Y86" s="30">
        <f t="shared" si="56"/>
        <v>1.8541409147095178</v>
      </c>
    </row>
    <row r="87" spans="2:25" ht="15" customHeight="1" x14ac:dyDescent="0.25">
      <c r="B87" s="5" t="s">
        <v>47</v>
      </c>
      <c r="C87" s="7" t="s">
        <v>168</v>
      </c>
      <c r="D87" s="7" t="s">
        <v>168</v>
      </c>
      <c r="E87" s="7" t="s">
        <v>169</v>
      </c>
      <c r="F87" s="44">
        <v>240104</v>
      </c>
      <c r="G87" s="17">
        <f t="shared" si="38"/>
        <v>509</v>
      </c>
      <c r="H87" s="25">
        <f t="shared" si="39"/>
        <v>45</v>
      </c>
      <c r="I87" s="21">
        <f t="shared" si="40"/>
        <v>8.840864440078585</v>
      </c>
      <c r="J87" s="37">
        <f t="shared" si="41"/>
        <v>464</v>
      </c>
      <c r="K87" s="25">
        <f t="shared" si="42"/>
        <v>133</v>
      </c>
      <c r="L87" s="21">
        <f t="shared" si="43"/>
        <v>28.663793103448278</v>
      </c>
      <c r="M87" s="17">
        <f t="shared" si="44"/>
        <v>509</v>
      </c>
      <c r="N87" s="25">
        <f t="shared" si="45"/>
        <v>9</v>
      </c>
      <c r="O87" s="30">
        <f t="shared" si="46"/>
        <v>1.768172888015717</v>
      </c>
      <c r="P87" s="17">
        <f t="shared" si="47"/>
        <v>509</v>
      </c>
      <c r="Q87" s="25">
        <f t="shared" si="48"/>
        <v>4</v>
      </c>
      <c r="R87" s="31">
        <f t="shared" si="49"/>
        <v>0.78585461689587421</v>
      </c>
      <c r="S87" s="25">
        <f t="shared" si="50"/>
        <v>462</v>
      </c>
      <c r="T87" s="25">
        <f t="shared" si="51"/>
        <v>40</v>
      </c>
      <c r="U87" s="21">
        <f t="shared" si="52"/>
        <v>8.6580086580086579</v>
      </c>
      <c r="V87" s="37">
        <f t="shared" si="53"/>
        <v>31</v>
      </c>
      <c r="W87" s="31">
        <f t="shared" si="54"/>
        <v>6.0903732809430258</v>
      </c>
      <c r="X87" s="37">
        <f t="shared" si="55"/>
        <v>12</v>
      </c>
      <c r="Y87" s="30">
        <f t="shared" si="56"/>
        <v>2.3575638506876229</v>
      </c>
    </row>
    <row r="88" spans="2:25" ht="15" customHeight="1" x14ac:dyDescent="0.25">
      <c r="B88" s="5" t="s">
        <v>47</v>
      </c>
      <c r="C88" s="7" t="s">
        <v>168</v>
      </c>
      <c r="D88" s="7" t="s">
        <v>170</v>
      </c>
      <c r="E88" s="7" t="s">
        <v>171</v>
      </c>
      <c r="F88" s="44">
        <v>240302</v>
      </c>
      <c r="G88" s="17">
        <f t="shared" si="38"/>
        <v>937</v>
      </c>
      <c r="H88" s="25">
        <f t="shared" si="39"/>
        <v>119</v>
      </c>
      <c r="I88" s="21">
        <f t="shared" si="40"/>
        <v>12.700106723585913</v>
      </c>
      <c r="J88" s="37">
        <f t="shared" si="41"/>
        <v>818</v>
      </c>
      <c r="K88" s="25">
        <f t="shared" si="42"/>
        <v>292</v>
      </c>
      <c r="L88" s="21">
        <f t="shared" si="43"/>
        <v>35.696821515892417</v>
      </c>
      <c r="M88" s="17">
        <f t="shared" si="44"/>
        <v>937</v>
      </c>
      <c r="N88" s="25">
        <f t="shared" si="45"/>
        <v>35</v>
      </c>
      <c r="O88" s="30">
        <f t="shared" si="46"/>
        <v>3.7353255069370332</v>
      </c>
      <c r="P88" s="17">
        <f t="shared" si="47"/>
        <v>937</v>
      </c>
      <c r="Q88" s="25">
        <f t="shared" si="48"/>
        <v>18</v>
      </c>
      <c r="R88" s="31">
        <f t="shared" si="49"/>
        <v>1.9210245464247599</v>
      </c>
      <c r="S88" s="25">
        <f t="shared" si="50"/>
        <v>855</v>
      </c>
      <c r="T88" s="25">
        <f t="shared" si="51"/>
        <v>76</v>
      </c>
      <c r="U88" s="21">
        <f t="shared" si="52"/>
        <v>8.8888888888888893</v>
      </c>
      <c r="V88" s="37">
        <f t="shared" si="53"/>
        <v>54</v>
      </c>
      <c r="W88" s="31">
        <f t="shared" si="54"/>
        <v>5.7630736392742801</v>
      </c>
      <c r="X88" s="37">
        <f t="shared" si="55"/>
        <v>10</v>
      </c>
      <c r="Y88" s="30">
        <f t="shared" si="56"/>
        <v>1.0672358591248665</v>
      </c>
    </row>
    <row r="89" spans="2:25" ht="15" customHeight="1" x14ac:dyDescent="0.25">
      <c r="B89" s="5" t="s">
        <v>47</v>
      </c>
      <c r="C89" s="7" t="s">
        <v>168</v>
      </c>
      <c r="D89" s="7" t="s">
        <v>168</v>
      </c>
      <c r="E89" s="7" t="s">
        <v>172</v>
      </c>
      <c r="F89" s="44">
        <v>240105</v>
      </c>
      <c r="G89" s="17">
        <f t="shared" si="38"/>
        <v>452</v>
      </c>
      <c r="H89" s="25">
        <f t="shared" si="39"/>
        <v>35</v>
      </c>
      <c r="I89" s="21">
        <f t="shared" si="40"/>
        <v>7.7433628318584065</v>
      </c>
      <c r="J89" s="37">
        <f t="shared" si="41"/>
        <v>417</v>
      </c>
      <c r="K89" s="25">
        <f t="shared" si="42"/>
        <v>103</v>
      </c>
      <c r="L89" s="21">
        <f t="shared" si="43"/>
        <v>24.700239808153476</v>
      </c>
      <c r="M89" s="17">
        <f t="shared" si="44"/>
        <v>452</v>
      </c>
      <c r="N89" s="25">
        <f t="shared" si="45"/>
        <v>13</v>
      </c>
      <c r="O89" s="30">
        <f t="shared" si="46"/>
        <v>2.8761061946902653</v>
      </c>
      <c r="P89" s="17">
        <f t="shared" si="47"/>
        <v>452</v>
      </c>
      <c r="Q89" s="25">
        <f t="shared" si="48"/>
        <v>10</v>
      </c>
      <c r="R89" s="31">
        <f t="shared" si="49"/>
        <v>2.2123893805309733</v>
      </c>
      <c r="S89" s="25">
        <f t="shared" si="50"/>
        <v>407</v>
      </c>
      <c r="T89" s="25">
        <f t="shared" si="51"/>
        <v>51</v>
      </c>
      <c r="U89" s="21">
        <f t="shared" si="52"/>
        <v>12.530712530712531</v>
      </c>
      <c r="V89" s="37">
        <f t="shared" si="53"/>
        <v>16</v>
      </c>
      <c r="W89" s="31">
        <f t="shared" si="54"/>
        <v>3.5398230088495577</v>
      </c>
      <c r="X89" s="37">
        <f t="shared" si="55"/>
        <v>19</v>
      </c>
      <c r="Y89" s="30">
        <f t="shared" si="56"/>
        <v>4.2035398230088497</v>
      </c>
    </row>
    <row r="90" spans="2:25" ht="15" customHeight="1" x14ac:dyDescent="0.25">
      <c r="B90" s="5" t="s">
        <v>47</v>
      </c>
      <c r="C90" s="7" t="s">
        <v>168</v>
      </c>
      <c r="D90" s="7" t="s">
        <v>170</v>
      </c>
      <c r="E90" s="7" t="s">
        <v>170</v>
      </c>
      <c r="F90" s="44">
        <v>240301</v>
      </c>
      <c r="G90" s="17">
        <f t="shared" si="38"/>
        <v>999</v>
      </c>
      <c r="H90" s="25">
        <f t="shared" si="39"/>
        <v>119</v>
      </c>
      <c r="I90" s="21">
        <f t="shared" si="40"/>
        <v>11.911911911911911</v>
      </c>
      <c r="J90" s="37">
        <f t="shared" si="41"/>
        <v>880</v>
      </c>
      <c r="K90" s="25">
        <f t="shared" si="42"/>
        <v>287</v>
      </c>
      <c r="L90" s="21">
        <f t="shared" si="43"/>
        <v>32.61363636363636</v>
      </c>
      <c r="M90" s="17">
        <f t="shared" si="44"/>
        <v>999</v>
      </c>
      <c r="N90" s="25">
        <f t="shared" si="45"/>
        <v>42</v>
      </c>
      <c r="O90" s="30">
        <f t="shared" si="46"/>
        <v>4.2042042042042045</v>
      </c>
      <c r="P90" s="17">
        <f t="shared" si="47"/>
        <v>999</v>
      </c>
      <c r="Q90" s="25">
        <f t="shared" si="48"/>
        <v>31</v>
      </c>
      <c r="R90" s="31">
        <f t="shared" si="49"/>
        <v>3.1031031031031033</v>
      </c>
      <c r="S90" s="25">
        <f t="shared" si="50"/>
        <v>893</v>
      </c>
      <c r="T90" s="25">
        <f t="shared" si="51"/>
        <v>82</v>
      </c>
      <c r="U90" s="21">
        <f t="shared" si="52"/>
        <v>9.1825307950727879</v>
      </c>
      <c r="V90" s="37">
        <f t="shared" si="53"/>
        <v>59</v>
      </c>
      <c r="W90" s="31">
        <f t="shared" si="54"/>
        <v>5.9059059059059056</v>
      </c>
      <c r="X90" s="37">
        <f t="shared" si="55"/>
        <v>16</v>
      </c>
      <c r="Y90" s="30">
        <f t="shared" si="56"/>
        <v>1.6016016016016015</v>
      </c>
    </row>
    <row r="91" spans="2:25" ht="15" customHeight="1" x14ac:dyDescent="0.25">
      <c r="B91" s="5" t="s">
        <v>47</v>
      </c>
      <c r="C91" s="7" t="s">
        <v>168</v>
      </c>
      <c r="D91" s="7" t="s">
        <v>170</v>
      </c>
      <c r="E91" s="7" t="s">
        <v>173</v>
      </c>
      <c r="F91" s="44">
        <v>240303</v>
      </c>
      <c r="G91" s="17">
        <f t="shared" si="38"/>
        <v>302</v>
      </c>
      <c r="H91" s="25">
        <f t="shared" si="39"/>
        <v>41</v>
      </c>
      <c r="I91" s="21">
        <f t="shared" si="40"/>
        <v>13.576158940397351</v>
      </c>
      <c r="J91" s="37">
        <f t="shared" si="41"/>
        <v>261</v>
      </c>
      <c r="K91" s="25">
        <f t="shared" si="42"/>
        <v>118</v>
      </c>
      <c r="L91" s="21">
        <f t="shared" si="43"/>
        <v>45.21072796934866</v>
      </c>
      <c r="M91" s="17">
        <f t="shared" si="44"/>
        <v>302</v>
      </c>
      <c r="N91" s="25">
        <f t="shared" si="45"/>
        <v>10</v>
      </c>
      <c r="O91" s="30">
        <f t="shared" si="46"/>
        <v>3.3112582781456954</v>
      </c>
      <c r="P91" s="17">
        <f t="shared" si="47"/>
        <v>302</v>
      </c>
      <c r="Q91" s="25">
        <f t="shared" si="48"/>
        <v>3</v>
      </c>
      <c r="R91" s="31">
        <f t="shared" si="49"/>
        <v>0.99337748344370869</v>
      </c>
      <c r="S91" s="25">
        <f t="shared" si="50"/>
        <v>288</v>
      </c>
      <c r="T91" s="25">
        <f t="shared" si="51"/>
        <v>18</v>
      </c>
      <c r="U91" s="21">
        <f t="shared" si="52"/>
        <v>6.25</v>
      </c>
      <c r="V91" s="37">
        <f t="shared" si="53"/>
        <v>7</v>
      </c>
      <c r="W91" s="31">
        <f t="shared" si="54"/>
        <v>2.3178807947019866</v>
      </c>
      <c r="X91" s="37">
        <f t="shared" si="55"/>
        <v>4</v>
      </c>
      <c r="Y91" s="30">
        <f t="shared" si="56"/>
        <v>1.3245033112582782</v>
      </c>
    </row>
    <row r="92" spans="2:25" ht="15" customHeight="1" thickBot="1" x14ac:dyDescent="0.3">
      <c r="B92" s="5" t="s">
        <v>47</v>
      </c>
      <c r="C92" s="7" t="s">
        <v>168</v>
      </c>
      <c r="D92" s="7" t="s">
        <v>170</v>
      </c>
      <c r="E92" s="7" t="s">
        <v>174</v>
      </c>
      <c r="F92" s="44">
        <v>240304</v>
      </c>
      <c r="G92" s="17">
        <f t="shared" si="38"/>
        <v>411</v>
      </c>
      <c r="H92" s="25">
        <f t="shared" si="39"/>
        <v>57</v>
      </c>
      <c r="I92" s="21">
        <f t="shared" si="40"/>
        <v>13.868613138686131</v>
      </c>
      <c r="J92" s="37">
        <f t="shared" si="41"/>
        <v>354</v>
      </c>
      <c r="K92" s="25">
        <f t="shared" si="42"/>
        <v>110</v>
      </c>
      <c r="L92" s="21">
        <f t="shared" si="43"/>
        <v>31.073446327683619</v>
      </c>
      <c r="M92" s="17">
        <f t="shared" si="44"/>
        <v>411</v>
      </c>
      <c r="N92" s="25">
        <f t="shared" si="45"/>
        <v>11</v>
      </c>
      <c r="O92" s="30">
        <f t="shared" si="46"/>
        <v>2.6763990267639901</v>
      </c>
      <c r="P92" s="17">
        <f t="shared" si="47"/>
        <v>411</v>
      </c>
      <c r="Q92" s="25">
        <f t="shared" si="48"/>
        <v>9</v>
      </c>
      <c r="R92" s="31">
        <f t="shared" si="49"/>
        <v>2.1897810218978102</v>
      </c>
      <c r="S92" s="25">
        <f t="shared" si="50"/>
        <v>367</v>
      </c>
      <c r="T92" s="25">
        <f t="shared" si="51"/>
        <v>27</v>
      </c>
      <c r="U92" s="21">
        <f t="shared" si="52"/>
        <v>7.3569482288828345</v>
      </c>
      <c r="V92" s="37">
        <f t="shared" si="53"/>
        <v>25</v>
      </c>
      <c r="W92" s="31">
        <f t="shared" si="54"/>
        <v>6.0827250608272507</v>
      </c>
      <c r="X92" s="37">
        <f t="shared" si="55"/>
        <v>10</v>
      </c>
      <c r="Y92" s="30">
        <f t="shared" si="56"/>
        <v>2.4330900243309004</v>
      </c>
    </row>
    <row r="93" spans="2:25" ht="15" customHeight="1" thickBot="1" x14ac:dyDescent="0.3">
      <c r="B93" s="81"/>
      <c r="C93" s="71"/>
      <c r="D93" s="71" t="str">
        <f>UPPER(_xlfn.CONCAT("Total ",B92))</f>
        <v>TOTAL ZONA NORTE</v>
      </c>
      <c r="E93" s="71"/>
      <c r="F93" s="82"/>
      <c r="G93" s="19">
        <f>SUM(G78:G92)</f>
        <v>12759</v>
      </c>
      <c r="H93" s="27">
        <f>SUM(H78:H92)</f>
        <v>2337</v>
      </c>
      <c r="I93" s="23">
        <f>H93/G93*100</f>
        <v>18.316482482953209</v>
      </c>
      <c r="J93" s="39">
        <f>SUM(J78:J92)</f>
        <v>10422</v>
      </c>
      <c r="K93" s="27">
        <f>SUM(K78:K92)</f>
        <v>4227</v>
      </c>
      <c r="L93" s="23">
        <f>K93/J93*100</f>
        <v>40.558434081750143</v>
      </c>
      <c r="M93" s="19">
        <f>SUM(M78:M92)</f>
        <v>12759</v>
      </c>
      <c r="N93" s="27">
        <f>SUM(N78:N92)</f>
        <v>570</v>
      </c>
      <c r="O93" s="34">
        <f>N93/M93*100</f>
        <v>4.4674347519398072</v>
      </c>
      <c r="P93" s="19">
        <f>SUM(P78:P92)</f>
        <v>12759</v>
      </c>
      <c r="Q93" s="27">
        <f>SUM(Q78:Q92)</f>
        <v>230</v>
      </c>
      <c r="R93" s="35">
        <f>Q93/P93*100</f>
        <v>1.8026491104318521</v>
      </c>
      <c r="S93" s="70">
        <f>SUM(S78:S92)</f>
        <v>11720</v>
      </c>
      <c r="T93" s="19">
        <f>SUM(T78:T92)</f>
        <v>987</v>
      </c>
      <c r="U93" s="35">
        <f>T93/S93*100</f>
        <v>8.4215017064846425</v>
      </c>
      <c r="V93" s="39">
        <f>SUM(V78:V92)</f>
        <v>611</v>
      </c>
      <c r="W93" s="35">
        <f>V93/P93*100</f>
        <v>4.7887765498863546</v>
      </c>
      <c r="X93" s="39">
        <f>SUM(X78:X92)</f>
        <v>198</v>
      </c>
      <c r="Y93" s="34">
        <f>X93/P93*100</f>
        <v>1.5518457559369858</v>
      </c>
    </row>
    <row r="94" spans="2:25" ht="15" customHeight="1" x14ac:dyDescent="0.25">
      <c r="B94" s="5" t="s">
        <v>49</v>
      </c>
      <c r="C94" s="7" t="s">
        <v>112</v>
      </c>
      <c r="D94" s="7" t="s">
        <v>112</v>
      </c>
      <c r="E94" s="7" t="s">
        <v>112</v>
      </c>
      <c r="F94" s="44">
        <v>230101</v>
      </c>
      <c r="G94" s="17">
        <f>IFERROR(VLOOKUP($F94,distrito059,2,0),"-")</f>
        <v>947</v>
      </c>
      <c r="H94" s="25">
        <f>IFERROR(VLOOKUP($F94,distrito059,3,0),"-")</f>
        <v>25</v>
      </c>
      <c r="I94" s="21">
        <f>IFERROR(VLOOKUP($F94,distrito059,4,0),"-")</f>
        <v>2.6399155227032733</v>
      </c>
      <c r="J94" s="37">
        <f>IFERROR(VLOOKUP($F94,distrito059,5,0),"-")</f>
        <v>922</v>
      </c>
      <c r="K94" s="25">
        <f>IFERROR(VLOOKUP($F94,distrito059,6,0),"-")</f>
        <v>144</v>
      </c>
      <c r="L94" s="21">
        <f>IFERROR(VLOOKUP($F94,distrito059,7,0),"-")</f>
        <v>15.61822125813449</v>
      </c>
      <c r="M94" s="17">
        <f>IFERROR(VLOOKUP($F94,distrito059,8,0),"-")</f>
        <v>947</v>
      </c>
      <c r="N94" s="25">
        <f>IFERROR(VLOOKUP($F94,distrito059,9,0),"-")</f>
        <v>4</v>
      </c>
      <c r="O94" s="30">
        <f>IFERROR(VLOOKUP($F94,distrito059,10,0),"-")</f>
        <v>0.42238648363252373</v>
      </c>
      <c r="P94" s="17">
        <f>IFERROR(VLOOKUP($F94,distrito059,11,0),"-")</f>
        <v>947</v>
      </c>
      <c r="Q94" s="25">
        <f>IFERROR(VLOOKUP($F94,distrito059,12,0),"-")</f>
        <v>6</v>
      </c>
      <c r="R94" s="31">
        <f>IFERROR(VLOOKUP($F94,distrito059,13,0),"-")</f>
        <v>0.63357972544878571</v>
      </c>
      <c r="S94" s="25">
        <f>IFERROR(VLOOKUP($F94,distrito059,14,0),"-")</f>
        <v>808</v>
      </c>
      <c r="T94" s="25">
        <f>IFERROR(VLOOKUP($F94,distrito059,15,0),"-")</f>
        <v>40</v>
      </c>
      <c r="U94" s="21">
        <f>IFERROR(VLOOKUP($F94,distrito059,16,0),"-")</f>
        <v>4.9504950495049505</v>
      </c>
      <c r="V94" s="37">
        <f>IFERROR(VLOOKUP($F94,distrito059,17,0),"-")</f>
        <v>98</v>
      </c>
      <c r="W94" s="31">
        <f>IFERROR(VLOOKUP($F94,distrito059,18,0),"-")</f>
        <v>10.348468848996832</v>
      </c>
      <c r="X94" s="37">
        <f>IFERROR(VLOOKUP($F94,distrito059,19,0),"-")</f>
        <v>35</v>
      </c>
      <c r="Y94" s="30">
        <f>IFERROR(VLOOKUP($F94,distrito059,20,0),"-")</f>
        <v>3.6958817317845831</v>
      </c>
    </row>
    <row r="95" spans="2:25" ht="15" customHeight="1" thickBot="1" x14ac:dyDescent="0.3">
      <c r="B95" s="5" t="s">
        <v>49</v>
      </c>
      <c r="C95" s="7" t="s">
        <v>112</v>
      </c>
      <c r="D95" s="7" t="s">
        <v>112</v>
      </c>
      <c r="E95" s="7" t="s">
        <v>175</v>
      </c>
      <c r="F95" s="44">
        <v>230111</v>
      </c>
      <c r="G95" s="17">
        <f>IFERROR(VLOOKUP($F95,distrito059,2,0),"-")</f>
        <v>465</v>
      </c>
      <c r="H95" s="25">
        <f>IFERROR(VLOOKUP($F95,distrito059,3,0),"-")</f>
        <v>34</v>
      </c>
      <c r="I95" s="21">
        <f>IFERROR(VLOOKUP($F95,distrito059,4,0),"-")</f>
        <v>7.3118279569892479</v>
      </c>
      <c r="J95" s="37">
        <f>IFERROR(VLOOKUP($F95,distrito059,5,0),"-")</f>
        <v>431</v>
      </c>
      <c r="K95" s="25">
        <f>IFERROR(VLOOKUP($F95,distrito059,6,0),"-")</f>
        <v>84</v>
      </c>
      <c r="L95" s="21">
        <f>IFERROR(VLOOKUP($F95,distrito059,7,0),"-")</f>
        <v>19.489559164733176</v>
      </c>
      <c r="M95" s="17">
        <f>IFERROR(VLOOKUP($F95,distrito059,8,0),"-")</f>
        <v>465</v>
      </c>
      <c r="N95" s="25">
        <f>IFERROR(VLOOKUP($F95,distrito059,9,0),"-")</f>
        <v>3</v>
      </c>
      <c r="O95" s="30">
        <f>IFERROR(VLOOKUP($F95,distrito059,10,0),"-")</f>
        <v>0.64516129032258063</v>
      </c>
      <c r="P95" s="17">
        <f>IFERROR(VLOOKUP($F95,distrito059,11,0),"-")</f>
        <v>465</v>
      </c>
      <c r="Q95" s="25">
        <f>IFERROR(VLOOKUP($F95,distrito059,12,0),"-")</f>
        <v>3</v>
      </c>
      <c r="R95" s="31">
        <f>IFERROR(VLOOKUP($F95,distrito059,13,0),"-")</f>
        <v>0.64516129032258063</v>
      </c>
      <c r="S95" s="25">
        <f>IFERROR(VLOOKUP($F95,distrito059,14,0),"-")</f>
        <v>396</v>
      </c>
      <c r="T95" s="25">
        <f>IFERROR(VLOOKUP($F95,distrito059,15,0),"-")</f>
        <v>23</v>
      </c>
      <c r="U95" s="21">
        <f>IFERROR(VLOOKUP($F95,distrito059,16,0),"-")</f>
        <v>5.808080808080808</v>
      </c>
      <c r="V95" s="37">
        <f>IFERROR(VLOOKUP($F95,distrito059,17,0),"-")</f>
        <v>50</v>
      </c>
      <c r="W95" s="31">
        <f>IFERROR(VLOOKUP($F95,distrito059,18,0),"-")</f>
        <v>10.75268817204301</v>
      </c>
      <c r="X95" s="37">
        <f>IFERROR(VLOOKUP($F95,distrito059,19,0),"-")</f>
        <v>16</v>
      </c>
      <c r="Y95" s="30">
        <f>IFERROR(VLOOKUP($F95,distrito059,20,0),"-")</f>
        <v>3.4408602150537635</v>
      </c>
    </row>
    <row r="96" spans="2:25" ht="15" customHeight="1" thickBot="1" x14ac:dyDescent="0.3">
      <c r="B96" s="81"/>
      <c r="C96" s="71"/>
      <c r="D96" s="71" t="str">
        <f>UPPER(_xlfn.CONCAT("Total ",B95))</f>
        <v>TOTAL ZONA SUR</v>
      </c>
      <c r="E96" s="71"/>
      <c r="F96" s="82"/>
      <c r="G96" s="19">
        <f>SUM(G94:G95)</f>
        <v>1412</v>
      </c>
      <c r="H96" s="27">
        <f>SUM(H94:H95)</f>
        <v>59</v>
      </c>
      <c r="I96" s="23">
        <f>H96/G96*100</f>
        <v>4.1784702549575075</v>
      </c>
      <c r="J96" s="39">
        <f>SUM(J94:J95)</f>
        <v>1353</v>
      </c>
      <c r="K96" s="27">
        <f>SUM(K94:K95)</f>
        <v>228</v>
      </c>
      <c r="L96" s="23">
        <f>K96/J96*100</f>
        <v>16.851441241685144</v>
      </c>
      <c r="M96" s="19">
        <f>SUM(M94:M95)</f>
        <v>1412</v>
      </c>
      <c r="N96" s="27">
        <f>SUM(N94:N95)</f>
        <v>7</v>
      </c>
      <c r="O96" s="34">
        <f>N96/M96*100</f>
        <v>0.49575070821529743</v>
      </c>
      <c r="P96" s="19">
        <f>SUM(P94:P95)</f>
        <v>1412</v>
      </c>
      <c r="Q96" s="27">
        <f>SUM(Q94:Q95)</f>
        <v>9</v>
      </c>
      <c r="R96" s="35">
        <f>Q96/P96*100</f>
        <v>0.63739376770538236</v>
      </c>
      <c r="S96" s="70">
        <f>SUM(S94:S95)</f>
        <v>1204</v>
      </c>
      <c r="T96" s="19">
        <f>SUM(T94:T95)</f>
        <v>63</v>
      </c>
      <c r="U96" s="35">
        <f>T96/S96*100</f>
        <v>5.2325581395348841</v>
      </c>
      <c r="V96" s="39">
        <f>SUM(V94:V95)</f>
        <v>148</v>
      </c>
      <c r="W96" s="35">
        <f>V96/P96*100</f>
        <v>10.48158640226629</v>
      </c>
      <c r="X96" s="39">
        <f>SUM(X94:X95)</f>
        <v>51</v>
      </c>
      <c r="Y96" s="34">
        <f>X96/P96*100</f>
        <v>3.6118980169971673</v>
      </c>
    </row>
    <row r="97" spans="2:25" ht="15" customHeight="1" thickBot="1" x14ac:dyDescent="0.3">
      <c r="B97" s="81"/>
      <c r="C97" s="71"/>
      <c r="D97" s="71" t="s">
        <v>176</v>
      </c>
      <c r="E97" s="71"/>
      <c r="F97" s="82"/>
      <c r="G97" s="19">
        <f>G96+G93+G77+G55+G49</f>
        <v>51235</v>
      </c>
      <c r="H97" s="19">
        <f>H96+H93+H77+H55+H49</f>
        <v>10606</v>
      </c>
      <c r="I97" s="23">
        <f>H97/G97*100</f>
        <v>20.700692885722653</v>
      </c>
      <c r="J97" s="19">
        <f>J96+J93+J77+J55+J49</f>
        <v>40629</v>
      </c>
      <c r="K97" s="19">
        <f>K96+K93+K77+K55+K49</f>
        <v>16964</v>
      </c>
      <c r="L97" s="23">
        <f>K97/J97*100</f>
        <v>41.753427354845066</v>
      </c>
      <c r="M97" s="19">
        <f>M96+M93+M77+M55+M49</f>
        <v>51235</v>
      </c>
      <c r="N97" s="19">
        <f>N96+N93+N77+N55+N49</f>
        <v>2722</v>
      </c>
      <c r="O97" s="34">
        <f>N97/M97*100</f>
        <v>5.3127744705767537</v>
      </c>
      <c r="P97" s="19">
        <f>P96+P93+P77+P55+P49</f>
        <v>51235</v>
      </c>
      <c r="Q97" s="19">
        <f>Q96+Q93+Q77+Q55+Q49</f>
        <v>1099</v>
      </c>
      <c r="R97" s="35">
        <f>Q97/P97*100</f>
        <v>2.1450180540646042</v>
      </c>
      <c r="S97" s="19">
        <f>S96+S93+S77+S55+S49</f>
        <v>46673</v>
      </c>
      <c r="T97" s="19">
        <f>T96+T93+T77+T55+T49</f>
        <v>3678</v>
      </c>
      <c r="U97" s="35">
        <f>T97/S97*100</f>
        <v>7.8803590941229409</v>
      </c>
      <c r="V97" s="19">
        <f>V96+V93+V77+V55+V49</f>
        <v>2713</v>
      </c>
      <c r="W97" s="35">
        <f>V97/P97*100</f>
        <v>5.2952083536644867</v>
      </c>
      <c r="X97" s="19">
        <f>X96+X93+X77+X55+X49</f>
        <v>750</v>
      </c>
      <c r="Y97" s="34">
        <f>X97/P97*100</f>
        <v>1.4638430760222505</v>
      </c>
    </row>
    <row r="98" spans="2:25" ht="15" customHeight="1" x14ac:dyDescent="0.25">
      <c r="B98" s="2" t="str">
        <f>_xlfn.CONCAT("Fuente: Sistema de Información SIEN - HIS, ",RIGHT(INICIO!C8,4),".")</f>
        <v>Fuente: Sistema de Información SIEN - HIS, 2025.</v>
      </c>
      <c r="C98" s="2"/>
      <c r="D98" s="2"/>
      <c r="E98" s="2"/>
      <c r="F98" s="2"/>
      <c r="G98" s="2"/>
    </row>
    <row r="99" spans="2:25" ht="15" customHeight="1" x14ac:dyDescent="0.25">
      <c r="B99" s="2" t="s">
        <v>69</v>
      </c>
      <c r="C99" s="2"/>
      <c r="D99" s="2"/>
      <c r="E99" s="2"/>
      <c r="F99" s="2"/>
      <c r="G99" s="2"/>
    </row>
    <row r="100" spans="2:25" ht="15" customHeight="1" x14ac:dyDescent="0.25">
      <c r="B100" s="2" t="s">
        <v>16</v>
      </c>
      <c r="C100" s="2"/>
      <c r="D100" s="2"/>
      <c r="E100" s="2"/>
      <c r="F100" s="2"/>
      <c r="G100" s="2"/>
    </row>
    <row r="101" spans="2:25" ht="15" customHeight="1" x14ac:dyDescent="0.25">
      <c r="B101" s="2" t="s">
        <v>21</v>
      </c>
      <c r="C101" s="2"/>
      <c r="D101" s="2"/>
      <c r="E101" s="2"/>
      <c r="F101" s="2"/>
      <c r="G101" s="2"/>
    </row>
    <row r="102" spans="2:25" ht="15" customHeight="1" x14ac:dyDescent="0.25">
      <c r="B102" s="2" t="s">
        <v>36</v>
      </c>
      <c r="C102" s="2"/>
    </row>
    <row r="103" spans="2:25" ht="15" customHeight="1" x14ac:dyDescent="0.25">
      <c r="B103" s="2"/>
      <c r="C103" s="2"/>
    </row>
  </sheetData>
  <mergeCells count="22">
    <mergeCell ref="V6:W6"/>
    <mergeCell ref="N6:O6"/>
    <mergeCell ref="P6:P7"/>
    <mergeCell ref="Q6:R6"/>
    <mergeCell ref="S6:S7"/>
    <mergeCell ref="T6:U6"/>
    <mergeCell ref="B2:Y2"/>
    <mergeCell ref="B3:Y3"/>
    <mergeCell ref="B5:B7"/>
    <mergeCell ref="C5:C7"/>
    <mergeCell ref="D5:D7"/>
    <mergeCell ref="E5:E7"/>
    <mergeCell ref="F5:F7"/>
    <mergeCell ref="G5:L5"/>
    <mergeCell ref="M5:O5"/>
    <mergeCell ref="P5:Y5"/>
    <mergeCell ref="X6:Y6"/>
    <mergeCell ref="G6:G7"/>
    <mergeCell ref="H6:I6"/>
    <mergeCell ref="J6:J7"/>
    <mergeCell ref="K6:L6"/>
    <mergeCell ref="M6:M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4</vt:i4>
      </vt:variant>
    </vt:vector>
  </HeadingPairs>
  <TitlesOfParts>
    <vt:vector size="21" baseType="lpstr">
      <vt:lpstr>INICIO</vt:lpstr>
      <vt:lpstr>EN 0-35m x DEP</vt:lpstr>
      <vt:lpstr>EN 0-35m x DIRESA</vt:lpstr>
      <vt:lpstr>EN 0-35m x DISTRITO</vt:lpstr>
      <vt:lpstr>EN 0-35m x DISTR ZONA</vt:lpstr>
      <vt:lpstr>EN 0-59m x DEP</vt:lpstr>
      <vt:lpstr>EN 0-59m x DIRESA</vt:lpstr>
      <vt:lpstr>EN 0-59m x DISTRITO</vt:lpstr>
      <vt:lpstr>EN 0-59m x DISTR ZONA</vt:lpstr>
      <vt:lpstr>Anemia 6-35m x DEP</vt:lpstr>
      <vt:lpstr>Anemia 6-35m x DIRESA</vt:lpstr>
      <vt:lpstr>Anemia 6-35m x DISTRITO</vt:lpstr>
      <vt:lpstr>Anemia 6-35m x DISTR ZONA</vt:lpstr>
      <vt:lpstr>Anemia 6-59m x DEP</vt:lpstr>
      <vt:lpstr>Anemia 6-59m x DIRESA</vt:lpstr>
      <vt:lpstr>Anemia 6-59m x DISTRITO</vt:lpstr>
      <vt:lpstr>Anemia 6-59m x DISTR ZONA</vt:lpstr>
      <vt:lpstr>distrito035</vt:lpstr>
      <vt:lpstr>distrito059</vt:lpstr>
      <vt:lpstr>distrito635</vt:lpstr>
      <vt:lpstr>distrito659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Therius Cordova Proleon</dc:creator>
  <cp:lastModifiedBy>Buddy Santos Rosso</cp:lastModifiedBy>
  <dcterms:created xsi:type="dcterms:W3CDTF">2017-04-12T15:34:52Z</dcterms:created>
  <dcterms:modified xsi:type="dcterms:W3CDTF">2025-05-16T17:22:21Z</dcterms:modified>
</cp:coreProperties>
</file>