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tables/table2.xml" ContentType="application/vnd.openxmlformats-officedocument.spreadsheetml.table+xml"/>
  <Override PartName="/xl/drawings/drawing3.xml" ContentType="application/vnd.openxmlformats-officedocument.drawing+xml"/>
  <Override PartName="/xl/tables/table3.xml" ContentType="application/vnd.openxmlformats-officedocument.spreadsheetml.table+xml"/>
  <Override PartName="/xl/drawings/drawing4.xml" ContentType="application/vnd.openxmlformats-officedocument.drawing+xml"/>
  <Override PartName="/xl/tables/table4.xml" ContentType="application/vnd.openxmlformats-officedocument.spreadsheetml.table+xml"/>
  <Override PartName="/xl/drawings/drawing5.xml" ContentType="application/vnd.openxmlformats-officedocument.drawing+xml"/>
  <Override PartName="/xl/tables/table5.xml" ContentType="application/vnd.openxmlformats-officedocument.spreadsheetml.table+xml"/>
  <Override PartName="/xl/drawings/drawing6.xml" ContentType="application/vnd.openxmlformats-officedocument.drawing+xml"/>
  <Override PartName="/xl/tables/table6.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025"/>
  <workbookPr codeName="ThisWorkbook"/>
  <mc:AlternateContent xmlns:mc="http://schemas.openxmlformats.org/markup-compatibility/2006">
    <mc:Choice Requires="x15">
      <x15ac:absPath xmlns:x15ac="http://schemas.microsoft.com/office/spreadsheetml/2010/11/ac" url="Z:\Data\2025\02.M.Operaciones\02. Reporte de Eventos Diarios\05 Mayo\"/>
    </mc:Choice>
  </mc:AlternateContent>
  <xr:revisionPtr revIDLastSave="0" documentId="13_ncr:1_{F089C2B3-29E2-4EE6-A92E-2B8F8E88EF98}" xr6:coauthVersionLast="47" xr6:coauthVersionMax="47" xr10:uidLastSave="{00000000-0000-0000-0000-000000000000}"/>
  <bookViews>
    <workbookView xWindow="38280" yWindow="-2955" windowWidth="38640" windowHeight="21240" tabRatio="515" xr2:uid="{00000000-000D-0000-FFFF-FFFF00000000}"/>
  </bookViews>
  <sheets>
    <sheet name="Resumen" sheetId="78" r:id="rId1"/>
    <sheet name="Transportes" sheetId="77" r:id="rId2"/>
    <sheet name="Comunicaciones " sheetId="69" r:id="rId3"/>
    <sheet name="Aviación" sheetId="43" r:id="rId4"/>
    <sheet name="Puertos " sheetId="76" r:id="rId5"/>
    <sheet name="Vías Férreas" sheetId="50" r:id="rId6"/>
  </sheets>
  <externalReferences>
    <externalReference r:id="rId7"/>
    <externalReference r:id="rId8"/>
    <externalReference r:id="rId9"/>
  </externalReferences>
  <definedNames>
    <definedName name="_xlnm._FilterDatabase" localSheetId="2" hidden="1">'Comunicaciones '!#REF!</definedName>
    <definedName name="_xlnm._FilterDatabase" localSheetId="4" hidden="1">'Puertos '!#REF!</definedName>
    <definedName name="_xlnm._FilterDatabase" localSheetId="0" hidden="1">Resumen!$M$44:$P$72</definedName>
    <definedName name="_xlnm._FilterDatabase" localSheetId="1" hidden="1">Transportes!$B$1:$K$3</definedName>
    <definedName name="_xlnm._FilterDatabase" localSheetId="5" hidden="1">'Vías Férreas'!#REF!</definedName>
    <definedName name="_xlcn.LinkedTable_Tabla142423234761" hidden="1">Tabla14242323476</definedName>
    <definedName name="_xlcn.WorksheetConnection_ReportedelCOEMTC130223noche.xlsxTabla161" hidden="1">Tabla16</definedName>
    <definedName name="_xlcn.WorksheetConnection_ReportedelCOEMTC130223noche.xlsxTabla371" hidden="1">Tabla37</definedName>
    <definedName name="_xlcn.WorksheetConnection_ReportedelCOEMTC130223noche.xlsxTabla441" hidden="1">Tabla44</definedName>
    <definedName name="a" localSheetId="2">#REF!</definedName>
    <definedName name="a" localSheetId="4">#REF!</definedName>
    <definedName name="a" localSheetId="1">#REF!</definedName>
    <definedName name="a">#REF!</definedName>
    <definedName name="_xlnm.Print_Area" localSheetId="4">'Puertos '!$A$1:$I$47</definedName>
    <definedName name="b" localSheetId="2">#REF!</definedName>
    <definedName name="b" localSheetId="4">#REF!</definedName>
    <definedName name="b" localSheetId="0">#REF!</definedName>
    <definedName name="b">#REF!</definedName>
    <definedName name="bb" localSheetId="1">[1]Transportes!#REF!</definedName>
    <definedName name="bb">[1]Transportes!#REF!</definedName>
    <definedName name="M18.12.49" localSheetId="2">#REF!</definedName>
    <definedName name="M18.12.49" localSheetId="4">[2]Transportes!#REF!</definedName>
    <definedName name="M18.12.49" localSheetId="1">#REF!</definedName>
    <definedName name="M18.12.49">#REF!</definedName>
    <definedName name="M19.02.131" localSheetId="2">#REF!</definedName>
    <definedName name="M19.02.131" localSheetId="4">[2]Transportes!#REF!</definedName>
    <definedName name="M19.02.131" localSheetId="0">#REF!</definedName>
    <definedName name="M19.02.131">#REF!</definedName>
    <definedName name="M19.02.132" localSheetId="2">#REF!</definedName>
    <definedName name="M19.02.132" localSheetId="4">[2]Transportes!#REF!</definedName>
    <definedName name="M19.02.132" localSheetId="0">#REF!</definedName>
    <definedName name="M19.02.132">#REF!</definedName>
    <definedName name="M19.02.134" localSheetId="2">#REF!</definedName>
    <definedName name="M19.02.134" localSheetId="4">[2]Transportes!#REF!</definedName>
    <definedName name="M19.02.134" localSheetId="0">#REF!</definedName>
    <definedName name="M19.02.134">#REF!</definedName>
    <definedName name="M19.02.1341" localSheetId="2">[1]Transportes!#REF!</definedName>
    <definedName name="M19.02.1341" localSheetId="4">[1]Transportes!#REF!</definedName>
    <definedName name="M19.02.1341" localSheetId="1">[1]Transportes!#REF!</definedName>
    <definedName name="M19.02.1341">[1]Transportes!#REF!</definedName>
    <definedName name="M19.02.173" localSheetId="2">#REF!</definedName>
    <definedName name="M19.02.173" localSheetId="4">#REF!</definedName>
    <definedName name="M19.02.173" localSheetId="1">#REF!</definedName>
    <definedName name="M19.02.173">#REF!</definedName>
    <definedName name="qwe" localSheetId="2">[3]Transportes!#REF!</definedName>
    <definedName name="qwe" localSheetId="4">[3]Transportes!#REF!</definedName>
    <definedName name="qwe" localSheetId="1">[3]Transportes!#REF!</definedName>
    <definedName name="qwe">[3]Transportes!#REF!</definedName>
    <definedName name="qwer" localSheetId="2">[3]Transportes!#REF!</definedName>
    <definedName name="qwer" localSheetId="4">[3]Transportes!#REF!</definedName>
    <definedName name="qwer" localSheetId="1">[3]Transportes!#REF!</definedName>
    <definedName name="qwer">[3]Transportes!#REF!</definedName>
    <definedName name="tranporte5" localSheetId="0">#REF!</definedName>
    <definedName name="tranporte5">#REF!</definedName>
  </definedNames>
  <calcPr calcId="191029"/>
  <fileRecoveryPr repairLoad="1"/>
  <extLst>
    <ext xmlns:x15="http://schemas.microsoft.com/office/spreadsheetml/2010/11/main" uri="{FCE2AD5D-F65C-4FA6-A056-5C36A1767C68}">
      <x15:dataModel>
        <x15:modelTables>
          <x15:modelTable id="Tabla14242323476-e81ef300-8aac-4b36-b4af-5b13b15f7bc6" name="Tabla14242323476" connection="LinkedTable_Tabla14242323476"/>
          <x15:modelTable id="Tabla16-cc3a85da-7f56-43d7-98f1-0f43f33b9684" name="Tabla16" connection="WorksheetConnection_Reporte del COE-MTC 13 02 23 noche.xlsx!Tabla16"/>
          <x15:modelTable id="Tabla37-48ac6b40-053d-4da0-a267-e2298777eb51" name="Tabla37" connection="WorksheetConnection_Reporte del COE-MTC 13 02 23 noche.xlsx!Tabla37"/>
          <x15:modelTable id="Tabla44-0033c9b4-fbc5-42a9-8f4e-92b02fab16b5" name="Tabla44" connection="WorksheetConnection_Reporte del COE-MTC 13 02 23 noche.xlsx!Tabla44"/>
        </x15:modelTables>
      </x15:dataModel>
    </ext>
  </extLst>
</workbook>
</file>

<file path=xl/calcChain.xml><?xml version="1.0" encoding="utf-8"?>
<calcChain xmlns="http://schemas.openxmlformats.org/spreadsheetml/2006/main">
  <c r="R45" i="78" l="1"/>
  <c r="S45" i="78"/>
  <c r="T45" i="78"/>
  <c r="U45" i="78"/>
  <c r="R6" i="78"/>
  <c r="S6" i="78"/>
  <c r="T6" i="78"/>
  <c r="U6" i="78"/>
  <c r="R7" i="78"/>
  <c r="S7" i="78"/>
  <c r="T7" i="78"/>
  <c r="U7" i="78"/>
  <c r="R8" i="78"/>
  <c r="S8" i="78"/>
  <c r="T8" i="78"/>
  <c r="U8" i="78"/>
  <c r="R9" i="78"/>
  <c r="S9" i="78"/>
  <c r="T9" i="78"/>
  <c r="U9" i="78"/>
  <c r="R10" i="78"/>
  <c r="S10" i="78"/>
  <c r="T10" i="78"/>
  <c r="U10" i="78"/>
  <c r="R11" i="78"/>
  <c r="S11" i="78"/>
  <c r="T11" i="78"/>
  <c r="U11" i="78"/>
  <c r="R12" i="78"/>
  <c r="S12" i="78"/>
  <c r="T12" i="78"/>
  <c r="U12" i="78"/>
  <c r="R13" i="78"/>
  <c r="S13" i="78"/>
  <c r="T13" i="78"/>
  <c r="U13" i="78"/>
  <c r="R14" i="78"/>
  <c r="S14" i="78"/>
  <c r="T14" i="78"/>
  <c r="U14" i="78"/>
  <c r="R15" i="78"/>
  <c r="S15" i="78"/>
  <c r="T15" i="78"/>
  <c r="U15" i="78"/>
  <c r="R16" i="78"/>
  <c r="S16" i="78"/>
  <c r="T16" i="78"/>
  <c r="U16" i="78"/>
  <c r="R17" i="78"/>
  <c r="S17" i="78"/>
  <c r="T17" i="78"/>
  <c r="U17" i="78"/>
  <c r="R18" i="78"/>
  <c r="S18" i="78"/>
  <c r="T18" i="78"/>
  <c r="U18" i="78"/>
  <c r="R19" i="78"/>
  <c r="S19" i="78"/>
  <c r="T19" i="78"/>
  <c r="U19" i="78"/>
  <c r="R20" i="78"/>
  <c r="S20" i="78"/>
  <c r="T20" i="78"/>
  <c r="U20" i="78"/>
  <c r="R21" i="78"/>
  <c r="S21" i="78"/>
  <c r="T21" i="78"/>
  <c r="U21" i="78"/>
  <c r="R22" i="78"/>
  <c r="S22" i="78"/>
  <c r="T22" i="78"/>
  <c r="U22" i="78"/>
  <c r="R23" i="78"/>
  <c r="S23" i="78"/>
  <c r="T23" i="78"/>
  <c r="U23" i="78"/>
  <c r="R24" i="78"/>
  <c r="S24" i="78"/>
  <c r="T24" i="78"/>
  <c r="U24" i="78"/>
  <c r="R25" i="78"/>
  <c r="S25" i="78"/>
  <c r="T25" i="78"/>
  <c r="U25" i="78"/>
  <c r="R26" i="78"/>
  <c r="S26" i="78"/>
  <c r="T26" i="78"/>
  <c r="U26" i="78"/>
  <c r="R27" i="78"/>
  <c r="S27" i="78"/>
  <c r="T27" i="78"/>
  <c r="U27" i="78"/>
  <c r="R28" i="78"/>
  <c r="S28" i="78"/>
  <c r="T28" i="78"/>
  <c r="U28" i="78"/>
  <c r="R29" i="78"/>
  <c r="S29" i="78"/>
  <c r="T29" i="78"/>
  <c r="U29" i="78"/>
  <c r="R30" i="78"/>
  <c r="S30" i="78"/>
  <c r="T30" i="78"/>
  <c r="U30" i="78"/>
  <c r="R31" i="78"/>
  <c r="S31" i="78"/>
  <c r="T31" i="78"/>
  <c r="U31" i="78"/>
  <c r="R32" i="78"/>
  <c r="S32" i="78"/>
  <c r="T32" i="78"/>
  <c r="U32" i="78"/>
  <c r="R33" i="78"/>
  <c r="S33" i="78"/>
  <c r="T33" i="78"/>
  <c r="U33" i="78"/>
  <c r="R34" i="78"/>
  <c r="S34" i="78"/>
  <c r="T34" i="78"/>
  <c r="U34" i="78"/>
  <c r="R35" i="78"/>
  <c r="S35" i="78"/>
  <c r="T35" i="78"/>
  <c r="U35" i="78"/>
  <c r="R36" i="78"/>
  <c r="S36" i="78"/>
  <c r="T36" i="78"/>
  <c r="U36" i="78"/>
  <c r="R37" i="78"/>
  <c r="S37" i="78"/>
  <c r="T37" i="78"/>
  <c r="U37" i="78"/>
  <c r="R38" i="78"/>
  <c r="S38" i="78"/>
  <c r="T38" i="78"/>
  <c r="U38" i="78"/>
  <c r="R39" i="78"/>
  <c r="S39" i="78"/>
  <c r="T39" i="78"/>
  <c r="U39" i="78"/>
  <c r="R40" i="78"/>
  <c r="S40" i="78"/>
  <c r="T40" i="78"/>
  <c r="U40" i="78"/>
  <c r="R41" i="78"/>
  <c r="S41" i="78"/>
  <c r="T41" i="78"/>
  <c r="U41" i="78"/>
  <c r="R42" i="78"/>
  <c r="S42" i="78"/>
  <c r="T42" i="78"/>
  <c r="U42" i="78"/>
  <c r="R43" i="78"/>
  <c r="S43" i="78"/>
  <c r="T43" i="78"/>
  <c r="U43" i="78"/>
  <c r="R44" i="78"/>
  <c r="S44" i="78"/>
  <c r="T44" i="78"/>
  <c r="U44" i="78"/>
  <c r="R46" i="78"/>
  <c r="S46" i="78"/>
  <c r="T46" i="78"/>
  <c r="U46" i="78"/>
  <c r="R47" i="78"/>
  <c r="S47" i="78"/>
  <c r="T47" i="78"/>
  <c r="U47" i="78"/>
  <c r="R48" i="78"/>
  <c r="S48" i="78"/>
  <c r="T48" i="78"/>
  <c r="U48" i="78"/>
  <c r="R49" i="78"/>
  <c r="S49" i="78"/>
  <c r="T49" i="78"/>
  <c r="U49" i="78"/>
  <c r="R50" i="78"/>
  <c r="S50" i="78"/>
  <c r="T50" i="78"/>
  <c r="U50" i="78"/>
  <c r="R51" i="78"/>
  <c r="S51" i="78"/>
  <c r="T51" i="78"/>
  <c r="U51" i="78"/>
  <c r="R52" i="78"/>
  <c r="S52" i="78"/>
  <c r="T52" i="78"/>
  <c r="U52" i="78"/>
  <c r="R53" i="78"/>
  <c r="S53" i="78"/>
  <c r="T53" i="78"/>
  <c r="U53" i="78"/>
  <c r="R54" i="78"/>
  <c r="S54" i="78"/>
  <c r="T54" i="78"/>
  <c r="U54" i="78"/>
  <c r="R55" i="78"/>
  <c r="S55" i="78"/>
  <c r="T55" i="78"/>
  <c r="U55" i="78"/>
  <c r="R56" i="78"/>
  <c r="S56" i="78"/>
  <c r="T56" i="78"/>
  <c r="U56" i="78"/>
  <c r="R57" i="78"/>
  <c r="S57" i="78"/>
  <c r="T57" i="78"/>
  <c r="U57" i="78"/>
  <c r="R58" i="78"/>
  <c r="S58" i="78"/>
  <c r="T58" i="78"/>
  <c r="U58" i="78"/>
  <c r="R59" i="78"/>
  <c r="S59" i="78"/>
  <c r="T59" i="78"/>
  <c r="U59" i="78"/>
  <c r="R60" i="78"/>
  <c r="S60" i="78"/>
  <c r="T60" i="78"/>
  <c r="U60" i="78"/>
  <c r="R61" i="78"/>
  <c r="S61" i="78"/>
  <c r="T61" i="78"/>
  <c r="U61" i="78"/>
  <c r="R62" i="78"/>
  <c r="S62" i="78"/>
  <c r="T62" i="78"/>
  <c r="U62" i="78"/>
  <c r="R63" i="78"/>
  <c r="S63" i="78"/>
  <c r="T63" i="78"/>
  <c r="U63" i="78"/>
  <c r="R64" i="78"/>
  <c r="S64" i="78"/>
  <c r="T64" i="78"/>
  <c r="U64" i="78"/>
  <c r="R65" i="78"/>
  <c r="S65" i="78"/>
  <c r="T65" i="78"/>
  <c r="U65" i="78"/>
  <c r="R66" i="78"/>
  <c r="S66" i="78"/>
  <c r="T66" i="78"/>
  <c r="U66" i="78"/>
  <c r="R67" i="78"/>
  <c r="S67" i="78"/>
  <c r="T67" i="78"/>
  <c r="U67" i="78"/>
  <c r="R68" i="78"/>
  <c r="S68" i="78"/>
  <c r="T68" i="78"/>
  <c r="U68" i="78"/>
  <c r="R69" i="78"/>
  <c r="S69" i="78"/>
  <c r="T69" i="78"/>
  <c r="U69" i="78"/>
  <c r="R70" i="78"/>
  <c r="S70" i="78"/>
  <c r="T70" i="78"/>
  <c r="U70" i="78"/>
  <c r="R71" i="78"/>
  <c r="S71" i="78"/>
  <c r="T71" i="78"/>
  <c r="U71" i="78"/>
  <c r="R72" i="78"/>
  <c r="S72" i="78"/>
  <c r="T72" i="78"/>
  <c r="U72" i="78"/>
  <c r="R73" i="78"/>
  <c r="S73" i="78"/>
  <c r="T73" i="78"/>
  <c r="U73" i="78"/>
  <c r="R74" i="78"/>
  <c r="S74" i="78"/>
  <c r="T74" i="78"/>
  <c r="U74" i="78"/>
  <c r="R75" i="78"/>
  <c r="S75" i="78"/>
  <c r="T75" i="78"/>
  <c r="U75" i="78"/>
  <c r="R76" i="78"/>
  <c r="S76" i="78"/>
  <c r="T76" i="78"/>
  <c r="U76" i="78"/>
  <c r="R77" i="78"/>
  <c r="S77" i="78"/>
  <c r="T77" i="78"/>
  <c r="U77" i="78"/>
  <c r="R78" i="78"/>
  <c r="S78" i="78"/>
  <c r="T78" i="78"/>
  <c r="U78" i="78"/>
  <c r="R79" i="78"/>
  <c r="S79" i="78"/>
  <c r="T79" i="78"/>
  <c r="U79" i="78"/>
  <c r="R80" i="78"/>
  <c r="S80" i="78"/>
  <c r="T80" i="78"/>
  <c r="U80" i="78"/>
  <c r="R81" i="78"/>
  <c r="S81" i="78"/>
  <c r="T81" i="78"/>
  <c r="U81" i="78"/>
  <c r="R82" i="78"/>
  <c r="S82" i="78"/>
  <c r="T82" i="78"/>
  <c r="U82" i="78"/>
  <c r="R83" i="78"/>
  <c r="S83" i="78"/>
  <c r="T83" i="78"/>
  <c r="U83" i="78"/>
  <c r="R84" i="78"/>
  <c r="S84" i="78"/>
  <c r="T84" i="78"/>
  <c r="U84" i="78"/>
  <c r="R85" i="78"/>
  <c r="S85" i="78"/>
  <c r="T85" i="78"/>
  <c r="U85" i="78"/>
  <c r="R86" i="78"/>
  <c r="S86" i="78"/>
  <c r="T86" i="78"/>
  <c r="U86" i="78"/>
  <c r="R87" i="78"/>
  <c r="S87" i="78"/>
  <c r="T87" i="78"/>
  <c r="U87" i="78"/>
  <c r="R88" i="78"/>
  <c r="S88" i="78"/>
  <c r="T88" i="78"/>
  <c r="U88" i="78"/>
  <c r="R89" i="78"/>
  <c r="S89" i="78"/>
  <c r="T89" i="78"/>
  <c r="U89" i="78"/>
  <c r="R90" i="78"/>
  <c r="S90" i="78"/>
  <c r="T90" i="78"/>
  <c r="U90" i="78"/>
  <c r="R91" i="78"/>
  <c r="S91" i="78"/>
  <c r="T91" i="78"/>
  <c r="U91" i="78"/>
  <c r="R92" i="78"/>
  <c r="S92" i="78"/>
  <c r="T92" i="78"/>
  <c r="U92" i="78"/>
  <c r="R93" i="78"/>
  <c r="S93" i="78"/>
  <c r="T93" i="78"/>
  <c r="U93" i="78"/>
  <c r="R94" i="78"/>
  <c r="S94" i="78"/>
  <c r="T94" i="78"/>
  <c r="U94" i="78"/>
  <c r="R95" i="78"/>
  <c r="S95" i="78"/>
  <c r="T95" i="78"/>
  <c r="U95" i="78"/>
  <c r="R96" i="78"/>
  <c r="S96" i="78"/>
  <c r="T96" i="78"/>
  <c r="U96" i="78"/>
  <c r="R97" i="78"/>
  <c r="S97" i="78"/>
  <c r="T97" i="78"/>
  <c r="U97" i="78"/>
  <c r="R98" i="78"/>
  <c r="S98" i="78"/>
  <c r="T98" i="78"/>
  <c r="U98" i="78"/>
  <c r="R99" i="78"/>
  <c r="S99" i="78"/>
  <c r="T99" i="78"/>
  <c r="U99" i="78"/>
  <c r="R100" i="78"/>
  <c r="S100" i="78"/>
  <c r="T100" i="78"/>
  <c r="U100" i="78"/>
  <c r="R101" i="78"/>
  <c r="S101" i="78"/>
  <c r="T101" i="78"/>
  <c r="U101" i="78"/>
  <c r="R102" i="78"/>
  <c r="S102" i="78"/>
  <c r="T102" i="78"/>
  <c r="U102" i="78"/>
  <c r="R103" i="78"/>
  <c r="S103" i="78"/>
  <c r="T103" i="78"/>
  <c r="U103" i="78"/>
  <c r="R104" i="78"/>
  <c r="S104" i="78"/>
  <c r="T104" i="78"/>
  <c r="U104" i="78"/>
  <c r="R105" i="78"/>
  <c r="S105" i="78"/>
  <c r="T105" i="78"/>
  <c r="U105" i="78"/>
  <c r="R106" i="78"/>
  <c r="S106" i="78"/>
  <c r="T106" i="78"/>
  <c r="U106" i="78"/>
  <c r="R107" i="78"/>
  <c r="S107" i="78"/>
  <c r="T107" i="78"/>
  <c r="U107" i="78"/>
  <c r="R108" i="78"/>
  <c r="S108" i="78"/>
  <c r="T108" i="78"/>
  <c r="U108" i="78"/>
  <c r="R109" i="78"/>
  <c r="S109" i="78"/>
  <c r="T109" i="78"/>
  <c r="U109" i="78"/>
  <c r="R110" i="78"/>
  <c r="S110" i="78"/>
  <c r="T110" i="78"/>
  <c r="U110" i="78"/>
  <c r="R111" i="78"/>
  <c r="S111" i="78"/>
  <c r="T111" i="78"/>
  <c r="U111" i="78"/>
  <c r="R112" i="78"/>
  <c r="S112" i="78"/>
  <c r="T112" i="78"/>
  <c r="U112" i="78"/>
  <c r="R113" i="78"/>
  <c r="S113" i="78"/>
  <c r="T113" i="78"/>
  <c r="U113" i="78"/>
  <c r="R114" i="78"/>
  <c r="S114" i="78"/>
  <c r="T114" i="78"/>
  <c r="U114" i="78"/>
  <c r="R115" i="78"/>
  <c r="S115" i="78"/>
  <c r="T115" i="78"/>
  <c r="U115" i="78"/>
  <c r="R116" i="78"/>
  <c r="S116" i="78"/>
  <c r="T116" i="78"/>
  <c r="U116" i="78"/>
  <c r="R117" i="78"/>
  <c r="S117" i="78"/>
  <c r="T117" i="78"/>
  <c r="U117" i="78"/>
  <c r="R118" i="78"/>
  <c r="S118" i="78"/>
  <c r="T118" i="78"/>
  <c r="U118" i="78"/>
  <c r="R119" i="78"/>
  <c r="S119" i="78"/>
  <c r="T119" i="78"/>
  <c r="U119" i="78"/>
  <c r="R120" i="78"/>
  <c r="S120" i="78"/>
  <c r="T120" i="78"/>
  <c r="U120" i="78"/>
  <c r="R121" i="78"/>
  <c r="S121" i="78"/>
  <c r="T121" i="78"/>
  <c r="U121" i="78"/>
  <c r="R122" i="78"/>
  <c r="S122" i="78"/>
  <c r="T122" i="78"/>
  <c r="U122" i="78"/>
  <c r="R123" i="78"/>
  <c r="S123" i="78"/>
  <c r="T123" i="78"/>
  <c r="U123" i="78"/>
  <c r="R124" i="78"/>
  <c r="S124" i="78"/>
  <c r="T124" i="78"/>
  <c r="U124" i="78"/>
  <c r="R125" i="78"/>
  <c r="S125" i="78"/>
  <c r="T125" i="78"/>
  <c r="U125" i="78"/>
  <c r="R126" i="78"/>
  <c r="S126" i="78"/>
  <c r="T126" i="78"/>
  <c r="U126" i="78"/>
  <c r="R127" i="78"/>
  <c r="S127" i="78"/>
  <c r="T127" i="78"/>
  <c r="U127" i="78"/>
  <c r="R128" i="78"/>
  <c r="S128" i="78"/>
  <c r="T128" i="78"/>
  <c r="U128" i="78"/>
  <c r="R129" i="78"/>
  <c r="S129" i="78"/>
  <c r="T129" i="78"/>
  <c r="U129" i="78"/>
  <c r="R130" i="78"/>
  <c r="S130" i="78"/>
  <c r="T130" i="78"/>
  <c r="U130" i="78"/>
  <c r="R131" i="78"/>
  <c r="S131" i="78"/>
  <c r="T131" i="78"/>
  <c r="U131" i="78"/>
  <c r="R132" i="78"/>
  <c r="S132" i="78"/>
  <c r="T132" i="78"/>
  <c r="U132" i="78"/>
  <c r="R133" i="78"/>
  <c r="S133" i="78"/>
  <c r="T133" i="78"/>
  <c r="U133" i="78"/>
  <c r="R134" i="78"/>
  <c r="S134" i="78"/>
  <c r="T134" i="78"/>
  <c r="U134" i="78"/>
  <c r="R135" i="78"/>
  <c r="S135" i="78"/>
  <c r="T135" i="78"/>
  <c r="U135" i="78"/>
  <c r="R136" i="78"/>
  <c r="S136" i="78"/>
  <c r="T136" i="78"/>
  <c r="U136" i="78"/>
  <c r="R137" i="78"/>
  <c r="S137" i="78"/>
  <c r="T137" i="78"/>
  <c r="U137" i="78"/>
  <c r="R138" i="78"/>
  <c r="S138" i="78"/>
  <c r="T138" i="78"/>
  <c r="U138" i="78"/>
  <c r="R139" i="78"/>
  <c r="S139" i="78"/>
  <c r="T139" i="78"/>
  <c r="U139" i="78"/>
  <c r="R140" i="78"/>
  <c r="S140" i="78"/>
  <c r="T140" i="78"/>
  <c r="U140" i="78"/>
  <c r="R141" i="78"/>
  <c r="S141" i="78"/>
  <c r="T141" i="78"/>
  <c r="U141" i="78"/>
  <c r="R142" i="78"/>
  <c r="S142" i="78"/>
  <c r="T142" i="78"/>
  <c r="U142" i="78"/>
  <c r="R143" i="78"/>
  <c r="S143" i="78"/>
  <c r="T143" i="78"/>
  <c r="U143" i="78"/>
  <c r="R144" i="78"/>
  <c r="S144" i="78"/>
  <c r="T144" i="78"/>
  <c r="U144" i="78"/>
  <c r="R145" i="78"/>
  <c r="S145" i="78"/>
  <c r="T145" i="78"/>
  <c r="U145" i="78"/>
  <c r="R146" i="78"/>
  <c r="S146" i="78"/>
  <c r="T146" i="78"/>
  <c r="U146" i="78"/>
  <c r="R147" i="78"/>
  <c r="S147" i="78"/>
  <c r="T147" i="78"/>
  <c r="U147" i="78"/>
  <c r="R148" i="78"/>
  <c r="S148" i="78"/>
  <c r="T148" i="78"/>
  <c r="U148" i="78"/>
  <c r="R149" i="78"/>
  <c r="S149" i="78"/>
  <c r="T149" i="78"/>
  <c r="U149" i="78"/>
  <c r="R150" i="78"/>
  <c r="S150" i="78"/>
  <c r="T150" i="78"/>
  <c r="U150" i="78"/>
  <c r="R151" i="78"/>
  <c r="S151" i="78"/>
  <c r="T151" i="78"/>
  <c r="U151" i="78"/>
  <c r="R152" i="78"/>
  <c r="S152" i="78"/>
  <c r="T152" i="78"/>
  <c r="U152" i="78"/>
  <c r="R153" i="78"/>
  <c r="S153" i="78"/>
  <c r="T153" i="78"/>
  <c r="U153" i="78"/>
  <c r="R154" i="78"/>
  <c r="S154" i="78"/>
  <c r="T154" i="78"/>
  <c r="U154" i="78"/>
  <c r="R155" i="78"/>
  <c r="S155" i="78"/>
  <c r="T155" i="78"/>
  <c r="U155" i="78"/>
  <c r="R156" i="78"/>
  <c r="S156" i="78"/>
  <c r="T156" i="78"/>
  <c r="U156" i="78"/>
  <c r="R157" i="78"/>
  <c r="S157" i="78"/>
  <c r="T157" i="78"/>
  <c r="U157" i="78"/>
  <c r="R158" i="78"/>
  <c r="S158" i="78"/>
  <c r="T158" i="78"/>
  <c r="U158" i="78"/>
  <c r="R159" i="78"/>
  <c r="S159" i="78"/>
  <c r="T159" i="78"/>
  <c r="U159" i="78"/>
  <c r="R160" i="78"/>
  <c r="S160" i="78"/>
  <c r="T160" i="78"/>
  <c r="U160" i="78"/>
  <c r="R161" i="78"/>
  <c r="S161" i="78"/>
  <c r="T161" i="78"/>
  <c r="U161" i="78"/>
  <c r="R162" i="78"/>
  <c r="S162" i="78"/>
  <c r="T162" i="78"/>
  <c r="U162" i="78"/>
  <c r="R163" i="78"/>
  <c r="S163" i="78"/>
  <c r="T163" i="78"/>
  <c r="U163" i="78"/>
  <c r="R164" i="78"/>
  <c r="S164" i="78"/>
  <c r="T164" i="78"/>
  <c r="U164" i="78"/>
  <c r="R165" i="78"/>
  <c r="S165" i="78"/>
  <c r="T165" i="78"/>
  <c r="U165" i="78"/>
  <c r="R166" i="78"/>
  <c r="S166" i="78"/>
  <c r="T166" i="78"/>
  <c r="U166" i="78"/>
  <c r="R167" i="78"/>
  <c r="S167" i="78"/>
  <c r="T167" i="78"/>
  <c r="U167" i="78"/>
  <c r="R168" i="78"/>
  <c r="S168" i="78"/>
  <c r="T168" i="78"/>
  <c r="U168" i="78"/>
  <c r="R169" i="78"/>
  <c r="S169" i="78"/>
  <c r="T169" i="78"/>
  <c r="U169" i="78"/>
  <c r="R170" i="78"/>
  <c r="S170" i="78"/>
  <c r="T170" i="78"/>
  <c r="U170" i="78"/>
  <c r="R171" i="78"/>
  <c r="S171" i="78"/>
  <c r="T171" i="78"/>
  <c r="U171" i="78"/>
  <c r="R172" i="78"/>
  <c r="S172" i="78"/>
  <c r="T172" i="78"/>
  <c r="U172" i="78"/>
  <c r="R173" i="78"/>
  <c r="S173" i="78"/>
  <c r="T173" i="78"/>
  <c r="U173" i="78"/>
  <c r="R174" i="78"/>
  <c r="S174" i="78"/>
  <c r="T174" i="78"/>
  <c r="U174" i="78"/>
  <c r="R175" i="78"/>
  <c r="S175" i="78"/>
  <c r="T175" i="78"/>
  <c r="U175" i="78"/>
  <c r="R176" i="78"/>
  <c r="S176" i="78"/>
  <c r="T176" i="78"/>
  <c r="U176" i="78"/>
  <c r="R177" i="78"/>
  <c r="S177" i="78"/>
  <c r="T177" i="78"/>
  <c r="U177" i="78"/>
  <c r="R178" i="78"/>
  <c r="S178" i="78"/>
  <c r="T178" i="78"/>
  <c r="U178" i="78"/>
  <c r="R179" i="78"/>
  <c r="S179" i="78"/>
  <c r="T179" i="78"/>
  <c r="U179" i="78"/>
  <c r="R180" i="78"/>
  <c r="S180" i="78"/>
  <c r="T180" i="78"/>
  <c r="U180" i="78"/>
  <c r="R181" i="78"/>
  <c r="S181" i="78"/>
  <c r="T181" i="78"/>
  <c r="U181" i="78"/>
  <c r="R182" i="78"/>
  <c r="S182" i="78"/>
  <c r="T182" i="78"/>
  <c r="U182" i="78"/>
  <c r="R183" i="78"/>
  <c r="S183" i="78"/>
  <c r="T183" i="78"/>
  <c r="U183" i="78"/>
  <c r="R184" i="78"/>
  <c r="S184" i="78"/>
  <c r="T184" i="78"/>
  <c r="U184" i="78"/>
  <c r="R185" i="78"/>
  <c r="S185" i="78"/>
  <c r="T185" i="78"/>
  <c r="U185" i="78"/>
  <c r="R186" i="78"/>
  <c r="S186" i="78"/>
  <c r="T186" i="78"/>
  <c r="U186" i="78"/>
  <c r="R187" i="78"/>
  <c r="S187" i="78"/>
  <c r="T187" i="78"/>
  <c r="U187" i="78"/>
  <c r="R188" i="78"/>
  <c r="S188" i="78"/>
  <c r="T188" i="78"/>
  <c r="U188" i="78"/>
  <c r="R189" i="78"/>
  <c r="S189" i="78"/>
  <c r="T189" i="78"/>
  <c r="U189" i="78"/>
  <c r="R190" i="78"/>
  <c r="S190" i="78"/>
  <c r="T190" i="78"/>
  <c r="U190" i="78"/>
  <c r="R191" i="78"/>
  <c r="S191" i="78"/>
  <c r="T191" i="78"/>
  <c r="U191" i="78"/>
  <c r="R192" i="78"/>
  <c r="S192" i="78"/>
  <c r="T192" i="78"/>
  <c r="U192" i="78"/>
  <c r="R193" i="78"/>
  <c r="S193" i="78"/>
  <c r="T193" i="78"/>
  <c r="U193" i="78"/>
  <c r="R194" i="78"/>
  <c r="S194" i="78"/>
  <c r="T194" i="78"/>
  <c r="U194" i="78"/>
  <c r="R195" i="78"/>
  <c r="S195" i="78"/>
  <c r="T195" i="78"/>
  <c r="U195" i="78"/>
  <c r="R196" i="78"/>
  <c r="S196" i="78"/>
  <c r="T196" i="78"/>
  <c r="U196" i="78"/>
  <c r="R197" i="78"/>
  <c r="S197" i="78"/>
  <c r="T197" i="78"/>
  <c r="U197" i="78"/>
  <c r="R198" i="78"/>
  <c r="S198" i="78"/>
  <c r="T198" i="78"/>
  <c r="U198" i="78"/>
  <c r="R199" i="78"/>
  <c r="S199" i="78"/>
  <c r="T199" i="78"/>
  <c r="U199" i="78"/>
  <c r="R200" i="78"/>
  <c r="S200" i="78"/>
  <c r="T200" i="78"/>
  <c r="U200" i="78"/>
  <c r="R201" i="78"/>
  <c r="S201" i="78"/>
  <c r="T201" i="78"/>
  <c r="U201" i="78"/>
  <c r="R202" i="78"/>
  <c r="S202" i="78"/>
  <c r="T202" i="78"/>
  <c r="U202" i="78"/>
  <c r="R203" i="78"/>
  <c r="S203" i="78"/>
  <c r="T203" i="78"/>
  <c r="U203" i="78"/>
  <c r="R204" i="78"/>
  <c r="S204" i="78"/>
  <c r="T204" i="78"/>
  <c r="U204" i="78"/>
  <c r="R205" i="78"/>
  <c r="S205" i="78"/>
  <c r="T205" i="78"/>
  <c r="U205" i="78"/>
  <c r="R206" i="78"/>
  <c r="S206" i="78"/>
  <c r="T206" i="78"/>
  <c r="U206" i="78"/>
  <c r="R207" i="78"/>
  <c r="S207" i="78"/>
  <c r="T207" i="78"/>
  <c r="U207" i="78"/>
  <c r="R208" i="78"/>
  <c r="S208" i="78"/>
  <c r="T208" i="78"/>
  <c r="U208" i="78"/>
  <c r="R209" i="78"/>
  <c r="S209" i="78"/>
  <c r="T209" i="78"/>
  <c r="U209" i="78"/>
  <c r="R210" i="78"/>
  <c r="S210" i="78"/>
  <c r="T210" i="78"/>
  <c r="U210" i="78"/>
  <c r="R211" i="78"/>
  <c r="S211" i="78"/>
  <c r="T211" i="78"/>
  <c r="U211" i="78"/>
  <c r="R212" i="78"/>
  <c r="S212" i="78"/>
  <c r="T212" i="78"/>
  <c r="U212" i="78"/>
  <c r="R213" i="78"/>
  <c r="S213" i="78"/>
  <c r="T213" i="78"/>
  <c r="U213" i="78"/>
  <c r="R214" i="78"/>
  <c r="S214" i="78"/>
  <c r="T214" i="78"/>
  <c r="U214" i="78"/>
  <c r="R215" i="78"/>
  <c r="S215" i="78"/>
  <c r="T215" i="78"/>
  <c r="U215" i="78"/>
  <c r="R216" i="78"/>
  <c r="S216" i="78"/>
  <c r="T216" i="78"/>
  <c r="U216" i="78"/>
  <c r="R217" i="78"/>
  <c r="S217" i="78"/>
  <c r="T217" i="78"/>
  <c r="U217" i="78"/>
  <c r="R218" i="78"/>
  <c r="S218" i="78"/>
  <c r="T218" i="78"/>
  <c r="U218" i="78"/>
  <c r="R219" i="78"/>
  <c r="S219" i="78"/>
  <c r="T219" i="78"/>
  <c r="U219" i="78"/>
  <c r="R220" i="78"/>
  <c r="S220" i="78"/>
  <c r="T220" i="78"/>
  <c r="U220" i="78"/>
  <c r="R221" i="78"/>
  <c r="S221" i="78"/>
  <c r="T221" i="78"/>
  <c r="U221" i="78"/>
  <c r="R222" i="78"/>
  <c r="S222" i="78"/>
  <c r="T222" i="78"/>
  <c r="U222" i="78"/>
  <c r="R223" i="78"/>
  <c r="S223" i="78"/>
  <c r="T223" i="78"/>
  <c r="U223" i="78"/>
  <c r="R224" i="78"/>
  <c r="S224" i="78"/>
  <c r="T224" i="78"/>
  <c r="U224" i="78"/>
  <c r="R225" i="78"/>
  <c r="S225" i="78"/>
  <c r="T225" i="78"/>
  <c r="U225" i="78"/>
  <c r="R226" i="78"/>
  <c r="S226" i="78"/>
  <c r="T226" i="78"/>
  <c r="U226" i="78"/>
  <c r="R227" i="78"/>
  <c r="S227" i="78"/>
  <c r="T227" i="78"/>
  <c r="U227" i="78"/>
  <c r="R228" i="78"/>
  <c r="S228" i="78"/>
  <c r="T228" i="78"/>
  <c r="U228" i="78"/>
  <c r="R229" i="78"/>
  <c r="S229" i="78"/>
  <c r="T229" i="78"/>
  <c r="U229" i="78"/>
  <c r="R230" i="78"/>
  <c r="S230" i="78"/>
  <c r="T230" i="78"/>
  <c r="U230" i="78"/>
  <c r="R231" i="78"/>
  <c r="S231" i="78"/>
  <c r="T231" i="78"/>
  <c r="U231" i="78"/>
  <c r="R232" i="78"/>
  <c r="S232" i="78"/>
  <c r="T232" i="78"/>
  <c r="U232" i="78"/>
  <c r="R233" i="78"/>
  <c r="S233" i="78"/>
  <c r="T233" i="78"/>
  <c r="U233" i="78"/>
  <c r="R234" i="78"/>
  <c r="S234" i="78"/>
  <c r="T234" i="78"/>
  <c r="U234" i="78"/>
  <c r="R235" i="78"/>
  <c r="S235" i="78"/>
  <c r="T235" i="78"/>
  <c r="U235" i="78"/>
  <c r="R236" i="78"/>
  <c r="S236" i="78"/>
  <c r="T236" i="78"/>
  <c r="U236" i="78"/>
  <c r="R237" i="78"/>
  <c r="S237" i="78"/>
  <c r="T237" i="78"/>
  <c r="U237" i="78"/>
  <c r="R238" i="78"/>
  <c r="S238" i="78"/>
  <c r="T238" i="78"/>
  <c r="U238" i="78"/>
  <c r="R239" i="78"/>
  <c r="S239" i="78"/>
  <c r="T239" i="78"/>
  <c r="U239" i="78"/>
  <c r="R240" i="78"/>
  <c r="S240" i="78"/>
  <c r="T240" i="78"/>
  <c r="U240" i="78"/>
  <c r="R241" i="78"/>
  <c r="S241" i="78"/>
  <c r="T241" i="78"/>
  <c r="U241" i="78"/>
  <c r="R242" i="78"/>
  <c r="S242" i="78"/>
  <c r="T242" i="78"/>
  <c r="U242" i="78"/>
  <c r="R243" i="78"/>
  <c r="S243" i="78"/>
  <c r="T243" i="78"/>
  <c r="U243" i="78"/>
  <c r="R244" i="78"/>
  <c r="S244" i="78"/>
  <c r="T244" i="78"/>
  <c r="U244" i="78"/>
  <c r="R245" i="78"/>
  <c r="S245" i="78"/>
  <c r="T245" i="78"/>
  <c r="U245" i="78"/>
  <c r="R246" i="78"/>
  <c r="S246" i="78"/>
  <c r="T246" i="78"/>
  <c r="U246" i="78"/>
  <c r="R247" i="78"/>
  <c r="S247" i="78"/>
  <c r="T247" i="78"/>
  <c r="U247" i="78"/>
  <c r="R248" i="78"/>
  <c r="S248" i="78"/>
  <c r="T248" i="78"/>
  <c r="U248" i="78"/>
  <c r="R249" i="78"/>
  <c r="S249" i="78"/>
  <c r="T249" i="78"/>
  <c r="U249" i="78"/>
  <c r="R250" i="78"/>
  <c r="S250" i="78"/>
  <c r="T250" i="78"/>
  <c r="U250" i="78"/>
  <c r="R251" i="78"/>
  <c r="S251" i="78"/>
  <c r="T251" i="78"/>
  <c r="U251" i="78"/>
  <c r="R252" i="78"/>
  <c r="S252" i="78"/>
  <c r="T252" i="78"/>
  <c r="U252" i="78"/>
  <c r="R253" i="78"/>
  <c r="S253" i="78"/>
  <c r="T253" i="78"/>
  <c r="U253" i="78"/>
  <c r="R254" i="78"/>
  <c r="S254" i="78"/>
  <c r="T254" i="78"/>
  <c r="U254" i="78"/>
  <c r="R255" i="78"/>
  <c r="S255" i="78"/>
  <c r="T255" i="78"/>
  <c r="U255" i="78"/>
  <c r="R256" i="78"/>
  <c r="S256" i="78"/>
  <c r="T256" i="78"/>
  <c r="U256" i="78"/>
  <c r="R257" i="78"/>
  <c r="S257" i="78"/>
  <c r="T257" i="78"/>
  <c r="U257" i="78"/>
  <c r="R258" i="78"/>
  <c r="S258" i="78"/>
  <c r="T258" i="78"/>
  <c r="U258" i="78"/>
  <c r="R259" i="78"/>
  <c r="S259" i="78"/>
  <c r="T259" i="78"/>
  <c r="U259" i="78"/>
  <c r="R260" i="78"/>
  <c r="S260" i="78"/>
  <c r="T260" i="78"/>
  <c r="U260" i="78"/>
  <c r="R261" i="78"/>
  <c r="S261" i="78"/>
  <c r="T261" i="78"/>
  <c r="U261" i="78"/>
  <c r="R262" i="78"/>
  <c r="S262" i="78"/>
  <c r="T262" i="78"/>
  <c r="U262" i="78"/>
  <c r="R263" i="78"/>
  <c r="S263" i="78"/>
  <c r="T263" i="78"/>
  <c r="U263" i="78"/>
  <c r="R264" i="78"/>
  <c r="S264" i="78"/>
  <c r="T264" i="78"/>
  <c r="U264" i="78"/>
  <c r="R265" i="78"/>
  <c r="S265" i="78"/>
  <c r="T265" i="78"/>
  <c r="U265" i="78"/>
  <c r="R266" i="78"/>
  <c r="S266" i="78"/>
  <c r="T266" i="78"/>
  <c r="U266" i="78"/>
  <c r="R267" i="78"/>
  <c r="S267" i="78"/>
  <c r="T267" i="78"/>
  <c r="U267" i="78"/>
  <c r="R268" i="78"/>
  <c r="S268" i="78"/>
  <c r="T268" i="78"/>
  <c r="U268" i="78"/>
  <c r="R269" i="78"/>
  <c r="S269" i="78"/>
  <c r="T269" i="78"/>
  <c r="U269" i="78"/>
  <c r="R270" i="78"/>
  <c r="S270" i="78"/>
  <c r="T270" i="78"/>
  <c r="U270" i="78"/>
  <c r="R271" i="78"/>
  <c r="S271" i="78"/>
  <c r="T271" i="78"/>
  <c r="U271" i="78"/>
  <c r="R272" i="78"/>
  <c r="S272" i="78"/>
  <c r="T272" i="78"/>
  <c r="U272" i="78"/>
  <c r="R273" i="78"/>
  <c r="S273" i="78"/>
  <c r="T273" i="78"/>
  <c r="U273" i="78"/>
  <c r="R274" i="78"/>
  <c r="S274" i="78"/>
  <c r="T274" i="78"/>
  <c r="U274" i="78"/>
  <c r="R275" i="78"/>
  <c r="S275" i="78"/>
  <c r="T275" i="78"/>
  <c r="U275" i="78"/>
  <c r="R276" i="78"/>
  <c r="S276" i="78"/>
  <c r="T276" i="78"/>
  <c r="U276" i="78"/>
  <c r="R277" i="78"/>
  <c r="S277" i="78"/>
  <c r="T277" i="78"/>
  <c r="U277" i="78"/>
  <c r="R278" i="78"/>
  <c r="S278" i="78"/>
  <c r="T278" i="78"/>
  <c r="U278" i="78"/>
  <c r="R279" i="78"/>
  <c r="S279" i="78"/>
  <c r="T279" i="78"/>
  <c r="U279" i="78"/>
  <c r="R280" i="78"/>
  <c r="S280" i="78"/>
  <c r="T280" i="78"/>
  <c r="U280" i="78"/>
  <c r="R281" i="78"/>
  <c r="S281" i="78"/>
  <c r="T281" i="78"/>
  <c r="U281" i="78"/>
  <c r="R282" i="78"/>
  <c r="S282" i="78"/>
  <c r="T282" i="78"/>
  <c r="U282" i="78"/>
  <c r="R283" i="78"/>
  <c r="S283" i="78"/>
  <c r="T283" i="78"/>
  <c r="U283" i="78"/>
  <c r="R284" i="78"/>
  <c r="S284" i="78"/>
  <c r="T284" i="78"/>
  <c r="U284" i="78"/>
  <c r="R285" i="78"/>
  <c r="S285" i="78"/>
  <c r="T285" i="78"/>
  <c r="U285" i="78"/>
  <c r="R286" i="78"/>
  <c r="S286" i="78"/>
  <c r="T286" i="78"/>
  <c r="U286" i="78"/>
  <c r="R287" i="78"/>
  <c r="S287" i="78"/>
  <c r="T287" i="78"/>
  <c r="U287" i="78"/>
  <c r="R288" i="78"/>
  <c r="S288" i="78"/>
  <c r="T288" i="78"/>
  <c r="U288" i="78"/>
  <c r="R289" i="78"/>
  <c r="S289" i="78"/>
  <c r="T289" i="78"/>
  <c r="U289" i="78"/>
  <c r="R290" i="78"/>
  <c r="S290" i="78"/>
  <c r="T290" i="78"/>
  <c r="U290" i="78"/>
  <c r="R291" i="78"/>
  <c r="S291" i="78"/>
  <c r="T291" i="78"/>
  <c r="U291" i="78"/>
  <c r="R292" i="78"/>
  <c r="S292" i="78"/>
  <c r="T292" i="78"/>
  <c r="U292" i="78"/>
  <c r="R293" i="78"/>
  <c r="S293" i="78"/>
  <c r="T293" i="78"/>
  <c r="U293" i="78"/>
  <c r="R294" i="78"/>
  <c r="S294" i="78"/>
  <c r="T294" i="78"/>
  <c r="U294" i="78"/>
  <c r="R295" i="78"/>
  <c r="S295" i="78"/>
  <c r="T295" i="78"/>
  <c r="U295" i="78"/>
  <c r="R296" i="78"/>
  <c r="S296" i="78"/>
  <c r="T296" i="78"/>
  <c r="U296" i="78"/>
  <c r="R297" i="78"/>
  <c r="S297" i="78"/>
  <c r="T297" i="78"/>
  <c r="U297" i="78"/>
  <c r="R298" i="78"/>
  <c r="S298" i="78"/>
  <c r="T298" i="78"/>
  <c r="U298" i="78"/>
  <c r="R299" i="78"/>
  <c r="S299" i="78"/>
  <c r="T299" i="78"/>
  <c r="U299" i="78"/>
  <c r="R300" i="78"/>
  <c r="S300" i="78"/>
  <c r="T300" i="78"/>
  <c r="U300" i="78"/>
  <c r="R301" i="78"/>
  <c r="S301" i="78"/>
  <c r="T301" i="78"/>
  <c r="U301" i="78"/>
  <c r="R302" i="78"/>
  <c r="S302" i="78"/>
  <c r="T302" i="78"/>
  <c r="U302" i="78"/>
  <c r="R303" i="78"/>
  <c r="S303" i="78"/>
  <c r="T303" i="78"/>
  <c r="U303" i="78"/>
  <c r="R304" i="78"/>
  <c r="S304" i="78"/>
  <c r="T304" i="78"/>
  <c r="U304" i="78"/>
  <c r="R305" i="78"/>
  <c r="S305" i="78"/>
  <c r="T305" i="78"/>
  <c r="U305" i="78"/>
  <c r="R306" i="78"/>
  <c r="S306" i="78"/>
  <c r="T306" i="78"/>
  <c r="U306" i="78"/>
  <c r="R307" i="78"/>
  <c r="S307" i="78"/>
  <c r="T307" i="78"/>
  <c r="U307" i="78"/>
  <c r="R308" i="78"/>
  <c r="S308" i="78"/>
  <c r="T308" i="78"/>
  <c r="U308" i="78"/>
  <c r="R309" i="78"/>
  <c r="S309" i="78"/>
  <c r="T309" i="78"/>
  <c r="U309" i="78"/>
  <c r="R310" i="78"/>
  <c r="S310" i="78"/>
  <c r="T310" i="78"/>
  <c r="U310" i="78"/>
  <c r="R311" i="78"/>
  <c r="S311" i="78"/>
  <c r="T311" i="78"/>
  <c r="U311" i="78"/>
  <c r="R312" i="78"/>
  <c r="S312" i="78"/>
  <c r="T312" i="78"/>
  <c r="U312" i="78"/>
  <c r="R313" i="78"/>
  <c r="S313" i="78"/>
  <c r="T313" i="78"/>
  <c r="U313" i="78"/>
  <c r="R314" i="78"/>
  <c r="S314" i="78"/>
  <c r="T314" i="78"/>
  <c r="U314" i="78"/>
  <c r="R315" i="78"/>
  <c r="S315" i="78"/>
  <c r="T315" i="78"/>
  <c r="U315" i="78"/>
  <c r="R316" i="78"/>
  <c r="S316" i="78"/>
  <c r="T316" i="78"/>
  <c r="U316" i="78"/>
  <c r="R317" i="78"/>
  <c r="S317" i="78"/>
  <c r="T317" i="78"/>
  <c r="U317" i="78"/>
  <c r="R318" i="78"/>
  <c r="S318" i="78"/>
  <c r="T318" i="78"/>
  <c r="U318" i="78"/>
  <c r="R319" i="78"/>
  <c r="S319" i="78"/>
  <c r="T319" i="78"/>
  <c r="U319" i="78"/>
  <c r="R320" i="78"/>
  <c r="S320" i="78"/>
  <c r="T320" i="78"/>
  <c r="U320" i="78"/>
  <c r="R321" i="78"/>
  <c r="S321" i="78"/>
  <c r="T321" i="78"/>
  <c r="U321" i="78"/>
  <c r="R322" i="78"/>
  <c r="S322" i="78"/>
  <c r="T322" i="78"/>
  <c r="U322" i="78"/>
  <c r="R323" i="78"/>
  <c r="S323" i="78"/>
  <c r="T323" i="78"/>
  <c r="U323" i="78"/>
  <c r="R324" i="78"/>
  <c r="S324" i="78"/>
  <c r="T324" i="78"/>
  <c r="U324" i="78"/>
  <c r="R325" i="78"/>
  <c r="S325" i="78"/>
  <c r="T325" i="78"/>
  <c r="U325" i="78"/>
  <c r="R326" i="78"/>
  <c r="S326" i="78"/>
  <c r="T326" i="78"/>
  <c r="U326" i="78"/>
  <c r="U5" i="78" l="1"/>
  <c r="T5" i="78"/>
  <c r="S5" i="78"/>
  <c r="R5" i="78"/>
  <c r="G20" i="78" l="1"/>
  <c r="H18" i="78" l="1"/>
  <c r="H17" i="78"/>
  <c r="H40" i="78"/>
  <c r="H39" i="78"/>
  <c r="H38" i="78"/>
  <c r="H37" i="78"/>
  <c r="H36" i="78"/>
  <c r="H35" i="78"/>
  <c r="H34" i="78"/>
  <c r="H33" i="78"/>
  <c r="H32" i="78"/>
  <c r="H31" i="78"/>
  <c r="H30" i="78"/>
  <c r="H29" i="78"/>
  <c r="H28" i="78"/>
  <c r="H27" i="78"/>
  <c r="H26" i="78"/>
  <c r="H25" i="78"/>
  <c r="H24" i="78"/>
  <c r="H23" i="78"/>
  <c r="H22" i="78"/>
  <c r="H21" i="78"/>
  <c r="H20" i="78"/>
  <c r="H19" i="78"/>
  <c r="G34" i="78"/>
  <c r="G32" i="78"/>
  <c r="G33" i="78"/>
  <c r="G38" i="78"/>
  <c r="J28" i="78" l="1"/>
  <c r="G22" i="78" l="1"/>
  <c r="J32" i="78"/>
  <c r="I33" i="78"/>
  <c r="G27" i="78"/>
  <c r="G21" i="78"/>
  <c r="J33" i="78"/>
  <c r="I31" i="78"/>
  <c r="I32" i="78"/>
  <c r="G19" i="78"/>
  <c r="G18" i="78"/>
  <c r="I34" i="78"/>
  <c r="J34" i="78"/>
  <c r="J25" i="78"/>
  <c r="G30" i="78"/>
  <c r="G17" i="78"/>
  <c r="I29" i="78"/>
  <c r="J29" i="78"/>
  <c r="I17" i="78"/>
  <c r="G35" i="78"/>
  <c r="G36" i="78"/>
  <c r="I39" i="78"/>
  <c r="I25" i="78"/>
  <c r="J17" i="78"/>
  <c r="J40" i="78"/>
  <c r="I35" i="78"/>
  <c r="G39" i="78"/>
  <c r="J24" i="78"/>
  <c r="G31" i="78"/>
  <c r="I18" i="78"/>
  <c r="J35" i="78"/>
  <c r="J37" i="78"/>
  <c r="J38" i="78"/>
  <c r="G28" i="78"/>
  <c r="J18" i="78"/>
  <c r="I36" i="78"/>
  <c r="J36" i="78"/>
  <c r="G37" i="78"/>
  <c r="I37" i="78"/>
  <c r="J39" i="78"/>
  <c r="G25" i="78"/>
  <c r="J30" i="78"/>
  <c r="I19" i="78"/>
  <c r="I38" i="78"/>
  <c r="I40" i="78"/>
  <c r="J19" i="78"/>
  <c r="G40" i="78"/>
  <c r="I27" i="78"/>
  <c r="I20" i="78"/>
  <c r="I24" i="78"/>
  <c r="J20" i="78"/>
  <c r="I28" i="78"/>
  <c r="I21" i="78"/>
  <c r="J26" i="78"/>
  <c r="J21" i="78"/>
  <c r="G26" i="78"/>
  <c r="I30" i="78"/>
  <c r="I22" i="78"/>
  <c r="G29" i="78"/>
  <c r="J22" i="78"/>
  <c r="G23" i="78"/>
  <c r="J31" i="78"/>
  <c r="I26" i="78"/>
  <c r="I23" i="78"/>
  <c r="J23" i="78"/>
  <c r="G24" i="78"/>
  <c r="J27" i="78"/>
  <c r="O20" i="78"/>
  <c r="K32" i="78" l="1"/>
  <c r="K31" i="78"/>
  <c r="K25" i="78"/>
  <c r="K29" i="78"/>
  <c r="K33" i="78"/>
  <c r="K34" i="78"/>
  <c r="K38" i="78"/>
  <c r="K37" i="78"/>
  <c r="K28" i="78"/>
  <c r="K39" i="78"/>
  <c r="J41" i="78"/>
  <c r="K36" i="78"/>
  <c r="K35" i="78"/>
  <c r="K24" i="78"/>
  <c r="K23" i="78"/>
  <c r="H41" i="78"/>
  <c r="K17" i="78"/>
  <c r="G41" i="78"/>
  <c r="K30" i="78"/>
  <c r="K26" i="78"/>
  <c r="K18" i="78"/>
  <c r="K19" i="78"/>
  <c r="K20" i="78"/>
  <c r="K21" i="78"/>
  <c r="I41" i="78"/>
  <c r="K27" i="78"/>
  <c r="K40" i="78"/>
  <c r="K22" i="78"/>
  <c r="N21" i="78"/>
  <c r="I11" i="78"/>
  <c r="I10" i="78"/>
  <c r="I9" i="78"/>
  <c r="I8" i="78"/>
  <c r="K41" i="78" l="1"/>
  <c r="O28" i="78"/>
  <c r="N37" i="78"/>
  <c r="O21" i="78"/>
  <c r="P21" i="78" s="1"/>
  <c r="O37" i="78"/>
  <c r="N32" i="78"/>
  <c r="O32" i="78"/>
  <c r="N27" i="78"/>
  <c r="O27" i="78"/>
  <c r="N22" i="78"/>
  <c r="N38" i="78"/>
  <c r="O38" i="78"/>
  <c r="O22" i="78"/>
  <c r="N17" i="78"/>
  <c r="N33" i="78"/>
  <c r="O33" i="78"/>
  <c r="N28" i="78"/>
  <c r="N39" i="78"/>
  <c r="O39" i="78"/>
  <c r="N34" i="78"/>
  <c r="O34" i="78"/>
  <c r="O23" i="78"/>
  <c r="N29" i="78"/>
  <c r="N40" i="78"/>
  <c r="O17" i="78"/>
  <c r="O29" i="78"/>
  <c r="N24" i="78"/>
  <c r="O24" i="78"/>
  <c r="O40" i="78"/>
  <c r="N19" i="78"/>
  <c r="N35" i="78"/>
  <c r="O19" i="78"/>
  <c r="O35" i="78"/>
  <c r="N30" i="78"/>
  <c r="O30" i="78"/>
  <c r="N23" i="78"/>
  <c r="N25" i="78"/>
  <c r="O25" i="78"/>
  <c r="N20" i="78"/>
  <c r="N36" i="78"/>
  <c r="O36" i="78"/>
  <c r="N31" i="78"/>
  <c r="O18" i="78"/>
  <c r="O31" i="78"/>
  <c r="N18" i="78"/>
  <c r="N26" i="78"/>
  <c r="O26" i="78"/>
  <c r="P28" i="78" l="1"/>
  <c r="P29" i="78"/>
  <c r="P31" i="78"/>
  <c r="P38" i="78"/>
  <c r="P36" i="78"/>
  <c r="P23" i="78"/>
  <c r="P30" i="78"/>
  <c r="P24" i="78"/>
  <c r="P18" i="78"/>
  <c r="P34" i="78"/>
  <c r="P39" i="78"/>
  <c r="P33" i="78"/>
  <c r="N41" i="78"/>
  <c r="P17" i="78"/>
  <c r="P19" i="78"/>
  <c r="P22" i="78"/>
  <c r="G7" i="78"/>
  <c r="P20" i="78"/>
  <c r="P35" i="78"/>
  <c r="P25" i="78"/>
  <c r="P27" i="78"/>
  <c r="O41" i="78"/>
  <c r="P32" i="78"/>
  <c r="P40" i="78"/>
  <c r="P37" i="78"/>
  <c r="P26" i="78"/>
  <c r="G12" i="78" l="1"/>
  <c r="H7" i="78"/>
  <c r="H12" i="78" s="1"/>
  <c r="P41" i="78"/>
  <c r="I7" i="78" l="1"/>
  <c r="I12" i="78" s="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name="LinkedTable_Tabla14242323476" type="102" refreshedVersion="5" minRefreshableVersion="5">
    <extLst>
      <ext xmlns:x15="http://schemas.microsoft.com/office/spreadsheetml/2010/11/main" uri="{DE250136-89BD-433C-8126-D09CA5730AF9}">
        <x15:connection id="Tabla14242323476-e81ef300-8aac-4b36-b4af-5b13b15f7bc6">
          <x15:rangePr sourceName="_xlcn.LinkedTable_Tabla142423234761"/>
        </x15:connection>
      </ext>
    </extLst>
  </connection>
  <connection id="2" xr16:uid="{00000000-0015-0000-FFFF-FFFF01000000}" keepAlive="1" name="ThisWorkbookDataModel" description="Modelo de datos" type="5" refreshedVersion="5" minRefreshableVersion="5">
    <dbPr connection="Data Model Connection" command="Model" commandType="1"/>
    <olapPr sendLocale="1" rowDrillCount="1000"/>
    <extLst>
      <ext xmlns:x15="http://schemas.microsoft.com/office/spreadsheetml/2010/11/main" uri="{DE250136-89BD-433C-8126-D09CA5730AF9}">
        <x15:connection id="" model="1"/>
      </ext>
    </extLst>
  </connection>
  <connection id="3" xr16:uid="{00000000-0015-0000-FFFF-FFFF02000000}" name="WorksheetConnection_Reporte del COE-MTC 13 02 23 noche.xlsx!Tabla16" type="102" refreshedVersion="5" minRefreshableVersion="5">
    <extLst>
      <ext xmlns:x15="http://schemas.microsoft.com/office/spreadsheetml/2010/11/main" uri="{DE250136-89BD-433C-8126-D09CA5730AF9}">
        <x15:connection id="Tabla16-cc3a85da-7f56-43d7-98f1-0f43f33b9684">
          <x15:rangePr sourceName="_xlcn.WorksheetConnection_ReportedelCOEMTC130223noche.xlsxTabla161"/>
        </x15:connection>
      </ext>
    </extLst>
  </connection>
  <connection id="4" xr16:uid="{00000000-0015-0000-FFFF-FFFF03000000}" name="WorksheetConnection_Reporte del COE-MTC 13 02 23 noche.xlsx!Tabla37" type="102" refreshedVersion="5" minRefreshableVersion="5">
    <extLst>
      <ext xmlns:x15="http://schemas.microsoft.com/office/spreadsheetml/2010/11/main" uri="{DE250136-89BD-433C-8126-D09CA5730AF9}">
        <x15:connection id="Tabla37-48ac6b40-053d-4da0-a267-e2298777eb51">
          <x15:rangePr sourceName="_xlcn.WorksheetConnection_ReportedelCOEMTC130223noche.xlsxTabla371"/>
        </x15:connection>
      </ext>
    </extLst>
  </connection>
  <connection id="5" xr16:uid="{00000000-0015-0000-FFFF-FFFF04000000}" name="WorksheetConnection_Reporte del COE-MTC 13 02 23 noche.xlsx!Tabla44" type="102" refreshedVersion="5" minRefreshableVersion="5">
    <extLst>
      <ext xmlns:x15="http://schemas.microsoft.com/office/spreadsheetml/2010/11/main" uri="{DE250136-89BD-433C-8126-D09CA5730AF9}">
        <x15:connection id="Tabla44-0033c9b4-fbc5-42a9-8f4e-92b02fab16b5">
          <x15:rangePr sourceName="_xlcn.WorksheetConnection_ReportedelCOEMTC130223noche.xlsxTabla441"/>
        </x15:connection>
      </ext>
    </extLst>
  </connection>
</connections>
</file>

<file path=xl/sharedStrings.xml><?xml version="1.0" encoding="utf-8"?>
<sst xmlns="http://schemas.openxmlformats.org/spreadsheetml/2006/main" count="1606" uniqueCount="911">
  <si>
    <t xml:space="preserve"> </t>
  </si>
  <si>
    <t>Reporte de Emergencias del Sector Transportes</t>
  </si>
  <si>
    <t>N°</t>
  </si>
  <si>
    <t>VER MAPA</t>
  </si>
  <si>
    <t>DEPARTAMENTO
PROVINCIA  /  DISTRITO</t>
  </si>
  <si>
    <t>AFECTACIÓN</t>
  </si>
  <si>
    <t>EVENTO - OCURRENCIA</t>
  </si>
  <si>
    <t>ESTADO</t>
  </si>
  <si>
    <t>FUENTE</t>
  </si>
  <si>
    <t>VER FOTO / VIDEO</t>
  </si>
  <si>
    <t>LATITUD</t>
  </si>
  <si>
    <t>LONGITUD</t>
  </si>
  <si>
    <t>TRÁNSITO RESTRINGIDO</t>
  </si>
  <si>
    <t>Reporte de Emergencias del Sector Comunicaciones</t>
  </si>
  <si>
    <t>Fecha</t>
  </si>
  <si>
    <t>Reporte de Emergencias de Aviación</t>
  </si>
  <si>
    <t>Nro.</t>
  </si>
  <si>
    <t>FECHA DEL EVENTO</t>
  </si>
  <si>
    <t>Maquinaria de la Concesionaria INTERSUR</t>
  </si>
  <si>
    <t xml:space="preserve">                       Centro de Operaciones de Emergencia Sectorial del Ministerio de Transportes y Comunicaciones
                  Oficina de Defensa Nacional y Gestión del Riesgo de Desastres - Secretaría General</t>
  </si>
  <si>
    <t>Reporte de Emergencias de Vías Férreas</t>
  </si>
  <si>
    <r>
      <t xml:space="preserve">Huancavelica
</t>
    </r>
    <r>
      <rPr>
        <sz val="10"/>
        <color theme="1"/>
        <rFont val="Arial"/>
        <family val="2"/>
      </rPr>
      <t>Huancavelica / Acoria</t>
    </r>
  </si>
  <si>
    <t>Centro de Operaciones de Emergencia Sectorial del Ministerio de Transportes y Comunicaciones.
    Oficina de Defensa Nacional y Gestión del Riesgo de Desastres - Secretaría General</t>
  </si>
  <si>
    <t>EVENTO - OCURRENCIA / ACCIONES</t>
  </si>
  <si>
    <r>
      <t xml:space="preserve">Red Vial Férrea Huancayo - Huancavelica, 
Tramo: </t>
    </r>
    <r>
      <rPr>
        <sz val="10"/>
        <rFont val="Arial"/>
        <family val="2"/>
      </rPr>
      <t>Cullhuas - Yauli,</t>
    </r>
    <r>
      <rPr>
        <b/>
        <sz val="10"/>
        <rFont val="Arial"/>
        <family val="2"/>
      </rPr>
      <t xml:space="preserve">
Sector: </t>
    </r>
    <r>
      <rPr>
        <sz val="10"/>
        <rFont val="Arial"/>
        <family val="2"/>
      </rPr>
      <t>Acoria Km 76+000</t>
    </r>
  </si>
  <si>
    <r>
      <t xml:space="preserve">MTC
</t>
    </r>
    <r>
      <rPr>
        <sz val="10"/>
        <rFont val="Arial"/>
        <family val="2"/>
      </rPr>
      <t>Comunicación vía teléf.:
Sr. Enrique Carrión - Dirección de Gestión de Infraestructura y Servicios de Transportes.</t>
    </r>
    <r>
      <rPr>
        <b/>
        <sz val="10"/>
        <rFont val="Arial"/>
        <family val="2"/>
      </rPr>
      <t xml:space="preserve">
Provias Descentralizado - PVD
</t>
    </r>
    <r>
      <rPr>
        <sz val="10"/>
        <rFont val="Arial"/>
        <family val="2"/>
      </rPr>
      <t>Comunicación vía teléf.:</t>
    </r>
    <r>
      <rPr>
        <b/>
        <sz val="10"/>
        <rFont val="Arial"/>
        <family val="2"/>
      </rPr>
      <t xml:space="preserve">
</t>
    </r>
    <r>
      <rPr>
        <sz val="10"/>
        <rFont val="Arial"/>
        <family val="2"/>
      </rPr>
      <t xml:space="preserve">Sra. Erika Tomasto  </t>
    </r>
    <r>
      <rPr>
        <b/>
        <sz val="10"/>
        <rFont val="Arial"/>
        <family val="2"/>
      </rPr>
      <t xml:space="preserve">- </t>
    </r>
    <r>
      <rPr>
        <sz val="10"/>
        <rFont val="Arial"/>
        <family val="2"/>
      </rPr>
      <t>Gerencia de Monitoreo y seguimiento</t>
    </r>
  </si>
  <si>
    <t>M20.04.57</t>
  </si>
  <si>
    <t>Maquinaria de PVN</t>
  </si>
  <si>
    <t>TRÁNSITO INTERRUMPIDO</t>
  </si>
  <si>
    <t>Maquinaria de la Concesionaria COVISUR</t>
  </si>
  <si>
    <t>FOTO</t>
  </si>
  <si>
    <r>
      <t xml:space="preserve">Ucayali
</t>
    </r>
    <r>
      <rPr>
        <sz val="10"/>
        <color theme="1"/>
        <rFont val="Arial"/>
        <family val="2"/>
      </rPr>
      <t>Padre Abad / Padre Abad</t>
    </r>
  </si>
  <si>
    <r>
      <t xml:space="preserve">Ucayali
</t>
    </r>
    <r>
      <rPr>
        <sz val="10"/>
        <color theme="1"/>
        <rFont val="Arial"/>
        <family val="2"/>
      </rPr>
      <t>Padre Abad / Irazola</t>
    </r>
  </si>
  <si>
    <t>M20.02.194</t>
  </si>
  <si>
    <r>
      <t xml:space="preserve">Moquegua
</t>
    </r>
    <r>
      <rPr>
        <sz val="10"/>
        <color theme="1"/>
        <rFont val="Arial"/>
        <family val="2"/>
      </rPr>
      <t>Mariscal Nieto / Torata</t>
    </r>
  </si>
  <si>
    <t>M21.02.48</t>
  </si>
  <si>
    <t>M19.03.95</t>
  </si>
  <si>
    <r>
      <t xml:space="preserve">Puno
</t>
    </r>
    <r>
      <rPr>
        <sz val="10"/>
        <color theme="1"/>
        <rFont val="Arial"/>
        <family val="2"/>
      </rPr>
      <t>Carabaya / Ollachea</t>
    </r>
  </si>
  <si>
    <t xml:space="preserve">                                             Centro de Operaciones de Emergencia Sectorial del Ministerio de Transportes y Comunicaciones
                                   Oficina de Defensa Nacional y Gestión del Riesgo de Desastres - Secretaría General</t>
  </si>
  <si>
    <r>
      <t xml:space="preserve">                                                           </t>
    </r>
    <r>
      <rPr>
        <b/>
        <sz val="14"/>
        <color theme="1"/>
        <rFont val="Calibri"/>
        <family val="2"/>
        <scheme val="minor"/>
      </rPr>
      <t>Reporte de Emergencias de Puertos</t>
    </r>
  </si>
  <si>
    <t>Piura</t>
  </si>
  <si>
    <t>Ica</t>
  </si>
  <si>
    <t>Arequipa</t>
  </si>
  <si>
    <t>La Libertad</t>
  </si>
  <si>
    <t>Moquegua</t>
  </si>
  <si>
    <t>DPTO</t>
  </si>
  <si>
    <t>FENOMENO</t>
  </si>
  <si>
    <t>Estado de infraestructura</t>
  </si>
  <si>
    <t>Estado / Infraestructura</t>
  </si>
  <si>
    <t>Interrumpido / Cerrado</t>
  </si>
  <si>
    <t>Restringido / Parcial</t>
  </si>
  <si>
    <t>TOTAL</t>
  </si>
  <si>
    <t>Vías terrestres</t>
  </si>
  <si>
    <t>Vías férreas</t>
  </si>
  <si>
    <t>Puertos</t>
  </si>
  <si>
    <t>Aeropuertos</t>
  </si>
  <si>
    <t>Comunicaciones</t>
  </si>
  <si>
    <t>Fenómenos naturales</t>
  </si>
  <si>
    <t>Actividad humana</t>
  </si>
  <si>
    <t>Interrumpido</t>
  </si>
  <si>
    <t>Restringido</t>
  </si>
  <si>
    <t xml:space="preserve">Amazonas </t>
  </si>
  <si>
    <t xml:space="preserve">Áncash </t>
  </si>
  <si>
    <t>Apurímac</t>
  </si>
  <si>
    <t>Ayacucho</t>
  </si>
  <si>
    <t>Cajamarca</t>
  </si>
  <si>
    <t>Cusco</t>
  </si>
  <si>
    <t>Huancavelica</t>
  </si>
  <si>
    <t>Huánuco</t>
  </si>
  <si>
    <t xml:space="preserve">Junín </t>
  </si>
  <si>
    <t>Lambayeque</t>
  </si>
  <si>
    <t>Lima</t>
  </si>
  <si>
    <t>Loreto</t>
  </si>
  <si>
    <t>Madre de Dios</t>
  </si>
  <si>
    <t>Pasco</t>
  </si>
  <si>
    <t>Puno</t>
  </si>
  <si>
    <t>San Martín</t>
  </si>
  <si>
    <t>Tacna</t>
  </si>
  <si>
    <t>Tumbes</t>
  </si>
  <si>
    <t>Ucayali</t>
  </si>
  <si>
    <t>Estado de tránsito de vías</t>
  </si>
  <si>
    <r>
      <t xml:space="preserve">                                                           </t>
    </r>
    <r>
      <rPr>
        <b/>
        <sz val="14"/>
        <color theme="1"/>
        <rFont val="Calibri"/>
        <family val="2"/>
        <scheme val="minor"/>
      </rPr>
      <t>Reporte de Emergencias</t>
    </r>
  </si>
  <si>
    <t>ADMINISTRACIÓN / RESPONSABLE</t>
  </si>
  <si>
    <t>Maquinaria del Contratista Conservador Consorcio Pumahuasi</t>
  </si>
  <si>
    <t xml:space="preserve">                         </t>
  </si>
  <si>
    <t>Centro de Operaciones de Emergencia Sectorial del Ministerio de Transportes y Comunicaciones
               Oficina de Defensa Nacional y Gestión del Riesgo de Desastres - Secretaría General</t>
  </si>
  <si>
    <t>METRAJE</t>
  </si>
  <si>
    <t>Vías afectadas (Metros)</t>
  </si>
  <si>
    <t>Dpto</t>
  </si>
  <si>
    <t>Puente</t>
  </si>
  <si>
    <t>Ruta</t>
  </si>
  <si>
    <t>Afectación a puentes</t>
  </si>
  <si>
    <t>PE-5N</t>
  </si>
  <si>
    <t>Previsto</t>
  </si>
  <si>
    <t>San Alejandro</t>
  </si>
  <si>
    <t>Maquinaria IIRSA NORTE</t>
  </si>
  <si>
    <r>
      <rPr>
        <b/>
        <sz val="10"/>
        <rFont val="Arial"/>
        <family val="2"/>
      </rPr>
      <t>INTERSUR Concesiones</t>
    </r>
    <r>
      <rPr>
        <sz val="10"/>
        <rFont val="Arial"/>
        <family val="2"/>
      </rPr>
      <t xml:space="preserve">
Comunicación vía correo:
Félix Cuty Curi
Supervisor de Pesaje y Servicios
Correo: fcuty@intersur.com.pe</t>
    </r>
  </si>
  <si>
    <t>M23.04.27</t>
  </si>
  <si>
    <t>M23.04.65</t>
  </si>
  <si>
    <r>
      <rPr>
        <b/>
        <sz val="10"/>
        <rFont val="Arial"/>
        <family val="2"/>
      </rPr>
      <t>IIRSA NORTE</t>
    </r>
    <r>
      <rPr>
        <sz val="10"/>
        <rFont val="Arial"/>
        <family val="2"/>
      </rPr>
      <t xml:space="preserve">
Comunicación vía correo:
Centro de Control de Operaciones
Correo: cco.norte@iirsanorte.com.pe
</t>
    </r>
  </si>
  <si>
    <t>M23.02.204</t>
  </si>
  <si>
    <t>M23.02.205</t>
  </si>
  <si>
    <t>-</t>
  </si>
  <si>
    <t>M23.04.172</t>
  </si>
  <si>
    <r>
      <t xml:space="preserve">Piura  
</t>
    </r>
    <r>
      <rPr>
        <sz val="10"/>
        <color theme="1"/>
        <rFont val="Arial"/>
        <family val="2"/>
      </rPr>
      <t>Huancabamba / Huarmaca</t>
    </r>
  </si>
  <si>
    <t>M23.03.399</t>
  </si>
  <si>
    <r>
      <t xml:space="preserve">Amazonas  
</t>
    </r>
    <r>
      <rPr>
        <sz val="10"/>
        <color theme="1"/>
        <rFont val="Arial"/>
        <family val="2"/>
      </rPr>
      <t>Utcubamba / Jamalca</t>
    </r>
  </si>
  <si>
    <t>M23.03.398</t>
  </si>
  <si>
    <t>M23.04.33</t>
  </si>
  <si>
    <r>
      <t xml:space="preserve">Lambayeque
</t>
    </r>
    <r>
      <rPr>
        <sz val="10"/>
        <color theme="1"/>
        <rFont val="Arial"/>
        <family val="2"/>
      </rPr>
      <t>Lambayeque / Olmos</t>
    </r>
  </si>
  <si>
    <r>
      <t xml:space="preserve">Red Vial Nacional: PE-1NJ,
Tramo: </t>
    </r>
    <r>
      <rPr>
        <sz val="10"/>
        <rFont val="Arial"/>
        <family val="2"/>
      </rPr>
      <t>Noria Zapata - Dv. Olmos,</t>
    </r>
    <r>
      <rPr>
        <b/>
        <sz val="10"/>
        <rFont val="Arial"/>
        <family val="2"/>
      </rPr>
      <t xml:space="preserve">
Sector: </t>
    </r>
    <r>
      <rPr>
        <sz val="10"/>
        <rFont val="Arial"/>
        <family val="2"/>
      </rPr>
      <t>Km 140+280 Km 140+300</t>
    </r>
  </si>
  <si>
    <t xml:space="preserve">Maquinaria de PVN
</t>
  </si>
  <si>
    <r>
      <t xml:space="preserve">Red Vial Nacional: PE-04B,
Tramo: </t>
    </r>
    <r>
      <rPr>
        <sz val="10"/>
        <rFont val="Arial"/>
        <family val="2"/>
      </rPr>
      <t xml:space="preserve">Dv. Olmos - Corral Quemado,
</t>
    </r>
    <r>
      <rPr>
        <b/>
        <sz val="10"/>
        <rFont val="Arial"/>
        <family val="2"/>
      </rPr>
      <t xml:space="preserve">Sector: </t>
    </r>
    <r>
      <rPr>
        <sz val="10"/>
        <rFont val="Arial"/>
        <family val="2"/>
      </rPr>
      <t>Huarmaca</t>
    </r>
    <r>
      <rPr>
        <b/>
        <sz val="10"/>
        <rFont val="Arial"/>
        <family val="2"/>
      </rPr>
      <t xml:space="preserve"> </t>
    </r>
    <r>
      <rPr>
        <sz val="10"/>
        <rFont val="Arial"/>
        <family val="2"/>
      </rPr>
      <t>Km 22+300 -Km 22+330</t>
    </r>
  </si>
  <si>
    <r>
      <t xml:space="preserve">San Martín
</t>
    </r>
    <r>
      <rPr>
        <sz val="10"/>
        <color theme="1"/>
        <rFont val="Arial"/>
        <family val="2"/>
      </rPr>
      <t>Mariscal Cáceres / Campanilla</t>
    </r>
  </si>
  <si>
    <r>
      <t xml:space="preserve">Áncash
</t>
    </r>
    <r>
      <rPr>
        <sz val="10"/>
        <color theme="1"/>
        <rFont val="Arial"/>
        <family val="2"/>
      </rPr>
      <t>Santa / Chimbote</t>
    </r>
  </si>
  <si>
    <r>
      <t xml:space="preserve">Cajamarca
</t>
    </r>
    <r>
      <rPr>
        <sz val="10"/>
        <color theme="1"/>
        <rFont val="Arial"/>
        <family val="2"/>
      </rPr>
      <t>Chota / Cochabamba</t>
    </r>
  </si>
  <si>
    <t>Maquinaria de la Concesionaria CONVIAL SIERRA NORTE</t>
  </si>
  <si>
    <r>
      <rPr>
        <b/>
        <sz val="10"/>
        <rFont val="Arial"/>
        <family val="2"/>
      </rPr>
      <t>CONVIAL SIERRA NORTE</t>
    </r>
    <r>
      <rPr>
        <sz val="10"/>
        <rFont val="Arial"/>
        <family val="2"/>
      </rPr>
      <t xml:space="preserve">
Comunicación vía correo:
Central de Emergencias
Correo: central_de_emergencias@convialsierranorte.pe</t>
    </r>
  </si>
  <si>
    <t>M19.03.205</t>
  </si>
  <si>
    <r>
      <t xml:space="preserve">La Libertad
</t>
    </r>
    <r>
      <rPr>
        <sz val="10"/>
        <color theme="1"/>
        <rFont val="Arial"/>
        <family val="2"/>
      </rPr>
      <t>Otuzco / Otuzco</t>
    </r>
  </si>
  <si>
    <r>
      <t xml:space="preserve">Red Vial Nacional: PE-10A,
Tramo: </t>
    </r>
    <r>
      <rPr>
        <sz val="10"/>
        <rFont val="Arial"/>
        <family val="2"/>
      </rPr>
      <t>Dv. Otuzco - Trujillo,</t>
    </r>
    <r>
      <rPr>
        <b/>
        <sz val="10"/>
        <rFont val="Arial"/>
        <family val="2"/>
      </rPr>
      <t xml:space="preserve">
Sector: </t>
    </r>
    <r>
      <rPr>
        <sz val="10"/>
        <rFont val="Arial"/>
        <family val="2"/>
      </rPr>
      <t>Casmiche Km 57+650</t>
    </r>
  </si>
  <si>
    <t>06.02.23</t>
  </si>
  <si>
    <r>
      <t xml:space="preserve">Amazonas
</t>
    </r>
    <r>
      <rPr>
        <sz val="10"/>
        <color theme="1"/>
        <rFont val="Arial"/>
        <family val="2"/>
      </rPr>
      <t>Bongará / Florida</t>
    </r>
  </si>
  <si>
    <r>
      <t xml:space="preserve">Áncash
</t>
    </r>
    <r>
      <rPr>
        <sz val="10"/>
        <color theme="1"/>
        <rFont val="Arial"/>
        <family val="2"/>
      </rPr>
      <t>Bolognesi / Aquia</t>
    </r>
  </si>
  <si>
    <t>Maquinaria de PVN
01 Cargador frontal</t>
  </si>
  <si>
    <r>
      <t xml:space="preserve">La Libertad
</t>
    </r>
    <r>
      <rPr>
        <sz val="10"/>
        <color theme="1"/>
        <rFont val="Arial"/>
        <family val="2"/>
      </rPr>
      <t>Pataz / Parcoy</t>
    </r>
  </si>
  <si>
    <r>
      <t xml:space="preserve">Cajamarca
</t>
    </r>
    <r>
      <rPr>
        <sz val="10"/>
        <color theme="1"/>
        <rFont val="Arial"/>
        <family val="2"/>
      </rPr>
      <t>Cutervo / Pimpingos</t>
    </r>
  </si>
  <si>
    <t>Maquinaria de PVN
01 Excavadora</t>
  </si>
  <si>
    <r>
      <t xml:space="preserve">Cajamarca
</t>
    </r>
    <r>
      <rPr>
        <sz val="10"/>
        <color theme="1"/>
        <rFont val="Arial"/>
        <family val="2"/>
      </rPr>
      <t>Cutervo / Cutervo</t>
    </r>
  </si>
  <si>
    <r>
      <t xml:space="preserve">Amazonas
</t>
    </r>
    <r>
      <rPr>
        <sz val="10"/>
        <color theme="1"/>
        <rFont val="Arial"/>
        <family val="2"/>
      </rPr>
      <t>Bagua / Imaza</t>
    </r>
  </si>
  <si>
    <r>
      <t xml:space="preserve">Piura
</t>
    </r>
    <r>
      <rPr>
        <sz val="10"/>
        <color theme="1"/>
        <rFont val="Arial"/>
        <family val="2"/>
      </rPr>
      <t>Talara / Los Órganos</t>
    </r>
  </si>
  <si>
    <r>
      <t xml:space="preserve">Piura
</t>
    </r>
    <r>
      <rPr>
        <sz val="10"/>
        <color theme="1"/>
        <rFont val="Arial"/>
        <family val="2"/>
      </rPr>
      <t>Talara / Mancora</t>
    </r>
  </si>
  <si>
    <r>
      <t xml:space="preserve">La Libertad
</t>
    </r>
    <r>
      <rPr>
        <sz val="10"/>
        <color theme="1"/>
        <rFont val="Arial"/>
        <family val="2"/>
      </rPr>
      <t>Sánchez Carrión / Cochorco</t>
    </r>
  </si>
  <si>
    <r>
      <t xml:space="preserve">Áncash
</t>
    </r>
    <r>
      <rPr>
        <sz val="10"/>
        <color theme="1"/>
        <rFont val="Arial"/>
        <family val="2"/>
      </rPr>
      <t>Yungay / Yanama</t>
    </r>
  </si>
  <si>
    <r>
      <t xml:space="preserve">Piura
</t>
    </r>
    <r>
      <rPr>
        <sz val="10"/>
        <color theme="1"/>
        <rFont val="Arial"/>
        <family val="2"/>
      </rPr>
      <t>Huancabamba / Huarmaca</t>
    </r>
  </si>
  <si>
    <t>Maquinaria de PVN
01 Cargador frontal
01 Camión volquete</t>
  </si>
  <si>
    <r>
      <t xml:space="preserve">Piura
</t>
    </r>
    <r>
      <rPr>
        <sz val="10"/>
        <color theme="1"/>
        <rFont val="Arial"/>
        <family val="2"/>
      </rPr>
      <t>Ayabaca / Ayabaca</t>
    </r>
  </si>
  <si>
    <r>
      <t>Red Vial Nacional: PE-5N,
Tramo:</t>
    </r>
    <r>
      <rPr>
        <sz val="10"/>
        <rFont val="Arial"/>
        <family val="2"/>
      </rPr>
      <t xml:space="preserve"> Aguaytía - San Alejandro</t>
    </r>
    <r>
      <rPr>
        <b/>
        <sz val="10"/>
        <rFont val="Arial"/>
        <family val="2"/>
      </rPr>
      <t xml:space="preserve">,
Sector: </t>
    </r>
    <r>
      <rPr>
        <sz val="10"/>
        <rFont val="Arial"/>
        <family val="2"/>
      </rPr>
      <t>Puente San Alejandro Km 352+482 - Km 352+623</t>
    </r>
  </si>
  <si>
    <r>
      <t xml:space="preserve">Red Vial Nacional: PE-5N,
Tramo: </t>
    </r>
    <r>
      <rPr>
        <sz val="10"/>
        <rFont val="Arial"/>
        <family val="2"/>
      </rPr>
      <t>Pte. Chino - Aguaytía</t>
    </r>
    <r>
      <rPr>
        <b/>
        <sz val="10"/>
        <rFont val="Arial"/>
        <family val="2"/>
      </rPr>
      <t xml:space="preserve">,
Sector: </t>
    </r>
    <r>
      <rPr>
        <sz val="10"/>
        <rFont val="Arial"/>
        <family val="2"/>
      </rPr>
      <t>Puente</t>
    </r>
    <r>
      <rPr>
        <b/>
        <sz val="10"/>
        <rFont val="Arial"/>
        <family val="2"/>
      </rPr>
      <t xml:space="preserve"> </t>
    </r>
    <r>
      <rPr>
        <sz val="10"/>
        <rFont val="Arial"/>
        <family val="2"/>
      </rPr>
      <t>Previsto Km 432+599 - Km 432+680</t>
    </r>
  </si>
  <si>
    <t>https://saecoe.mtc.gob.pe/visor</t>
  </si>
  <si>
    <r>
      <t xml:space="preserve">Red Vial Nacional: PE-5N,
Tramo: </t>
    </r>
    <r>
      <rPr>
        <sz val="10"/>
        <rFont val="Arial"/>
        <family val="2"/>
      </rPr>
      <t>Corral Quemado - Rioja,</t>
    </r>
    <r>
      <rPr>
        <b/>
        <sz val="10"/>
        <rFont val="Arial"/>
        <family val="2"/>
      </rPr>
      <t xml:space="preserve">
Sector: </t>
    </r>
    <r>
      <rPr>
        <sz val="10"/>
        <rFont val="Arial"/>
        <family val="2"/>
      </rPr>
      <t>Km 1234 +800 - Km 1234+800 (Km 315+850 - Km 315+895)</t>
    </r>
  </si>
  <si>
    <r>
      <t xml:space="preserve">San Martín 
</t>
    </r>
    <r>
      <rPr>
        <sz val="10"/>
        <color theme="1"/>
        <rFont val="Arial"/>
        <family val="2"/>
      </rPr>
      <t>Lamas / Tabalosos</t>
    </r>
  </si>
  <si>
    <r>
      <t xml:space="preserve">Red Vial Nacional: PE-5N,
Tramo: </t>
    </r>
    <r>
      <rPr>
        <sz val="10"/>
        <rFont val="Arial"/>
        <family val="2"/>
      </rPr>
      <t xml:space="preserve">Corral Quemado - Rioja,
</t>
    </r>
    <r>
      <rPr>
        <b/>
        <sz val="10"/>
        <rFont val="Arial"/>
        <family val="2"/>
      </rPr>
      <t>Sector:</t>
    </r>
    <r>
      <rPr>
        <sz val="10"/>
        <rFont val="Arial"/>
        <family val="2"/>
      </rPr>
      <t xml:space="preserve"> Km 1294+550 - Km 1294+565 (Local Km 256+935 - Km 256+950)</t>
    </r>
  </si>
  <si>
    <r>
      <t xml:space="preserve">Red Vial Nacional: PE-5N,
Tramo: </t>
    </r>
    <r>
      <rPr>
        <sz val="10"/>
        <rFont val="Arial"/>
        <family val="2"/>
      </rPr>
      <t xml:space="preserve">Corral Quemado - Rioja,
</t>
    </r>
    <r>
      <rPr>
        <b/>
        <sz val="10"/>
        <rFont val="Arial"/>
        <family val="2"/>
      </rPr>
      <t>Sector:</t>
    </r>
    <r>
      <rPr>
        <sz val="10"/>
        <rFont val="Arial"/>
        <family val="2"/>
      </rPr>
      <t xml:space="preserve"> Acceso Provisional Km 263+930 - Km 269+960</t>
    </r>
  </si>
  <si>
    <t>-12.642</t>
  </si>
  <si>
    <t>-74.864</t>
  </si>
  <si>
    <t xml:space="preserve">  </t>
  </si>
  <si>
    <t xml:space="preserve">      Centro de Operaciones de Emergencia Sectorial del Ministerio de Transportes y Comunicaciones
                  Oficina de Defensa Nacional y Gestión del Riesgo de Desastres - Secretaría General</t>
  </si>
  <si>
    <t>Departamentos</t>
  </si>
  <si>
    <t>VIALES-002085</t>
  </si>
  <si>
    <t>09.04.24</t>
  </si>
  <si>
    <r>
      <t xml:space="preserve">Red Vial Nacional: PE-5N, 
Tramo: </t>
    </r>
    <r>
      <rPr>
        <sz val="10"/>
        <rFont val="Arial"/>
        <family val="2"/>
      </rPr>
      <t>Aguaytía - San Alejandro,</t>
    </r>
    <r>
      <rPr>
        <b/>
        <sz val="10"/>
        <rFont val="Arial"/>
        <family val="2"/>
      </rPr>
      <t xml:space="preserve"> 
Sector: </t>
    </r>
    <r>
      <rPr>
        <sz val="10"/>
        <rFont val="Arial"/>
        <family val="2"/>
      </rPr>
      <t>Aguaytía Km 403+486 - Km 403+769</t>
    </r>
  </si>
  <si>
    <t>Aguaytía</t>
  </si>
  <si>
    <r>
      <t xml:space="preserve">Red Vial Nacional: PE-5N,
Tramo: </t>
    </r>
    <r>
      <rPr>
        <sz val="10"/>
        <rFont val="Arial"/>
        <family val="2"/>
      </rPr>
      <t xml:space="preserve">Dv.Moyobamba - Pte Boliva,
</t>
    </r>
    <r>
      <rPr>
        <b/>
        <sz val="10"/>
        <rFont val="Arial"/>
        <family val="2"/>
      </rPr>
      <t xml:space="preserve">Sector: </t>
    </r>
    <r>
      <rPr>
        <sz val="10"/>
        <rFont val="Arial"/>
        <family val="2"/>
      </rPr>
      <t>Km 980+300 - Km 980+500 (Local 570+300 - Km 570+500)</t>
    </r>
  </si>
  <si>
    <r>
      <rPr>
        <b/>
        <sz val="10"/>
        <rFont val="Arial"/>
        <family val="2"/>
      </rPr>
      <t>COVISUR</t>
    </r>
    <r>
      <rPr>
        <sz val="10"/>
        <rFont val="Arial"/>
        <family val="2"/>
      </rPr>
      <t xml:space="preserve">
Comunicación vía correo:
Operadora de Central de Emergencias
Correo:central@opecovisac.com</t>
    </r>
  </si>
  <si>
    <r>
      <t xml:space="preserve">TELEFÓNICA:
</t>
    </r>
    <r>
      <rPr>
        <sz val="10"/>
        <rFont val="Arial"/>
        <family val="2"/>
      </rPr>
      <t>Telefonía móvil Internet móvil</t>
    </r>
  </si>
  <si>
    <r>
      <t xml:space="preserve">CLARO: 
</t>
    </r>
    <r>
      <rPr>
        <sz val="10"/>
        <color theme="1"/>
        <rFont val="Arial"/>
        <family val="2"/>
      </rPr>
      <t>Telefonía móvil Internet móvil</t>
    </r>
  </si>
  <si>
    <r>
      <t xml:space="preserve">ENTEL:
</t>
    </r>
    <r>
      <rPr>
        <sz val="10"/>
        <color theme="1"/>
        <rFont val="Arial"/>
        <family val="2"/>
      </rPr>
      <t>Telefonía móvil Internet móvil</t>
    </r>
  </si>
  <si>
    <t>UBICACIÓN</t>
  </si>
  <si>
    <r>
      <rPr>
        <b/>
        <sz val="10"/>
        <rFont val="Arial"/>
        <family val="2"/>
      </rPr>
      <t>PVN</t>
    </r>
    <r>
      <rPr>
        <sz val="10"/>
        <rFont val="Arial"/>
        <family val="2"/>
      </rPr>
      <t xml:space="preserve">
Administración por contrato
Jefatura zonal Lima
Ing. Christian Guerra Peralta - Jefe zonal
Correo: cguerra@pvn.gob.pe</t>
    </r>
  </si>
  <si>
    <t>Cajamarca
Aeropuerto de Jaén</t>
  </si>
  <si>
    <t>Pista de aterrizaje</t>
  </si>
  <si>
    <t xml:space="preserve">                         Centro de Operaciones de Emergencia Sectorial del Ministerio de Transportes y Comunicaciones
                                   Oficina de Defensa Nacional y Gestión del Riesgo de Desastres - Secretaría General</t>
  </si>
  <si>
    <r>
      <rPr>
        <b/>
        <sz val="10"/>
        <rFont val="Arial"/>
        <family val="2"/>
      </rPr>
      <t>PVN</t>
    </r>
    <r>
      <rPr>
        <sz val="10"/>
        <rFont val="Arial"/>
        <family val="2"/>
      </rPr>
      <t xml:space="preserve">
Administración directa
Jefatura zonal Piura - Tumbes
Wilser Briones Vargas - Jefe zonal
Correo: wbriones@pvn.gob.pe</t>
    </r>
  </si>
  <si>
    <r>
      <rPr>
        <b/>
        <sz val="10"/>
        <color theme="1"/>
        <rFont val="Arial"/>
        <family val="2"/>
      </rPr>
      <t>Tumbes</t>
    </r>
    <r>
      <rPr>
        <sz val="10"/>
        <color theme="1"/>
        <rFont val="Arial"/>
        <family val="2"/>
      </rPr>
      <t xml:space="preserve">
Zarumilla / Papayal</t>
    </r>
  </si>
  <si>
    <t>VIALES-002636</t>
  </si>
  <si>
    <t>VIALES-002641</t>
  </si>
  <si>
    <r>
      <rPr>
        <b/>
        <sz val="10"/>
        <color theme="1"/>
        <rFont val="Arial"/>
        <family val="2"/>
      </rPr>
      <t>Piura</t>
    </r>
    <r>
      <rPr>
        <sz val="10"/>
        <color theme="1"/>
        <rFont val="Arial"/>
        <family val="2"/>
      </rPr>
      <t xml:space="preserve">
Sullana / Ignacio Escudero</t>
    </r>
  </si>
  <si>
    <t>PE-1N</t>
  </si>
  <si>
    <t>30.10.24</t>
  </si>
  <si>
    <r>
      <t xml:space="preserve">OSIPTEL
</t>
    </r>
    <r>
      <rPr>
        <sz val="10"/>
        <color theme="1"/>
        <rFont val="Arial"/>
        <family val="2"/>
      </rPr>
      <t xml:space="preserve">Comunicación vía correo:
Edwin Rojas Ponce
Ingeniero de Monitoreo y Red
Dirección de Fiscalización e Instrucción
Correo: erojasp@osiptel.gob.pe
</t>
    </r>
    <r>
      <rPr>
        <b/>
        <sz val="10"/>
        <color theme="1"/>
        <rFont val="Arial"/>
        <family val="2"/>
      </rPr>
      <t>CLARO</t>
    </r>
    <r>
      <rPr>
        <sz val="10"/>
        <color theme="1"/>
        <rFont val="Arial"/>
        <family val="2"/>
      </rPr>
      <t xml:space="preserve">
Comunicación vía correo
Javier Ríos Reyes
Correo: JavierRiosReyes@claro.com.pe</t>
    </r>
  </si>
  <si>
    <t>Pichichaco</t>
  </si>
  <si>
    <t>Tronco Seco</t>
  </si>
  <si>
    <t>Monteo</t>
  </si>
  <si>
    <r>
      <t xml:space="preserve">
OSIPTEL
</t>
    </r>
    <r>
      <rPr>
        <sz val="10"/>
        <rFont val="Arial"/>
        <family val="2"/>
      </rPr>
      <t xml:space="preserve">Comunicación vía correo:
Edwin Rojas Ponce
Ingeniero de Monitoreo y Red
Dirección de Fiscalización e Instrucción
Correo: erojasp@osiptel.gob.pe
</t>
    </r>
    <r>
      <rPr>
        <b/>
        <sz val="10"/>
        <rFont val="Arial"/>
        <family val="2"/>
      </rPr>
      <t xml:space="preserve">
TELEFÓNICA
</t>
    </r>
    <r>
      <rPr>
        <sz val="10"/>
        <rFont val="Arial"/>
        <family val="2"/>
      </rPr>
      <t xml:space="preserve">Comunicación vía telefónica
Jefe de Continuidad Operativa
Luis Carlos Fajardo Moretti 
</t>
    </r>
  </si>
  <si>
    <t>CERRADO</t>
  </si>
  <si>
    <r>
      <rPr>
        <b/>
        <sz val="10"/>
        <rFont val="Arial"/>
        <family val="2"/>
      </rPr>
      <t>PVN</t>
    </r>
    <r>
      <rPr>
        <sz val="10"/>
        <rFont val="Arial"/>
        <family val="2"/>
      </rPr>
      <t xml:space="preserve">
Administración por contrato
Jefatura zonal Cajamarca
Gianina Isabel Vértiz Zamora - Jefe zonal
Correo: gvertiz@pvn.gob.pe</t>
    </r>
  </si>
  <si>
    <r>
      <rPr>
        <b/>
        <sz val="10"/>
        <rFont val="Arial"/>
        <family val="2"/>
      </rPr>
      <t>PVN</t>
    </r>
    <r>
      <rPr>
        <sz val="10"/>
        <rFont val="Arial"/>
        <family val="2"/>
      </rPr>
      <t xml:space="preserve">
Administración directa
Jefatura zonal Áncash
Ing. Carlos Cueva Figueroa - Jefe zonal
Correo: ccueva@pvn.gob.pe</t>
    </r>
  </si>
  <si>
    <r>
      <rPr>
        <b/>
        <sz val="10"/>
        <rFont val="Arial"/>
        <family val="2"/>
      </rPr>
      <t>PVN</t>
    </r>
    <r>
      <rPr>
        <sz val="10"/>
        <rFont val="Arial"/>
        <family val="2"/>
      </rPr>
      <t xml:space="preserve">
Administración por contrato
Jefatura zonal Piura - Tumbes
Wilser Briones Vargas - Jefe zonal
Correo: wbriones@pvn.gob.pe</t>
    </r>
  </si>
  <si>
    <r>
      <t xml:space="preserve">Moquegua
</t>
    </r>
    <r>
      <rPr>
        <sz val="10"/>
        <color theme="1"/>
        <rFont val="Arial"/>
        <family val="2"/>
      </rPr>
      <t>General Sánchez Cerro / Coalaque</t>
    </r>
  </si>
  <si>
    <t>SERVICIO INTERRUMPIDO</t>
  </si>
  <si>
    <r>
      <rPr>
        <b/>
        <sz val="10"/>
        <rFont val="Arial"/>
        <family val="2"/>
      </rPr>
      <t>PVN</t>
    </r>
    <r>
      <rPr>
        <sz val="10"/>
        <rFont val="Arial"/>
        <family val="2"/>
      </rPr>
      <t xml:space="preserve">
Administración directa
Jefatura zonal Ica
Jean Pierre Moscoso Blanco - Jefe zonal
Correo: jmoscoso@pvn.gob.pe</t>
    </r>
  </si>
  <si>
    <r>
      <t xml:space="preserve">Arequipa
</t>
    </r>
    <r>
      <rPr>
        <sz val="10"/>
        <color theme="1"/>
        <rFont val="Arial"/>
        <family val="2"/>
      </rPr>
      <t>Islay / Punto de Bombon</t>
    </r>
  </si>
  <si>
    <t>VIALES-002932</t>
  </si>
  <si>
    <r>
      <t xml:space="preserve">Cajamarca
</t>
    </r>
    <r>
      <rPr>
        <sz val="10"/>
        <color theme="1"/>
        <rFont val="Arial"/>
        <family val="2"/>
      </rPr>
      <t>Hualgayoc / Bambamarca</t>
    </r>
  </si>
  <si>
    <t>Maquinaria del Contratista Conservador Consorcio Sierra Centro</t>
  </si>
  <si>
    <t>VIALES-002975</t>
  </si>
  <si>
    <t>PE-3NB</t>
  </si>
  <si>
    <t>20.01.25</t>
  </si>
  <si>
    <r>
      <t>Red Vial Nacional: PE-3NB, 
Tramo:</t>
    </r>
    <r>
      <rPr>
        <sz val="10"/>
        <rFont val="Arial"/>
        <family val="2"/>
      </rPr>
      <t xml:space="preserve"> Bambamarca - La Llica,
</t>
    </r>
    <r>
      <rPr>
        <b/>
        <sz val="10"/>
        <rFont val="Arial"/>
        <family val="2"/>
      </rPr>
      <t>Sector:</t>
    </r>
    <r>
      <rPr>
        <sz val="10"/>
        <rFont val="Arial"/>
        <family val="2"/>
      </rPr>
      <t xml:space="preserve"> Llaucán Km 35+940 - Km 35+942</t>
    </r>
  </si>
  <si>
    <t>Llaucán</t>
  </si>
  <si>
    <r>
      <rPr>
        <b/>
        <sz val="10"/>
        <rFont val="Arial"/>
        <family val="2"/>
      </rPr>
      <t>PVN</t>
    </r>
    <r>
      <rPr>
        <sz val="10"/>
        <rFont val="Arial"/>
        <family val="2"/>
      </rPr>
      <t xml:space="preserve">
Administración por contrato
Jefatura zonal La Libertad
Ing. Walter Urrunaga Cubas- Jefe zonal
Correo:wurrunaga@pvn.gob.pe</t>
    </r>
  </si>
  <si>
    <t>PE-3S</t>
  </si>
  <si>
    <r>
      <rPr>
        <b/>
        <sz val="10"/>
        <color theme="1"/>
        <rFont val="Arial"/>
        <family val="2"/>
      </rPr>
      <t>Tumbes</t>
    </r>
    <r>
      <rPr>
        <sz val="10"/>
        <color theme="1"/>
        <rFont val="Arial"/>
        <family val="2"/>
      </rPr>
      <t xml:space="preserve">
Tumbes/ Corrales</t>
    </r>
  </si>
  <si>
    <t>VIALES-003029</t>
  </si>
  <si>
    <t>VIALES-003035</t>
  </si>
  <si>
    <r>
      <t>Red Vial Nacional: PE-10A, 
Tramo:</t>
    </r>
    <r>
      <rPr>
        <sz val="10"/>
        <rFont val="Arial"/>
        <family val="2"/>
      </rPr>
      <t xml:space="preserve"> Dv. Otuzco - Shorey,
</t>
    </r>
    <r>
      <rPr>
        <b/>
        <sz val="10"/>
        <rFont val="Arial"/>
        <family val="2"/>
      </rPr>
      <t>Sector:</t>
    </r>
    <r>
      <rPr>
        <sz val="10"/>
        <rFont val="Arial"/>
        <family val="2"/>
      </rPr>
      <t xml:space="preserve"> Río Moche Bajo Km 70+757 - Km 70+793</t>
    </r>
  </si>
  <si>
    <t>30.01.25</t>
  </si>
  <si>
    <r>
      <t xml:space="preserve">Cajamarca
</t>
    </r>
    <r>
      <rPr>
        <sz val="10"/>
        <color theme="1"/>
        <rFont val="Arial"/>
        <family val="2"/>
      </rPr>
      <t>Celendin / Utco</t>
    </r>
  </si>
  <si>
    <r>
      <t xml:space="preserve">Red Vial Nacional: PE-08B, 
Tramo: </t>
    </r>
    <r>
      <rPr>
        <sz val="10"/>
        <rFont val="Arial"/>
        <family val="2"/>
      </rPr>
      <t xml:space="preserve">Celendin - Balsas,
</t>
    </r>
    <r>
      <rPr>
        <b/>
        <sz val="10"/>
        <rFont val="Arial"/>
        <family val="2"/>
      </rPr>
      <t>Sector:</t>
    </r>
    <r>
      <rPr>
        <sz val="10"/>
        <rFont val="Arial"/>
        <family val="2"/>
      </rPr>
      <t xml:space="preserve"> Choloque Km 141+270 - Km 141+285</t>
    </r>
  </si>
  <si>
    <t>VIALES-003047</t>
  </si>
  <si>
    <r>
      <rPr>
        <b/>
        <sz val="10"/>
        <rFont val="Arial"/>
        <family val="2"/>
      </rPr>
      <t>PVN</t>
    </r>
    <r>
      <rPr>
        <sz val="10"/>
        <rFont val="Arial"/>
        <family val="2"/>
      </rPr>
      <t xml:space="preserve">
Administración por contrato
Jefatura zonal Ica
Jean Pierre Moscoso Blanco - Jefe zonal
Correo: jmoscoso@pvn.gob.pe</t>
    </r>
  </si>
  <si>
    <r>
      <rPr>
        <b/>
        <sz val="10"/>
        <rFont val="Arial"/>
        <family val="2"/>
      </rPr>
      <t>PVN</t>
    </r>
    <r>
      <rPr>
        <sz val="10"/>
        <rFont val="Arial"/>
        <family val="2"/>
      </rPr>
      <t xml:space="preserve">
Administración  directa
Jefatura zonal Huancavelica
Jonathan Pierre Rojas Franco - Jefe zonal
Correo: jprojas@pvn.gob.pe</t>
    </r>
  </si>
  <si>
    <t>AEROPUERTO-0020</t>
  </si>
  <si>
    <r>
      <t xml:space="preserve">Ica
</t>
    </r>
    <r>
      <rPr>
        <sz val="10"/>
        <color theme="1"/>
        <rFont val="Arial"/>
        <family val="2"/>
      </rPr>
      <t>Nasca / El Ingenio</t>
    </r>
  </si>
  <si>
    <r>
      <rPr>
        <b/>
        <sz val="10"/>
        <color theme="1"/>
        <rFont val="Arial"/>
        <family val="2"/>
      </rPr>
      <t>Lima</t>
    </r>
    <r>
      <rPr>
        <sz val="10"/>
        <color theme="1"/>
        <rFont val="Arial"/>
        <family val="2"/>
      </rPr>
      <t xml:space="preserve">
Huaral / Chancay</t>
    </r>
  </si>
  <si>
    <t>Maquinaria de NORVIAL</t>
  </si>
  <si>
    <r>
      <rPr>
        <b/>
        <sz val="10"/>
        <rFont val="Arial"/>
        <family val="2"/>
      </rPr>
      <t>NORVIAL</t>
    </r>
    <r>
      <rPr>
        <sz val="10"/>
        <rFont val="Arial"/>
        <family val="2"/>
      </rPr>
      <t xml:space="preserve">
Comunicación vía correo:
Central de Emergencias: 
997543792</t>
    </r>
  </si>
  <si>
    <t>VIALES-003128</t>
  </si>
  <si>
    <t>Chancay</t>
  </si>
  <si>
    <r>
      <t xml:space="preserve">Red Vial Nacional: PE-1N (Panamericana Norte),
Tramo: </t>
    </r>
    <r>
      <rPr>
        <sz val="10"/>
        <color theme="1"/>
        <rFont val="Arial"/>
        <family val="2"/>
      </rPr>
      <t>Ancón - Huacho,</t>
    </r>
    <r>
      <rPr>
        <b/>
        <sz val="10"/>
        <color theme="1"/>
        <rFont val="Arial"/>
        <family val="2"/>
      </rPr>
      <t xml:space="preserve">
Sector: </t>
    </r>
    <r>
      <rPr>
        <sz val="10"/>
        <color theme="1"/>
        <rFont val="Arial"/>
        <family val="2"/>
      </rPr>
      <t>Puente Chancay Km 76+200 - Km 76+250</t>
    </r>
  </si>
  <si>
    <t>CÓDIGO</t>
  </si>
  <si>
    <t>VIALES-003173</t>
  </si>
  <si>
    <r>
      <t xml:space="preserve">Red Vial Nacional: PE-1S (Panamericana Sur),
Tramo: </t>
    </r>
    <r>
      <rPr>
        <sz val="10"/>
        <rFont val="Arial"/>
        <family val="2"/>
      </rPr>
      <t>Palpa - Nasca,</t>
    </r>
    <r>
      <rPr>
        <b/>
        <sz val="10"/>
        <rFont val="Arial"/>
        <family val="2"/>
      </rPr>
      <t xml:space="preserve">
Sector: </t>
    </r>
    <r>
      <rPr>
        <sz val="10"/>
        <rFont val="Arial"/>
        <family val="2"/>
      </rPr>
      <t>Puente San José</t>
    </r>
    <r>
      <rPr>
        <b/>
        <sz val="10"/>
        <rFont val="Arial"/>
        <family val="2"/>
      </rPr>
      <t xml:space="preserve"> </t>
    </r>
    <r>
      <rPr>
        <sz val="10"/>
        <rFont val="Arial"/>
        <family val="2"/>
      </rPr>
      <t xml:space="preserve"> Km 420+800</t>
    </r>
    <r>
      <rPr>
        <b/>
        <sz val="10"/>
        <rFont val="Arial"/>
        <family val="2"/>
      </rPr>
      <t xml:space="preserve"> -</t>
    </r>
    <r>
      <rPr>
        <sz val="10"/>
        <rFont val="Arial"/>
        <family val="2"/>
      </rPr>
      <t xml:space="preserve"> 421+100</t>
    </r>
  </si>
  <si>
    <t>19.02.25</t>
  </si>
  <si>
    <t>13.02.25</t>
  </si>
  <si>
    <t>PE-1S</t>
  </si>
  <si>
    <r>
      <rPr>
        <b/>
        <sz val="10"/>
        <rFont val="Arial"/>
        <family val="2"/>
      </rPr>
      <t>PVN</t>
    </r>
    <r>
      <rPr>
        <sz val="10"/>
        <rFont val="Arial"/>
        <family val="2"/>
      </rPr>
      <t xml:space="preserve">
Administración directa
Jefatura zonal San Martín - Loreto
Gorki Lionel Bardales Díaz - Jefe zonal
Correo: gbardales@pvn.gob.pe</t>
    </r>
  </si>
  <si>
    <r>
      <rPr>
        <b/>
        <sz val="10"/>
        <rFont val="Arial"/>
        <family val="2"/>
      </rPr>
      <t>PVN</t>
    </r>
    <r>
      <rPr>
        <sz val="10"/>
        <rFont val="Arial"/>
        <family val="2"/>
      </rPr>
      <t xml:space="preserve">
Administración por contrato
Jefatura zonal Lambayeque
Pedro Miguel Rubén Ventocilla Sánchez - Jefe zonal
Correo: pventocilla@pvn.gob.pe</t>
    </r>
  </si>
  <si>
    <r>
      <rPr>
        <b/>
        <sz val="10"/>
        <rFont val="Arial"/>
        <family val="2"/>
      </rPr>
      <t>PVN</t>
    </r>
    <r>
      <rPr>
        <sz val="10"/>
        <rFont val="Arial"/>
        <family val="2"/>
      </rPr>
      <t xml:space="preserve">
Administración por contrato
Jefatura zonal Arequipa
Ing. Saul Untama Campos (e) Jefe zonal
Correo: suntama@pvn.gob.pe</t>
    </r>
  </si>
  <si>
    <r>
      <rPr>
        <b/>
        <sz val="10"/>
        <rFont val="Arial"/>
        <family val="2"/>
      </rPr>
      <t>PVN</t>
    </r>
    <r>
      <rPr>
        <sz val="10"/>
        <rFont val="Arial"/>
        <family val="2"/>
      </rPr>
      <t xml:space="preserve">
Administración directa
Jefatura zonal Tacna - Moquegua
Pablo André Alarcón Bravo - Jefe zonal
Correo:rbalcona@pvn.gob.pe</t>
    </r>
  </si>
  <si>
    <t>VIALES-003202</t>
  </si>
  <si>
    <r>
      <t xml:space="preserve">Red Vial Nacional: PE-3S,
Tramo: </t>
    </r>
    <r>
      <rPr>
        <sz val="10"/>
        <color theme="1"/>
        <rFont val="Arial"/>
        <family val="2"/>
      </rPr>
      <t>Puno - Ilave,</t>
    </r>
    <r>
      <rPr>
        <b/>
        <sz val="10"/>
        <color theme="1"/>
        <rFont val="Arial"/>
        <family val="2"/>
      </rPr>
      <t xml:space="preserve">
Sector: </t>
    </r>
    <r>
      <rPr>
        <sz val="10"/>
        <color theme="1"/>
        <rFont val="Arial"/>
        <family val="2"/>
      </rPr>
      <t>Ilave Km 1414+730 - Km 1414+750</t>
    </r>
  </si>
  <si>
    <t>Maquinaria del Contratista Conservador Consorcio Vial Desaguadero</t>
  </si>
  <si>
    <r>
      <rPr>
        <b/>
        <sz val="10"/>
        <color theme="1"/>
        <rFont val="Arial"/>
        <family val="2"/>
      </rPr>
      <t>Puno</t>
    </r>
    <r>
      <rPr>
        <sz val="10"/>
        <color theme="1"/>
        <rFont val="Arial"/>
        <family val="2"/>
      </rPr>
      <t xml:space="preserve">
El Collao / Ilave</t>
    </r>
  </si>
  <si>
    <t>Ilave</t>
  </si>
  <si>
    <t>21.02.25</t>
  </si>
  <si>
    <r>
      <rPr>
        <b/>
        <sz val="10"/>
        <rFont val="Arial"/>
        <family val="2"/>
      </rPr>
      <t>PVN</t>
    </r>
    <r>
      <rPr>
        <sz val="10"/>
        <rFont val="Arial"/>
        <family val="2"/>
      </rPr>
      <t xml:space="preserve">
Administración por contrato
Jefatura zonal Puno
Gilmar Gabriel Goyzueta Torres - Jefe zonal
Correo: ggoyzueta@pvn.gob.pe</t>
    </r>
  </si>
  <si>
    <r>
      <rPr>
        <b/>
        <sz val="10"/>
        <color theme="1"/>
        <rFont val="Arial"/>
        <family val="2"/>
      </rPr>
      <t>Tumbes</t>
    </r>
    <r>
      <rPr>
        <sz val="10"/>
        <color theme="1"/>
        <rFont val="Arial"/>
        <family val="2"/>
      </rPr>
      <t xml:space="preserve">
Tumbes/ Tumbes</t>
    </r>
  </si>
  <si>
    <t>VIALES-003277</t>
  </si>
  <si>
    <t>Puente Aeropuerto</t>
  </si>
  <si>
    <t>VIALES-003274</t>
  </si>
  <si>
    <r>
      <t xml:space="preserve">Cajamarca
</t>
    </r>
    <r>
      <rPr>
        <sz val="10"/>
        <color theme="1"/>
        <rFont val="Arial"/>
        <family val="2"/>
      </rPr>
      <t>Cajamarca / San Juan</t>
    </r>
  </si>
  <si>
    <r>
      <t xml:space="preserve">Red Vial Nacional: PE-5N, 
Tramo: </t>
    </r>
    <r>
      <rPr>
        <sz val="10"/>
        <rFont val="Arial"/>
        <family val="2"/>
      </rPr>
      <t>Naranjitos - El Tingo</t>
    </r>
    <r>
      <rPr>
        <b/>
        <sz val="10"/>
        <rFont val="Arial"/>
        <family val="2"/>
      </rPr>
      <t>,
Sector:</t>
    </r>
    <r>
      <rPr>
        <sz val="10"/>
        <rFont val="Arial"/>
        <family val="2"/>
      </rPr>
      <t xml:space="preserve"> Variante Aserradero Km 1287+700 (Local Km 268+700)</t>
    </r>
  </si>
  <si>
    <r>
      <t>Amazonas</t>
    </r>
    <r>
      <rPr>
        <sz val="10"/>
        <color theme="1"/>
        <rFont val="Arial"/>
        <family val="2"/>
      </rPr>
      <t xml:space="preserve"> 
Utcubamba / Jamalca</t>
    </r>
  </si>
  <si>
    <t>Maquinaria IIRSA NORTE
01 Excavadora</t>
  </si>
  <si>
    <t>VIALES-003303</t>
  </si>
  <si>
    <r>
      <t xml:space="preserve">Red Vial Nacional: PE-5N, 
Tramo: </t>
    </r>
    <r>
      <rPr>
        <sz val="10"/>
        <rFont val="Arial"/>
        <family val="2"/>
      </rPr>
      <t>Naranjitos - El Tingo</t>
    </r>
    <r>
      <rPr>
        <b/>
        <sz val="10"/>
        <rFont val="Arial"/>
        <family val="2"/>
      </rPr>
      <t>,
Sector:</t>
    </r>
    <r>
      <rPr>
        <sz val="10"/>
        <rFont val="Arial"/>
        <family val="2"/>
      </rPr>
      <t xml:space="preserve"> Variante Aserradero Km 1287+600 (Local Km 268+600)</t>
    </r>
  </si>
  <si>
    <t>VIALES-003304</t>
  </si>
  <si>
    <r>
      <rPr>
        <b/>
        <sz val="10"/>
        <color theme="1"/>
        <rFont val="Arial"/>
        <family val="2"/>
      </rPr>
      <t>Cajamarca</t>
    </r>
    <r>
      <rPr>
        <sz val="10"/>
        <color theme="1"/>
        <rFont val="Arial"/>
        <family val="2"/>
      </rPr>
      <t xml:space="preserve">
Jaén / Bellavista</t>
    </r>
  </si>
  <si>
    <r>
      <rPr>
        <b/>
        <sz val="10"/>
        <rFont val="Arial"/>
        <family val="2"/>
      </rPr>
      <t>PVN</t>
    </r>
    <r>
      <rPr>
        <sz val="10"/>
        <rFont val="Arial"/>
        <family val="2"/>
      </rPr>
      <t xml:space="preserve">
Administración por contrato
Jefatura zonal Cajamarca
Gianina Isabel Vértiz Zamora Sánchez - Jefe zonal
Correo: Gvertiz@pvn.gob.pe</t>
    </r>
  </si>
  <si>
    <t>03.03.25</t>
  </si>
  <si>
    <r>
      <t xml:space="preserve">Red Vial Nacional: PE-5N,
Tramo: </t>
    </r>
    <r>
      <rPr>
        <sz val="10"/>
        <color theme="1"/>
        <rFont val="Arial"/>
        <family val="2"/>
      </rPr>
      <t>Shumba - Ambato,</t>
    </r>
    <r>
      <rPr>
        <b/>
        <sz val="10"/>
        <color theme="1"/>
        <rFont val="Arial"/>
        <family val="2"/>
      </rPr>
      <t xml:space="preserve">
Sector: </t>
    </r>
    <r>
      <rPr>
        <sz val="10"/>
        <color theme="1"/>
        <rFont val="Arial"/>
        <family val="2"/>
      </rPr>
      <t>Entre Ticungue y Ambato Tamborapa Km 1429+890 - Km 1429+920</t>
    </r>
  </si>
  <si>
    <t>VIALES-003314</t>
  </si>
  <si>
    <t>VIALES-003319</t>
  </si>
  <si>
    <r>
      <t xml:space="preserve">
</t>
    </r>
    <r>
      <rPr>
        <b/>
        <sz val="10"/>
        <rFont val="Arial"/>
        <family val="2"/>
      </rPr>
      <t>PVN</t>
    </r>
    <r>
      <rPr>
        <sz val="10"/>
        <rFont val="Arial"/>
        <family val="2"/>
      </rPr>
      <t xml:space="preserve">
Administración directa
Jefatura zonal Piura - Tumbes
Wilser Briones Vargas - Jefe zonal
Correo: wbriones@pvn.gob.pe</t>
    </r>
  </si>
  <si>
    <t>VIALES-003321</t>
  </si>
  <si>
    <r>
      <t xml:space="preserve">La Libertad
</t>
    </r>
    <r>
      <rPr>
        <sz val="10"/>
        <color theme="1"/>
        <rFont val="Arial"/>
        <family val="2"/>
      </rPr>
      <t>Sánchez Carrión / Marcabal</t>
    </r>
  </si>
  <si>
    <r>
      <t>Red Vial Nacional: PE-10B, 
Tramo:</t>
    </r>
    <r>
      <rPr>
        <sz val="10"/>
        <rFont val="Arial"/>
        <family val="2"/>
      </rPr>
      <t xml:space="preserve"> Fundo Convento - Calemar,
</t>
    </r>
    <r>
      <rPr>
        <b/>
        <sz val="10"/>
        <rFont val="Arial"/>
        <family val="2"/>
      </rPr>
      <t>Sector:</t>
    </r>
    <r>
      <rPr>
        <sz val="10"/>
        <rFont val="Arial"/>
        <family val="2"/>
      </rPr>
      <t xml:space="preserve"> El Convento Km 38+320 - Km 38+350</t>
    </r>
  </si>
  <si>
    <t>Maquinaria del Contratista Conservador Consorcio Calemar
01 Excavadora</t>
  </si>
  <si>
    <r>
      <t xml:space="preserve">Red Vial Nacional: PE-08,
Tramo: </t>
    </r>
    <r>
      <rPr>
        <sz val="10"/>
        <rFont val="Arial"/>
        <family val="2"/>
      </rPr>
      <t>Dv. Chilete - Cajamarca,</t>
    </r>
    <r>
      <rPr>
        <b/>
        <sz val="10"/>
        <rFont val="Arial"/>
        <family val="2"/>
      </rPr>
      <t xml:space="preserve">
Sector: </t>
    </r>
    <r>
      <rPr>
        <sz val="10"/>
        <rFont val="Arial"/>
        <family val="2"/>
      </rPr>
      <t>San Juan</t>
    </r>
    <r>
      <rPr>
        <b/>
        <sz val="10"/>
        <rFont val="Arial"/>
        <family val="2"/>
      </rPr>
      <t xml:space="preserve"> </t>
    </r>
    <r>
      <rPr>
        <sz val="10"/>
        <rFont val="Arial"/>
        <family val="2"/>
      </rPr>
      <t xml:space="preserve"> Km 148+850</t>
    </r>
    <r>
      <rPr>
        <b/>
        <sz val="10"/>
        <rFont val="Arial"/>
        <family val="2"/>
      </rPr>
      <t xml:space="preserve"> - </t>
    </r>
    <r>
      <rPr>
        <sz val="10"/>
        <rFont val="Arial"/>
        <family val="2"/>
      </rPr>
      <t>149+100</t>
    </r>
  </si>
  <si>
    <t>VIALES-003328</t>
  </si>
  <si>
    <r>
      <t xml:space="preserve">Amazonas
</t>
    </r>
    <r>
      <rPr>
        <sz val="10"/>
        <color theme="1"/>
        <rFont val="Arial"/>
        <family val="2"/>
      </rPr>
      <t>Luya / Tingo</t>
    </r>
  </si>
  <si>
    <r>
      <t>Red Vial Nacional: PE-08B</t>
    </r>
    <r>
      <rPr>
        <sz val="10"/>
        <rFont val="Arial"/>
        <family val="2"/>
      </rPr>
      <t xml:space="preserve">, 
</t>
    </r>
    <r>
      <rPr>
        <b/>
        <sz val="10"/>
        <rFont val="Arial"/>
        <family val="2"/>
      </rPr>
      <t>Tramo:</t>
    </r>
    <r>
      <rPr>
        <sz val="10"/>
        <rFont val="Arial"/>
        <family val="2"/>
      </rPr>
      <t xml:space="preserve"> Tingo (Dv. Kuelap) - Dv. Pedro,
</t>
    </r>
    <r>
      <rPr>
        <b/>
        <sz val="10"/>
        <rFont val="Arial"/>
        <family val="2"/>
      </rPr>
      <t>Sector:</t>
    </r>
    <r>
      <rPr>
        <sz val="10"/>
        <rFont val="Arial"/>
        <family val="2"/>
      </rPr>
      <t xml:space="preserve"> Tingo Km 296+500 - Km 296+516</t>
    </r>
  </si>
  <si>
    <t>VIALES-003330</t>
  </si>
  <si>
    <r>
      <t xml:space="preserve">Red Vial Nacional: PE-5N, 
Tramo: </t>
    </r>
    <r>
      <rPr>
        <sz val="10"/>
        <rFont val="Arial"/>
        <family val="2"/>
      </rPr>
      <t>Naranjitos - El Tingo</t>
    </r>
    <r>
      <rPr>
        <b/>
        <sz val="10"/>
        <rFont val="Arial"/>
        <family val="2"/>
      </rPr>
      <t>,
Sector:</t>
    </r>
    <r>
      <rPr>
        <sz val="10"/>
        <rFont val="Arial"/>
        <family val="2"/>
      </rPr>
      <t xml:space="preserve"> Km 1288+100 (Local Km 269+100)</t>
    </r>
  </si>
  <si>
    <t>VIALES-003331</t>
  </si>
  <si>
    <r>
      <t xml:space="preserve">Red Vial Nacional: PE-38,
Tramo: </t>
    </r>
    <r>
      <rPr>
        <sz val="10"/>
        <rFont val="Arial"/>
        <family val="2"/>
      </rPr>
      <t xml:space="preserve">Alto de la Alianza - Tarata
</t>
    </r>
    <r>
      <rPr>
        <b/>
        <sz val="10"/>
        <rFont val="Arial"/>
        <family val="2"/>
      </rPr>
      <t>Sector:</t>
    </r>
    <r>
      <rPr>
        <sz val="10"/>
        <rFont val="Arial"/>
        <family val="2"/>
      </rPr>
      <t xml:space="preserve"> Estique Km 76+347 - Km 76+362</t>
    </r>
  </si>
  <si>
    <t>Maquinaria del Contratista Conservador Consorcio Conservación Vial Mazocruz</t>
  </si>
  <si>
    <r>
      <rPr>
        <b/>
        <sz val="10"/>
        <rFont val="Arial"/>
        <family val="2"/>
      </rPr>
      <t>PVN</t>
    </r>
    <r>
      <rPr>
        <sz val="10"/>
        <rFont val="Arial"/>
        <family val="2"/>
      </rPr>
      <t xml:space="preserve">
Administración por contrato
Jefatura zonal Tacna - Moquegua
Pablo André Alarcón Bravo - Jefe zonal
Correo:rbalcona@pvn.gob.pe</t>
    </r>
  </si>
  <si>
    <r>
      <t xml:space="preserve">Tacna
</t>
    </r>
    <r>
      <rPr>
        <sz val="10"/>
        <color theme="1"/>
        <rFont val="Arial"/>
        <family val="2"/>
      </rPr>
      <t>Tarata / Estique-Pampa</t>
    </r>
  </si>
  <si>
    <t>Maquinaria de Consorcio Bellavista
01 Excavadora
04 Camión volquete</t>
  </si>
  <si>
    <r>
      <t xml:space="preserve">Red Vial Nacional: PE-36A (Corredor Víal Interoceánico Sur),
Tramo: </t>
    </r>
    <r>
      <rPr>
        <sz val="10"/>
        <rFont val="Arial"/>
        <family val="2"/>
      </rPr>
      <t>Torata - Humajalso</t>
    </r>
    <r>
      <rPr>
        <b/>
        <sz val="10"/>
        <rFont val="Arial"/>
        <family val="2"/>
      </rPr>
      <t xml:space="preserve">,
Sector: </t>
    </r>
    <r>
      <rPr>
        <sz val="10"/>
        <rFont val="Arial"/>
        <family val="2"/>
      </rPr>
      <t>Km 36+410 - Km 36+450</t>
    </r>
  </si>
  <si>
    <r>
      <t xml:space="preserve">Red Vial Nacional: PE-36A  (Corredor Víal Interoceánico Sur),
Tramo: </t>
    </r>
    <r>
      <rPr>
        <sz val="10"/>
        <rFont val="Arial"/>
        <family val="2"/>
      </rPr>
      <t>Torata - Humajalso,</t>
    </r>
    <r>
      <rPr>
        <b/>
        <sz val="10"/>
        <rFont val="Arial"/>
        <family val="2"/>
      </rPr>
      <t xml:space="preserve">
Sector:</t>
    </r>
    <r>
      <rPr>
        <sz val="10"/>
        <rFont val="Arial"/>
        <family val="2"/>
      </rPr>
      <t xml:space="preserve"> Km</t>
    </r>
    <r>
      <rPr>
        <b/>
        <sz val="10"/>
        <rFont val="Arial"/>
        <family val="2"/>
      </rPr>
      <t xml:space="preserve"> </t>
    </r>
    <r>
      <rPr>
        <sz val="10"/>
        <rFont val="Arial"/>
        <family val="2"/>
      </rPr>
      <t>36+247 - Km 36+310</t>
    </r>
  </si>
  <si>
    <r>
      <t>Red Vial Nacional: PE-34B (Corredor Víal Interoceánico Sur),
Tramo:</t>
    </r>
    <r>
      <rPr>
        <sz val="10"/>
        <rFont val="Arial"/>
        <family val="2"/>
      </rPr>
      <t xml:space="preserve"> Azángaro - Pte. Inambari, </t>
    </r>
    <r>
      <rPr>
        <b/>
        <sz val="10"/>
        <rFont val="Arial"/>
        <family val="2"/>
      </rPr>
      <t xml:space="preserve">
Sector: </t>
    </r>
    <r>
      <rPr>
        <sz val="10"/>
        <rFont val="Arial"/>
        <family val="2"/>
      </rPr>
      <t>Km 232+300 - Km 232+360</t>
    </r>
  </si>
  <si>
    <t>Bellavista</t>
  </si>
  <si>
    <r>
      <t xml:space="preserve">Huánuco
</t>
    </r>
    <r>
      <rPr>
        <sz val="10"/>
        <color theme="1"/>
        <rFont val="Arial"/>
        <family val="2"/>
      </rPr>
      <t>Puerto Inca / Yuyapichis</t>
    </r>
  </si>
  <si>
    <r>
      <t xml:space="preserve">La Libertad
</t>
    </r>
    <r>
      <rPr>
        <sz val="10"/>
        <color theme="1"/>
        <rFont val="Arial"/>
        <family val="2"/>
      </rPr>
      <t>Sánchez Carrión / Chugay</t>
    </r>
  </si>
  <si>
    <r>
      <t>Red Vial Nacional: PE-10B, 
Tramo:</t>
    </r>
    <r>
      <rPr>
        <sz val="10"/>
        <rFont val="Arial"/>
        <family val="2"/>
      </rPr>
      <t xml:space="preserve"> Puente Pallar - Fundo Convento,
</t>
    </r>
    <r>
      <rPr>
        <b/>
        <sz val="10"/>
        <rFont val="Arial"/>
        <family val="2"/>
      </rPr>
      <t xml:space="preserve">Sector: </t>
    </r>
    <r>
      <rPr>
        <sz val="10"/>
        <rFont val="Arial"/>
        <family val="2"/>
      </rPr>
      <t>Ciénego Km 37+640 - Km 37+900</t>
    </r>
  </si>
  <si>
    <t>VIALES-003428</t>
  </si>
  <si>
    <t>VIALES-003444</t>
  </si>
  <si>
    <t>VIALES-003460</t>
  </si>
  <si>
    <r>
      <t xml:space="preserve">Red Vial Nacional: PE-5N,
Tramo: </t>
    </r>
    <r>
      <rPr>
        <sz val="10"/>
        <rFont val="Arial"/>
        <family val="2"/>
      </rPr>
      <t>Juanjui - Campanilla,</t>
    </r>
    <r>
      <rPr>
        <b/>
        <sz val="10"/>
        <rFont val="Arial"/>
        <family val="2"/>
      </rPr>
      <t xml:space="preserve">
Sector: </t>
    </r>
    <r>
      <rPr>
        <sz val="10"/>
        <rFont val="Arial"/>
        <family val="2"/>
      </rPr>
      <t>Puente Punta Arenas</t>
    </r>
    <r>
      <rPr>
        <b/>
        <sz val="10"/>
        <rFont val="Arial"/>
        <family val="2"/>
      </rPr>
      <t xml:space="preserve"> </t>
    </r>
    <r>
      <rPr>
        <sz val="10"/>
        <rFont val="Arial"/>
        <family val="2"/>
      </rPr>
      <t>Km 754+500 - Km 754+650</t>
    </r>
  </si>
  <si>
    <t xml:space="preserve">Maquinaria del Contratista Conservador Consorcio Calemar
01 Cargador frontal
</t>
  </si>
  <si>
    <t>Maquinaria de la Concesionaria CONVIAL SIERRA NORTE
01 Retroxcavadora
01 Excavadora
04 Camión volquete</t>
  </si>
  <si>
    <t>VIALES-003483</t>
  </si>
  <si>
    <r>
      <t>Red Vial Nacional: PE-10C, 
Tramo:</t>
    </r>
    <r>
      <rPr>
        <sz val="10"/>
        <rFont val="Arial"/>
        <family val="2"/>
      </rPr>
      <t xml:space="preserve"> Puente Pallar - Puente Chagual,
</t>
    </r>
    <r>
      <rPr>
        <b/>
        <sz val="10"/>
        <rFont val="Arial"/>
        <family val="2"/>
      </rPr>
      <t xml:space="preserve">Sector: </t>
    </r>
    <r>
      <rPr>
        <sz val="10"/>
        <rFont val="Arial"/>
        <family val="2"/>
      </rPr>
      <t>Chugay Km 20+000 - Km 22+600</t>
    </r>
  </si>
  <si>
    <r>
      <rPr>
        <b/>
        <sz val="10"/>
        <color theme="1"/>
        <rFont val="Arial"/>
        <family val="2"/>
      </rPr>
      <t>Apurímac</t>
    </r>
    <r>
      <rPr>
        <sz val="10"/>
        <color theme="1"/>
        <rFont val="Arial"/>
        <family val="2"/>
      </rPr>
      <t xml:space="preserve">
Cotabambas / Coyllurqui</t>
    </r>
  </si>
  <si>
    <t>VIALES-003488</t>
  </si>
  <si>
    <t>Puente Punta Arenas</t>
  </si>
  <si>
    <r>
      <rPr>
        <b/>
        <sz val="10"/>
        <rFont val="Arial"/>
        <family val="2"/>
      </rPr>
      <t>PVN</t>
    </r>
    <r>
      <rPr>
        <sz val="10"/>
        <rFont val="Arial"/>
        <family val="2"/>
      </rPr>
      <t xml:space="preserve">
Administración directa
Jefatura zonal VRAEM
Jorge Luis Quispe Meneses - Jefe zonal
Correo: jquispe@pvn.gob.pe</t>
    </r>
  </si>
  <si>
    <t>12.03.25</t>
  </si>
  <si>
    <r>
      <t xml:space="preserve">Red Vial Nacional: PE-3SX (Corredor Víal Apurimac - Cusco - Arequipa),
Tramo: </t>
    </r>
    <r>
      <rPr>
        <sz val="10"/>
        <color theme="1"/>
        <rFont val="Arial"/>
        <family val="2"/>
      </rPr>
      <t>Matara  - Huancuire,</t>
    </r>
    <r>
      <rPr>
        <b/>
        <sz val="10"/>
        <color theme="1"/>
        <rFont val="Arial"/>
        <family val="2"/>
      </rPr>
      <t xml:space="preserve">
Sector: </t>
    </r>
    <r>
      <rPr>
        <sz val="10"/>
        <color theme="1"/>
        <rFont val="Arial"/>
        <family val="2"/>
      </rPr>
      <t>Huancuire Km 40+700 - Km 40+750</t>
    </r>
  </si>
  <si>
    <t>VIALES-003538</t>
  </si>
  <si>
    <r>
      <t xml:space="preserve">Áncash
</t>
    </r>
    <r>
      <rPr>
        <sz val="10"/>
        <color theme="1"/>
        <rFont val="Arial"/>
        <family val="2"/>
      </rPr>
      <t>Mariscal Luzuriaga / Musga</t>
    </r>
  </si>
  <si>
    <r>
      <t>Red Vial Nacional: PE-14C, 
Tramo:</t>
    </r>
    <r>
      <rPr>
        <sz val="10"/>
        <rFont val="Arial"/>
        <family val="2"/>
      </rPr>
      <t xml:space="preserve">Piscobamba - Dv. Yungay,
</t>
    </r>
    <r>
      <rPr>
        <b/>
        <sz val="10"/>
        <rFont val="Arial"/>
        <family val="2"/>
      </rPr>
      <t>Sector:</t>
    </r>
    <r>
      <rPr>
        <sz val="10"/>
        <rFont val="Arial"/>
        <family val="2"/>
      </rPr>
      <t xml:space="preserve"> Mollepampa Km 124+894 - Km 124+910</t>
    </r>
  </si>
  <si>
    <t>VIALES-003540</t>
  </si>
  <si>
    <r>
      <t xml:space="preserve">Áncash
</t>
    </r>
    <r>
      <rPr>
        <sz val="10"/>
        <color theme="1"/>
        <rFont val="Arial"/>
        <family val="2"/>
      </rPr>
      <t>Mariscal Luzuriaga / Casca</t>
    </r>
  </si>
  <si>
    <r>
      <t>Red Vial Nacional: PE-14C, 
Tramo:</t>
    </r>
    <r>
      <rPr>
        <sz val="10"/>
        <rFont val="Arial"/>
        <family val="2"/>
      </rPr>
      <t xml:space="preserve">Piscobamba - Dv. Yungay,
</t>
    </r>
    <r>
      <rPr>
        <b/>
        <sz val="10"/>
        <rFont val="Arial"/>
        <family val="2"/>
      </rPr>
      <t>Sector:</t>
    </r>
    <r>
      <rPr>
        <sz val="10"/>
        <rFont val="Arial"/>
        <family val="2"/>
      </rPr>
      <t xml:space="preserve"> Mollepampa Km 130+065 - Km 130+080</t>
    </r>
  </si>
  <si>
    <t>VIALES-003544</t>
  </si>
  <si>
    <r>
      <t xml:space="preserve">Cusco
</t>
    </r>
    <r>
      <rPr>
        <sz val="10"/>
        <color theme="1"/>
        <rFont val="Arial"/>
        <family val="2"/>
      </rPr>
      <t>La Convención / Echarate</t>
    </r>
  </si>
  <si>
    <t>VIALES-003556</t>
  </si>
  <si>
    <t>VIALES-003555</t>
  </si>
  <si>
    <r>
      <t xml:space="preserve">Áncash
</t>
    </r>
    <r>
      <rPr>
        <sz val="10"/>
        <color theme="1"/>
        <rFont val="Arial"/>
        <family val="2"/>
      </rPr>
      <t>Carlos Fermin Fitzcarrald/ San Luis</t>
    </r>
  </si>
  <si>
    <t>VIALES-003565</t>
  </si>
  <si>
    <r>
      <t xml:space="preserve">Áncash
</t>
    </r>
    <r>
      <rPr>
        <sz val="10"/>
        <color theme="1"/>
        <rFont val="Arial"/>
        <family val="2"/>
      </rPr>
      <t>Mariscal Luzuriaga / Llumpa</t>
    </r>
  </si>
  <si>
    <r>
      <t xml:space="preserve">Red Vial Nacional: PE-14C, 
Tramo: </t>
    </r>
    <r>
      <rPr>
        <sz val="10"/>
        <rFont val="Arial"/>
        <family val="2"/>
      </rPr>
      <t xml:space="preserve">Llumpa - Llacma,
</t>
    </r>
    <r>
      <rPr>
        <b/>
        <sz val="10"/>
        <rFont val="Arial"/>
        <family val="2"/>
      </rPr>
      <t>Sector:</t>
    </r>
    <r>
      <rPr>
        <sz val="10"/>
        <rFont val="Arial"/>
        <family val="2"/>
      </rPr>
      <t xml:space="preserve"> Olivo Km 139+200 - Km 139+320</t>
    </r>
  </si>
  <si>
    <r>
      <t>Red Vial Nacional: PE-36A (Corredor Víal Interoceánico Sur)</t>
    </r>
    <r>
      <rPr>
        <sz val="10"/>
        <rFont val="Arial"/>
        <family val="2"/>
      </rPr>
      <t>,
Tramo: Torata - Humajalso,
Sector: Km 33+350 - Km 33+400</t>
    </r>
  </si>
  <si>
    <r>
      <t xml:space="preserve">Red Vial Nacional: PE-14C, 
Tramo: </t>
    </r>
    <r>
      <rPr>
        <sz val="10"/>
        <rFont val="Arial"/>
        <family val="2"/>
      </rPr>
      <t xml:space="preserve">Piscobamba - Dv. Yungay,
</t>
    </r>
    <r>
      <rPr>
        <b/>
        <sz val="10"/>
        <rFont val="Arial"/>
        <family val="2"/>
      </rPr>
      <t>Sector:</t>
    </r>
    <r>
      <rPr>
        <sz val="10"/>
        <rFont val="Arial"/>
        <family val="2"/>
      </rPr>
      <t xml:space="preserve"> Mollepampa Km 129+470 - Km 129+480</t>
    </r>
  </si>
  <si>
    <r>
      <t xml:space="preserve">Red Vial Nacional: PE-14C, 
Tramo: </t>
    </r>
    <r>
      <rPr>
        <sz val="10"/>
        <rFont val="Arial"/>
        <family val="2"/>
      </rPr>
      <t xml:space="preserve">Piscobamba - Dv. Yungay,
</t>
    </r>
    <r>
      <rPr>
        <b/>
        <sz val="10"/>
        <rFont val="Arial"/>
        <family val="2"/>
      </rPr>
      <t>Sector:</t>
    </r>
    <r>
      <rPr>
        <sz val="10"/>
        <rFont val="Arial"/>
        <family val="2"/>
      </rPr>
      <t xml:space="preserve"> Pomas Km 100+650 - Km 100+662</t>
    </r>
  </si>
  <si>
    <r>
      <t xml:space="preserve">Ica
</t>
    </r>
    <r>
      <rPr>
        <sz val="10"/>
        <color theme="1"/>
        <rFont val="Arial"/>
        <family val="2"/>
      </rPr>
      <t>Ica / Santiago</t>
    </r>
  </si>
  <si>
    <r>
      <t>Red Vial Nacional: PE-05NG</t>
    </r>
    <r>
      <rPr>
        <sz val="10"/>
        <rFont val="Arial"/>
        <family val="2"/>
      </rPr>
      <t xml:space="preserve">, 
</t>
    </r>
    <r>
      <rPr>
        <b/>
        <sz val="10"/>
        <rFont val="Arial"/>
        <family val="2"/>
      </rPr>
      <t>Tramo:</t>
    </r>
    <r>
      <rPr>
        <sz val="10"/>
        <rFont val="Arial"/>
        <family val="2"/>
      </rPr>
      <t xml:space="preserve"> Lonya Grande - Ocalli,
</t>
    </r>
    <r>
      <rPr>
        <b/>
        <sz val="10"/>
        <rFont val="Arial"/>
        <family val="2"/>
      </rPr>
      <t>Sector:</t>
    </r>
    <r>
      <rPr>
        <sz val="10"/>
        <rFont val="Arial"/>
        <family val="2"/>
      </rPr>
      <t xml:space="preserve"> Quispe Km 153+800 - Km 153+835</t>
    </r>
  </si>
  <si>
    <r>
      <t xml:space="preserve">Amazonas
</t>
    </r>
    <r>
      <rPr>
        <sz val="10"/>
        <color theme="1"/>
        <rFont val="Arial"/>
        <family val="2"/>
      </rPr>
      <t>Luya / Ocalli</t>
    </r>
  </si>
  <si>
    <t>VIALES-003593</t>
  </si>
  <si>
    <r>
      <t>Red Vial Nacional: PE-05NG</t>
    </r>
    <r>
      <rPr>
        <sz val="10"/>
        <rFont val="Arial"/>
        <family val="2"/>
      </rPr>
      <t xml:space="preserve">, 
</t>
    </r>
    <r>
      <rPr>
        <b/>
        <sz val="10"/>
        <rFont val="Arial"/>
        <family val="2"/>
      </rPr>
      <t>Tramo:</t>
    </r>
    <r>
      <rPr>
        <sz val="10"/>
        <rFont val="Arial"/>
        <family val="2"/>
      </rPr>
      <t xml:space="preserve"> Lonya Grande - Ocalli,
</t>
    </r>
    <r>
      <rPr>
        <b/>
        <sz val="10"/>
        <rFont val="Arial"/>
        <family val="2"/>
      </rPr>
      <t>Sector:</t>
    </r>
    <r>
      <rPr>
        <sz val="10"/>
        <rFont val="Arial"/>
        <family val="2"/>
      </rPr>
      <t xml:space="preserve"> Quispe Km 153+900 - Km 153+930</t>
    </r>
  </si>
  <si>
    <t>VIALES-003594</t>
  </si>
  <si>
    <r>
      <t xml:space="preserve">Huancavelica
</t>
    </r>
    <r>
      <rPr>
        <sz val="10"/>
        <color theme="1"/>
        <rFont val="Arial"/>
        <family val="2"/>
      </rPr>
      <t>Acobamba / Caja</t>
    </r>
  </si>
  <si>
    <t>VIALES-003600</t>
  </si>
  <si>
    <r>
      <t xml:space="preserve">Red Vial Nacional: PE-3S, 
Tramo: </t>
    </r>
    <r>
      <rPr>
        <sz val="10"/>
        <rFont val="Arial"/>
        <family val="2"/>
      </rPr>
      <t>Izcuchaca - Mayocc,</t>
    </r>
    <r>
      <rPr>
        <b/>
        <sz val="10"/>
        <rFont val="Arial"/>
        <family val="2"/>
      </rPr>
      <t xml:space="preserve"> 
Sector: </t>
    </r>
    <r>
      <rPr>
        <sz val="10"/>
        <rFont val="Arial"/>
        <family val="2"/>
      </rPr>
      <t>Mollorco Km 297+250- Km 297+280</t>
    </r>
  </si>
  <si>
    <r>
      <t xml:space="preserve">Huancavelica
</t>
    </r>
    <r>
      <rPr>
        <sz val="10"/>
        <color theme="1"/>
        <rFont val="Arial"/>
        <family val="2"/>
      </rPr>
      <t>Churcampa / Anco</t>
    </r>
  </si>
  <si>
    <t>VIALES-003601</t>
  </si>
  <si>
    <t>Maquinaria de PVN
01 Retroexcavadora
01 Tractor neumático</t>
  </si>
  <si>
    <r>
      <rPr>
        <b/>
        <sz val="10"/>
        <rFont val="Arial"/>
        <family val="2"/>
      </rPr>
      <t>PVN</t>
    </r>
    <r>
      <rPr>
        <sz val="10"/>
        <rFont val="Arial"/>
        <family val="2"/>
      </rPr>
      <t xml:space="preserve">
Administración directa
Jefatura zonal Amazonas
Jose Carlos Torres Coronado - Jefe zonal
Correo: jtorres@pvn.gob.pe</t>
    </r>
  </si>
  <si>
    <t>Maquinaria de PVN
01 Excavadora
01 Camión volquete
01 Cargador frontal
01 Retroexcavadora</t>
  </si>
  <si>
    <r>
      <t xml:space="preserve">Cajamarca
</t>
    </r>
    <r>
      <rPr>
        <sz val="10"/>
        <color theme="1"/>
        <rFont val="Arial"/>
        <family val="2"/>
      </rPr>
      <t>Chota / Lajas</t>
    </r>
  </si>
  <si>
    <r>
      <t xml:space="preserve">Red Vial Nacional: PE-3N, 
Tramo: </t>
    </r>
    <r>
      <rPr>
        <sz val="10"/>
        <rFont val="Arial"/>
        <family val="2"/>
      </rPr>
      <t xml:space="preserve">Chota - Cochabamba
</t>
    </r>
    <r>
      <rPr>
        <b/>
        <sz val="10"/>
        <rFont val="Arial"/>
        <family val="2"/>
      </rPr>
      <t>Sector:</t>
    </r>
    <r>
      <rPr>
        <sz val="10"/>
        <rFont val="Arial"/>
        <family val="2"/>
      </rPr>
      <t xml:space="preserve"> Ajipampa Baja Km 1422+720 - Km 1426+720</t>
    </r>
  </si>
  <si>
    <r>
      <rPr>
        <b/>
        <sz val="10"/>
        <rFont val="Arial"/>
        <family val="2"/>
      </rPr>
      <t>PVN</t>
    </r>
    <r>
      <rPr>
        <sz val="10"/>
        <rFont val="Arial"/>
        <family val="2"/>
      </rPr>
      <t xml:space="preserve">
Administración directa
Jefatura zonal Cajamarca
Gianina Isabel Vértiz Zamora Sánchez - Jefe zonal
Correo: Gvertiz@pvn.gob.pe</t>
    </r>
  </si>
  <si>
    <t>VIALES-003620</t>
  </si>
  <si>
    <r>
      <t xml:space="preserve">Áncash
</t>
    </r>
    <r>
      <rPr>
        <sz val="10"/>
        <color theme="1"/>
        <rFont val="Arial"/>
        <family val="2"/>
      </rPr>
      <t>Bolognesi / Cajacay</t>
    </r>
  </si>
  <si>
    <t>Áncash</t>
  </si>
  <si>
    <t>28.03.25</t>
  </si>
  <si>
    <r>
      <t xml:space="preserve">Red Vial Nacional: PE-16,
Tramo: </t>
    </r>
    <r>
      <rPr>
        <sz val="10"/>
        <rFont val="Arial"/>
        <family val="2"/>
      </rPr>
      <t>Pativilca - Conococha,</t>
    </r>
    <r>
      <rPr>
        <b/>
        <sz val="10"/>
        <rFont val="Arial"/>
        <family val="2"/>
      </rPr>
      <t xml:space="preserve">
Sector:</t>
    </r>
    <r>
      <rPr>
        <sz val="10"/>
        <rFont val="Arial"/>
        <family val="2"/>
      </rPr>
      <t xml:space="preserve"> Cajacay Km 94+800 - Km 95+100</t>
    </r>
  </si>
  <si>
    <t>VIALES-003651</t>
  </si>
  <si>
    <t>VIALES-003652</t>
  </si>
  <si>
    <r>
      <t xml:space="preserve">Junín
</t>
    </r>
    <r>
      <rPr>
        <sz val="10"/>
        <color theme="1"/>
        <rFont val="Arial"/>
        <family val="2"/>
      </rPr>
      <t>Chanchamayo / San Ramón</t>
    </r>
  </si>
  <si>
    <r>
      <t xml:space="preserve">Red Vial Nacional: PE-22B,
Tramo: </t>
    </r>
    <r>
      <rPr>
        <sz val="10"/>
        <rFont val="Arial"/>
        <family val="2"/>
      </rPr>
      <t>Tarma - La Merced,</t>
    </r>
    <r>
      <rPr>
        <b/>
        <sz val="10"/>
        <rFont val="Arial"/>
        <family val="2"/>
      </rPr>
      <t xml:space="preserve">
Sector:</t>
    </r>
    <r>
      <rPr>
        <sz val="10"/>
        <rFont val="Arial"/>
        <family val="2"/>
      </rPr>
      <t xml:space="preserve"> La Virgen Km 82+300 - Km 82+350</t>
    </r>
  </si>
  <si>
    <t>Junín</t>
  </si>
  <si>
    <r>
      <rPr>
        <b/>
        <sz val="10"/>
        <rFont val="Arial"/>
        <family val="2"/>
      </rPr>
      <t xml:space="preserve">PVN
</t>
    </r>
    <r>
      <rPr>
        <sz val="10"/>
        <rFont val="Arial"/>
        <family val="2"/>
      </rPr>
      <t>Administración directa
Jefatura zonal Junín - Pasco 
Ronald Blanco Gonzales - Jefe zonal Correo:rblanco@pvn.gob.pe</t>
    </r>
  </si>
  <si>
    <r>
      <t xml:space="preserve">Huancavelica
</t>
    </r>
    <r>
      <rPr>
        <sz val="10"/>
        <color theme="1"/>
        <rFont val="Arial"/>
        <family val="2"/>
      </rPr>
      <t>Huaytará / Pilpichaca</t>
    </r>
  </si>
  <si>
    <r>
      <t xml:space="preserve">Red Vial Nacional: PE-36G, 
Tramo: </t>
    </r>
    <r>
      <rPr>
        <sz val="10"/>
        <rFont val="Arial"/>
        <family val="2"/>
      </rPr>
      <t xml:space="preserve">Omate - Puquina ,
</t>
    </r>
    <r>
      <rPr>
        <b/>
        <sz val="10"/>
        <rFont val="Arial"/>
        <family val="2"/>
      </rPr>
      <t xml:space="preserve">Sector: </t>
    </r>
    <r>
      <rPr>
        <sz val="10"/>
        <rFont val="Arial"/>
        <family val="2"/>
      </rPr>
      <t>Cayranto KM 121+023 - KM 121+048</t>
    </r>
  </si>
  <si>
    <t xml:space="preserve">Maquinaria del Contratista Conservador Consorcio Vial Sondor Grande
01 Retroexcavadora
02 Camión volquete
</t>
  </si>
  <si>
    <r>
      <t xml:space="preserve">Red Vial Nacional: PE-3N,
Tramo: </t>
    </r>
    <r>
      <rPr>
        <sz val="10"/>
        <rFont val="Arial"/>
        <family val="2"/>
      </rPr>
      <t>Dv. Curilcas - Socchabamba ,</t>
    </r>
    <r>
      <rPr>
        <b/>
        <sz val="10"/>
        <rFont val="Arial"/>
        <family val="2"/>
      </rPr>
      <t xml:space="preserve">
Sector:</t>
    </r>
    <r>
      <rPr>
        <sz val="10"/>
        <rFont val="Arial"/>
        <family val="2"/>
      </rPr>
      <t xml:space="preserve"> Hualcuy Km 1930+479 - Km 1930+579</t>
    </r>
  </si>
  <si>
    <t>VIALES-003680</t>
  </si>
  <si>
    <r>
      <t xml:space="preserve">La Libertad
</t>
    </r>
    <r>
      <rPr>
        <sz val="10"/>
        <color theme="1"/>
        <rFont val="Arial"/>
        <family val="2"/>
      </rPr>
      <t>Sánchez Carrión / Huamachuco</t>
    </r>
  </si>
  <si>
    <r>
      <t>Red Vial Nacional: PE-10B, 
Tramo:</t>
    </r>
    <r>
      <rPr>
        <sz val="10"/>
        <rFont val="Arial"/>
        <family val="2"/>
      </rPr>
      <t xml:space="preserve"> Puente Pallar -Fundo Convento,
</t>
    </r>
    <r>
      <rPr>
        <b/>
        <sz val="10"/>
        <rFont val="Arial"/>
        <family val="2"/>
      </rPr>
      <t>Sector:</t>
    </r>
    <r>
      <rPr>
        <sz val="10"/>
        <rFont val="Arial"/>
        <family val="2"/>
      </rPr>
      <t xml:space="preserve"> El Pallar Km 19+480 - Km 19+560</t>
    </r>
  </si>
  <si>
    <t>VIALES-003690</t>
  </si>
  <si>
    <t>VIALES-003699</t>
  </si>
  <si>
    <r>
      <t xml:space="preserve">Cajamarca
</t>
    </r>
    <r>
      <rPr>
        <sz val="10"/>
        <color theme="1"/>
        <rFont val="Arial"/>
        <family val="2"/>
      </rPr>
      <t>Jaén / San Felipe</t>
    </r>
  </si>
  <si>
    <r>
      <t xml:space="preserve">Red Vial Nacional: PE-3N, 
Tramo: </t>
    </r>
    <r>
      <rPr>
        <sz val="10"/>
        <rFont val="Arial"/>
        <family val="2"/>
      </rPr>
      <t>Dv. Olmos - Corral Quemado</t>
    </r>
    <r>
      <rPr>
        <b/>
        <sz val="10"/>
        <rFont val="Arial"/>
        <family val="2"/>
      </rPr>
      <t>,
Sector:</t>
    </r>
    <r>
      <rPr>
        <sz val="10"/>
        <rFont val="Arial"/>
        <family val="2"/>
      </rPr>
      <t xml:space="preserve"> Km 1625+850 (Local Km 66+850)</t>
    </r>
  </si>
  <si>
    <t>AEROPUERTO-0032</t>
  </si>
  <si>
    <t>Maquinaria de PVN
01 Motoniveladora</t>
  </si>
  <si>
    <t>Maquinaria IIRSA NORTE
01 Cargador frontal</t>
  </si>
  <si>
    <r>
      <rPr>
        <b/>
        <sz val="10"/>
        <rFont val="Arial"/>
        <family val="2"/>
      </rPr>
      <t>PVN</t>
    </r>
    <r>
      <rPr>
        <sz val="10"/>
        <rFont val="Arial"/>
        <family val="2"/>
      </rPr>
      <t xml:space="preserve">
Administración por contrato
Jefatura zonal Amazonas
Jose Carlos Torres Coronado - Jefe zonal
Correo: jtorres@pvn.gob.pe</t>
    </r>
  </si>
  <si>
    <r>
      <rPr>
        <b/>
        <sz val="10"/>
        <rFont val="Arial"/>
        <family val="2"/>
      </rPr>
      <t>PVN</t>
    </r>
    <r>
      <rPr>
        <sz val="10"/>
        <rFont val="Arial"/>
        <family val="2"/>
      </rPr>
      <t xml:space="preserve">
Administración directa
Jefatura zonal San Martin - Loreto
Gorki Lionel Bardales Diaz - Jefe zonal
Correo: gbardales@pvn.gob.pe</t>
    </r>
  </si>
  <si>
    <t>VIALES-003660</t>
  </si>
  <si>
    <r>
      <rPr>
        <b/>
        <sz val="10"/>
        <rFont val="Arial"/>
        <family val="2"/>
      </rPr>
      <t>IIRSA NORTE</t>
    </r>
    <r>
      <rPr>
        <sz val="10"/>
        <rFont val="Arial"/>
        <family val="2"/>
      </rPr>
      <t xml:space="preserve">
Comunicación vía correo:
Centro de Control de Operaciones
Correo: cco.norte@iirsanorte.com.pe</t>
    </r>
  </si>
  <si>
    <t>VIALES-003729</t>
  </si>
  <si>
    <t>VIALES-003748</t>
  </si>
  <si>
    <r>
      <t xml:space="preserve">Huánuco
</t>
    </r>
    <r>
      <rPr>
        <sz val="10"/>
        <color theme="1"/>
        <rFont val="Arial"/>
        <family val="2"/>
      </rPr>
      <t>Dos de Mayo / Shunqui</t>
    </r>
  </si>
  <si>
    <t>VIALES-003758</t>
  </si>
  <si>
    <r>
      <t xml:space="preserve">Red Vial Nacional: PE-3N,
Tramo: </t>
    </r>
    <r>
      <rPr>
        <sz val="10"/>
        <rFont val="Arial"/>
        <family val="2"/>
      </rPr>
      <t>La Unión - Huallanca</t>
    </r>
    <r>
      <rPr>
        <b/>
        <sz val="10"/>
        <rFont val="Arial"/>
        <family val="2"/>
      </rPr>
      <t xml:space="preserve">,
Sector: </t>
    </r>
    <r>
      <rPr>
        <sz val="10"/>
        <rFont val="Arial"/>
        <family val="2"/>
      </rPr>
      <t>Shunqui Km 357+974 - Km 358+074</t>
    </r>
  </si>
  <si>
    <t>Maquinaria del Contratista Conservador Consorcio China Railway 20 Bereau Group Corporation
01 Cargador frontal
03 Camión volquete
01 Excavadora</t>
  </si>
  <si>
    <t>VIALES-003765</t>
  </si>
  <si>
    <r>
      <t xml:space="preserve">Tacna
</t>
    </r>
    <r>
      <rPr>
        <sz val="10"/>
        <color theme="1"/>
        <rFont val="Arial"/>
        <family val="2"/>
      </rPr>
      <t>Tarata / Tarata</t>
    </r>
  </si>
  <si>
    <t>Junín
Aeropuerto de Jauja</t>
  </si>
  <si>
    <t>PE-10C</t>
  </si>
  <si>
    <t>Chagual</t>
  </si>
  <si>
    <r>
      <t>Red Vial Nacional: PE-10C, 
Tramo:</t>
    </r>
    <r>
      <rPr>
        <sz val="10"/>
        <rFont val="Arial"/>
        <family val="2"/>
      </rPr>
      <t xml:space="preserve"> EMP. PE-10B (PTE. Pallar) - Molino Viejo - Chagual - Buldibuyo.
</t>
    </r>
    <r>
      <rPr>
        <b/>
        <sz val="10"/>
        <rFont val="Arial"/>
        <family val="2"/>
      </rPr>
      <t xml:space="preserve">Sector: </t>
    </r>
    <r>
      <rPr>
        <sz val="10"/>
        <rFont val="Arial"/>
        <family val="2"/>
      </rPr>
      <t>Pte.</t>
    </r>
    <r>
      <rPr>
        <b/>
        <sz val="10"/>
        <rFont val="Arial"/>
        <family val="2"/>
      </rPr>
      <t xml:space="preserve"> </t>
    </r>
    <r>
      <rPr>
        <sz val="10"/>
        <rFont val="Arial"/>
        <family val="2"/>
      </rPr>
      <t>Chagual Km 102+970 - Km 103+156</t>
    </r>
  </si>
  <si>
    <r>
      <t xml:space="preserve">Red Vial Nacional: PE-38, 
Tramo: </t>
    </r>
    <r>
      <rPr>
        <sz val="10"/>
        <rFont val="Arial"/>
        <family val="2"/>
      </rPr>
      <t xml:space="preserve">Alto de la Alianza - Tarata,
</t>
    </r>
    <r>
      <rPr>
        <b/>
        <sz val="10"/>
        <rFont val="Arial"/>
        <family val="2"/>
      </rPr>
      <t xml:space="preserve">Sector: </t>
    </r>
    <r>
      <rPr>
        <sz val="10"/>
        <rFont val="Arial"/>
        <family val="2"/>
      </rPr>
      <t>Cupicucho Km 84+570 - Km 84+630</t>
    </r>
  </si>
  <si>
    <r>
      <t xml:space="preserve">Áncash
</t>
    </r>
    <r>
      <rPr>
        <sz val="10"/>
        <color theme="1"/>
        <rFont val="Arial"/>
        <family val="2"/>
      </rPr>
      <t>Pallasca / Tauca</t>
    </r>
  </si>
  <si>
    <r>
      <t>Red Vial Nacional: PE-3NA, 
Tramo:</t>
    </r>
    <r>
      <rPr>
        <sz val="10"/>
        <rFont val="Arial"/>
        <family val="2"/>
      </rPr>
      <t xml:space="preserve"> Bambas - Tauca,
</t>
    </r>
    <r>
      <rPr>
        <b/>
        <sz val="10"/>
        <rFont val="Arial"/>
        <family val="2"/>
      </rPr>
      <t>Sector:</t>
    </r>
    <r>
      <rPr>
        <sz val="10"/>
        <rFont val="Arial"/>
        <family val="2"/>
      </rPr>
      <t xml:space="preserve"> Cunrumarca Km 126+500 - Km 126+550</t>
    </r>
  </si>
  <si>
    <t>VIALES-003777</t>
  </si>
  <si>
    <t>Porpuna</t>
  </si>
  <si>
    <t>07.04.25</t>
  </si>
  <si>
    <t>VIALES-003617</t>
  </si>
  <si>
    <r>
      <t>Red Vial Nacional: PE-3N, 
Tramo:</t>
    </r>
    <r>
      <rPr>
        <sz val="10"/>
        <rFont val="Arial"/>
        <family val="2"/>
      </rPr>
      <t xml:space="preserve">Tingo Chico - La unión,
</t>
    </r>
    <r>
      <rPr>
        <b/>
        <sz val="10"/>
        <rFont val="Arial"/>
        <family val="2"/>
      </rPr>
      <t>Sector:</t>
    </r>
    <r>
      <rPr>
        <sz val="10"/>
        <rFont val="Arial"/>
        <family val="2"/>
      </rPr>
      <t xml:space="preserve"> Comunidad de Shunqui Km 362+960 - Km 363+020</t>
    </r>
  </si>
  <si>
    <t>Maquinaria de China Railway 20 Bureau Group Corporation
01 Excavadora</t>
  </si>
  <si>
    <t>Nro</t>
  </si>
  <si>
    <r>
      <t xml:space="preserve">Red Vial Nacional: PE-3N, 
Tramo: </t>
    </r>
    <r>
      <rPr>
        <sz val="10"/>
        <rFont val="Arial"/>
        <family val="2"/>
      </rPr>
      <t>Dv. Olmos - Corral Quemado</t>
    </r>
    <r>
      <rPr>
        <b/>
        <sz val="10"/>
        <rFont val="Arial"/>
        <family val="2"/>
      </rPr>
      <t>,
Sector:</t>
    </r>
    <r>
      <rPr>
        <sz val="10"/>
        <rFont val="Arial"/>
        <family val="2"/>
      </rPr>
      <t xml:space="preserve"> Km 1621+340 (Local Km 70+340)</t>
    </r>
  </si>
  <si>
    <t>VIALES-003779</t>
  </si>
  <si>
    <t>Maquinaria del Contratista Conservador Consorcio Conservación Vial Mazocruz
01 Excavadora</t>
  </si>
  <si>
    <r>
      <t xml:space="preserve">Pasco
</t>
    </r>
    <r>
      <rPr>
        <sz val="10"/>
        <color theme="1"/>
        <rFont val="Arial"/>
        <family val="2"/>
      </rPr>
      <t>Oxapampa / Huancabamba</t>
    </r>
  </si>
  <si>
    <t>VIALES-003784</t>
  </si>
  <si>
    <r>
      <t>Red Vial Nacional: PE-28B, 
Tramo:</t>
    </r>
    <r>
      <rPr>
        <sz val="10"/>
        <rFont val="Arial"/>
        <family val="2"/>
      </rPr>
      <t xml:space="preserve"> Kiteni - Palma Real,
</t>
    </r>
    <r>
      <rPr>
        <b/>
        <sz val="10"/>
        <rFont val="Arial"/>
        <family val="2"/>
      </rPr>
      <t>Sector:</t>
    </r>
    <r>
      <rPr>
        <sz val="10"/>
        <rFont val="Arial"/>
        <family val="2"/>
      </rPr>
      <t xml:space="preserve"> Koriveni  Km 374+400 - Km 374+600</t>
    </r>
  </si>
  <si>
    <t>VIALES-003789</t>
  </si>
  <si>
    <r>
      <t xml:space="preserve">Tumbes
</t>
    </r>
    <r>
      <rPr>
        <sz val="10"/>
        <color theme="1"/>
        <rFont val="Arial"/>
        <family val="2"/>
      </rPr>
      <t>Tumbes / Corrales</t>
    </r>
  </si>
  <si>
    <t>VIALES-003791</t>
  </si>
  <si>
    <t>VIALES-003812</t>
  </si>
  <si>
    <r>
      <t xml:space="preserve">Red Vial Nacional: PE-28A,
Tramo: </t>
    </r>
    <r>
      <rPr>
        <sz val="10"/>
        <rFont val="Arial"/>
        <family val="2"/>
      </rPr>
      <t xml:space="preserve">Rumichaca - Pampano,
</t>
    </r>
    <r>
      <rPr>
        <b/>
        <sz val="10"/>
        <rFont val="Arial"/>
        <family val="2"/>
      </rPr>
      <t xml:space="preserve">Sector: </t>
    </r>
    <r>
      <rPr>
        <sz val="10"/>
        <rFont val="Arial"/>
        <family val="2"/>
      </rPr>
      <t>Chaupi Km 170+100 - Km 175+500</t>
    </r>
  </si>
  <si>
    <r>
      <t xml:space="preserve">BITEL:
</t>
    </r>
    <r>
      <rPr>
        <sz val="10"/>
        <color theme="1"/>
        <rFont val="Arial"/>
        <family val="2"/>
      </rPr>
      <t>Telefonía móvil Internet móvil</t>
    </r>
  </si>
  <si>
    <t>Maquinaria del Contratista Construcción y Administración S.A. (Casa Constructores)</t>
  </si>
  <si>
    <t>Maquinaria del Contratista Conservador Consorcio Calemar</t>
  </si>
  <si>
    <r>
      <t xml:space="preserve">Amazonas
</t>
    </r>
    <r>
      <rPr>
        <sz val="10"/>
        <color theme="1"/>
        <rFont val="Arial"/>
        <family val="2"/>
      </rPr>
      <t>Utcubamba / Jamalca</t>
    </r>
  </si>
  <si>
    <t>VIALES-003822</t>
  </si>
  <si>
    <r>
      <t xml:space="preserve">Red Vial Nacional: PE-5N, 
Tramo: </t>
    </r>
    <r>
      <rPr>
        <sz val="10"/>
        <rFont val="Arial"/>
        <family val="2"/>
      </rPr>
      <t>Dv. Olmos - Corral Quemado</t>
    </r>
    <r>
      <rPr>
        <b/>
        <sz val="10"/>
        <rFont val="Arial"/>
        <family val="2"/>
      </rPr>
      <t xml:space="preserve">,
Sector: </t>
    </r>
    <r>
      <rPr>
        <sz val="10"/>
        <rFont val="Arial"/>
        <family val="2"/>
      </rPr>
      <t>Km 1300 + 500 - 1300+ 600</t>
    </r>
    <r>
      <rPr>
        <b/>
        <sz val="10"/>
        <rFont val="Arial"/>
        <family val="2"/>
      </rPr>
      <t xml:space="preserve"> </t>
    </r>
    <r>
      <rPr>
        <sz val="10"/>
        <rFont val="Arial"/>
        <family val="2"/>
      </rPr>
      <t>(Local  Km 249+500 - 249+600)</t>
    </r>
  </si>
  <si>
    <t>San José</t>
  </si>
  <si>
    <r>
      <t xml:space="preserve">Red Vial Nacional: PE-5S,
Tramo: </t>
    </r>
    <r>
      <rPr>
        <sz val="10"/>
        <rFont val="Arial"/>
        <family val="2"/>
      </rPr>
      <t>Mazamari - Puerto Ocopa ,</t>
    </r>
    <r>
      <rPr>
        <b/>
        <sz val="10"/>
        <rFont val="Arial"/>
        <family val="2"/>
      </rPr>
      <t xml:space="preserve">
Sector:</t>
    </r>
    <r>
      <rPr>
        <sz val="10"/>
        <rFont val="Arial"/>
        <family val="2"/>
      </rPr>
      <t xml:space="preserve"> Sonomoro Km 148+000 - Km 186+500</t>
    </r>
  </si>
  <si>
    <r>
      <t xml:space="preserve">Junín
</t>
    </r>
    <r>
      <rPr>
        <sz val="10"/>
        <color theme="1"/>
        <rFont val="Arial"/>
        <family val="2"/>
      </rPr>
      <t>Satipo / Mazamari</t>
    </r>
  </si>
  <si>
    <t>VIALES-003834</t>
  </si>
  <si>
    <r>
      <t xml:space="preserve">Red Vial Nacional: PE-12,
Tramo: </t>
    </r>
    <r>
      <rPr>
        <sz val="10"/>
        <rFont val="Arial"/>
        <family val="2"/>
      </rPr>
      <t>Santa-Chuquicara,</t>
    </r>
    <r>
      <rPr>
        <b/>
        <sz val="10"/>
        <rFont val="Arial"/>
        <family val="2"/>
      </rPr>
      <t xml:space="preserve">
Sector:</t>
    </r>
    <r>
      <rPr>
        <sz val="10"/>
        <rFont val="Arial"/>
        <family val="2"/>
      </rPr>
      <t xml:space="preserve"> Bocatoma Chinecas Km 59+300 - Km 60+250</t>
    </r>
  </si>
  <si>
    <t>VIALES-003836</t>
  </si>
  <si>
    <r>
      <t xml:space="preserve">Red Vial Nacional: PE-5N,
Tramo: </t>
    </r>
    <r>
      <rPr>
        <sz val="10"/>
        <rFont val="Arial"/>
        <family val="2"/>
      </rPr>
      <t>Campanilla - Pizana,</t>
    </r>
    <r>
      <rPr>
        <b/>
        <sz val="10"/>
        <rFont val="Arial"/>
        <family val="2"/>
      </rPr>
      <t xml:space="preserve">
Sector: </t>
    </r>
    <r>
      <rPr>
        <sz val="10"/>
        <rFont val="Arial"/>
        <family val="2"/>
      </rPr>
      <t>Perlamayo Km 737+900 - Km 738+100</t>
    </r>
  </si>
  <si>
    <t>VIALES-003837</t>
  </si>
  <si>
    <r>
      <t xml:space="preserve">Red Vial Nacional: PE-5N,
Tramo: </t>
    </r>
    <r>
      <rPr>
        <sz val="10"/>
        <rFont val="Arial"/>
        <family val="2"/>
      </rPr>
      <t>Campanilla - Pizana,</t>
    </r>
    <r>
      <rPr>
        <b/>
        <sz val="10"/>
        <rFont val="Arial"/>
        <family val="2"/>
      </rPr>
      <t xml:space="preserve">
Sector: </t>
    </r>
    <r>
      <rPr>
        <sz val="10"/>
        <rFont val="Arial"/>
        <family val="2"/>
      </rPr>
      <t>Perlamayo Km 737+700 - Km 737+800</t>
    </r>
  </si>
  <si>
    <t>VIALES-003838</t>
  </si>
  <si>
    <t>VIALES-003840</t>
  </si>
  <si>
    <t>Maquinaria de DEVIANDES</t>
  </si>
  <si>
    <r>
      <rPr>
        <b/>
        <sz val="10"/>
        <rFont val="Arial"/>
        <family val="2"/>
      </rPr>
      <t>DEVIANDES</t>
    </r>
    <r>
      <rPr>
        <sz val="10"/>
        <rFont val="Arial"/>
        <family val="2"/>
      </rPr>
      <t xml:space="preserve">
Andrea Barrenechea
Operadora CAE.
Correo: informes.cae@deviandes.com</t>
    </r>
  </si>
  <si>
    <r>
      <t xml:space="preserve">Junín
</t>
    </r>
    <r>
      <rPr>
        <sz val="10"/>
        <color theme="1"/>
        <rFont val="Arial"/>
        <family val="2"/>
      </rPr>
      <t>Jauja / Curicaca</t>
    </r>
  </si>
  <si>
    <r>
      <t xml:space="preserve">San Martín
</t>
    </r>
    <r>
      <rPr>
        <sz val="10"/>
        <color theme="1"/>
        <rFont val="Arial"/>
        <family val="2"/>
      </rPr>
      <t>Mariscal Caceres / Juanjui</t>
    </r>
  </si>
  <si>
    <r>
      <t xml:space="preserve">Red Vial Nacional: PE- 5N,
Tramo: </t>
    </r>
    <r>
      <rPr>
        <sz val="10"/>
        <rFont val="Arial"/>
        <family val="2"/>
      </rPr>
      <t xml:space="preserve">Juanjui - Tocache,
</t>
    </r>
    <r>
      <rPr>
        <b/>
        <sz val="10"/>
        <rFont val="Arial"/>
        <family val="2"/>
      </rPr>
      <t>Sector:</t>
    </r>
    <r>
      <rPr>
        <sz val="10"/>
        <rFont val="Arial"/>
        <family val="2"/>
      </rPr>
      <t xml:space="preserve"> Huayabamba Km 799+000 - Km 799+300</t>
    </r>
  </si>
  <si>
    <t>VIALES-003843</t>
  </si>
  <si>
    <r>
      <t>Red Vial Nacional: PE-1N (Panamericana Norte), 
Tramo:</t>
    </r>
    <r>
      <rPr>
        <sz val="10"/>
        <rFont val="Arial"/>
        <family val="2"/>
      </rPr>
      <t xml:space="preserve"> Máncora - Pte. La Paz,
</t>
    </r>
    <r>
      <rPr>
        <b/>
        <sz val="10"/>
        <rFont val="Arial"/>
        <family val="2"/>
      </rPr>
      <t>Sector:</t>
    </r>
    <r>
      <rPr>
        <sz val="10"/>
        <rFont val="Arial"/>
        <family val="2"/>
      </rPr>
      <t xml:space="preserve"> Máncora (Km 147+600 - Km 147+800) Km 1178+444 - Km 1178+644</t>
    </r>
  </si>
  <si>
    <r>
      <t xml:space="preserve">Áncash
</t>
    </r>
    <r>
      <rPr>
        <sz val="10"/>
        <color theme="1"/>
        <rFont val="Arial"/>
        <family val="2"/>
      </rPr>
      <t>Pallasca / Huandoval</t>
    </r>
  </si>
  <si>
    <r>
      <t xml:space="preserve">Red Vial Nacional: PE-3N,
Tramo: </t>
    </r>
    <r>
      <rPr>
        <sz val="10"/>
        <rFont val="Arial"/>
        <family val="2"/>
      </rPr>
      <t>Tauca - Pallasca,</t>
    </r>
    <r>
      <rPr>
        <b/>
        <sz val="10"/>
        <rFont val="Arial"/>
        <family val="2"/>
      </rPr>
      <t xml:space="preserve">
Sector:</t>
    </r>
    <r>
      <rPr>
        <sz val="10"/>
        <rFont val="Arial"/>
        <family val="2"/>
      </rPr>
      <t xml:space="preserve"> Quebrada Huambisha Km 862+900 - Km 862+928</t>
    </r>
  </si>
  <si>
    <t>VIALES-003847</t>
  </si>
  <si>
    <t>15.04.25</t>
  </si>
  <si>
    <t>Huayabamba</t>
  </si>
  <si>
    <t>San Martin</t>
  </si>
  <si>
    <t>PE-3N</t>
  </si>
  <si>
    <r>
      <t xml:space="preserve">Red Vial Nacional: PE- 3S,
Tramo: </t>
    </r>
    <r>
      <rPr>
        <sz val="10"/>
        <rFont val="Arial"/>
        <family val="2"/>
      </rPr>
      <t xml:space="preserve">La Oroya - Huancayo,
</t>
    </r>
    <r>
      <rPr>
        <b/>
        <sz val="10"/>
        <rFont val="Arial"/>
        <family val="2"/>
      </rPr>
      <t>Sector:</t>
    </r>
    <r>
      <rPr>
        <sz val="10"/>
        <rFont val="Arial"/>
        <family val="2"/>
      </rPr>
      <t xml:space="preserve"> El Rosario Km 46+150 - Km 46+200</t>
    </r>
  </si>
  <si>
    <r>
      <t>Red Vial Nacional: PE-1N (Panamericana Norte), 
Tramo:</t>
    </r>
    <r>
      <rPr>
        <sz val="10"/>
        <rFont val="Arial"/>
        <family val="2"/>
      </rPr>
      <t xml:space="preserve"> Máncora - Pte. La Paz,
</t>
    </r>
    <r>
      <rPr>
        <b/>
        <sz val="10"/>
        <rFont val="Arial"/>
        <family val="2"/>
      </rPr>
      <t>Sector:</t>
    </r>
    <r>
      <rPr>
        <sz val="10"/>
        <rFont val="Arial"/>
        <family val="2"/>
      </rPr>
      <t xml:space="preserve"> Máncora km 1176+657 - km 1176+720 (km 146+600 - km 146+680 Hitos en campo)</t>
    </r>
  </si>
  <si>
    <t>VIALES-003854</t>
  </si>
  <si>
    <r>
      <t>Red Vial Nacional: PE-1N (Panamericana Norte), 
Tramo:</t>
    </r>
    <r>
      <rPr>
        <sz val="10"/>
        <rFont val="Arial"/>
        <family val="2"/>
      </rPr>
      <t xml:space="preserve"> Máncora - Pte. La Paz,
</t>
    </r>
    <r>
      <rPr>
        <b/>
        <sz val="10"/>
        <rFont val="Arial"/>
        <family val="2"/>
      </rPr>
      <t>Sector:</t>
    </r>
    <r>
      <rPr>
        <sz val="10"/>
        <rFont val="Arial"/>
        <family val="2"/>
      </rPr>
      <t xml:space="preserve"> Máncora Km 1178+430 - Km 1180+614 (Local 147+400 - Km 147+584)</t>
    </r>
  </si>
  <si>
    <t>PE-3NA</t>
  </si>
  <si>
    <t>Huambisha</t>
  </si>
  <si>
    <r>
      <t xml:space="preserve">
OSIPTEL
</t>
    </r>
    <r>
      <rPr>
        <sz val="10"/>
        <color theme="1"/>
        <rFont val="Frutiger-Light"/>
        <family val="2"/>
      </rPr>
      <t xml:space="preserve">Comunicación vía correo:
Edwin Rojas Ponce
Ingeniero de Monitoreo y Red
Dirección de Fiscalización e Instrucción
Correo: erojasp@osiptel.gob.pe
</t>
    </r>
    <r>
      <rPr>
        <b/>
        <sz val="10"/>
        <color theme="1"/>
        <rFont val="Frutiger-Light"/>
      </rPr>
      <t>BITEL</t>
    </r>
    <r>
      <rPr>
        <sz val="10"/>
        <color theme="1"/>
        <rFont val="Frutiger-Light"/>
        <family val="2"/>
      </rPr>
      <t xml:space="preserve">
Comunicación vía telefónica
Centro de Operaciones
Luis Márquez
</t>
    </r>
  </si>
  <si>
    <r>
      <t xml:space="preserve">Cusco
</t>
    </r>
    <r>
      <rPr>
        <sz val="10"/>
        <color theme="1"/>
        <rFont val="Arial"/>
        <family val="2"/>
      </rPr>
      <t>La Convención / Quimbiri</t>
    </r>
  </si>
  <si>
    <r>
      <t>Red Vial Nacional: PE-28B, 
Tramo:</t>
    </r>
    <r>
      <rPr>
        <sz val="10"/>
        <rFont val="Arial"/>
        <family val="2"/>
      </rPr>
      <t xml:space="preserve"> Kimbiri - Chirumpiari,
</t>
    </r>
    <r>
      <rPr>
        <b/>
        <sz val="10"/>
        <rFont val="Arial"/>
        <family val="2"/>
      </rPr>
      <t>Sector:</t>
    </r>
    <r>
      <rPr>
        <sz val="10"/>
        <rFont val="Arial"/>
        <family val="2"/>
      </rPr>
      <t xml:space="preserve"> Puerto Rico – Pte Mapitunari   Km 187+880 - Km 197+880</t>
    </r>
  </si>
  <si>
    <t>VIALES-003872</t>
  </si>
  <si>
    <t>Maquinaria de PVN
01 Motoniveladora
01 Rodillo Liso</t>
  </si>
  <si>
    <r>
      <t xml:space="preserve">Red Vial Nacional: PE-3S, 
Tramo: </t>
    </r>
    <r>
      <rPr>
        <sz val="10"/>
        <rFont val="Arial"/>
        <family val="2"/>
      </rPr>
      <t>Izcuchaca - Mayocc,</t>
    </r>
    <r>
      <rPr>
        <b/>
        <sz val="10"/>
        <rFont val="Arial"/>
        <family val="2"/>
      </rPr>
      <t xml:space="preserve"> 
Sector: </t>
    </r>
    <r>
      <rPr>
        <sz val="10"/>
        <rFont val="Arial"/>
        <family val="2"/>
      </rPr>
      <t>Anco Km 275+375 - Km 275+425</t>
    </r>
  </si>
  <si>
    <r>
      <t>Red Vial Nacional: PE-3N, 
Tramo:</t>
    </r>
    <r>
      <rPr>
        <sz val="10"/>
        <rFont val="Arial"/>
        <family val="2"/>
      </rPr>
      <t xml:space="preserve"> Dv. Curilcas - Socchabamba,
</t>
    </r>
    <r>
      <rPr>
        <b/>
        <sz val="10"/>
        <rFont val="Arial"/>
        <family val="2"/>
      </rPr>
      <t>Sector:</t>
    </r>
    <r>
      <rPr>
        <sz val="10"/>
        <rFont val="Arial"/>
        <family val="2"/>
      </rPr>
      <t xml:space="preserve"> Cujaca Km 1926+574 - Km 1926+674</t>
    </r>
  </si>
  <si>
    <t xml:space="preserve">Maquinaria del Contratista Conservador Consorcio Vial Sondor Vado Grande
02 Retroexcavadora
01 Camión volquete
</t>
  </si>
  <si>
    <t>VIALES-003884</t>
  </si>
  <si>
    <t>VIALES-003885</t>
  </si>
  <si>
    <r>
      <t xml:space="preserve">Piura
</t>
    </r>
    <r>
      <rPr>
        <sz val="10"/>
        <color theme="1"/>
        <rFont val="Arial"/>
        <family val="2"/>
      </rPr>
      <t>Ayabaca/ Ayabaca</t>
    </r>
  </si>
  <si>
    <t>Maquinaria del Contratista Conservador MOTA - ENGIL ENGENHARIA E CONSTRUCAO AFRICA SA</t>
  </si>
  <si>
    <r>
      <t>Red Vial Nacional: PE-1SJ, 
Tramo:</t>
    </r>
    <r>
      <rPr>
        <sz val="10"/>
        <rFont val="Arial"/>
        <family val="2"/>
      </rPr>
      <t xml:space="preserve"> Santa María - Punta Bombon,
</t>
    </r>
    <r>
      <rPr>
        <b/>
        <sz val="10"/>
        <rFont val="Arial"/>
        <family val="2"/>
      </rPr>
      <t>Sector:</t>
    </r>
    <r>
      <rPr>
        <sz val="10"/>
        <rFont val="Arial"/>
        <family val="2"/>
      </rPr>
      <t xml:space="preserve"> La Pampilla Km 22+100 - Km 22+300</t>
    </r>
  </si>
  <si>
    <r>
      <t xml:space="preserve">Red Vial Nacional: PE-1S (Panamericana Sur),
Tramo: </t>
    </r>
    <r>
      <rPr>
        <sz val="10"/>
        <rFont val="Arial"/>
        <family val="2"/>
      </rPr>
      <t>Ica - Palpa,</t>
    </r>
    <r>
      <rPr>
        <b/>
        <sz val="10"/>
        <rFont val="Arial"/>
        <family val="2"/>
      </rPr>
      <t xml:space="preserve">
Sector:</t>
    </r>
    <r>
      <rPr>
        <sz val="10"/>
        <rFont val="Arial"/>
        <family val="2"/>
      </rPr>
      <t xml:space="preserve"> Ocucaje Km 337+400 - Km 337+535</t>
    </r>
  </si>
  <si>
    <t>VIALES-003891</t>
  </si>
  <si>
    <r>
      <t xml:space="preserve">Piura
</t>
    </r>
    <r>
      <rPr>
        <sz val="10"/>
        <color theme="1"/>
        <rFont val="Arial"/>
        <family val="2"/>
      </rPr>
      <t>Huancabamba / San Miguel de el Faique</t>
    </r>
  </si>
  <si>
    <r>
      <t xml:space="preserve">Red Vial Nacional: PE-02A,
Tramo: </t>
    </r>
    <r>
      <rPr>
        <sz val="10"/>
        <rFont val="Arial"/>
        <family val="2"/>
      </rPr>
      <t>Emp. La Afiladera - Cruz Blanca,</t>
    </r>
    <r>
      <rPr>
        <b/>
        <sz val="10"/>
        <rFont val="Arial"/>
        <family val="2"/>
      </rPr>
      <t xml:space="preserve">
Sector:</t>
    </r>
    <r>
      <rPr>
        <sz val="10"/>
        <rFont val="Arial"/>
        <family val="2"/>
      </rPr>
      <t xml:space="preserve"> Emp. La Afiladera-Villa Flor Km 73+200 - Km 73+230</t>
    </r>
  </si>
  <si>
    <t>VIALES-003896</t>
  </si>
  <si>
    <r>
      <t xml:space="preserve">Red Vial Nacional: PE-10C,
Tramo: </t>
    </r>
    <r>
      <rPr>
        <sz val="10"/>
        <rFont val="Arial"/>
        <family val="2"/>
      </rPr>
      <t>Puente Chagual - Retamas,</t>
    </r>
    <r>
      <rPr>
        <b/>
        <sz val="10"/>
        <rFont val="Arial"/>
        <family val="2"/>
      </rPr>
      <t xml:space="preserve">
Sector:</t>
    </r>
    <r>
      <rPr>
        <sz val="10"/>
        <rFont val="Arial"/>
        <family val="2"/>
      </rPr>
      <t xml:space="preserve"> Bella Aurora  Km 133+220 - Km 133+340</t>
    </r>
  </si>
  <si>
    <t>VIALES-003898</t>
  </si>
  <si>
    <r>
      <t xml:space="preserve">La Libertad
</t>
    </r>
    <r>
      <rPr>
        <sz val="10"/>
        <color theme="1"/>
        <rFont val="Arial"/>
        <family val="2"/>
      </rPr>
      <t>Pataz / Huancaspata</t>
    </r>
  </si>
  <si>
    <t>VIALES-003902</t>
  </si>
  <si>
    <r>
      <t xml:space="preserve">Red Vial Nacional: PE-5S,
Tramo: </t>
    </r>
    <r>
      <rPr>
        <sz val="10"/>
        <rFont val="Arial"/>
        <family val="2"/>
      </rPr>
      <t>Mazamari - Puerto Ocopa ,</t>
    </r>
    <r>
      <rPr>
        <b/>
        <sz val="10"/>
        <rFont val="Arial"/>
        <family val="2"/>
      </rPr>
      <t xml:space="preserve">
Sector:</t>
    </r>
    <r>
      <rPr>
        <sz val="10"/>
        <rFont val="Arial"/>
        <family val="2"/>
      </rPr>
      <t xml:space="preserve"> Monterrico Km 159+600 - Km 159+680</t>
    </r>
  </si>
  <si>
    <t>VIALES-003903</t>
  </si>
  <si>
    <r>
      <t xml:space="preserve">Junín
</t>
    </r>
    <r>
      <rPr>
        <sz val="10"/>
        <color theme="1"/>
        <rFont val="Arial"/>
        <family val="2"/>
      </rPr>
      <t>Satipo / Pangoa</t>
    </r>
  </si>
  <si>
    <r>
      <t xml:space="preserve">Red Vial Nacional: PE-28C,
Tramo: </t>
    </r>
    <r>
      <rPr>
        <sz val="10"/>
        <rFont val="Arial"/>
        <family val="2"/>
      </rPr>
      <t>Mazamari - Cubantia,</t>
    </r>
    <r>
      <rPr>
        <b/>
        <sz val="10"/>
        <rFont val="Arial"/>
        <family val="2"/>
      </rPr>
      <t xml:space="preserve">
Sector:</t>
    </r>
    <r>
      <rPr>
        <sz val="10"/>
        <rFont val="Arial"/>
        <family val="2"/>
      </rPr>
      <t xml:space="preserve"> Cubantia Km 229+150 - Km 229+300</t>
    </r>
  </si>
  <si>
    <t>VIALES-003907</t>
  </si>
  <si>
    <t>24.04.25</t>
  </si>
  <si>
    <t>Sauce</t>
  </si>
  <si>
    <t>PE-12A</t>
  </si>
  <si>
    <r>
      <t xml:space="preserve">Red Vial Nacional: PE-1N (Panamericana Norte),
Tramo: </t>
    </r>
    <r>
      <rPr>
        <sz val="10"/>
        <color theme="1"/>
        <rFont val="Arial"/>
        <family val="2"/>
      </rPr>
      <t>Máncora - Pte. La Paz,</t>
    </r>
    <r>
      <rPr>
        <b/>
        <sz val="10"/>
        <color theme="1"/>
        <rFont val="Arial"/>
        <family val="2"/>
      </rPr>
      <t xml:space="preserve">
Sector: </t>
    </r>
    <r>
      <rPr>
        <sz val="10"/>
        <color theme="1"/>
        <rFont val="Arial"/>
        <family val="2"/>
      </rPr>
      <t>Pte Monteo - Pte Tumbes Km 1278+429 - Km 1278+844</t>
    </r>
  </si>
  <si>
    <r>
      <t xml:space="preserve">Red Vial Nacional: PE-1N (Panamericana Norte),
Tramo: </t>
    </r>
    <r>
      <rPr>
        <sz val="10"/>
        <color theme="1"/>
        <rFont val="Arial"/>
        <family val="2"/>
      </rPr>
      <t>Máncora - Pte. La Paz,</t>
    </r>
    <r>
      <rPr>
        <b/>
        <sz val="10"/>
        <color theme="1"/>
        <rFont val="Arial"/>
        <family val="2"/>
      </rPr>
      <t xml:space="preserve">
Sector: </t>
    </r>
    <r>
      <rPr>
        <sz val="10"/>
        <color theme="1"/>
        <rFont val="Arial"/>
        <family val="2"/>
      </rPr>
      <t>Pampas de San Isidro Km 1267+844 - Km 1277+444 (Local Km 241+000 - Km 245+000)</t>
    </r>
  </si>
  <si>
    <r>
      <t>Red Vial Nacional: PE-1N (Panamericana Norte), 
Tramo:</t>
    </r>
    <r>
      <rPr>
        <sz val="10"/>
        <rFont val="Arial"/>
        <family val="2"/>
      </rPr>
      <t xml:space="preserve"> Sullana - Máncora, 
</t>
    </r>
    <r>
      <rPr>
        <b/>
        <sz val="10"/>
        <rFont val="Arial"/>
        <family val="2"/>
      </rPr>
      <t>Sector:</t>
    </r>
    <r>
      <rPr>
        <sz val="10"/>
        <rFont val="Arial"/>
        <family val="2"/>
      </rPr>
      <t xml:space="preserve">  Órganos KM 1163+870 - Km 1163+844 (Km 133+020 - 133+070)</t>
    </r>
  </si>
  <si>
    <r>
      <t xml:space="preserve">Red Vial Nacional: PE-1N (Panamericana Norte),
Tramo: </t>
    </r>
    <r>
      <rPr>
        <sz val="10"/>
        <color theme="1"/>
        <rFont val="Arial"/>
        <family val="2"/>
      </rPr>
      <t>Máncora - Pte. La Paz,</t>
    </r>
    <r>
      <rPr>
        <b/>
        <sz val="10"/>
        <color theme="1"/>
        <rFont val="Arial"/>
        <family val="2"/>
      </rPr>
      <t xml:space="preserve">
Sector: </t>
    </r>
    <r>
      <rPr>
        <sz val="10"/>
        <color theme="1"/>
        <rFont val="Arial"/>
        <family val="2"/>
      </rPr>
      <t>Puente Aeropuerto Km 1288+800 - Km 1288+840</t>
    </r>
  </si>
  <si>
    <r>
      <t xml:space="preserve">Red Vial Nacional: PE-1N (Panamericana Norte),
Tramo: </t>
    </r>
    <r>
      <rPr>
        <sz val="10"/>
        <color theme="1"/>
        <rFont val="Arial"/>
        <family val="2"/>
      </rPr>
      <t>Máncora - Punta Sal,</t>
    </r>
    <r>
      <rPr>
        <b/>
        <sz val="10"/>
        <color theme="1"/>
        <rFont val="Arial"/>
        <family val="2"/>
      </rPr>
      <t xml:space="preserve">
Sector: </t>
    </r>
    <r>
      <rPr>
        <sz val="10"/>
        <color theme="1"/>
        <rFont val="Arial"/>
        <family val="2"/>
      </rPr>
      <t>Puente Monteo Km 1279+808 - Km 1279+821</t>
    </r>
  </si>
  <si>
    <r>
      <t>Red Vial Nacional: PE-1N (Panamericana Norte)
Tramo:</t>
    </r>
    <r>
      <rPr>
        <sz val="10"/>
        <rFont val="Arial"/>
        <family val="2"/>
      </rPr>
      <t xml:space="preserve"> Sullana - Máncora,
</t>
    </r>
    <r>
      <rPr>
        <b/>
        <sz val="10"/>
        <rFont val="Arial"/>
        <family val="2"/>
      </rPr>
      <t xml:space="preserve">Sector: </t>
    </r>
    <r>
      <rPr>
        <sz val="10"/>
        <rFont val="Arial"/>
        <family val="2"/>
      </rPr>
      <t>Puente Pichichaco Km 1060+920 - Km 1061+050</t>
    </r>
  </si>
  <si>
    <r>
      <t>Red Vial Nacional: PE-1N (Panamericana Norte)
Tramo:</t>
    </r>
    <r>
      <rPr>
        <sz val="10"/>
        <rFont val="Arial"/>
        <family val="2"/>
      </rPr>
      <t xml:space="preserve"> Máncora - Puente La Paz,
</t>
    </r>
    <r>
      <rPr>
        <b/>
        <sz val="10"/>
        <rFont val="Arial"/>
        <family val="2"/>
      </rPr>
      <t xml:space="preserve">Sector: </t>
    </r>
    <r>
      <rPr>
        <sz val="10"/>
        <rFont val="Arial"/>
        <family val="2"/>
      </rPr>
      <t>Puente Tronco Seco Km 1279+660 - Km 1279+671</t>
    </r>
  </si>
  <si>
    <t xml:space="preserve">Maquinaria del Contratista Conservador Consorcio Vial Sondor Vado Grande
01 Retroexcavadora
01 Camión volquete
</t>
  </si>
  <si>
    <t>Maquinaria de la Concesionaria CONVIAL SIERRA NORTE
01 Retroexcavadora
01 Camión volquete
01 Excavadora
05 Camión volquete</t>
  </si>
  <si>
    <t>VIALES-003913</t>
  </si>
  <si>
    <r>
      <t xml:space="preserve">Red Vial Nacional: PE-3N,
Tramo: </t>
    </r>
    <r>
      <rPr>
        <sz val="10"/>
        <rFont val="Arial"/>
        <family val="2"/>
      </rPr>
      <t>Chiple - Cutervo,</t>
    </r>
    <r>
      <rPr>
        <b/>
        <sz val="10"/>
        <rFont val="Arial"/>
        <family val="2"/>
      </rPr>
      <t xml:space="preserve">
Sector: </t>
    </r>
    <r>
      <rPr>
        <sz val="10"/>
        <rFont val="Arial"/>
        <family val="2"/>
      </rPr>
      <t>Pindoc Km 1495+185 - Km 1495+220 (Km local Km 42+185 - Km 42+220)</t>
    </r>
  </si>
  <si>
    <t>Maquinaria de la Concesionaria CONVIAL SIERRA NORTE
01 Cargador frontal</t>
  </si>
  <si>
    <t>VIALES-003919</t>
  </si>
  <si>
    <r>
      <t>Red Vial Nacional: PE-10C, 
Tramo:</t>
    </r>
    <r>
      <rPr>
        <sz val="10"/>
        <rFont val="Arial"/>
        <family val="2"/>
      </rPr>
      <t xml:space="preserve"> Pte. Pallar - Fundo Chagual, 
</t>
    </r>
    <r>
      <rPr>
        <b/>
        <sz val="10"/>
        <rFont val="Arial"/>
        <family val="2"/>
      </rPr>
      <t>Sector:</t>
    </r>
    <r>
      <rPr>
        <sz val="10"/>
        <rFont val="Arial"/>
        <family val="2"/>
      </rPr>
      <t xml:space="preserve"> Aricapampa Km 95+830 - Km 95+960</t>
    </r>
  </si>
  <si>
    <t xml:space="preserve">Maquinaria del Contratista Conservador Consorcio Calemar
01 Cargador frontal
02 Camión volquete
01 Excavadora
</t>
  </si>
  <si>
    <r>
      <t xml:space="preserve">Amazonas
</t>
    </r>
    <r>
      <rPr>
        <sz val="10"/>
        <color theme="1"/>
        <rFont val="Arial"/>
        <family val="2"/>
      </rPr>
      <t>Rodríguez de Mendoza/ Vista Alegre</t>
    </r>
  </si>
  <si>
    <t>VIALES-003924</t>
  </si>
  <si>
    <r>
      <t xml:space="preserve">Junín
</t>
    </r>
    <r>
      <rPr>
        <sz val="10"/>
        <color theme="1"/>
        <rFont val="Arial"/>
        <family val="2"/>
      </rPr>
      <t>Chanchamayo / Chanchamayo</t>
    </r>
  </si>
  <si>
    <r>
      <t xml:space="preserve">Red Vial Nacional: PE-28C,
Tramo: </t>
    </r>
    <r>
      <rPr>
        <sz val="10"/>
        <rFont val="Arial"/>
        <family val="2"/>
      </rPr>
      <t>Puerto Villa - Cubantia,</t>
    </r>
    <r>
      <rPr>
        <b/>
        <sz val="10"/>
        <rFont val="Arial"/>
        <family val="2"/>
      </rPr>
      <t xml:space="preserve">
Sector:</t>
    </r>
    <r>
      <rPr>
        <sz val="10"/>
        <rFont val="Arial"/>
        <family val="2"/>
      </rPr>
      <t xml:space="preserve"> Puente Ajos Km 190+712 - Km 190+737</t>
    </r>
  </si>
  <si>
    <t>VIALES-003932</t>
  </si>
  <si>
    <t>Ajos</t>
  </si>
  <si>
    <t>PE-28C</t>
  </si>
  <si>
    <t>29.04.25</t>
  </si>
  <si>
    <r>
      <t xml:space="preserve">Red Vial Nacional: PE-34H,
Tramo: </t>
    </r>
    <r>
      <rPr>
        <sz val="10"/>
        <rFont val="Arial"/>
        <family val="2"/>
      </rPr>
      <t>Dv. Chuquine - Sandia,</t>
    </r>
    <r>
      <rPr>
        <b/>
        <sz val="10"/>
        <rFont val="Arial"/>
        <family val="2"/>
      </rPr>
      <t xml:space="preserve">
Sector:</t>
    </r>
    <r>
      <rPr>
        <sz val="10"/>
        <rFont val="Arial"/>
        <family val="2"/>
      </rPr>
      <t xml:space="preserve"> Ñacoreque Chico Km 204+300 - Km 204+900</t>
    </r>
  </si>
  <si>
    <t>VIALES-003935</t>
  </si>
  <si>
    <r>
      <t xml:space="preserve">Huancavelica
</t>
    </r>
    <r>
      <rPr>
        <sz val="10"/>
        <color theme="1"/>
        <rFont val="Arial"/>
        <family val="2"/>
      </rPr>
      <t>Castrovirreina /Ticrapo</t>
    </r>
  </si>
  <si>
    <r>
      <t xml:space="preserve">Red Vial Nacional: PE-26A,
Tramo: </t>
    </r>
    <r>
      <rPr>
        <sz val="10"/>
        <rFont val="Arial"/>
        <family val="2"/>
      </rPr>
      <t>Huachos - Dv. Ticrapo,</t>
    </r>
    <r>
      <rPr>
        <b/>
        <sz val="10"/>
        <rFont val="Arial"/>
        <family val="2"/>
      </rPr>
      <t xml:space="preserve">
Sector:</t>
    </r>
    <r>
      <rPr>
        <sz val="10"/>
        <rFont val="Arial"/>
        <family val="2"/>
      </rPr>
      <t xml:space="preserve"> Puente Larano Km 78+640 - Km 78+680</t>
    </r>
  </si>
  <si>
    <t>VIALES-003940</t>
  </si>
  <si>
    <t>Larano</t>
  </si>
  <si>
    <t>PE-26A</t>
  </si>
  <si>
    <t>30.04.25</t>
  </si>
  <si>
    <r>
      <t xml:space="preserve">Áncash
</t>
    </r>
    <r>
      <rPr>
        <sz val="10"/>
        <color theme="1"/>
        <rFont val="Arial"/>
        <family val="2"/>
      </rPr>
      <t>Pomabamba / Parobamba</t>
    </r>
  </si>
  <si>
    <r>
      <t xml:space="preserve">Red Vial Nacional: PE-12A,
Tramo: </t>
    </r>
    <r>
      <rPr>
        <sz val="10"/>
        <rFont val="Arial"/>
        <family val="2"/>
      </rPr>
      <t>Sihuas - Huacrachuco,</t>
    </r>
    <r>
      <rPr>
        <b/>
        <sz val="10"/>
        <rFont val="Arial"/>
        <family val="2"/>
      </rPr>
      <t xml:space="preserve">
Sector:</t>
    </r>
    <r>
      <rPr>
        <sz val="10"/>
        <rFont val="Arial"/>
        <family val="2"/>
      </rPr>
      <t xml:space="preserve"> Suchiman Km 128+600 - Km 128+645</t>
    </r>
  </si>
  <si>
    <t>VIALES-003941</t>
  </si>
  <si>
    <t xml:space="preserve"> PE-12A</t>
  </si>
  <si>
    <t>Suchiman</t>
  </si>
  <si>
    <t>Maquinaria del Contratista Conservador Consorcio Corredor Vial
01 Excavadora</t>
  </si>
  <si>
    <t>VIALES-003946</t>
  </si>
  <si>
    <t>VIALES-003947</t>
  </si>
  <si>
    <t>VIALES-003948</t>
  </si>
  <si>
    <r>
      <t xml:space="preserve">Red Vial Nacional: PE-3N,
Tramo: </t>
    </r>
    <r>
      <rPr>
        <sz val="10"/>
        <rFont val="Arial"/>
        <family val="2"/>
      </rPr>
      <t>Cochabamba - Chota,</t>
    </r>
    <r>
      <rPr>
        <b/>
        <sz val="10"/>
        <rFont val="Arial"/>
        <family val="2"/>
      </rPr>
      <t xml:space="preserve">
Sector: </t>
    </r>
    <r>
      <rPr>
        <sz val="10"/>
        <rFont val="Arial"/>
        <family val="2"/>
      </rPr>
      <t>Peña de Loros</t>
    </r>
    <r>
      <rPr>
        <b/>
        <sz val="10"/>
        <rFont val="Arial"/>
        <family val="2"/>
      </rPr>
      <t xml:space="preserve"> </t>
    </r>
    <r>
      <rPr>
        <sz val="10"/>
        <rFont val="Arial"/>
        <family val="2"/>
      </rPr>
      <t>Km 1442+320 - Km 1442+400 Local (Km 129+320 - Km 129+400)</t>
    </r>
  </si>
  <si>
    <r>
      <t xml:space="preserve">Red Vial Nacional: PE-3N,
Tramo: </t>
    </r>
    <r>
      <rPr>
        <sz val="10"/>
        <rFont val="Arial"/>
        <family val="2"/>
      </rPr>
      <t>Cochabamba - Chota,</t>
    </r>
    <r>
      <rPr>
        <b/>
        <sz val="10"/>
        <rFont val="Arial"/>
        <family val="2"/>
      </rPr>
      <t xml:space="preserve">
Sector: </t>
    </r>
    <r>
      <rPr>
        <sz val="10"/>
        <rFont val="Arial"/>
        <family val="2"/>
      </rPr>
      <t>Peña de Loros Km 1431+650 - Km 1431+700 (Km local Km 139+650 - Km 139+700)</t>
    </r>
  </si>
  <si>
    <t>Maquinaria de la Concesionaria CONVIAL SIERRA NORTE
01 Retroexcavadora
01 Camión volquete
01 Excavadora</t>
  </si>
  <si>
    <t xml:space="preserve">Maquinaria del Contratista Conservador Mota Engil
01 Excavadora </t>
  </si>
  <si>
    <t>Maquinaria del Contratista Conservador Calemar
02 Excavadora
01 Cargador frontal
02 Camión volquete</t>
  </si>
  <si>
    <r>
      <rPr>
        <b/>
        <sz val="10"/>
        <rFont val="Arial"/>
        <family val="2"/>
      </rPr>
      <t>Red Vial Nacional: PE-3N,</t>
    </r>
    <r>
      <rPr>
        <sz val="10"/>
        <rFont val="Arial"/>
        <family val="2"/>
      </rPr>
      <t xml:space="preserve">
</t>
    </r>
    <r>
      <rPr>
        <b/>
        <sz val="10"/>
        <rFont val="Arial"/>
        <family val="2"/>
      </rPr>
      <t>Tramo:</t>
    </r>
    <r>
      <rPr>
        <sz val="10"/>
        <rFont val="Arial"/>
        <family val="2"/>
      </rPr>
      <t xml:space="preserve"> Cochabamba - Chota,
</t>
    </r>
    <r>
      <rPr>
        <b/>
        <sz val="10"/>
        <rFont val="Arial"/>
        <family val="2"/>
      </rPr>
      <t>Sector:</t>
    </r>
    <r>
      <rPr>
        <sz val="10"/>
        <rFont val="Arial"/>
        <family val="2"/>
      </rPr>
      <t xml:space="preserve"> Peña de Loros Km 1442+590 - Km 1442+670 Local (Km 129+590 - Km 129+670)</t>
    </r>
  </si>
  <si>
    <r>
      <rPr>
        <b/>
        <sz val="10"/>
        <color theme="1"/>
        <rFont val="Arial"/>
        <family val="2"/>
      </rPr>
      <t>Cajamarca</t>
    </r>
    <r>
      <rPr>
        <sz val="10"/>
        <color theme="1"/>
        <rFont val="Arial"/>
        <family val="2"/>
      </rPr>
      <t xml:space="preserve">
Chota / Cochabamba</t>
    </r>
  </si>
  <si>
    <r>
      <t>Red Vial Nacional: PE-5NC, 
Tramo:</t>
    </r>
    <r>
      <rPr>
        <sz val="10"/>
        <rFont val="Arial"/>
        <family val="2"/>
      </rPr>
      <t xml:space="preserve"> Entrada Chiriaco - Wawico,
</t>
    </r>
    <r>
      <rPr>
        <b/>
        <sz val="10"/>
        <rFont val="Arial"/>
        <family val="2"/>
      </rPr>
      <t>Sector:</t>
    </r>
    <r>
      <rPr>
        <sz val="10"/>
        <rFont val="Arial"/>
        <family val="2"/>
      </rPr>
      <t xml:space="preserve"> Nazareth Km 116+570 - Km 116+580</t>
    </r>
  </si>
  <si>
    <t>VIALES-003957</t>
  </si>
  <si>
    <t>VIALES-003959</t>
  </si>
  <si>
    <r>
      <t xml:space="preserve">San Martín
</t>
    </r>
    <r>
      <rPr>
        <sz val="10"/>
        <color theme="1"/>
        <rFont val="Arial"/>
        <family val="2"/>
      </rPr>
      <t>Mariscal Caceres/ Campanilla</t>
    </r>
  </si>
  <si>
    <r>
      <t>Red Vial Nacional: PE-5N, 
Tramo:</t>
    </r>
    <r>
      <rPr>
        <sz val="10"/>
        <rFont val="Arial"/>
        <family val="2"/>
      </rPr>
      <t xml:space="preserve"> Campanilla- Pizana,
</t>
    </r>
    <r>
      <rPr>
        <b/>
        <sz val="10"/>
        <rFont val="Arial"/>
        <family val="2"/>
      </rPr>
      <t>Sector:</t>
    </r>
    <r>
      <rPr>
        <sz val="10"/>
        <rFont val="Arial"/>
        <family val="2"/>
      </rPr>
      <t xml:space="preserve">  Km 724+100 - Km 724+700</t>
    </r>
  </si>
  <si>
    <t>Maquinaria IIRSA NORTE
01 Excavadora
01 Rodillo
01 Camión volquete</t>
  </si>
  <si>
    <t>Maquinaria IIRSA NORTE
01 Camabaja
02 Excavadora
01 Tractor sobre orugas
01 Motoniveladora
01 Rodillo liso
01 Cargador frontal
13 Camión volquete</t>
  </si>
  <si>
    <t>VIALES-003963</t>
  </si>
  <si>
    <t>VIALES-003964</t>
  </si>
  <si>
    <r>
      <t xml:space="preserve">Tumbes
</t>
    </r>
    <r>
      <rPr>
        <sz val="10"/>
        <color theme="1"/>
        <rFont val="Arial"/>
        <family val="2"/>
      </rPr>
      <t>Contralmirante Villar / Zorritos</t>
    </r>
  </si>
  <si>
    <t>VIALES-003969</t>
  </si>
  <si>
    <t>VIALES-003968</t>
  </si>
  <si>
    <r>
      <t xml:space="preserve">Red Vial Nacional: PE-3N, 
Tramo: </t>
    </r>
    <r>
      <rPr>
        <sz val="10"/>
        <rFont val="Arial"/>
        <family val="2"/>
      </rPr>
      <t>Dv. Olmos - Corral Quemado</t>
    </r>
    <r>
      <rPr>
        <b/>
        <sz val="10"/>
        <rFont val="Arial"/>
        <family val="2"/>
      </rPr>
      <t>,
Sector:</t>
    </r>
    <r>
      <rPr>
        <sz val="10"/>
        <rFont val="Arial"/>
        <family val="2"/>
      </rPr>
      <t xml:space="preserve"> Km 1625+400 (Local Km 66+400)</t>
    </r>
  </si>
  <si>
    <r>
      <t>Red Vial Nacional: PE-1N, (Panamericana Norte) 
Tramo:</t>
    </r>
    <r>
      <rPr>
        <sz val="10"/>
        <rFont val="Arial"/>
        <family val="2"/>
      </rPr>
      <t xml:space="preserve"> Máncora - Tumbes - Puente La Paz,
</t>
    </r>
    <r>
      <rPr>
        <b/>
        <sz val="10"/>
        <rFont val="Arial"/>
        <family val="2"/>
      </rPr>
      <t xml:space="preserve">Sector: </t>
    </r>
    <r>
      <rPr>
        <sz val="10"/>
        <rFont val="Arial"/>
        <family val="2"/>
      </rPr>
      <t>Nuevo Paraíso Km 1231+744 - Km 1232+844 (Km 201+000 - Km 201+900)</t>
    </r>
  </si>
  <si>
    <r>
      <rPr>
        <b/>
        <sz val="10"/>
        <rFont val="Arial"/>
        <family val="2"/>
      </rPr>
      <t>PVN</t>
    </r>
    <r>
      <rPr>
        <sz val="10"/>
        <rFont val="Arial"/>
        <family val="2"/>
      </rPr>
      <t xml:space="preserve">
Administración directa
Jefatura zonal Huánuco (e)
Carlos Alberto Dávila Rivadeneyra- Jefe zonal
Correo:Cdávila@pvn.gob.pe</t>
    </r>
  </si>
  <si>
    <r>
      <t xml:space="preserve">Junín
</t>
    </r>
    <r>
      <rPr>
        <sz val="10"/>
        <color theme="1"/>
        <rFont val="Arial"/>
        <family val="2"/>
      </rPr>
      <t>Chanchamayo / Perene</t>
    </r>
  </si>
  <si>
    <r>
      <t xml:space="preserve">Red Vial Nacional: PE-5S,
Tramo: </t>
    </r>
    <r>
      <rPr>
        <sz val="10"/>
        <rFont val="Arial"/>
        <family val="2"/>
      </rPr>
      <t>Perene - Sangai,</t>
    </r>
    <r>
      <rPr>
        <b/>
        <sz val="10"/>
        <rFont val="Arial"/>
        <family val="2"/>
      </rPr>
      <t xml:space="preserve">
Sector:</t>
    </r>
    <r>
      <rPr>
        <sz val="10"/>
        <rFont val="Arial"/>
        <family val="2"/>
      </rPr>
      <t xml:space="preserve"> Maranquiari  Km 27+500 - Km 29+000</t>
    </r>
  </si>
  <si>
    <t>VIALES-003974</t>
  </si>
  <si>
    <t>Maquinaria de PVN
02 Cargador frontal
01 Camión volquete</t>
  </si>
  <si>
    <t>Maquinaria del Contratista Conservador Consorcio Vial Nieva</t>
  </si>
  <si>
    <r>
      <t xml:space="preserve">Red Vial Nacional: PE-3N, 
Tramo: </t>
    </r>
    <r>
      <rPr>
        <sz val="10"/>
        <rFont val="Arial"/>
        <family val="2"/>
      </rPr>
      <t>Dv. Olmos - Corral Quemado</t>
    </r>
    <r>
      <rPr>
        <b/>
        <sz val="10"/>
        <rFont val="Arial"/>
        <family val="2"/>
      </rPr>
      <t>,
Sector:</t>
    </r>
    <r>
      <rPr>
        <sz val="10"/>
        <rFont val="Arial"/>
        <family val="2"/>
      </rPr>
      <t xml:space="preserve"> Km 1623+990 (Local Km 68+990)</t>
    </r>
  </si>
  <si>
    <t>VIALES-003976</t>
  </si>
  <si>
    <r>
      <t>Red Vial Nacional: PE-5NA, 
Tramo:</t>
    </r>
    <r>
      <rPr>
        <sz val="10"/>
        <rFont val="Arial"/>
        <family val="2"/>
      </rPr>
      <t xml:space="preserve"> Huancabamba - Pozuzo,
</t>
    </r>
    <r>
      <rPr>
        <b/>
        <sz val="10"/>
        <rFont val="Arial"/>
        <family val="2"/>
      </rPr>
      <t>Sector:</t>
    </r>
    <r>
      <rPr>
        <sz val="10"/>
        <rFont val="Arial"/>
        <family val="2"/>
      </rPr>
      <t xml:space="preserve"> Purumayo Km 71+770 - Km 71+890</t>
    </r>
  </si>
  <si>
    <r>
      <rPr>
        <b/>
        <sz val="10"/>
        <rFont val="Arial"/>
        <family val="2"/>
      </rPr>
      <t>PVN</t>
    </r>
    <r>
      <rPr>
        <sz val="10"/>
        <rFont val="Arial"/>
        <family val="2"/>
      </rPr>
      <t xml:space="preserve">
Administración por contrato
Jefatura zonal Ucayali
Carlos Dávila Rivadeneyra  - Jefe zonal
Correo: Cdávila@pvn.gob.pe</t>
    </r>
  </si>
  <si>
    <r>
      <rPr>
        <b/>
        <sz val="10"/>
        <rFont val="Arial"/>
        <family val="2"/>
      </rPr>
      <t>PVN</t>
    </r>
    <r>
      <rPr>
        <sz val="10"/>
        <rFont val="Arial"/>
        <family val="2"/>
      </rPr>
      <t xml:space="preserve">
Administración por contrato
Jefatura zonal Huánuco (e)
Carlos Alberto Dávila Rivadeneyra- Jefe zonal
Correo:Cdávila@pvn.gob.pe</t>
    </r>
  </si>
  <si>
    <r>
      <rPr>
        <b/>
        <sz val="10"/>
        <rFont val="Arial"/>
        <family val="2"/>
      </rPr>
      <t>PVN</t>
    </r>
    <r>
      <rPr>
        <sz val="10"/>
        <rFont val="Arial"/>
        <family val="2"/>
      </rPr>
      <t xml:space="preserve">
Administración por contrato
Jefatura zonal Huánuco
Carlos David Dávila Rivadeneyra - Jefe zonal
Correo: Cdávila@pvn.gob.pe</t>
    </r>
  </si>
  <si>
    <r>
      <rPr>
        <b/>
        <sz val="10"/>
        <rFont val="Arial"/>
        <family val="2"/>
      </rPr>
      <t>PVN</t>
    </r>
    <r>
      <rPr>
        <sz val="10"/>
        <rFont val="Arial"/>
        <family val="2"/>
      </rPr>
      <t xml:space="preserve">
Administración directa
Jefatura zonal Cusco - Apurímac
Jimmy Eric Pairazaman Murrugarra- Jefe zonal
Correo:Cdávila@pvn.gob.pe</t>
    </r>
  </si>
  <si>
    <r>
      <t xml:space="preserve">Cajamarca
</t>
    </r>
    <r>
      <rPr>
        <sz val="10"/>
        <color theme="1"/>
        <rFont val="Arial"/>
        <family val="2"/>
      </rPr>
      <t>Cutervo / Callayuc</t>
    </r>
  </si>
  <si>
    <r>
      <rPr>
        <b/>
        <sz val="10"/>
        <rFont val="Arial"/>
        <family val="2"/>
      </rPr>
      <t>PVN</t>
    </r>
    <r>
      <rPr>
        <sz val="10"/>
        <rFont val="Arial"/>
        <family val="2"/>
      </rPr>
      <t xml:space="preserve">
Administración por contrato
Jefatura zonal Cusco - Apurímac
Jimmy Eric Pairazaman Murrugarra- Jefe zonal
Correo:Cdávila@pvn.gob.pe</t>
    </r>
  </si>
  <si>
    <r>
      <rPr>
        <b/>
        <sz val="10"/>
        <color theme="1"/>
        <rFont val="Arial"/>
        <family val="2"/>
      </rPr>
      <t>Apurímac</t>
    </r>
    <r>
      <rPr>
        <sz val="10"/>
        <color theme="1"/>
        <rFont val="Arial"/>
        <family val="2"/>
      </rPr>
      <t xml:space="preserve">
Grau / Curasco</t>
    </r>
  </si>
  <si>
    <r>
      <t xml:space="preserve">Cusco
</t>
    </r>
    <r>
      <rPr>
        <sz val="10"/>
        <color theme="1"/>
        <rFont val="Arial"/>
        <family val="2"/>
      </rPr>
      <t>La Convención/ Santa Teresa</t>
    </r>
  </si>
  <si>
    <r>
      <t xml:space="preserve">Red Vial Nacional: PE-3SJ, 
Tramo: </t>
    </r>
    <r>
      <rPr>
        <sz val="10"/>
        <rFont val="Arial"/>
        <family val="2"/>
      </rPr>
      <t>Santa Teresa - Intihuatana,</t>
    </r>
    <r>
      <rPr>
        <b/>
        <sz val="10"/>
        <rFont val="Arial"/>
        <family val="2"/>
      </rPr>
      <t xml:space="preserve">
Sector:</t>
    </r>
    <r>
      <rPr>
        <sz val="10"/>
        <rFont val="Arial"/>
        <family val="2"/>
      </rPr>
      <t xml:space="preserve"> Cocalmayo Km 18+760 - Km 19+010</t>
    </r>
  </si>
  <si>
    <t>VIALES-003987</t>
  </si>
  <si>
    <r>
      <t>Red Vial Nacional: PE-08B, 
Tramo:</t>
    </r>
    <r>
      <rPr>
        <sz val="10"/>
        <rFont val="Arial"/>
        <family val="2"/>
      </rPr>
      <t xml:space="preserve"> Soritor - Selva Alegre, 
</t>
    </r>
    <r>
      <rPr>
        <b/>
        <sz val="10"/>
        <rFont val="Arial"/>
        <family val="2"/>
      </rPr>
      <t>Sector:</t>
    </r>
    <r>
      <rPr>
        <sz val="10"/>
        <rFont val="Arial"/>
        <family val="2"/>
      </rPr>
      <t xml:space="preserve"> Cruce Salas  Km 517+250 - Km 517+266 (Km 34+350 - Km 34+366)</t>
    </r>
  </si>
  <si>
    <t>VIALES-003989</t>
  </si>
  <si>
    <t>Maquinaria de la Concesionaria CONVIAL SIERRA NORTE
02 Excavadora
05 Camión volquete</t>
  </si>
  <si>
    <r>
      <t xml:space="preserve">Red Vial Nacional: PE-3N,
Tramo: </t>
    </r>
    <r>
      <rPr>
        <sz val="10"/>
        <rFont val="Arial"/>
        <family val="2"/>
      </rPr>
      <t>Chiple - Cutervo,</t>
    </r>
    <r>
      <rPr>
        <b/>
        <sz val="10"/>
        <rFont val="Arial"/>
        <family val="2"/>
      </rPr>
      <t xml:space="preserve">
Sector: </t>
    </r>
    <r>
      <rPr>
        <sz val="10"/>
        <rFont val="Arial"/>
        <family val="2"/>
      </rPr>
      <t>Santa Isolina</t>
    </r>
    <r>
      <rPr>
        <b/>
        <sz val="10"/>
        <rFont val="Arial"/>
        <family val="2"/>
      </rPr>
      <t xml:space="preserve"> </t>
    </r>
    <r>
      <rPr>
        <sz val="10"/>
        <rFont val="Arial"/>
        <family val="2"/>
      </rPr>
      <t>Km 1448+800 - Km 1448+860 Local (Km 123+800 - Km 123+860)</t>
    </r>
  </si>
  <si>
    <r>
      <t xml:space="preserve">Red Vial Nacional: PE-04B,
Tramo: </t>
    </r>
    <r>
      <rPr>
        <sz val="10"/>
        <rFont val="Arial"/>
        <family val="2"/>
      </rPr>
      <t xml:space="preserve">Dv. Olmos - Corral Quemado,
</t>
    </r>
    <r>
      <rPr>
        <b/>
        <sz val="10"/>
        <rFont val="Arial"/>
        <family val="2"/>
      </rPr>
      <t xml:space="preserve">Sector: </t>
    </r>
    <r>
      <rPr>
        <sz val="10"/>
        <rFont val="Arial"/>
        <family val="2"/>
      </rPr>
      <t>Huarmaca</t>
    </r>
    <r>
      <rPr>
        <b/>
        <sz val="10"/>
        <rFont val="Arial"/>
        <family val="2"/>
      </rPr>
      <t xml:space="preserve"> </t>
    </r>
    <r>
      <rPr>
        <sz val="10"/>
        <rFont val="Arial"/>
        <family val="2"/>
      </rPr>
      <t>Km 34+550</t>
    </r>
    <r>
      <rPr>
        <b/>
        <sz val="10"/>
        <rFont val="Arial"/>
        <family val="2"/>
      </rPr>
      <t xml:space="preserve"> </t>
    </r>
    <r>
      <rPr>
        <sz val="10"/>
        <rFont val="Arial"/>
        <family val="2"/>
      </rPr>
      <t>- Km 34+600</t>
    </r>
  </si>
  <si>
    <t>Maquinaria IIRSA NORTE
01 Retroexcavadora</t>
  </si>
  <si>
    <r>
      <rPr>
        <b/>
        <sz val="10"/>
        <rFont val="Arial"/>
        <family val="2"/>
      </rPr>
      <t>PVN</t>
    </r>
    <r>
      <rPr>
        <sz val="10"/>
        <rFont val="Arial"/>
        <family val="2"/>
      </rPr>
      <t xml:space="preserve">
Administración por contrato
Jefatura zonal Ucayali
Carlos Dávila Rivadeneyra - Jefe zonal
Correo: Cdávila@pvn.gob.pe</t>
    </r>
  </si>
  <si>
    <t>VIALES-004002</t>
  </si>
  <si>
    <r>
      <t xml:space="preserve">Red Vial Nacional: PE-3N,
Tramo: </t>
    </r>
    <r>
      <rPr>
        <sz val="10"/>
        <rFont val="Arial"/>
        <family val="2"/>
      </rPr>
      <t>Chiple - Cutervo,</t>
    </r>
    <r>
      <rPr>
        <b/>
        <sz val="10"/>
        <rFont val="Arial"/>
        <family val="2"/>
      </rPr>
      <t xml:space="preserve">
Sector: </t>
    </r>
    <r>
      <rPr>
        <sz val="10"/>
        <rFont val="Arial"/>
        <family val="2"/>
      </rPr>
      <t>Ladrillera</t>
    </r>
    <r>
      <rPr>
        <b/>
        <sz val="10"/>
        <rFont val="Arial"/>
        <family val="2"/>
      </rPr>
      <t xml:space="preserve"> </t>
    </r>
    <r>
      <rPr>
        <sz val="10"/>
        <rFont val="Arial"/>
        <family val="2"/>
      </rPr>
      <t>Km 1543+070 - Km 1543+130 Local (Km 90+070 - Km 90+130)</t>
    </r>
  </si>
  <si>
    <r>
      <t xml:space="preserve">Puno
</t>
    </r>
    <r>
      <rPr>
        <sz val="10"/>
        <color theme="1"/>
        <rFont val="Arial"/>
        <family val="2"/>
      </rPr>
      <t>Sandia / Cuyo Cuyo</t>
    </r>
  </si>
  <si>
    <r>
      <rPr>
        <b/>
        <sz val="10"/>
        <color theme="1"/>
        <rFont val="Arial"/>
        <family val="2"/>
      </rPr>
      <t>Piura</t>
    </r>
    <r>
      <rPr>
        <sz val="10"/>
        <color theme="1"/>
        <rFont val="Arial"/>
        <family val="2"/>
      </rPr>
      <t xml:space="preserve">
Ayabaca / Pacaipampa</t>
    </r>
  </si>
  <si>
    <r>
      <t>Red Vial Nacional: PE-1NR, 
Tramo:</t>
    </r>
    <r>
      <rPr>
        <sz val="10"/>
        <rFont val="Arial"/>
        <family val="2"/>
      </rPr>
      <t xml:space="preserve"> Salida Pacaipampa - Entrada Curilcas,
</t>
    </r>
    <r>
      <rPr>
        <b/>
        <sz val="10"/>
        <rFont val="Arial"/>
        <family val="2"/>
      </rPr>
      <t>Sector:</t>
    </r>
    <r>
      <rPr>
        <sz val="10"/>
        <rFont val="Arial"/>
        <family val="2"/>
      </rPr>
      <t xml:space="preserve"> El Limo Km 161+340 - Km 161+352</t>
    </r>
  </si>
  <si>
    <t>VIALES-004006</t>
  </si>
  <si>
    <t>VIALES-004007</t>
  </si>
  <si>
    <r>
      <t xml:space="preserve">Áncash
</t>
    </r>
    <r>
      <rPr>
        <sz val="10"/>
        <color theme="1"/>
        <rFont val="Arial"/>
        <family val="2"/>
      </rPr>
      <t>Corongo / Cusca</t>
    </r>
  </si>
  <si>
    <r>
      <t xml:space="preserve">Red Vial Nacional: PE-12A,
Tramo: </t>
    </r>
    <r>
      <rPr>
        <sz val="10"/>
        <rFont val="Arial"/>
        <family val="2"/>
      </rPr>
      <t>Dv. Sihuas - Pasacancha,</t>
    </r>
    <r>
      <rPr>
        <b/>
        <sz val="10"/>
        <rFont val="Arial"/>
        <family val="2"/>
      </rPr>
      <t xml:space="preserve">
Sector:</t>
    </r>
    <r>
      <rPr>
        <sz val="10"/>
        <rFont val="Arial"/>
        <family val="2"/>
      </rPr>
      <t xml:space="preserve"> Cahuacona Km 43+000 - Km 65+000</t>
    </r>
  </si>
  <si>
    <t>VIALES-004008</t>
  </si>
  <si>
    <r>
      <t xml:space="preserve">Lambayeque
</t>
    </r>
    <r>
      <rPr>
        <sz val="10"/>
        <color theme="1"/>
        <rFont val="Arial"/>
        <family val="2"/>
      </rPr>
      <t>Chiclayo / Pomalca</t>
    </r>
  </si>
  <si>
    <r>
      <t>Red Vial Nacional: PE-06A, 
Tramo:</t>
    </r>
    <r>
      <rPr>
        <sz val="10"/>
        <rFont val="Arial"/>
        <family val="2"/>
      </rPr>
      <t xml:space="preserve"> Pomalca - Tumán,
</t>
    </r>
    <r>
      <rPr>
        <b/>
        <sz val="10"/>
        <rFont val="Arial"/>
        <family val="2"/>
      </rPr>
      <t xml:space="preserve">Sector: </t>
    </r>
    <r>
      <rPr>
        <sz val="10"/>
        <rFont val="Arial"/>
        <family val="2"/>
      </rPr>
      <t>Pomalca - Tumán Km 18+045 - Km 18+046</t>
    </r>
  </si>
  <si>
    <t xml:space="preserve">Maquinaria del Contratista Conservador Consorcio Vial Pimentel
01 Retroexcavadora
01 Camión volquete
01 Camión cisterna
</t>
  </si>
  <si>
    <t>VIALES-004009</t>
  </si>
  <si>
    <r>
      <t xml:space="preserve">Arequipa
</t>
    </r>
    <r>
      <rPr>
        <sz val="10"/>
        <color theme="1"/>
        <rFont val="Arial"/>
        <family val="2"/>
      </rPr>
      <t>Caravelí/ Yauca</t>
    </r>
  </si>
  <si>
    <r>
      <t xml:space="preserve">Red Vial Nacional: PE-1S (Panamericana Sur),
Tramo: </t>
    </r>
    <r>
      <rPr>
        <sz val="10"/>
        <rFont val="Arial"/>
        <family val="2"/>
      </rPr>
      <t>Alto Grande - Tanaka</t>
    </r>
    <r>
      <rPr>
        <b/>
        <sz val="10"/>
        <rFont val="Arial"/>
        <family val="2"/>
      </rPr>
      <t xml:space="preserve">,
Sector: </t>
    </r>
    <r>
      <rPr>
        <sz val="10"/>
        <rFont val="Arial"/>
        <family val="2"/>
      </rPr>
      <t>Tanaka Km 581+000 - Km 583+000</t>
    </r>
  </si>
  <si>
    <t>VIALES-004010</t>
  </si>
  <si>
    <r>
      <t xml:space="preserve">Ayacucho
</t>
    </r>
    <r>
      <rPr>
        <sz val="10"/>
        <color theme="1"/>
        <rFont val="Arial"/>
        <family val="2"/>
      </rPr>
      <t>Cangallo / Paras</t>
    </r>
  </si>
  <si>
    <r>
      <t xml:space="preserve">Red Vial Nacional: PE-28A,
Tramo: </t>
    </r>
    <r>
      <rPr>
        <sz val="10"/>
        <rFont val="Arial"/>
        <family val="2"/>
      </rPr>
      <t>Rumichaca - Totorabamba</t>
    </r>
    <r>
      <rPr>
        <b/>
        <sz val="10"/>
        <rFont val="Arial"/>
        <family val="2"/>
      </rPr>
      <t xml:space="preserve">,
Sector: </t>
    </r>
    <r>
      <rPr>
        <sz val="10"/>
        <rFont val="Arial"/>
        <family val="2"/>
      </rPr>
      <t>Supaymayo Km 247+280 - Km 247+340</t>
    </r>
  </si>
  <si>
    <t>PE-06A</t>
  </si>
  <si>
    <t>Tumán</t>
  </si>
  <si>
    <t>13.05.25</t>
  </si>
  <si>
    <t>Maquinaria del Contratista Conservador Consorcio Piura
01 Excavadora
01 Camión volquete</t>
  </si>
  <si>
    <t>Maquinaria de PVN
01 Motoniveladora
01 Rodillo Liso Bermero</t>
  </si>
  <si>
    <r>
      <t xml:space="preserve">Red Vial Nacional: PE-12A,
Tramo: </t>
    </r>
    <r>
      <rPr>
        <sz val="10"/>
        <rFont val="Arial"/>
        <family val="2"/>
      </rPr>
      <t>Sihuas - Huacrachuco,</t>
    </r>
    <r>
      <rPr>
        <b/>
        <sz val="10"/>
        <rFont val="Arial"/>
        <family val="2"/>
      </rPr>
      <t xml:space="preserve">
Sector:</t>
    </r>
    <r>
      <rPr>
        <sz val="10"/>
        <rFont val="Arial"/>
        <family val="2"/>
      </rPr>
      <t xml:space="preserve"> Sauce Km 149+200 - Km 149+250</t>
    </r>
  </si>
  <si>
    <r>
      <rPr>
        <b/>
        <sz val="10"/>
        <color theme="1"/>
        <rFont val="Arial"/>
        <family val="2"/>
      </rPr>
      <t>Piura</t>
    </r>
    <r>
      <rPr>
        <sz val="10"/>
        <color theme="1"/>
        <rFont val="Arial"/>
        <family val="2"/>
      </rPr>
      <t xml:space="preserve">
Ayabaca / Ayabaca</t>
    </r>
  </si>
  <si>
    <r>
      <t xml:space="preserve">Cusco
</t>
    </r>
    <r>
      <rPr>
        <sz val="10"/>
        <color theme="1"/>
        <rFont val="Arial"/>
        <family val="2"/>
      </rPr>
      <t>La Convención/ Santa Ana</t>
    </r>
  </si>
  <si>
    <r>
      <t xml:space="preserve">Red Vial Nacional: PE-28B, 
Tramo: </t>
    </r>
    <r>
      <rPr>
        <sz val="10"/>
        <rFont val="Arial"/>
        <family val="2"/>
      </rPr>
      <t>Quillabamba -Alfamayo-Abra Malaga,</t>
    </r>
    <r>
      <rPr>
        <b/>
        <sz val="10"/>
        <rFont val="Arial"/>
        <family val="2"/>
      </rPr>
      <t xml:space="preserve">
Sector:</t>
    </r>
    <r>
      <rPr>
        <sz val="10"/>
        <rFont val="Arial"/>
        <family val="2"/>
      </rPr>
      <t xml:space="preserve"> Mazapata Km 221+500 - Km 221+600</t>
    </r>
  </si>
  <si>
    <t>VIALES-004013</t>
  </si>
  <si>
    <r>
      <rPr>
        <b/>
        <sz val="10"/>
        <color theme="1"/>
        <rFont val="Arial"/>
        <family val="2"/>
      </rPr>
      <t>Cajamarca</t>
    </r>
    <r>
      <rPr>
        <sz val="10"/>
        <color theme="1"/>
        <rFont val="Arial"/>
        <family val="2"/>
      </rPr>
      <t xml:space="preserve">
Cutervo / Socota</t>
    </r>
  </si>
  <si>
    <r>
      <t>Red Vial Nacional: PE-3ND, 
Tramo:</t>
    </r>
    <r>
      <rPr>
        <sz val="10"/>
        <rFont val="Arial"/>
        <family val="2"/>
      </rPr>
      <t xml:space="preserve"> Cutervo - Socota,
</t>
    </r>
    <r>
      <rPr>
        <b/>
        <sz val="10"/>
        <rFont val="Arial"/>
        <family val="2"/>
      </rPr>
      <t>Sector:</t>
    </r>
    <r>
      <rPr>
        <sz val="10"/>
        <rFont val="Arial"/>
        <family val="2"/>
      </rPr>
      <t xml:space="preserve"> Socota Km 22+495 - Km 22+525</t>
    </r>
  </si>
  <si>
    <t>VIALES-004028</t>
  </si>
  <si>
    <r>
      <t>Red Vial Nacional: PE-3N, 
Tramo:</t>
    </r>
    <r>
      <rPr>
        <sz val="10"/>
        <rFont val="Arial"/>
        <family val="2"/>
      </rPr>
      <t xml:space="preserve"> Dv. Curilcas - Socchabamba,
</t>
    </r>
    <r>
      <rPr>
        <b/>
        <sz val="10"/>
        <rFont val="Arial"/>
        <family val="2"/>
      </rPr>
      <t>Sector:</t>
    </r>
    <r>
      <rPr>
        <sz val="10"/>
        <rFont val="Arial"/>
        <family val="2"/>
      </rPr>
      <t xml:space="preserve"> Pacainio Km 1941+284 - Km 1941+324</t>
    </r>
  </si>
  <si>
    <t>VIALES-004029</t>
  </si>
  <si>
    <t>SERVICIO NORMAL</t>
  </si>
  <si>
    <t>Nacional</t>
  </si>
  <si>
    <t>VIALES-004032</t>
  </si>
  <si>
    <t>Aquia</t>
  </si>
  <si>
    <t>15.05.25</t>
  </si>
  <si>
    <t>Maquinaria de PVN
01 Cargador frontal
02 Camión volquete</t>
  </si>
  <si>
    <r>
      <t xml:space="preserve">Red Vial Nacional: PE-3N,
Tramo: </t>
    </r>
    <r>
      <rPr>
        <sz val="10"/>
        <rFont val="Arial"/>
        <family val="2"/>
      </rPr>
      <t>Aquia - Chiquián,</t>
    </r>
    <r>
      <rPr>
        <b/>
        <sz val="10"/>
        <rFont val="Arial"/>
        <family val="2"/>
      </rPr>
      <t xml:space="preserve">
Sector:</t>
    </r>
    <r>
      <rPr>
        <sz val="10"/>
        <rFont val="Arial"/>
        <family val="2"/>
      </rPr>
      <t xml:space="preserve"> Puente Aquia Km 451+200 - Km 451+225</t>
    </r>
  </si>
  <si>
    <t>VIALES-004035</t>
  </si>
  <si>
    <r>
      <t>Red Vial Nacional: PE-3N, 
Tramo:</t>
    </r>
    <r>
      <rPr>
        <sz val="10"/>
        <rFont val="Arial"/>
        <family val="2"/>
      </rPr>
      <t xml:space="preserve"> Dv. Curilcas - Socchabamba,
</t>
    </r>
    <r>
      <rPr>
        <b/>
        <sz val="10"/>
        <rFont val="Arial"/>
        <family val="2"/>
      </rPr>
      <t>Sector:</t>
    </r>
    <r>
      <rPr>
        <sz val="10"/>
        <rFont val="Arial"/>
        <family val="2"/>
      </rPr>
      <t xml:space="preserve"> Pacainio Km 1884+380 - Km 1884+420</t>
    </r>
  </si>
  <si>
    <r>
      <t xml:space="preserve">Cusco
</t>
    </r>
    <r>
      <rPr>
        <sz val="10"/>
        <color theme="1"/>
        <rFont val="Arial"/>
        <family val="2"/>
      </rPr>
      <t>Espinar / Pichigua</t>
    </r>
  </si>
  <si>
    <r>
      <t>Red Vial Nacional: PE34F, 
Tramo:</t>
    </r>
    <r>
      <rPr>
        <sz val="10"/>
        <rFont val="Arial"/>
        <family val="2"/>
      </rPr>
      <t xml:space="preserve"> San Genaro -  El Descanso</t>
    </r>
    <r>
      <rPr>
        <b/>
        <sz val="10"/>
        <rFont val="Arial"/>
        <family val="2"/>
      </rPr>
      <t xml:space="preserve"> </t>
    </r>
    <r>
      <rPr>
        <sz val="10"/>
        <rFont val="Arial"/>
        <family val="2"/>
      </rPr>
      <t>,</t>
    </r>
    <r>
      <rPr>
        <b/>
        <sz val="10"/>
        <rFont val="Arial"/>
        <family val="2"/>
      </rPr>
      <t xml:space="preserve">
Sector:</t>
    </r>
    <r>
      <rPr>
        <sz val="10"/>
        <rFont val="Arial"/>
        <family val="2"/>
      </rPr>
      <t xml:space="preserve"> San Miguel Km 19+000 - Km 22+500</t>
    </r>
  </si>
  <si>
    <r>
      <t xml:space="preserve">Cusco
</t>
    </r>
    <r>
      <rPr>
        <sz val="10"/>
        <color theme="1"/>
        <rFont val="Arial"/>
        <family val="2"/>
      </rPr>
      <t>Canas  / Kunturkanki</t>
    </r>
  </si>
  <si>
    <r>
      <t>Red Vial Nacional: PE34F, 
Tramo:</t>
    </r>
    <r>
      <rPr>
        <sz val="10"/>
        <rFont val="Arial"/>
        <family val="2"/>
      </rPr>
      <t xml:space="preserve"> San Genaro -  El Descanso</t>
    </r>
    <r>
      <rPr>
        <b/>
        <sz val="10"/>
        <rFont val="Arial"/>
        <family val="2"/>
      </rPr>
      <t xml:space="preserve"> </t>
    </r>
    <r>
      <rPr>
        <sz val="10"/>
        <rFont val="Arial"/>
        <family val="2"/>
      </rPr>
      <t>,</t>
    </r>
    <r>
      <rPr>
        <b/>
        <sz val="10"/>
        <rFont val="Arial"/>
        <family val="2"/>
      </rPr>
      <t xml:space="preserve">
Sector:</t>
    </r>
    <r>
      <rPr>
        <sz val="10"/>
        <rFont val="Arial"/>
        <family val="2"/>
      </rPr>
      <t xml:space="preserve"> Laramani Km 23+500 - Km 27+000</t>
    </r>
  </si>
  <si>
    <t>VIALES-004036</t>
  </si>
  <si>
    <t>VIALES-004037</t>
  </si>
  <si>
    <t xml:space="preserve">Maquinaria del Contratista Conservador Construcción y Administración
01 Excavadora
</t>
  </si>
  <si>
    <t>VIALES-004039</t>
  </si>
  <si>
    <r>
      <t xml:space="preserve">OSIPTEL
</t>
    </r>
    <r>
      <rPr>
        <sz val="10"/>
        <rFont val="Arial"/>
        <family val="2"/>
      </rPr>
      <t xml:space="preserve">Comunicación vía correo:
Edwin Rojas Ponce
Ingeniero de Monitoreo y Red
Dirección de Fiscalización e Instrucción
Correo: erojasp@osiptel.gob.pe
</t>
    </r>
    <r>
      <rPr>
        <b/>
        <sz val="10"/>
        <rFont val="Arial"/>
        <family val="2"/>
      </rPr>
      <t xml:space="preserve">
ENTEL
</t>
    </r>
    <r>
      <rPr>
        <sz val="10"/>
        <rFont val="Arial"/>
        <family val="2"/>
      </rPr>
      <t>Comunicación vía correo
RafaelCon fecha  18.05.25 angulo Torino
Correo: rafael.angulo@entel.pe</t>
    </r>
  </si>
  <si>
    <r>
      <t>Red Vial Nacional: PE-5ND, 
Tramo:</t>
    </r>
    <r>
      <rPr>
        <sz val="10"/>
        <rFont val="Arial"/>
        <family val="2"/>
      </rPr>
      <t xml:space="preserve"> Entrada Chiriaco - Wawiko, 
</t>
    </r>
    <r>
      <rPr>
        <b/>
        <sz val="10"/>
        <rFont val="Arial"/>
        <family val="2"/>
      </rPr>
      <t>Sector:</t>
    </r>
    <r>
      <rPr>
        <sz val="10"/>
        <rFont val="Arial"/>
        <family val="2"/>
      </rPr>
      <t xml:space="preserve"> Nazareth Km 116+196 - Km 116+216</t>
    </r>
  </si>
  <si>
    <t>VIALES-004042</t>
  </si>
  <si>
    <t>VIALES-004047</t>
  </si>
  <si>
    <r>
      <t>Red Vial Nacional: PE-10B, 
Tramo:</t>
    </r>
    <r>
      <rPr>
        <sz val="10"/>
        <rFont val="Arial"/>
        <family val="2"/>
      </rPr>
      <t xml:space="preserve"> Puente Pallar - Fundo Convento,
</t>
    </r>
    <r>
      <rPr>
        <b/>
        <sz val="10"/>
        <rFont val="Arial"/>
        <family val="2"/>
      </rPr>
      <t xml:space="preserve">Sector: </t>
    </r>
    <r>
      <rPr>
        <sz val="10"/>
        <rFont val="Arial"/>
        <family val="2"/>
      </rPr>
      <t>Ramada Km 35+920 - Km 35+980</t>
    </r>
  </si>
  <si>
    <t xml:space="preserve">Maquinaria del Contratista Conservador Consorcio Calemar
01 Excavadora 
02 Camión volquete
01 Cargador frontal
</t>
  </si>
  <si>
    <r>
      <t xml:space="preserve">Red Vial Nacional: PE-3SF,
Tramo: </t>
    </r>
    <r>
      <rPr>
        <sz val="10"/>
        <color theme="1"/>
        <rFont val="Arial"/>
        <family val="2"/>
      </rPr>
      <t>Curasco - Challhuahuacho,</t>
    </r>
    <r>
      <rPr>
        <b/>
        <sz val="10"/>
        <color theme="1"/>
        <rFont val="Arial"/>
        <family val="2"/>
      </rPr>
      <t xml:space="preserve">
Sector: </t>
    </r>
    <r>
      <rPr>
        <sz val="10"/>
        <color theme="1"/>
        <rFont val="Arial"/>
        <family val="2"/>
      </rPr>
      <t>Yauriquilla Km 151+040 - Km 151+045</t>
    </r>
  </si>
  <si>
    <t>VIALES-004049</t>
  </si>
  <si>
    <r>
      <rPr>
        <b/>
        <sz val="10"/>
        <color theme="1"/>
        <rFont val="Arial"/>
        <family val="2"/>
      </rPr>
      <t>Puno</t>
    </r>
    <r>
      <rPr>
        <sz val="10"/>
        <color theme="1"/>
        <rFont val="Arial"/>
        <family val="2"/>
      </rPr>
      <t xml:space="preserve">
Sandia / Sandia</t>
    </r>
  </si>
  <si>
    <t>VIALES-004051</t>
  </si>
  <si>
    <r>
      <t xml:space="preserve">Red Vial Nacional: PE-3ND,
Tramo: </t>
    </r>
    <r>
      <rPr>
        <sz val="10"/>
        <rFont val="Arial"/>
        <family val="2"/>
      </rPr>
      <t>Santo Tomás - Pimpingos,</t>
    </r>
    <r>
      <rPr>
        <b/>
        <sz val="10"/>
        <rFont val="Arial"/>
        <family val="2"/>
      </rPr>
      <t xml:space="preserve">
Sector:</t>
    </r>
    <r>
      <rPr>
        <sz val="10"/>
        <rFont val="Arial"/>
        <family val="2"/>
      </rPr>
      <t xml:space="preserve"> Vista Florida Km 91+610 - Km 91+630</t>
    </r>
  </si>
  <si>
    <r>
      <rPr>
        <b/>
        <sz val="10"/>
        <color theme="1"/>
        <rFont val="Arial"/>
        <family val="2"/>
      </rPr>
      <t>Pasco</t>
    </r>
    <r>
      <rPr>
        <sz val="10"/>
        <color theme="1"/>
        <rFont val="Arial"/>
        <family val="2"/>
      </rPr>
      <t xml:space="preserve">
Pasco / Yanacancha</t>
    </r>
  </si>
  <si>
    <t>VIALES-004053</t>
  </si>
  <si>
    <t xml:space="preserve">Maquinaria del Contratista Conservador Consorcio China Railway 20 Bereau Group Corporation
01 Camión volquete
01 Camión baranda
01 Retroexcavadora
02 Compactador Vibrador
</t>
  </si>
  <si>
    <t>VIALES-004056</t>
  </si>
  <si>
    <r>
      <rPr>
        <b/>
        <sz val="10"/>
        <color theme="1"/>
        <rFont val="Arial"/>
        <family val="2"/>
      </rPr>
      <t>Puno</t>
    </r>
    <r>
      <rPr>
        <sz val="10"/>
        <color theme="1"/>
        <rFont val="Arial"/>
        <family val="2"/>
      </rPr>
      <t xml:space="preserve">
Sandia / Yanahuaya</t>
    </r>
  </si>
  <si>
    <r>
      <t xml:space="preserve">Red Vial Nacional: PE-06B, 
Tramo: </t>
    </r>
    <r>
      <rPr>
        <sz val="10"/>
        <rFont val="Arial"/>
        <family val="2"/>
      </rPr>
      <t xml:space="preserve">Santa Cruz - Chamana 
</t>
    </r>
    <r>
      <rPr>
        <b/>
        <sz val="10"/>
        <rFont val="Arial"/>
        <family val="2"/>
      </rPr>
      <t>Sector:</t>
    </r>
    <r>
      <rPr>
        <sz val="10"/>
        <rFont val="Arial"/>
        <family val="2"/>
      </rPr>
      <t xml:space="preserve"> Chancay Baños Km 88+600 - Km 88+630</t>
    </r>
  </si>
  <si>
    <t>VIALES-004059</t>
  </si>
  <si>
    <t>VIALES-004060</t>
  </si>
  <si>
    <t>Maquinaria del Contratista Conservador Consorcio Vial Sondor Vado Grande
01 Retroexcavadora</t>
  </si>
  <si>
    <t>Maquinaria de Consorcio Vial Pimentel</t>
  </si>
  <si>
    <r>
      <t xml:space="preserve">Cajamarca
</t>
    </r>
    <r>
      <rPr>
        <sz val="10"/>
        <color theme="1"/>
        <rFont val="Arial"/>
        <family val="2"/>
      </rPr>
      <t>Chota / Chota</t>
    </r>
  </si>
  <si>
    <t>VIALES-004062</t>
  </si>
  <si>
    <r>
      <t xml:space="preserve">San Martín
</t>
    </r>
    <r>
      <rPr>
        <sz val="10"/>
        <color theme="1"/>
        <rFont val="Arial"/>
        <family val="2"/>
      </rPr>
      <t>Huallaga / Tingo de Saposoa</t>
    </r>
  </si>
  <si>
    <r>
      <t xml:space="preserve">Red Vial Nacional: PE- 5N,
Tramo: </t>
    </r>
    <r>
      <rPr>
        <sz val="10"/>
        <rFont val="Arial"/>
        <family val="2"/>
      </rPr>
      <t xml:space="preserve">Tarapoto - Picota,
</t>
    </r>
    <r>
      <rPr>
        <b/>
        <sz val="10"/>
        <rFont val="Arial"/>
        <family val="2"/>
      </rPr>
      <t>Sector:</t>
    </r>
    <r>
      <rPr>
        <sz val="10"/>
        <rFont val="Arial"/>
        <family val="2"/>
      </rPr>
      <t xml:space="preserve"> Tingo de Saposoa Km 726+700 - Km 726+800</t>
    </r>
  </si>
  <si>
    <r>
      <t xml:space="preserve">Cajamarca
</t>
    </r>
    <r>
      <rPr>
        <sz val="10"/>
        <color theme="1"/>
        <rFont val="Arial"/>
        <family val="2"/>
      </rPr>
      <t>Cutervo / Santo Tomás</t>
    </r>
  </si>
  <si>
    <t>VIALES-004064</t>
  </si>
  <si>
    <r>
      <t xml:space="preserve">Red Vial Nacional: PE-5N,
Tramo: </t>
    </r>
    <r>
      <rPr>
        <sz val="10"/>
        <rFont val="Arial"/>
        <family val="2"/>
      </rPr>
      <t>San Juan Cacazu -</t>
    </r>
    <r>
      <rPr>
        <b/>
        <sz val="10"/>
        <rFont val="Arial"/>
        <family val="2"/>
      </rPr>
      <t xml:space="preserve"> </t>
    </r>
    <r>
      <rPr>
        <sz val="10"/>
        <rFont val="Arial"/>
        <family val="2"/>
      </rPr>
      <t>Puerto Bermúdez,</t>
    </r>
    <r>
      <rPr>
        <b/>
        <sz val="10"/>
        <rFont val="Arial"/>
        <family val="2"/>
      </rPr>
      <t xml:space="preserve">
Sector:</t>
    </r>
    <r>
      <rPr>
        <sz val="10"/>
        <rFont val="Arial"/>
        <family val="2"/>
      </rPr>
      <t xml:space="preserve"> San Juan de Cacazu Km 78+730 - Km 78+750</t>
    </r>
  </si>
  <si>
    <r>
      <rPr>
        <b/>
        <sz val="10"/>
        <rFont val="Arial"/>
        <family val="2"/>
      </rPr>
      <t xml:space="preserve">PVN
</t>
    </r>
    <r>
      <rPr>
        <sz val="10"/>
        <rFont val="Arial"/>
        <family val="2"/>
      </rPr>
      <t>Administración por contrato
Jefatura zonal Junín - Pasco 
Ronald Blanco Gonzales - Jefe zonal Correo:rblanco@pvn.gob.pe</t>
    </r>
  </si>
  <si>
    <r>
      <t xml:space="preserve">Pasco
</t>
    </r>
    <r>
      <rPr>
        <sz val="10"/>
        <color theme="1"/>
        <rFont val="Arial"/>
        <family val="2"/>
      </rPr>
      <t>Oxapampa / Villa Rica</t>
    </r>
  </si>
  <si>
    <t>VIALES-004065</t>
  </si>
  <si>
    <r>
      <t xml:space="preserve">Cajamarca
</t>
    </r>
    <r>
      <rPr>
        <sz val="10"/>
        <color theme="1"/>
        <rFont val="Arial"/>
        <family val="2"/>
      </rPr>
      <t>Chota / Llama</t>
    </r>
  </si>
  <si>
    <r>
      <t>Red Vial Nacional: PE-06B, 
Tramo:</t>
    </r>
    <r>
      <rPr>
        <sz val="10"/>
        <rFont val="Arial"/>
        <family val="2"/>
      </rPr>
      <t xml:space="preserve"> Puente Cumbil - Santa Cruz,
</t>
    </r>
    <r>
      <rPr>
        <b/>
        <sz val="10"/>
        <rFont val="Arial"/>
        <family val="2"/>
      </rPr>
      <t xml:space="preserve">Sector: </t>
    </r>
    <r>
      <rPr>
        <sz val="10"/>
        <rFont val="Arial"/>
        <family val="2"/>
      </rPr>
      <t>Cirato Km 16+665 - Km 16+685</t>
    </r>
  </si>
  <si>
    <t>Maquinaria del Contratista Conservador Consorcio Vial Pimentel
01 Excavadora</t>
  </si>
  <si>
    <t>VIALES-004066</t>
  </si>
  <si>
    <r>
      <t xml:space="preserve">Áncash
</t>
    </r>
    <r>
      <rPr>
        <sz val="10"/>
        <color theme="1"/>
        <rFont val="Arial"/>
        <family val="2"/>
      </rPr>
      <t>Carlos Fermín Fitzcarrald / Yauya</t>
    </r>
  </si>
  <si>
    <r>
      <t xml:space="preserve">Red Vial Nacional: PE-14C,
Tramo: </t>
    </r>
    <r>
      <rPr>
        <sz val="10"/>
        <rFont val="Arial"/>
        <family val="2"/>
      </rPr>
      <t>San Luis - Huari,</t>
    </r>
    <r>
      <rPr>
        <b/>
        <sz val="10"/>
        <rFont val="Arial"/>
        <family val="2"/>
      </rPr>
      <t xml:space="preserve">
Sector:</t>
    </r>
    <r>
      <rPr>
        <sz val="10"/>
        <rFont val="Arial"/>
        <family val="2"/>
      </rPr>
      <t xml:space="preserve"> Santa Bárbara Km 182+200 - Km 182+215</t>
    </r>
  </si>
  <si>
    <t>Cirato</t>
  </si>
  <si>
    <t>PE-06B</t>
  </si>
  <si>
    <t>16.05.25</t>
  </si>
  <si>
    <r>
      <t>Red Vial Nacional: PE-3N, 
Tramo:</t>
    </r>
    <r>
      <rPr>
        <sz val="10"/>
        <rFont val="Arial"/>
        <family val="2"/>
      </rPr>
      <t xml:space="preserve"> Dv. Curilcas - Socchabamba,
</t>
    </r>
    <r>
      <rPr>
        <b/>
        <sz val="10"/>
        <rFont val="Arial"/>
        <family val="2"/>
      </rPr>
      <t>Sector:</t>
    </r>
    <r>
      <rPr>
        <sz val="10"/>
        <rFont val="Arial"/>
        <family val="2"/>
      </rPr>
      <t xml:space="preserve"> Angurco Km 1909+467 - Km 1909+497 (Progresivas según TDR Km 1963+560 - k m 1963+590)</t>
    </r>
  </si>
  <si>
    <r>
      <t xml:space="preserve">Lima
</t>
    </r>
    <r>
      <rPr>
        <sz val="10"/>
        <color theme="1"/>
        <rFont val="Arial"/>
        <family val="2"/>
      </rPr>
      <t>Cajatambo / Copa</t>
    </r>
  </si>
  <si>
    <t>VIALES-004069</t>
  </si>
  <si>
    <r>
      <t xml:space="preserve">Cusco
</t>
    </r>
    <r>
      <rPr>
        <sz val="10"/>
        <color theme="1"/>
        <rFont val="Arial"/>
        <family val="2"/>
      </rPr>
      <t>Chumbivilcas / Santo Tomás</t>
    </r>
  </si>
  <si>
    <r>
      <t xml:space="preserve">Red Vial Nacional: PE-3SG,
Tramo: </t>
    </r>
    <r>
      <rPr>
        <sz val="10"/>
        <rFont val="Arial"/>
        <family val="2"/>
      </rPr>
      <t>Challhuahuacho - Velille,</t>
    </r>
    <r>
      <rPr>
        <b/>
        <sz val="10"/>
        <rFont val="Arial"/>
        <family val="2"/>
      </rPr>
      <t xml:space="preserve">
Sector:</t>
    </r>
    <r>
      <rPr>
        <sz val="10"/>
        <rFont val="Arial"/>
        <family val="2"/>
      </rPr>
      <t xml:space="preserve"> Santo Tomás Km 113+090 - Km 113+110</t>
    </r>
  </si>
  <si>
    <r>
      <t xml:space="preserve">Red Vial Nacional: PE-5N, 
Tramo: </t>
    </r>
    <r>
      <rPr>
        <sz val="10"/>
        <rFont val="Arial"/>
        <family val="2"/>
      </rPr>
      <t>Puente Chino - Aguaytia,</t>
    </r>
    <r>
      <rPr>
        <b/>
        <sz val="10"/>
        <rFont val="Arial"/>
        <family val="2"/>
      </rPr>
      <t xml:space="preserve"> 
Sector: </t>
    </r>
    <r>
      <rPr>
        <sz val="10"/>
        <rFont val="Arial"/>
        <family val="2"/>
      </rPr>
      <t>Juan Velazco Km 460+840 - Km 430+940</t>
    </r>
  </si>
  <si>
    <r>
      <t xml:space="preserve">Red Vial Nacional: PE-1NT,
Tramo: </t>
    </r>
    <r>
      <rPr>
        <sz val="10"/>
        <rFont val="Arial"/>
        <family val="2"/>
      </rPr>
      <t>Primer Dv. Montero - Ayabaca,</t>
    </r>
    <r>
      <rPr>
        <b/>
        <sz val="10"/>
        <rFont val="Arial"/>
        <family val="2"/>
      </rPr>
      <t xml:space="preserve">
Sector:</t>
    </r>
    <r>
      <rPr>
        <sz val="10"/>
        <rFont val="Arial"/>
        <family val="2"/>
      </rPr>
      <t xml:space="preserve"> Arraypite Alto Km 56+640 - Km 56+770</t>
    </r>
  </si>
  <si>
    <t>Maquinaria del Contratista China Railway Tunnel Group Co. LTD Sucursal del Perú
01 Retroexcavadora
01 Cargador frontal</t>
  </si>
  <si>
    <t>Maquinaria del Contratista Conservador Mota - Engil Perú S.A.
01 Excavadora
06 Camión volquete
01 Retroexcavadora
01 Rodillo Liso
01 Motoniveladora</t>
  </si>
  <si>
    <r>
      <t xml:space="preserve">Amazonas
</t>
    </r>
    <r>
      <rPr>
        <sz val="10"/>
        <color theme="1"/>
        <rFont val="Arial"/>
        <family val="2"/>
      </rPr>
      <t>Condorcanqui / Nieva</t>
    </r>
  </si>
  <si>
    <r>
      <t>Red Vial Nacional: PE-5ND, 
Tramo:</t>
    </r>
    <r>
      <rPr>
        <sz val="10"/>
        <rFont val="Arial"/>
        <family val="2"/>
      </rPr>
      <t xml:space="preserve"> Wawiko -Km 58, 
</t>
    </r>
    <r>
      <rPr>
        <b/>
        <sz val="10"/>
        <rFont val="Arial"/>
        <family val="2"/>
      </rPr>
      <t>Sector:</t>
    </r>
    <r>
      <rPr>
        <sz val="10"/>
        <rFont val="Arial"/>
        <family val="2"/>
      </rPr>
      <t xml:space="preserve"> Kayants Km 35+040 - Km 35+051</t>
    </r>
  </si>
  <si>
    <t>VIALES-004071</t>
  </si>
  <si>
    <r>
      <t xml:space="preserve">Red Vial Nacional: PE-5NA,
Tramo: </t>
    </r>
    <r>
      <rPr>
        <sz val="10"/>
        <rFont val="Arial"/>
        <family val="2"/>
      </rPr>
      <t>Codo del Pozuzo - Emp.5N,</t>
    </r>
    <r>
      <rPr>
        <b/>
        <sz val="10"/>
        <rFont val="Arial"/>
        <family val="2"/>
      </rPr>
      <t xml:space="preserve">
Sector:</t>
    </r>
    <r>
      <rPr>
        <sz val="10"/>
        <rFont val="Arial"/>
        <family val="2"/>
      </rPr>
      <t xml:space="preserve"> Codo de Pozuzo Km 246+080 - Km 246+200</t>
    </r>
  </si>
  <si>
    <t xml:space="preserve">Maquinaria del Contratista Conservador Consorcio Corredor Vial
01 Excavadora
</t>
  </si>
  <si>
    <t>VIALES-004074</t>
  </si>
  <si>
    <r>
      <t xml:space="preserve">Red Vial Nacional: PE-16A,
Tramo: </t>
    </r>
    <r>
      <rPr>
        <sz val="10"/>
        <rFont val="Arial"/>
        <family val="2"/>
      </rPr>
      <t>Pamplona - Cajatambo,</t>
    </r>
    <r>
      <rPr>
        <b/>
        <sz val="10"/>
        <rFont val="Arial"/>
        <family val="2"/>
      </rPr>
      <t xml:space="preserve">
Sector:</t>
    </r>
    <r>
      <rPr>
        <sz val="10"/>
        <rFont val="Arial"/>
        <family val="2"/>
      </rPr>
      <t xml:space="preserve"> Huancapon Km 88+580 - Km 88+605</t>
    </r>
  </si>
  <si>
    <t>VIALES-004075</t>
  </si>
  <si>
    <t>VIALES-004076</t>
  </si>
  <si>
    <r>
      <rPr>
        <b/>
        <sz val="10"/>
        <color theme="1"/>
        <rFont val="Arial"/>
        <family val="2"/>
      </rPr>
      <t>Cusco</t>
    </r>
    <r>
      <rPr>
        <sz val="10"/>
        <color theme="1"/>
        <rFont val="Arial"/>
        <family val="2"/>
      </rPr>
      <t xml:space="preserve">
Anta  / Chinchaypujio</t>
    </r>
  </si>
  <si>
    <r>
      <t xml:space="preserve">Red Vial Nacional: PE-38, 
Tramo: </t>
    </r>
    <r>
      <rPr>
        <sz val="10"/>
        <rFont val="Arial"/>
        <family val="2"/>
      </rPr>
      <t xml:space="preserve">Alto de la Alianza - Tarata,
</t>
    </r>
    <r>
      <rPr>
        <b/>
        <sz val="10"/>
        <rFont val="Arial"/>
        <family val="2"/>
      </rPr>
      <t xml:space="preserve">Sector: </t>
    </r>
    <r>
      <rPr>
        <sz val="10"/>
        <rFont val="Arial"/>
        <family val="2"/>
      </rPr>
      <t>Puente Chaka Wira Km 90+260 - Km 90+280</t>
    </r>
  </si>
  <si>
    <t>VIALES-004078</t>
  </si>
  <si>
    <t>VIALES-004079</t>
  </si>
  <si>
    <t>MAQUINARIA
(Cantidad/tipo)</t>
  </si>
  <si>
    <r>
      <t xml:space="preserve">Red Vial Nacional: PE-3ND,
Tramo: </t>
    </r>
    <r>
      <rPr>
        <sz val="10"/>
        <rFont val="Arial"/>
        <family val="2"/>
      </rPr>
      <t>San Andrés - Santo Tomás,</t>
    </r>
    <r>
      <rPr>
        <b/>
        <sz val="10"/>
        <rFont val="Arial"/>
        <family val="2"/>
      </rPr>
      <t xml:space="preserve">
Sector:</t>
    </r>
    <r>
      <rPr>
        <sz val="10"/>
        <rFont val="Arial"/>
        <family val="2"/>
      </rPr>
      <t xml:space="preserve"> San Andrés Km 51+954 - Km 52+245</t>
    </r>
  </si>
  <si>
    <r>
      <t xml:space="preserve">Red Vial Nacional: PE-3SF,
Tramo: </t>
    </r>
    <r>
      <rPr>
        <sz val="10"/>
        <color theme="1"/>
        <rFont val="Arial"/>
        <family val="2"/>
      </rPr>
      <t>EMP PE-3S (Mollepuquio) - Cotabambas,</t>
    </r>
    <r>
      <rPr>
        <b/>
        <sz val="10"/>
        <color theme="1"/>
        <rFont val="Arial"/>
        <family val="2"/>
      </rPr>
      <t xml:space="preserve">
Sector:</t>
    </r>
    <r>
      <rPr>
        <sz val="10"/>
        <color theme="1"/>
        <rFont val="Arial"/>
        <family val="2"/>
      </rPr>
      <t xml:space="preserve"> Condorhuachana Km 375+600 - Km 375+650</t>
    </r>
  </si>
  <si>
    <r>
      <t xml:space="preserve">Ayacucho
</t>
    </r>
    <r>
      <rPr>
        <sz val="10"/>
        <color theme="1"/>
        <rFont val="Arial"/>
        <family val="2"/>
      </rPr>
      <t>Lucanas / Puquio</t>
    </r>
  </si>
  <si>
    <t>Maquinaria del Contratista Conservador Construcción y Administración S.A. (Casa Constructores)</t>
  </si>
  <si>
    <t>Maquinaria del Contratista Conservador Consorcio Vial Pamplona Cajatambo
01 Retroexcavadora
01 Camión volquete</t>
  </si>
  <si>
    <r>
      <rPr>
        <b/>
        <sz val="10"/>
        <rFont val="Arial"/>
        <family val="2"/>
      </rPr>
      <t xml:space="preserve">CORPAC </t>
    </r>
    <r>
      <rPr>
        <sz val="10"/>
        <rFont val="Arial"/>
        <family val="2"/>
      </rPr>
      <t xml:space="preserve">
Comunicación vía correo:
Operador COE
Correo: coe-callao@corpac.gob.pe
</t>
    </r>
  </si>
  <si>
    <r>
      <rPr>
        <b/>
        <sz val="10"/>
        <rFont val="Arial"/>
        <family val="2"/>
      </rPr>
      <t>CORPAC</t>
    </r>
    <r>
      <rPr>
        <sz val="10"/>
        <rFont val="Arial"/>
        <family val="2"/>
      </rPr>
      <t xml:space="preserve"> 
Comunicación vía correo:
Operador COE
Correo: coe-callao@corpac.gob.pe
</t>
    </r>
  </si>
  <si>
    <t>VIALES-004081</t>
  </si>
  <si>
    <r>
      <t>Red Vial Nacional: PE-3N, 
Tramo:</t>
    </r>
    <r>
      <rPr>
        <sz val="10"/>
        <rFont val="Arial"/>
        <family val="2"/>
      </rPr>
      <t xml:space="preserve"> Hualapampa - Sondor,
</t>
    </r>
    <r>
      <rPr>
        <b/>
        <sz val="10"/>
        <rFont val="Arial"/>
        <family val="2"/>
      </rPr>
      <t>Sector:</t>
    </r>
    <r>
      <rPr>
        <sz val="10"/>
        <rFont val="Arial"/>
        <family val="2"/>
      </rPr>
      <t xml:space="preserve"> Alto Hualapampa Km 1631+889 - Km 1631+899</t>
    </r>
  </si>
  <si>
    <t>VIALES-004082</t>
  </si>
  <si>
    <r>
      <t xml:space="preserve">Ica
</t>
    </r>
    <r>
      <rPr>
        <sz val="10"/>
        <color theme="1"/>
        <rFont val="Arial"/>
        <family val="2"/>
      </rPr>
      <t>Pisco / Huancano</t>
    </r>
  </si>
  <si>
    <r>
      <t xml:space="preserve">Red Vial Nacional: PE-28A,
Tramo: </t>
    </r>
    <r>
      <rPr>
        <sz val="10"/>
        <rFont val="Arial"/>
        <family val="2"/>
      </rPr>
      <t>San Clemente - Pte. Suyacuna,</t>
    </r>
    <r>
      <rPr>
        <b/>
        <sz val="10"/>
        <rFont val="Arial"/>
        <family val="2"/>
      </rPr>
      <t xml:space="preserve">
Sector: </t>
    </r>
    <r>
      <rPr>
        <sz val="10"/>
        <rFont val="Arial"/>
        <family val="2"/>
      </rPr>
      <t>Huancano Km 58+937 - Km 58+952</t>
    </r>
  </si>
  <si>
    <t>VIALES-004083</t>
  </si>
  <si>
    <r>
      <t xml:space="preserve">Junín
</t>
    </r>
    <r>
      <rPr>
        <sz val="10"/>
        <color theme="1"/>
        <rFont val="Arial"/>
        <family val="2"/>
      </rPr>
      <t>Yauli / Marcapomacocha</t>
    </r>
  </si>
  <si>
    <r>
      <t xml:space="preserve">Red Vial Nacional: PE-3NG,
Tramo: </t>
    </r>
    <r>
      <rPr>
        <sz val="10"/>
        <rFont val="Arial"/>
        <family val="2"/>
      </rPr>
      <t>Conocancha - Chinchán,</t>
    </r>
    <r>
      <rPr>
        <b/>
        <sz val="10"/>
        <rFont val="Arial"/>
        <family val="2"/>
      </rPr>
      <t xml:space="preserve">
Sector:</t>
    </r>
    <r>
      <rPr>
        <sz val="10"/>
        <rFont val="Arial"/>
        <family val="2"/>
      </rPr>
      <t xml:space="preserve"> Marcapomacocha Km 93+500 - Km 96+500</t>
    </r>
  </si>
  <si>
    <t>Maquinaria del Contratista Conservador Consorcio Pumahuasi
01 Excavadora
02 Camión volquete</t>
  </si>
  <si>
    <r>
      <t xml:space="preserve">Red Vial Nacional: PE-3N, 
Tramo: </t>
    </r>
    <r>
      <rPr>
        <sz val="10"/>
        <rFont val="Arial"/>
        <family val="2"/>
      </rPr>
      <t>Dv. Olmos - Corral Quemado</t>
    </r>
    <r>
      <rPr>
        <b/>
        <sz val="10"/>
        <rFont val="Arial"/>
        <family val="2"/>
      </rPr>
      <t>,
Sector:</t>
    </r>
    <r>
      <rPr>
        <sz val="10"/>
        <rFont val="Arial"/>
        <family val="2"/>
      </rPr>
      <t xml:space="preserve"> Km 1623+400 (Local Km 68+400)</t>
    </r>
  </si>
  <si>
    <r>
      <t>Red Vial Nacional: PE-34H, 
Tramo:</t>
    </r>
    <r>
      <rPr>
        <sz val="10"/>
        <rFont val="Arial"/>
        <family val="2"/>
      </rPr>
      <t xml:space="preserve"> Quiquira -  Putina Punco,
</t>
    </r>
    <r>
      <rPr>
        <b/>
        <sz val="10"/>
        <rFont val="Arial"/>
        <family val="2"/>
      </rPr>
      <t>Sector:</t>
    </r>
    <r>
      <rPr>
        <sz val="10"/>
        <rFont val="Arial"/>
        <family val="2"/>
      </rPr>
      <t xml:space="preserve"> San Martín de Tambopata Km 297+410 - Km 297+500</t>
    </r>
  </si>
  <si>
    <t>VIALES-004084</t>
  </si>
  <si>
    <t>Maquinaria del Contratista Conservador Construcción y Administración SA</t>
  </si>
  <si>
    <t>Maquinaria del Contratista Conservador Consorcio Matarani</t>
  </si>
  <si>
    <t>VIALES-004087</t>
  </si>
  <si>
    <r>
      <t>Red Vial Nacional: PE-3N, 
Tramo:</t>
    </r>
    <r>
      <rPr>
        <sz val="10"/>
        <rFont val="Arial"/>
        <family val="2"/>
      </rPr>
      <t xml:space="preserve"> Dv. Curilcas - Socchabamba,
</t>
    </r>
    <r>
      <rPr>
        <b/>
        <sz val="10"/>
        <rFont val="Arial"/>
        <family val="2"/>
      </rPr>
      <t>Sector:</t>
    </r>
    <r>
      <rPr>
        <sz val="10"/>
        <rFont val="Arial"/>
        <family val="2"/>
      </rPr>
      <t xml:space="preserve"> Pacainio Km 1941+219 - Km 1941+239</t>
    </r>
  </si>
  <si>
    <t>VIALES-004088</t>
  </si>
  <si>
    <r>
      <rPr>
        <b/>
        <sz val="10"/>
        <color theme="1"/>
        <rFont val="Arial"/>
        <family val="2"/>
      </rPr>
      <t>Cajamarca</t>
    </r>
    <r>
      <rPr>
        <sz val="10"/>
        <color theme="1"/>
        <rFont val="Arial"/>
        <family val="2"/>
      </rPr>
      <t xml:space="preserve">
Cutervo / Santo Tomás</t>
    </r>
  </si>
  <si>
    <r>
      <t>Red Vial Nacional: PE-3ND, 
Tramo:</t>
    </r>
    <r>
      <rPr>
        <sz val="10"/>
        <rFont val="Arial"/>
        <family val="2"/>
      </rPr>
      <t xml:space="preserve"> San Andrés - Santo Tomás,
</t>
    </r>
    <r>
      <rPr>
        <b/>
        <sz val="10"/>
        <rFont val="Arial"/>
        <family val="2"/>
      </rPr>
      <t>Sector:</t>
    </r>
    <r>
      <rPr>
        <sz val="10"/>
        <rFont val="Arial"/>
        <family val="2"/>
      </rPr>
      <t xml:space="preserve"> Alto Pajonal Km 59+180 - Km 59+190</t>
    </r>
  </si>
  <si>
    <r>
      <t>Red Vial Nacional: PE-3N, 
Tramo:</t>
    </r>
    <r>
      <rPr>
        <sz val="10"/>
        <rFont val="Arial"/>
        <family val="2"/>
      </rPr>
      <t xml:space="preserve"> Dv. Cerro de Pasco - Huánuco
</t>
    </r>
    <r>
      <rPr>
        <b/>
        <sz val="10"/>
        <rFont val="Arial"/>
        <family val="2"/>
      </rPr>
      <t>Sector:</t>
    </r>
    <r>
      <rPr>
        <sz val="10"/>
        <rFont val="Arial"/>
        <family val="2"/>
      </rPr>
      <t xml:space="preserve">  La Quinua Km 146+500 - Km 146+550</t>
    </r>
  </si>
  <si>
    <t>Maquinaria del Contratista Conservador Mota Engil
01 Excavadora 
02 Camión volquete
01 Cargador frontal</t>
  </si>
  <si>
    <r>
      <t xml:space="preserve">Ayacucho
</t>
    </r>
    <r>
      <rPr>
        <sz val="10"/>
        <color theme="1"/>
        <rFont val="Arial"/>
        <family val="2"/>
      </rPr>
      <t>Lucanas / Chaviña</t>
    </r>
  </si>
  <si>
    <r>
      <t xml:space="preserve">Red Vial Nacional: PE-32,
Tramo: </t>
    </r>
    <r>
      <rPr>
        <sz val="10"/>
        <rFont val="Arial"/>
        <family val="2"/>
      </rPr>
      <t>Chaviña - Puquio,</t>
    </r>
    <r>
      <rPr>
        <b/>
        <sz val="10"/>
        <rFont val="Arial"/>
        <family val="2"/>
      </rPr>
      <t xml:space="preserve">
Sector: </t>
    </r>
    <r>
      <rPr>
        <sz val="10"/>
        <rFont val="Arial"/>
        <family val="2"/>
      </rPr>
      <t>Puma Raurra Km 230+910 - Km 230+950</t>
    </r>
  </si>
  <si>
    <t xml:space="preserve">Maquinaria del Contratista Conservador Consorcio Vial Puquio
</t>
  </si>
  <si>
    <r>
      <t xml:space="preserve">Red Vial Nacional: PE-32,
Tramo: </t>
    </r>
    <r>
      <rPr>
        <sz val="10"/>
        <rFont val="Arial"/>
        <family val="2"/>
      </rPr>
      <t>Chaviña - Puquio,</t>
    </r>
    <r>
      <rPr>
        <b/>
        <sz val="10"/>
        <rFont val="Arial"/>
        <family val="2"/>
      </rPr>
      <t xml:space="preserve">
Sector: </t>
    </r>
    <r>
      <rPr>
        <sz val="10"/>
        <rFont val="Arial"/>
        <family val="2"/>
      </rPr>
      <t>Puquio Km 293+000 - Km 295+300</t>
    </r>
  </si>
  <si>
    <t>VIALES-004093</t>
  </si>
  <si>
    <t>Maquinaria del Contratista Conservador Consorcio Vial Puquio
01 Retroexcavadora
01 Camión volquete</t>
  </si>
  <si>
    <t>VIALES-004094</t>
  </si>
  <si>
    <t>29.05.24</t>
  </si>
  <si>
    <t>Puma Raurra</t>
  </si>
  <si>
    <t>PE-32</t>
  </si>
  <si>
    <t>Río Moche Bajo.</t>
  </si>
  <si>
    <t>PE-10A</t>
  </si>
  <si>
    <t>Casmiche</t>
  </si>
  <si>
    <t>15.03.19</t>
  </si>
  <si>
    <r>
      <t>Red Vial Nacional: PE-3N, 
Tramo:</t>
    </r>
    <r>
      <rPr>
        <sz val="10"/>
        <rFont val="Arial"/>
        <family val="2"/>
      </rPr>
      <t xml:space="preserve"> Dv. Curilcas - Socchabamba,
</t>
    </r>
    <r>
      <rPr>
        <b/>
        <sz val="10"/>
        <rFont val="Arial"/>
        <family val="2"/>
      </rPr>
      <t>Sector:</t>
    </r>
    <r>
      <rPr>
        <sz val="10"/>
        <rFont val="Arial"/>
        <family val="2"/>
      </rPr>
      <t xml:space="preserve"> El Tambo Km 1884+335 - Km 1884+360</t>
    </r>
  </si>
  <si>
    <t>VIALES-004096</t>
  </si>
  <si>
    <t xml:space="preserve">Maquinaria del Contratista Conservador Consorcio Vial Sondor Vado Grande
01 Camión volquete
</t>
  </si>
  <si>
    <r>
      <t>Red Vial Nacional: PE-34H, 
Tramo:</t>
    </r>
    <r>
      <rPr>
        <sz val="10"/>
        <rFont val="Arial"/>
        <family val="2"/>
      </rPr>
      <t xml:space="preserve"> Dv. Chuquine - Sandia,
</t>
    </r>
    <r>
      <rPr>
        <b/>
        <sz val="10"/>
        <rFont val="Arial"/>
        <family val="2"/>
      </rPr>
      <t>Sector:</t>
    </r>
    <r>
      <rPr>
        <sz val="10"/>
        <rFont val="Arial"/>
        <family val="2"/>
      </rPr>
      <t xml:space="preserve"> Ayo Km 217+080 - Km 217+150</t>
    </r>
  </si>
  <si>
    <t>Maquinaria del Contratista Conservador Mota Engil
01 Cargador frontal
01 Excavadora 
02 Camión volquete</t>
  </si>
  <si>
    <t>VIALES-004097</t>
  </si>
  <si>
    <r>
      <t xml:space="preserve">Áncash
</t>
    </r>
    <r>
      <rPr>
        <sz val="10"/>
        <color theme="1"/>
        <rFont val="Arial"/>
        <family val="2"/>
      </rPr>
      <t>Huari / Anra</t>
    </r>
  </si>
  <si>
    <r>
      <t xml:space="preserve">Red Vial Nacional: PE-14D,
Tramo: </t>
    </r>
    <r>
      <rPr>
        <sz val="10"/>
        <rFont val="Arial"/>
        <family val="2"/>
      </rPr>
      <t>Alpash - Puchca,</t>
    </r>
    <r>
      <rPr>
        <b/>
        <sz val="10"/>
        <rFont val="Arial"/>
        <family val="2"/>
      </rPr>
      <t xml:space="preserve">
Sector: </t>
    </r>
    <r>
      <rPr>
        <sz val="10"/>
        <rFont val="Arial"/>
        <family val="2"/>
      </rPr>
      <t>Maraypampa Km 1+200 - Km 1+240</t>
    </r>
  </si>
  <si>
    <t>VIALES-004098</t>
  </si>
  <si>
    <r>
      <rPr>
        <b/>
        <sz val="10"/>
        <color theme="1"/>
        <rFont val="Arial"/>
        <family val="2"/>
      </rPr>
      <t>Lima</t>
    </r>
    <r>
      <rPr>
        <sz val="10"/>
        <color theme="1"/>
        <rFont val="Arial"/>
        <family val="2"/>
      </rPr>
      <t xml:space="preserve">
Cajatambo / Huancapon</t>
    </r>
  </si>
  <si>
    <r>
      <t>Red Vial Nacional: PE-16A, 
Tramo:</t>
    </r>
    <r>
      <rPr>
        <sz val="10"/>
        <rFont val="Arial"/>
        <family val="2"/>
      </rPr>
      <t xml:space="preserve"> Pamplona - Cajatambo,
</t>
    </r>
    <r>
      <rPr>
        <b/>
        <sz val="10"/>
        <rFont val="Arial"/>
        <family val="2"/>
      </rPr>
      <t>Sector:</t>
    </r>
    <r>
      <rPr>
        <sz val="10"/>
        <rFont val="Arial"/>
        <family val="2"/>
      </rPr>
      <t xml:space="preserve"> Huancapon Km 91+830 - Km 91+900</t>
    </r>
  </si>
  <si>
    <t>Maquinaria del Contratista Conservador Consorcio Vial Pamplona Cajatambo
01 Excavadora
01 Camión frontal
01 Camión volquete</t>
  </si>
  <si>
    <t>VIALES-004099</t>
  </si>
  <si>
    <r>
      <t>Red Vial Nacional: PE-5N, 
Tramo:</t>
    </r>
    <r>
      <rPr>
        <sz val="10"/>
        <rFont val="Arial"/>
        <family val="2"/>
      </rPr>
      <t xml:space="preserve"> Villa Rica - Cacazu,
</t>
    </r>
    <r>
      <rPr>
        <b/>
        <sz val="10"/>
        <rFont val="Arial"/>
        <family val="2"/>
      </rPr>
      <t>Sector:</t>
    </r>
    <r>
      <rPr>
        <sz val="10"/>
        <rFont val="Arial"/>
        <family val="2"/>
      </rPr>
      <t xml:space="preserve"> Mellizos - Ticlio Chico Km 57+000 - Km 61+000</t>
    </r>
  </si>
  <si>
    <t>VIALES-004100</t>
  </si>
  <si>
    <r>
      <t xml:space="preserve">Pasco
</t>
    </r>
    <r>
      <rPr>
        <sz val="10"/>
        <color theme="1"/>
        <rFont val="Arial"/>
        <family val="2"/>
      </rPr>
      <t>Pasco / Yanacancha</t>
    </r>
  </si>
  <si>
    <r>
      <t>Red Vial Nacional: PE-3N, 
Tramo:</t>
    </r>
    <r>
      <rPr>
        <sz val="10"/>
        <rFont val="Arial"/>
        <family val="2"/>
      </rPr>
      <t xml:space="preserve"> DV. Cerro Pasco - Huánuco,
</t>
    </r>
    <r>
      <rPr>
        <b/>
        <sz val="10"/>
        <rFont val="Arial"/>
        <family val="2"/>
      </rPr>
      <t>Sector:</t>
    </r>
    <r>
      <rPr>
        <sz val="10"/>
        <rFont val="Arial"/>
        <family val="2"/>
      </rPr>
      <t xml:space="preserve"> La Quinua Km 146+200 - Km 146+150</t>
    </r>
  </si>
  <si>
    <t>VIALES-004101</t>
  </si>
  <si>
    <t xml:space="preserve">31/05/2025   </t>
  </si>
  <si>
    <t>31/05/2025</t>
  </si>
  <si>
    <t xml:space="preserve">31/05/2025 </t>
  </si>
  <si>
    <r>
      <rPr>
        <b/>
        <sz val="10"/>
        <rFont val="Arial"/>
        <family val="2"/>
      </rPr>
      <t>Deterioro de infraestructura - Daño en la estructura de puente</t>
    </r>
    <r>
      <rPr>
        <sz val="10"/>
        <rFont val="Arial"/>
        <family val="2"/>
      </rPr>
      <t xml:space="preserve">
Debido al deterioro de infraestructura, se produjo daño en la estructura del puente Aquia interrumpiendo la vía.
31.05.25 PVN Zonal Áncash realiza actividades de señalización en el lugar afectado. Asimismo, coordinaciones administrativas tales como trámite del plan de trabajo y elaboración de los términos de referencia.</t>
    </r>
  </si>
  <si>
    <r>
      <rPr>
        <b/>
        <sz val="10"/>
        <rFont val="Arial"/>
        <family val="2"/>
      </rPr>
      <t>Deterioro de infraestructura - Daño estructural en puente</t>
    </r>
    <r>
      <rPr>
        <sz val="10"/>
        <rFont val="Arial"/>
        <family val="2"/>
      </rPr>
      <t xml:space="preserve">
Debido al deterioro de infraestructura del Puente Tuman, se ha bloqueado el tránsito vehicular.
31.05.25 PVN Zonal Lambayeque informa que el Conservador realiza señalización del área de trabajo, levantamiento topográfico, trazo y replanteo del eje del desvío provisional, limpieza y roce de vegetación en el desvío provisional del puente Tumán (aguas arriba y aguas abajo), explanación de terreno en el desvío provisional, colocación y compactación de material OVER para capa nivelante. Asimismo, ha dispuesto la instalación de alcantarillas.</t>
    </r>
  </si>
  <si>
    <r>
      <rPr>
        <b/>
        <sz val="10"/>
        <rFont val="Arial"/>
        <family val="2"/>
      </rPr>
      <t>Precipitaciones pluviales - Pérdida de plataforma</t>
    </r>
    <r>
      <rPr>
        <sz val="10"/>
        <rFont val="Arial"/>
        <family val="2"/>
      </rPr>
      <t xml:space="preserve">
Debido a las constantes precipitaciones pluviales en sector y acción de la naturaleza, produjo la pérdida de la plataforma, afectando la transitabilidad de la vía.
31.05.25 PVN Zonal La Libertad informa que el Conservador reporta que los trabajos de emergencia se encuentran suspendidos debido a que la falla geológica es irreversible y no hay condiciones para seguir trabajando, se ha dispuesto recuperación de plataforma.</t>
    </r>
  </si>
  <si>
    <r>
      <rPr>
        <b/>
        <sz val="10"/>
        <rFont val="Arial"/>
        <family val="2"/>
      </rPr>
      <t>Precipitaciones pluviales - Pérdida de plataforma</t>
    </r>
    <r>
      <rPr>
        <sz val="10"/>
        <rFont val="Arial"/>
        <family val="2"/>
      </rPr>
      <t xml:space="preserve">
Debido a las constantes precipitaciones pluviales en sector y acción de la naturaleza, produjo la pérdida de la plataforma, afectando la transitabilidad de la vía.
31.05.25 PVN Zonal La Libertad informa que el Conservador suspendió trabajos, debido a que en el km 37+640 una falla geológica se activó producto de las lluvias torrenciales de la zona por ello no se puede ingresar a la zona del 38+320. por tal motivo el tránsito vehicular se encuentra interrumpido.
Ruta alterna: Km 35 se encuentra una ruta alterna (antes de llegar al convento)</t>
    </r>
  </si>
  <si>
    <r>
      <rPr>
        <b/>
        <sz val="10"/>
        <rFont val="Arial"/>
        <family val="2"/>
      </rPr>
      <t>Acción humana - Manifestación</t>
    </r>
    <r>
      <rPr>
        <sz val="10"/>
        <rFont val="Arial"/>
        <family val="2"/>
      </rPr>
      <t xml:space="preserve">
Debido a disturbios sociales por pobladores en el anexo de Pampilla, reclamando la construcción de la vía Evitamiento que desvíe el tránsito de vehículos pesados, afectando la vía parcialmente.
31.05.25 PVN Zonal Arequipa informa que el Conservador gestriona los recursos para atender la emergencia.</t>
    </r>
  </si>
  <si>
    <r>
      <rPr>
        <b/>
        <sz val="10"/>
        <rFont val="Arial"/>
        <family val="2"/>
      </rPr>
      <t>Precipitaciones pluviales - Ahuellamiento</t>
    </r>
    <r>
      <rPr>
        <sz val="10"/>
        <rFont val="Arial"/>
        <family val="2"/>
      </rPr>
      <t xml:space="preserve">
Debido a las constantes precipitaciones pluviales en el sector, ocasionaron deformación profunda (&gt;15 Cm), afectando el tránsito vehicular.
31.05.25 PVN Zonal Junín - Pasco informa que realiza las coordinaciones y gestiones para la atención de emergencia vial.</t>
    </r>
  </si>
  <si>
    <r>
      <rPr>
        <b/>
        <sz val="10"/>
        <rFont val="Arial"/>
        <family val="2"/>
      </rPr>
      <t>Precipitaciones pluviales - Derrumbe</t>
    </r>
    <r>
      <rPr>
        <sz val="10"/>
        <rFont val="Arial"/>
        <family val="2"/>
      </rPr>
      <t xml:space="preserve">
Debido a las precipitaciones pluviales, se produjo derrumbe mayor de material, afectando la vía parcialmente.
31.05.25 PVN Zonal Puno informa que el Conservador realiza la eliminación de material de derrumbe.</t>
    </r>
  </si>
  <si>
    <r>
      <rPr>
        <b/>
        <sz val="10"/>
        <rFont val="Arial"/>
        <family val="2"/>
      </rPr>
      <t>Precipitaciones pluviales - Erosión de plataforma</t>
    </r>
    <r>
      <rPr>
        <sz val="10"/>
        <rFont val="Arial"/>
        <family val="2"/>
      </rPr>
      <t xml:space="preserve">
Debido a las constantes precipitaciones pluviales en sector, produjo la erosión y socavación de la plataforma, afectando la transitabilidad de la vía.
31.05.25 PVN Zonal Piura - Tumbes informa que el Conservador realiza trabajos de señalización preventiva y excavación para la colocación de muro bolsacreto</t>
    </r>
  </si>
  <si>
    <r>
      <rPr>
        <b/>
        <sz val="10"/>
        <rFont val="Arial"/>
        <family val="2"/>
      </rPr>
      <t>Precipitaciones pluviales - Ahuellamiento</t>
    </r>
    <r>
      <rPr>
        <sz val="10"/>
        <rFont val="Arial"/>
        <family val="2"/>
      </rPr>
      <t xml:space="preserve">
Debido a las constantes precipitaciones pluviales en la zona, se produjo deformaciones profundas de la plataforma en la vía, afectando la transitabilidad.
31.05.25 PVN Zonal Ica informa que el Conservador realiza la reconformación de plataforma. </t>
    </r>
  </si>
  <si>
    <r>
      <rPr>
        <b/>
        <sz val="10"/>
        <rFont val="Arial"/>
        <family val="2"/>
      </rPr>
      <t>Precipitaciones pluviales - Pérdida de plataforma</t>
    </r>
    <r>
      <rPr>
        <sz val="10"/>
        <rFont val="Arial"/>
        <family val="2"/>
      </rPr>
      <t xml:space="preserve">
Debido a las constantes precipitaciones pluviales en sector y acción de la naturaleza, produjo la pérdida de la plataforma, afectando la transitabilidad de la vía.
31.05.25 PVN Zonal Lima informa que el Conservador realiza  el control de tráfico, relleno de talud inferior.</t>
    </r>
  </si>
  <si>
    <r>
      <rPr>
        <b/>
        <sz val="10"/>
        <rFont val="Arial"/>
        <family val="2"/>
      </rPr>
      <t>Precipitaciones pluviales - Erosión en la estructura del puente</t>
    </r>
    <r>
      <rPr>
        <sz val="10"/>
        <rFont val="Arial"/>
        <family val="2"/>
      </rPr>
      <t xml:space="preserve">
Debido a las constantes precipitaciones pluviales en la zona, se ha producido inestabilidad en el talud inferior, las cuales han generado la erosión, socavación del estribo del puente existente.
31.05.25 PVN Zonal Ica informa que el Conservador realiza el control de socavación y el control del tránsito, asimismo se ha dispuesto el control de la erosión y protección del estribo del puente existente</t>
    </r>
  </si>
  <si>
    <r>
      <rPr>
        <b/>
        <sz val="10"/>
        <rFont val="Arial"/>
        <family val="2"/>
      </rPr>
      <t>Precipitaciones pluviales - Pérdida de plataforma</t>
    </r>
    <r>
      <rPr>
        <sz val="10"/>
        <rFont val="Arial"/>
        <family val="2"/>
      </rPr>
      <t xml:space="preserve">
Debido a las constantes precipitaciones pluviales en sector y acción de la naturaleza, produjo la pérdida de la plataforma, afectando la transitabilidad de la vía.
31.05.25 PVN Zonal Áncash informa que realiza la gestión de recursos para la atención de emergencia.</t>
    </r>
  </si>
  <si>
    <r>
      <rPr>
        <b/>
        <sz val="10"/>
        <rFont val="Arial"/>
        <family val="2"/>
      </rPr>
      <t>Precipitaciones pluviales - Erosión de alcantarilla</t>
    </r>
    <r>
      <rPr>
        <sz val="10"/>
        <rFont val="Arial"/>
        <family val="2"/>
      </rPr>
      <t xml:space="preserve">
Debido a las constantes precipitaciones pluviales en sector, produjo la erosión y socavación de la alcantarilla, afectando la transitabilidad de la vía.
31.05.25 PVN Zonal Lambayeque realiza la señalización en el sector afectado, asimismo, realiza el perfilado y excavación para instalación de alcantarilla.</t>
    </r>
  </si>
  <si>
    <r>
      <rPr>
        <b/>
        <sz val="10"/>
        <rFont val="Arial"/>
        <family val="2"/>
      </rPr>
      <t>Precipitaciones pluviales - Erosión de plataforma</t>
    </r>
    <r>
      <rPr>
        <sz val="10"/>
        <rFont val="Arial"/>
        <family val="2"/>
      </rPr>
      <t xml:space="preserve">
Debido a las constantes precipitaciones pluviales en sector, produjo la erosión y socavación de la plataforma, afectando la transitabilidad de la vía.
31.05.25 PVN Zonal Piura - Tumbes informa que el Conservador realiza trabajos de excavación, se dispuso, colocación de señalización preventiva para la colocación de muro bolsacreto.</t>
    </r>
  </si>
  <si>
    <r>
      <rPr>
        <b/>
        <sz val="10"/>
        <rFont val="Arial"/>
        <family val="2"/>
      </rPr>
      <t>Precipitaciones pluviales - Erosión de plataforma</t>
    </r>
    <r>
      <rPr>
        <sz val="10"/>
        <rFont val="Arial"/>
        <family val="2"/>
      </rPr>
      <t xml:space="preserve">
Debido a las constantes precipitaciones pluviales en sector, produjo la erosión, afectando la transitabilidad de la vía.
31.05.25 PVN Zonal Huánuco informa que realiza las coordinaciones y gestiones para la atención de emergencia vial.</t>
    </r>
  </si>
  <si>
    <r>
      <rPr>
        <b/>
        <sz val="10"/>
        <rFont val="Arial"/>
        <family val="2"/>
      </rPr>
      <t>Precipitaciones pluviales - Asentamiento de plataforma</t>
    </r>
    <r>
      <rPr>
        <sz val="10"/>
        <rFont val="Arial"/>
        <family val="2"/>
      </rPr>
      <t xml:space="preserve">
Debido a las precipitaciones pluviales en el sector ocasionaron la el asentamiento de plataforma el cual que afectó parcialmente la vía.
31.05.25 PVN Zonal Puno informa que el Conservador realiza eliminación de material de derrumbe. Asimismo, se ha dispuesto recuperación de la calzada.</t>
    </r>
  </si>
  <si>
    <r>
      <rPr>
        <b/>
        <sz val="10"/>
        <rFont val="Arial"/>
        <family val="2"/>
      </rPr>
      <t>Precipitaciones pluviales - Erosión de plataforma</t>
    </r>
    <r>
      <rPr>
        <sz val="10"/>
        <rFont val="Arial"/>
        <family val="2"/>
      </rPr>
      <t xml:space="preserve">
Debido a las constantes precipitaciones pluviales, se produjo la erosión de plataforma, afectando la vía parcialmente.
31.05.25 PVN Zonal Piura - Tumbes informa que el Conservador construirá un muro de concreto y calzadura del alero de salida de la alcantarilla existente.</t>
    </r>
  </si>
  <si>
    <r>
      <rPr>
        <b/>
        <sz val="10"/>
        <rFont val="Arial"/>
        <family val="2"/>
      </rPr>
      <t>Precipitaciones pluviales - Erosión de plataforma</t>
    </r>
    <r>
      <rPr>
        <sz val="10"/>
        <rFont val="Arial"/>
        <family val="2"/>
      </rPr>
      <t xml:space="preserve">
Debido a las precipitaciones pluviales en el sector y acumulación de aguas superficiales en punto bajo de la vía, se produjo erosión de plataforma afectando la vía parcialmente.
31.05.25 PVN Zonal Lambayeque procede a la señalización en la zona de trabajo, asimismo, excavación, colocación de tubería, relleno y compactación. Dispone la construcción de un pase de agua y demás estructuras necesarias con la finalidad de drenar aguas superficiales que provocan daños en la carretera.</t>
    </r>
  </si>
  <si>
    <r>
      <rPr>
        <b/>
        <sz val="10"/>
        <rFont val="Arial"/>
        <family val="2"/>
      </rPr>
      <t>Precipitaciones pluviales - Erosión de plataforma</t>
    </r>
    <r>
      <rPr>
        <sz val="10"/>
        <rFont val="Arial"/>
        <family val="2"/>
      </rPr>
      <t xml:space="preserve">
Debido a las precipitaciones pluviales en el sector, se produjo erosión de plataforma afectando la vía parcialmente.
31.05.25 PVN Zonal Tacna - Moquegua informa que el Conservador realiza trabajos de excavación, eliminación de material excedente, mejoramiento con material granular compactado, todo ello con el fin de recuperar la zona afectada y restablecer el tránsito vehicular.</t>
    </r>
  </si>
  <si>
    <r>
      <rPr>
        <b/>
        <sz val="10"/>
        <rFont val="Arial"/>
        <family val="2"/>
      </rPr>
      <t>Precipitaciones pluviales - Erosión de plataforma</t>
    </r>
    <r>
      <rPr>
        <sz val="10"/>
        <rFont val="Arial"/>
        <family val="2"/>
      </rPr>
      <t xml:space="preserve">
Debido a las precipitaciones pluviales en el sector, se produjo pérdida de plataforma afectando la vía parcialmente.
31.05.25 PVN Zonal Cusco - Apurímac realiza el control de tráfico, extracción, selección y acopio de roca y la construcción de accesos y desvíos.</t>
    </r>
  </si>
  <si>
    <r>
      <rPr>
        <b/>
        <sz val="10"/>
        <rFont val="Arial"/>
        <family val="2"/>
      </rPr>
      <t>Precipitaciones pluviales - Erosión de plataforma</t>
    </r>
    <r>
      <rPr>
        <sz val="10"/>
        <rFont val="Arial"/>
        <family val="2"/>
      </rPr>
      <t xml:space="preserve">
Debido a las precipitaciones pluviales en el sector, se produjo pérdida de plataforma afectando la vía parcialmente.
31.05.25 PVN Zonal Lima realiza el control de tráfico, extracción, selección y acopio de roca y la construcción de accesos y desvíos.</t>
    </r>
  </si>
  <si>
    <r>
      <rPr>
        <b/>
        <sz val="10"/>
        <rFont val="Arial"/>
        <family val="2"/>
      </rPr>
      <t>Precipitaciones pluviales - Erosión de plataforma</t>
    </r>
    <r>
      <rPr>
        <sz val="10"/>
        <rFont val="Arial"/>
        <family val="2"/>
      </rPr>
      <t xml:space="preserve">
Debido a las precipitaciones pluviales en el sector, se produjo erosión de plataforma afectando la vía parcialmente.
31.05.25 PVN Zonal Ucayali informa que el Conservador realiza trabajos de instalación de dispositivos de seguridad y movilización de equipos para la atención de la emergencia vial, actualmente se encuentra movilizando 01 excavadora.</t>
    </r>
  </si>
  <si>
    <r>
      <rPr>
        <b/>
        <sz val="10"/>
        <rFont val="Arial"/>
        <family val="2"/>
      </rPr>
      <t>Precipitaciones pluviales - Erosión de plataforma</t>
    </r>
    <r>
      <rPr>
        <sz val="10"/>
        <rFont val="Arial"/>
        <family val="2"/>
      </rPr>
      <t xml:space="preserve">
Debido a las precipitaciones pluviales en el sector, se produjo erosión de plataforma afectando la vía parcialmente.
31.05.25 PVN Zonal Amazonas informa que el Conservador  realiza la señalización preventiva del sector a intervenir, excavación manual. </t>
    </r>
  </si>
  <si>
    <r>
      <rPr>
        <b/>
        <sz val="10"/>
        <rFont val="Arial"/>
        <family val="2"/>
      </rPr>
      <t>Precipitaciones pluviales - Erosión de plataforma</t>
    </r>
    <r>
      <rPr>
        <sz val="10"/>
        <rFont val="Arial"/>
        <family val="2"/>
      </rPr>
      <t xml:space="preserve">
Debido a las precipitaciones pluviales en el sector, se produjo erosión de plataforma afectando la vía parcialmente.
31.05.25 PVN Zonal Cusco - Apurímac informa que el Conservador realiza las actividades de señalización, selección y acopio de rocas, perfilado de plataforma con fines de ampliar el ancho de plataforma y dar el pase provisional.</t>
    </r>
  </si>
  <si>
    <r>
      <rPr>
        <b/>
        <sz val="10"/>
        <rFont val="Arial"/>
        <family val="2"/>
      </rPr>
      <t>Precipitaciones pluviales - Erosión de plataforma</t>
    </r>
    <r>
      <rPr>
        <sz val="10"/>
        <rFont val="Arial"/>
        <family val="2"/>
      </rPr>
      <t xml:space="preserve">
Debido a las precipitaciones pluviales en el sector, se produjo erosión de plataforma afectando la vía parcialmente.
31.05.25 PVN Zonal Junín - Pasco informa que el Conservador realiza los trabajos de señalización y dispone ejecutar un muro.</t>
    </r>
  </si>
  <si>
    <r>
      <rPr>
        <b/>
        <sz val="10"/>
        <rFont val="Arial"/>
        <family val="2"/>
      </rPr>
      <t>Precipitaciones pluviales - Erosión de plataforma</t>
    </r>
    <r>
      <rPr>
        <sz val="10"/>
        <rFont val="Arial"/>
        <family val="2"/>
      </rPr>
      <t xml:space="preserve">
Debido a las constantes precipitaciones pluviales en sector, produjo la erosión y socavación de la plataforma, afectando la transitabilidad de la vía.
31.05.25 PVN Zonal Piura - Tumbes informa que el Conservador procede a colocar señalización, control de tránsito y trabajos de excavación para la colocación de muro bolsacreto.</t>
    </r>
  </si>
  <si>
    <r>
      <rPr>
        <b/>
        <sz val="10"/>
        <rFont val="Arial"/>
        <family val="2"/>
      </rPr>
      <t>Precipitaciones pluviales - Erosión de plataforma</t>
    </r>
    <r>
      <rPr>
        <sz val="10"/>
        <rFont val="Arial"/>
        <family val="2"/>
      </rPr>
      <t xml:space="preserve">
Debido a las constantes precipitaciones pluviales en sector, produjo la erosión y socavación de la plataforma, afectando la transitabilidad de la vía.
31.05.25 PVN Zonal Ica informa que realiza las coordinaciones para la construcción de un muro de contención de concreto con una longitud de 15 metros lineales.</t>
    </r>
  </si>
  <si>
    <r>
      <rPr>
        <b/>
        <sz val="10"/>
        <rFont val="Arial"/>
        <family val="2"/>
      </rPr>
      <t>Precipitaciones pluviales - Erosión de plataforma</t>
    </r>
    <r>
      <rPr>
        <sz val="10"/>
        <rFont val="Arial"/>
        <family val="2"/>
      </rPr>
      <t xml:space="preserve">
Debido a las constantes precipitaciones pluviales en sector, produjo la erosión y socavación de la plataforma, afectando la transitabilidad de la vía.
31.05.25 PVN Zonal San Martín - Loreto realiza los trabajos de rehabilitación de carpeta asfáltica.</t>
    </r>
  </si>
  <si>
    <r>
      <rPr>
        <b/>
        <sz val="10"/>
        <rFont val="Arial"/>
        <family val="2"/>
      </rPr>
      <t>Precipitaciones pluviales - Erosión de plataforma</t>
    </r>
    <r>
      <rPr>
        <sz val="10"/>
        <rFont val="Arial"/>
        <family val="2"/>
      </rPr>
      <t xml:space="preserve">
Debido a las constantes precipitaciones pluviales en el sector, se produjo inundación, afectando el tránsito vehicular.
31.05.25 PVN Zonal Cajamarca informa que Conservador,  realiza señalización preventiva, trabajos de perfilado y excavación manual para cimentación de base de muro.</t>
    </r>
  </si>
  <si>
    <r>
      <rPr>
        <b/>
        <sz val="10"/>
        <rFont val="Arial"/>
        <family val="2"/>
      </rPr>
      <t>Precipitaciones pluviales - Erosión de plataforma</t>
    </r>
    <r>
      <rPr>
        <sz val="10"/>
        <rFont val="Arial"/>
        <family val="2"/>
      </rPr>
      <t xml:space="preserve">
Debido a las precipitaciones pluviales en el sector, se produjo erosión de plataforma, afectando la transitabilidad vehicular.
31.05.25 PVN Zonal Ucayali informa que el Conservador continúa trabajos de carguío y transporte de roca.</t>
    </r>
  </si>
  <si>
    <r>
      <rPr>
        <b/>
        <sz val="10"/>
        <rFont val="Arial"/>
        <family val="2"/>
      </rPr>
      <t>Precipitaciones pluviales - Erosión de plataforma</t>
    </r>
    <r>
      <rPr>
        <sz val="10"/>
        <rFont val="Arial"/>
        <family val="2"/>
      </rPr>
      <t xml:space="preserve">
Debido a las precipitaciones pluviales en el sector, se produjo erosión de plataforma afectando la vía parcialmente.
31.05.25 PVN Zonal Lambayeque informa que el Conservador realiza señalización preventiva, trabajos de perfilado y excavación manual para cimentación de base de muro. Asimismo, ha dispuesto construcción de muro para evitar socavación de la plataforma.</t>
    </r>
  </si>
  <si>
    <r>
      <rPr>
        <b/>
        <sz val="10"/>
        <rFont val="Arial"/>
        <family val="2"/>
      </rPr>
      <t>Precipitaciones pluviales - Erosión de plataforma</t>
    </r>
    <r>
      <rPr>
        <sz val="10"/>
        <rFont val="Arial"/>
        <family val="2"/>
      </rPr>
      <t xml:space="preserve">
Debido a las precipitaciones pluviales en el sector y erosión del pie del talud, se produjo erosión de plataforma afectando la vía parcialmente.
31.05.25 PVN Zonal Huánuco informa que realiza gestiones para la contratación de los servicios.</t>
    </r>
  </si>
  <si>
    <r>
      <rPr>
        <b/>
        <sz val="10"/>
        <rFont val="Arial"/>
        <family val="2"/>
      </rPr>
      <t>Precipitaciones pluviales - Colapso de alcantarilla</t>
    </r>
    <r>
      <rPr>
        <sz val="10"/>
        <rFont val="Arial"/>
        <family val="2"/>
      </rPr>
      <t xml:space="preserve">
Debido a las constantes precipitaciones pluviales en el sector, se produjo colapso de alcantarilla, afectando el tránsito vehicular.
31.05.25 PVN Zonal Cusco - Apurímac informa que el Conservador realiza actividades de señalización, excavación, sembrado de TMC 36”, relleno y compactado</t>
    </r>
  </si>
  <si>
    <r>
      <rPr>
        <b/>
        <sz val="10"/>
        <rFont val="Arial"/>
        <family val="2"/>
      </rPr>
      <t>Precipitaciones pluviales - Pérdida de plataforma</t>
    </r>
    <r>
      <rPr>
        <sz val="10"/>
        <rFont val="Arial"/>
        <family val="2"/>
      </rPr>
      <t xml:space="preserve">
Debido a las constantes precipitaciones pluviales en sector y acción de la naturaleza, produjo la pérdida de la plataforma, afectando la transitabilidad de la vía.
31.05.25 PVN Zonal La Libertad informa que el Conservador realiza la eliminación del derrumbe.</t>
    </r>
  </si>
  <si>
    <r>
      <rPr>
        <b/>
        <sz val="10"/>
        <rFont val="Arial"/>
        <family val="2"/>
      </rPr>
      <t>Precipitaciones pluviales - Erosión de plataforma</t>
    </r>
    <r>
      <rPr>
        <sz val="10"/>
        <rFont val="Arial"/>
        <family val="2"/>
      </rPr>
      <t xml:space="preserve">
Debido a las precipitaciones pluviales en el sector, se produjo erosión de plataforma, afectando la transitabilidad vehicular.
31.05.25 PVN Zonal Amazonas informa que el Conservador realiza la señalización preventiva, del sector a intervenir</t>
    </r>
  </si>
  <si>
    <r>
      <rPr>
        <b/>
        <sz val="10"/>
        <rFont val="Arial"/>
        <family val="2"/>
      </rPr>
      <t>Precipitaciones pluviales - Daño en la estructura del puente</t>
    </r>
    <r>
      <rPr>
        <sz val="10"/>
        <rFont val="Arial"/>
        <family val="2"/>
      </rPr>
      <t xml:space="preserve">
Debido a las lluvias en la zona se produjo del Puente Cirato, se ha bloqueado el tránsito vehicular.
31.05.25 PVN Zonal Lambayeque informa que el Conservador realiza las actividades de señalización en dicha estructura, limpieza, selección de rocas y encauzamiento de río. Se dispone realizar un enrocado.</t>
    </r>
  </si>
  <si>
    <r>
      <rPr>
        <b/>
        <sz val="10"/>
        <rFont val="Arial"/>
        <family val="2"/>
      </rPr>
      <t>Precipitaciones pluviales - Erosión de plataforma</t>
    </r>
    <r>
      <rPr>
        <sz val="10"/>
        <rFont val="Arial"/>
        <family val="2"/>
      </rPr>
      <t xml:space="preserve">
Debido a las constantes precipitaciones pluviales en sector, produjo la erosión y socavación de la plataforma, afectando la transitabilidad de la vía.
31.05.25 PVN Zonal Piura - Tumbes informa que el Conservador realiza trabajos de señalización y movilización de equipos para la ejecución de los trabajos. Asimismo, ha dispuesto la colocación de muro de bolsacreto.</t>
    </r>
  </si>
  <si>
    <r>
      <rPr>
        <b/>
        <sz val="10"/>
        <rFont val="Arial"/>
        <family val="2"/>
      </rPr>
      <t>Precipitaciones pluviales -Ahuellamiento</t>
    </r>
    <r>
      <rPr>
        <sz val="10"/>
        <rFont val="Arial"/>
        <family val="2"/>
      </rPr>
      <t xml:space="preserve">
Debido a las constantes precipitaciones pluviales en la zona, se produjo un ahuellamiento en la vía afectando parcialmente la transitabilidad vehicular.
31.05.25 PVN Zonal Cusco - Apurímac realiza las coordinaciones y gestiones administrativas para contar con la certificación presupuestal y realizar la contratación del servicio y adquisición de bienes.</t>
    </r>
  </si>
  <si>
    <r>
      <rPr>
        <b/>
        <sz val="10"/>
        <rFont val="Arial"/>
        <family val="2"/>
      </rPr>
      <t>Precipitaciones pluviales - Derrumbe</t>
    </r>
    <r>
      <rPr>
        <sz val="10"/>
        <rFont val="Arial"/>
        <family val="2"/>
      </rPr>
      <t xml:space="preserve">
Debido a las constantes precipitaciones pluviales en la zona, se produjo derrumbe en la vía afectando totalmente la transitabilidad vehicular.
31.05.25 PVN Zonal Cusco - Apurímac realiza la eliminación de material por derrumbe.</t>
    </r>
  </si>
  <si>
    <r>
      <rPr>
        <b/>
        <sz val="10"/>
        <rFont val="Arial"/>
        <family val="2"/>
      </rPr>
      <t>Precipitaciones pluviales - Erosión de plataforma</t>
    </r>
    <r>
      <rPr>
        <sz val="10"/>
        <rFont val="Arial"/>
        <family val="2"/>
      </rPr>
      <t xml:space="preserve">
Debido a las constantes precipitaciones pluviales en sector, produjo la erosión y socavación de la plataforma, afectando la transitabilidad de la vía.
31.05.25 PVN Zonal Piura - Tumbes informa que el Conservador realiza trabajos de señalización preventiva, control de tráfico vehicular, corte y perfilado de talud inferior, levantamiento topográfico, ensayos de laboratorio en campo, transporte de material seleccionado de cantera, eliminación de material excedente.</t>
    </r>
  </si>
  <si>
    <r>
      <rPr>
        <b/>
        <sz val="10"/>
        <rFont val="Arial"/>
        <family val="2"/>
      </rPr>
      <t>Precipitaciones pluviales - Ahuellamiento</t>
    </r>
    <r>
      <rPr>
        <sz val="10"/>
        <rFont val="Arial"/>
        <family val="2"/>
      </rPr>
      <t xml:space="preserve">
Debido a las constantes precipitaciones pluviales en la zona, se produjo deformaciones profundas de la plataforma en la vía, afectando la transitabilidad.
31.05.25 PVN Zonal Áncash informa que dispuso recuperación de calzada, mediante la reconformación de la plataforma, realiza las coordinaciones para recuperar los niveles de la plataforma.</t>
    </r>
  </si>
  <si>
    <r>
      <rPr>
        <b/>
        <sz val="10"/>
        <rFont val="Arial"/>
        <family val="2"/>
      </rPr>
      <t>Precipitaciones pluviales - Derrumbe</t>
    </r>
    <r>
      <rPr>
        <sz val="10"/>
        <rFont val="Arial"/>
        <family val="2"/>
      </rPr>
      <t xml:space="preserve">
Debido a las precipitaciones pluviales, se produjo derrumbe mayor de material, afectando la vía parcialmente.
31.05.25 La Concesionaría informa que realiza la eliminación de material por derrumbe.</t>
    </r>
  </si>
  <si>
    <r>
      <rPr>
        <b/>
        <sz val="10"/>
        <rFont val="Arial"/>
        <family val="2"/>
      </rPr>
      <t>Precipitaciones pluviales - Derrumbe</t>
    </r>
    <r>
      <rPr>
        <sz val="10"/>
        <rFont val="Arial"/>
        <family val="2"/>
      </rPr>
      <t xml:space="preserve">
Debido a las precipitaciones pluviales, se produjo derrumbe del talud superior interrumpiendo la vía parcialmente.
31.05.25 La Concesionaria comunica que volvió a caer material, se interrumpió la transitabilidad de la vía. Personal y maquinaria realizará la limpieza correspondiente. Se viene dando aviso mediante las unidades de peaje sobre el estado de la vía.</t>
    </r>
  </si>
  <si>
    <r>
      <rPr>
        <b/>
        <sz val="10"/>
        <rFont val="Arial"/>
        <family val="2"/>
      </rPr>
      <t>Precipitaciones pluviales - Derrumbe</t>
    </r>
    <r>
      <rPr>
        <sz val="10"/>
        <rFont val="Arial"/>
        <family val="2"/>
      </rPr>
      <t xml:space="preserve">
Debido a las precipitaciones pluviales en el sector, se produjo derrumbe, afectando la transitabilidad vehicular.
31.05.25 PVN Zonal Ica informa que realiza las coordinaciones para ejecutar las actividades de atención de la emergencia.</t>
    </r>
  </si>
  <si>
    <r>
      <rPr>
        <b/>
        <sz val="10"/>
        <rFont val="Arial"/>
        <family val="2"/>
      </rPr>
      <t>Vientos fuertes - Arenamiento</t>
    </r>
    <r>
      <rPr>
        <sz val="10"/>
        <rFont val="Arial"/>
        <family val="2"/>
      </rPr>
      <t xml:space="preserve">
Debido a los vientos fuertes en el sector, se produjo arenamiento, afectando la transitabilidad vehicular.
31.05.25 PVN Zonal Ica realiza la gestión de recursos para atender la emergencia.</t>
    </r>
  </si>
  <si>
    <r>
      <rPr>
        <b/>
        <sz val="10"/>
        <rFont val="Arial"/>
        <family val="2"/>
      </rPr>
      <t>Precipitaciones pluviales - Derrumbe</t>
    </r>
    <r>
      <rPr>
        <sz val="10"/>
        <rFont val="Arial"/>
        <family val="2"/>
      </rPr>
      <t xml:space="preserve">
Debido a las constantes precipitaciones pluviales en la zona, se produjo derrumbe en la vía afectando totalmente la transitabilidad vehicular.
31.05.25 PVN Zonal Cusco - Apurímac realiza la gestión de recursos para atender la emergencia.</t>
    </r>
  </si>
  <si>
    <r>
      <rPr>
        <b/>
        <sz val="10"/>
        <rFont val="Arial"/>
        <family val="2"/>
      </rPr>
      <t>Precipitaciones pluviales - Erosión de plataforma</t>
    </r>
    <r>
      <rPr>
        <sz val="10"/>
        <rFont val="Arial"/>
        <family val="2"/>
      </rPr>
      <t xml:space="preserve">
Debido a las constantes precipitaciones pluviales en el sector, se produjo erosión de plataforma, afectando la transitabilidad de la vía.
31.05.25 PVN Zonal Ucayali informa que el Conservador informa que realiza trabajos de instalación de dispositivos de seguridad vial.</t>
    </r>
  </si>
  <si>
    <r>
      <rPr>
        <b/>
        <sz val="10"/>
        <rFont val="Arial"/>
        <family val="2"/>
      </rPr>
      <t>Precipitaciones pluviales - Derrumbe</t>
    </r>
    <r>
      <rPr>
        <sz val="10"/>
        <rFont val="Arial"/>
        <family val="2"/>
      </rPr>
      <t xml:space="preserve">
Debido a las precipitaciones pluviales, se produjo derrumbe mayor de material, afectando la vía parcialmente. El 15.05.25 ocurrió derrumbe mayor de material suelto y roca.
31.05.25 La Concesionaría informa que realiza señalización preventiva, trabajos de limpieza con maquinaria y eliminación de material.</t>
    </r>
  </si>
  <si>
    <r>
      <rPr>
        <b/>
        <sz val="10"/>
        <rFont val="Arial"/>
        <family val="2"/>
      </rPr>
      <t>Precipitaciones pluviales - Activación de quebrada</t>
    </r>
    <r>
      <rPr>
        <sz val="10"/>
        <rFont val="Arial"/>
        <family val="2"/>
      </rPr>
      <t xml:space="preserve">
Debido a las precipitaciones pluviales se produjo una activación de quebrada, cubriendo la vía completamente.
31.05.25 La Concesionaria informa que personal y maquinaria realizará la limpieza correspondiente.</t>
    </r>
  </si>
  <si>
    <r>
      <rPr>
        <b/>
        <sz val="10"/>
        <rFont val="Arial"/>
        <family val="2"/>
      </rPr>
      <t>Precipitaciones pluviales - Derrumbe</t>
    </r>
    <r>
      <rPr>
        <sz val="10"/>
        <rFont val="Arial"/>
        <family val="2"/>
      </rPr>
      <t xml:space="preserve">
Debido a las constantes precipitaciones pluviales en el sector, se produjo el derrumbe de material por inestabilidad del talud superior afectando la vía.
31.05.25 PVN Zonal Junín - Pasco informa que realiza las gestiones para la contratación del servicio y atender dicha emergencia con acta de apoyo interinstitucional.</t>
    </r>
  </si>
  <si>
    <r>
      <rPr>
        <b/>
        <sz val="10"/>
        <rFont val="Arial"/>
        <family val="2"/>
      </rPr>
      <t>Precipitaciones pluviales - Erosión de plataforma</t>
    </r>
    <r>
      <rPr>
        <sz val="10"/>
        <rFont val="Arial"/>
        <family val="2"/>
      </rPr>
      <t xml:space="preserve">
Debido a las constantes precipitaciones pluviales en el sector, se produjo la erosión de plataforma, afectando el tránsito vehicular.
31.05.25 PVN Zonal Piura - Tumbes informa que se dispuso la señalización en la vía.</t>
    </r>
  </si>
  <si>
    <r>
      <rPr>
        <b/>
        <sz val="10"/>
        <rFont val="Arial"/>
        <family val="2"/>
      </rPr>
      <t>Precipitaciones pluviales - Activación de quebrada</t>
    </r>
    <r>
      <rPr>
        <sz val="10"/>
        <rFont val="Arial"/>
        <family val="2"/>
      </rPr>
      <t xml:space="preserve">
Debido a las precipitaciones pluviales se produjo una activación de quebrada, cubriendo la vía completamente. 
31.05.25 La Concesionaria informa que personal y maquinaria continúan con los trabajos de limpieza. se habilito una vía.</t>
    </r>
  </si>
  <si>
    <r>
      <rPr>
        <b/>
        <sz val="10"/>
        <rFont val="Arial"/>
        <family val="2"/>
      </rPr>
      <t>Precipitaciones pluviales - Activación de quebrada</t>
    </r>
    <r>
      <rPr>
        <sz val="10"/>
        <rFont val="Arial"/>
        <family val="2"/>
      </rPr>
      <t xml:space="preserve">
Debido a las precipitaciones pluviales se produjo una activación de quebrada, cubriendo la vía completamente. 
31.05.25 La Concesionaria informa que personal y maquinaria se encuentra en el lugar para realizar los trabajos de limpieza.</t>
    </r>
  </si>
  <si>
    <r>
      <rPr>
        <b/>
        <sz val="10"/>
        <rFont val="Arial"/>
        <family val="2"/>
      </rPr>
      <t>Precipitaciones pluviales - Ahuellamiento</t>
    </r>
    <r>
      <rPr>
        <sz val="10"/>
        <rFont val="Arial"/>
        <family val="2"/>
      </rPr>
      <t xml:space="preserve">
Debido a las constantes precipitaciones pluviales en el sector, ocasionaron deformación profunda (&gt;15 Cm), afectando el tránsito vehicular.
31.05.25 PVN Zonal San martín informa que realiza las actividades de traslado y colocación de material de aporte, conformación de plataforma con material de aporte, así como el control de tránsito vehicular.</t>
    </r>
  </si>
  <si>
    <r>
      <rPr>
        <b/>
        <sz val="10"/>
        <rFont val="Arial"/>
        <family val="2"/>
      </rPr>
      <t>Precipitaciones pluviales - Colapso de alcantarilla</t>
    </r>
    <r>
      <rPr>
        <sz val="10"/>
        <rFont val="Arial"/>
        <family val="2"/>
      </rPr>
      <t xml:space="preserve">
Debido a las precipitaciones pluviales en el sector, se produjo colapso de alcantarilla afectando la transitabilidad.
31.05.25 PVN Zonal Amazonas informa que el Conservador realiza trabajos de señalización. Asimismo, ha dispuesto la reconstrucción de una alcantarilla, ha verificado que los TMC se encuentran corroídos, por los que es necesarios el reemplazo total de la alcantarilla.</t>
    </r>
  </si>
  <si>
    <r>
      <rPr>
        <b/>
        <sz val="10"/>
        <rFont val="Arial"/>
        <family val="2"/>
      </rPr>
      <t>Precipitaciones pluviales - Erosión de plataforma</t>
    </r>
    <r>
      <rPr>
        <sz val="10"/>
        <rFont val="Arial"/>
        <family val="2"/>
      </rPr>
      <t xml:space="preserve">
Debido a las precipitaciones pluviales, se produjo erosión de plataforma, afectando la vía totalmente.
31.05.25 La Concesionaría informa que realiza la señalización preventiva en el sector y excavación de material de talud inferior. Hay pase por un solo carril.</t>
    </r>
  </si>
  <si>
    <r>
      <rPr>
        <b/>
        <sz val="10"/>
        <rFont val="Arial"/>
        <family val="2"/>
      </rPr>
      <t>Precipitaciones pluviales - Ahuellamiento</t>
    </r>
    <r>
      <rPr>
        <sz val="10"/>
        <rFont val="Arial"/>
        <family val="2"/>
      </rPr>
      <t xml:space="preserve">
Debido a las constantes precipitaciones pluviales en el sector, ocasionaron deformación profunda (&gt;15 Cm), afectando el tránsito vehicular.
31.05.25 PVN Zonal Junín - Pasco informa que realiza las gestiones para la contratación del servicio y atender dicha emergencia vial.</t>
    </r>
  </si>
  <si>
    <r>
      <rPr>
        <b/>
        <sz val="10"/>
        <rFont val="Arial"/>
        <family val="2"/>
      </rPr>
      <t>Precipitaciones pluviales - Pérdida de plataforma</t>
    </r>
    <r>
      <rPr>
        <sz val="10"/>
        <rFont val="Arial"/>
        <family val="2"/>
      </rPr>
      <t xml:space="preserve">
Debido a las constantes precipitaciones pluviales en la zona, se produjo pérdida de plataforma afectando la vía parcialmente.
31.05.25 PVN Zonal Áncash informa que realiza la instalación de un puente modular para recuperar la transitabilidad vehicular.</t>
    </r>
  </si>
  <si>
    <r>
      <rPr>
        <b/>
        <sz val="10"/>
        <rFont val="Arial"/>
        <family val="2"/>
      </rPr>
      <t>Precipitaciones pluviales - Erosión de plataforma</t>
    </r>
    <r>
      <rPr>
        <sz val="10"/>
        <rFont val="Arial"/>
        <family val="2"/>
      </rPr>
      <t xml:space="preserve">
Debido a las precipitaciones pluviales, se produjo erosión de plataforma, afectando la vía totalmente.
31.05.25 La Concesionaría informa que realiza excavación de material de talud inferior. Hay pase por un solo carril.</t>
    </r>
  </si>
  <si>
    <r>
      <rPr>
        <b/>
        <sz val="10"/>
        <rFont val="Arial"/>
        <family val="2"/>
      </rPr>
      <t>Precipitaciones pluviales - Erosión en la estructura del puente</t>
    </r>
    <r>
      <rPr>
        <sz val="10"/>
        <rFont val="Arial"/>
        <family val="2"/>
      </rPr>
      <t xml:space="preserve">
Debido al peso del continuo tránsito vehicular del puente, se afectó la estructura, afectando la transitabilidad de manera parcial.
31.05.25 PVN Zonal Junín - Pasco informa que realiza recuperación de la socavación de la subestructura, limpieza y pintado de estructura.</t>
    </r>
  </si>
  <si>
    <r>
      <rPr>
        <b/>
        <sz val="10"/>
        <rFont val="Arial"/>
        <family val="2"/>
      </rPr>
      <t>Precipitaciones pluviales - Erosión de plataforma</t>
    </r>
    <r>
      <rPr>
        <sz val="10"/>
        <rFont val="Arial"/>
        <family val="2"/>
      </rPr>
      <t xml:space="preserve">
Debido a las precipitaciones pluviales, se produjo erosión de plataforma que han afectado la transitabilidad.
31.05.25 PVN Zonal San Martín - Loreto realiza el carguío y transporte de piedra over para los gaviones</t>
    </r>
  </si>
  <si>
    <r>
      <rPr>
        <b/>
        <sz val="10"/>
        <rFont val="Arial"/>
        <family val="2"/>
      </rPr>
      <t>Precipitaciones pluviales - Asentamiento de plataforma</t>
    </r>
    <r>
      <rPr>
        <sz val="10"/>
        <rFont val="Arial"/>
        <family val="2"/>
      </rPr>
      <t xml:space="preserve">
Debido a las precipitaciones pluviales, se produjo asentamiento de plataforma que han afectado la transitabilidad.
31.05.25 PVN Zonal La Libertad informa que el Conservador ha proyectado la estabilización del talud con banquetas con maquinarias.</t>
    </r>
  </si>
  <si>
    <r>
      <rPr>
        <b/>
        <sz val="10"/>
        <rFont val="Arial"/>
        <family val="2"/>
      </rPr>
      <t>Precipitaciones pluviales - Derrumbe</t>
    </r>
    <r>
      <rPr>
        <sz val="10"/>
        <rFont val="Arial"/>
        <family val="2"/>
      </rPr>
      <t xml:space="preserve">
Debido a las constantes precipitaciones pluviales en sector, se produjo derrumbe que afectó parcialmente la vía.
31.05.25 La Concesionaría informa que realiza los trabajos de limpieza de material de derrumbe mayor y posterior.</t>
    </r>
  </si>
  <si>
    <r>
      <rPr>
        <b/>
        <sz val="10"/>
        <rFont val="Arial"/>
        <family val="2"/>
      </rPr>
      <t>Precipitaciones pluviales - Asentamiento de plataforma</t>
    </r>
    <r>
      <rPr>
        <sz val="10"/>
        <rFont val="Arial"/>
        <family val="2"/>
      </rPr>
      <t xml:space="preserve">
Debido a las precipitaciones pluviales, se produjo asentamiento de plataforma, afectando la vía parcialmente.
31.05.25 PVN Zonal La Libertad informa que el Conservador realiza la eliminación del material deslizado del talud superior.</t>
    </r>
  </si>
  <si>
    <r>
      <rPr>
        <b/>
        <sz val="10"/>
        <rFont val="Arial"/>
        <family val="2"/>
      </rPr>
      <t>Precipitaciones pluviales - Erosión de estructura de puente</t>
    </r>
    <r>
      <rPr>
        <sz val="10"/>
        <rFont val="Arial"/>
        <family val="2"/>
      </rPr>
      <t xml:space="preserve">
Debido a las constantes precipitaciones pluviales en la zona, se produjo daño en la estructura de puente en la vía afectando la transitabilidad.
31.05.25 PVN Zonal Áncash informa que realiza trabajos de ampliación de tres módulos del puente apoyo derecho y cambio de apoyo lado izquierdo de puente, asimismo, se han presentado los requerimientos para su atención por servicios a todo costo.</t>
    </r>
  </si>
  <si>
    <r>
      <rPr>
        <b/>
        <sz val="10"/>
        <rFont val="Arial"/>
        <family val="2"/>
      </rPr>
      <t>Precipitaciones pluviales - Derrumbe</t>
    </r>
    <r>
      <rPr>
        <sz val="10"/>
        <rFont val="Arial"/>
        <family val="2"/>
      </rPr>
      <t xml:space="preserve">
Debido a las constantes precipitaciones pluviales en la zona, se produjo el derrumbe restringiendo la vía parcialmente.
31.05.25 PVN Zonal Junín - Pasco informa que realiza las gestiones para la contratación del servicio y atender dicha emergencia con acta de apoyo interinstitucional.</t>
    </r>
  </si>
  <si>
    <r>
      <rPr>
        <b/>
        <sz val="10"/>
        <rFont val="Arial"/>
        <family val="2"/>
      </rPr>
      <t>Precipitaciones pluviales - Erosión de estructura de puente</t>
    </r>
    <r>
      <rPr>
        <sz val="10"/>
        <rFont val="Arial"/>
        <family val="2"/>
      </rPr>
      <t xml:space="preserve">
Debido a las constantes precipitaciones pluviales en la zona, se produjo daño en la estructura de puente en la vía afectando la transitabilidad.
31.05.25 PVN Zonal Áncash informa que realiza desmontaje de puente. Moviliza equipos y personal por servicios.</t>
    </r>
  </si>
  <si>
    <r>
      <rPr>
        <b/>
        <sz val="10"/>
        <rFont val="Arial"/>
        <family val="2"/>
      </rPr>
      <t>Precipitaciones pluviales - Erosión de plataforma</t>
    </r>
    <r>
      <rPr>
        <sz val="10"/>
        <rFont val="Arial"/>
        <family val="2"/>
      </rPr>
      <t xml:space="preserve">
Debido a las precipitaciones pluviales, se produjo erosión de plataforma, afectando la vía parcialmente.
31.05.25 PVN Zonal Ica dispone la recuperación normal de los niveles de plataforma mediante la reconformación, asimismo realiza las coordinaciones para ejecutar las actividades de recuperación de plataforma.</t>
    </r>
  </si>
  <si>
    <r>
      <rPr>
        <b/>
        <sz val="10"/>
        <rFont val="Arial"/>
        <family val="2"/>
      </rPr>
      <t>Precipitaciones pluviales - Erosión de plataforma</t>
    </r>
    <r>
      <rPr>
        <sz val="10"/>
        <rFont val="Arial"/>
        <family val="2"/>
      </rPr>
      <t xml:space="preserve">
Debido a las precipitaciones pluviales en el sector, se produjo erosión de plataforma afectando la vía parcialmente.
31.05.25 PVN Zonal Piura - Tumbes informa que genera la inestabilidad del talud inferior, asimismo, se ha previsto realizar la construcción de un muro bolsacreto para recuperar el ancho de plataforma, se contará con la contratación de 01 operador de retroexcavadora y una pyme.</t>
    </r>
  </si>
  <si>
    <r>
      <rPr>
        <b/>
        <sz val="10"/>
        <rFont val="Arial"/>
        <family val="2"/>
      </rPr>
      <t>Deterioro de infraestructura - Asentamiento de plataforma</t>
    </r>
    <r>
      <rPr>
        <sz val="10"/>
        <rFont val="Arial"/>
        <family val="2"/>
      </rPr>
      <t xml:space="preserve">
Debido a las fallas geológicas, se produjo asentamiento de plataforma, afectando la transitabilidad vehicular.
31.05.25 PVN Zonal Piura - Tumbes informa que el Conservador dispuso la señalización en la vía debido al asentamiento de plataforma, se habilitó la vía en un solo carril con apoyo de maquinaria.</t>
    </r>
  </si>
  <si>
    <r>
      <rPr>
        <b/>
        <sz val="10"/>
        <rFont val="Arial"/>
        <family val="2"/>
      </rPr>
      <t>Precipitaciones pluviales - Pérdida de plataforma</t>
    </r>
    <r>
      <rPr>
        <sz val="10"/>
        <rFont val="Arial"/>
        <family val="2"/>
      </rPr>
      <t xml:space="preserve">
Debido a las constantes precipitaciones pluviales se incrementó el cauce del río, ocasionando pérdida de la plataforma en la vía.
31.05.25 PVN Zonal VRAEM informa que evalúa la propuesta de solución para recuperar la plataforma afectada.</t>
    </r>
  </si>
  <si>
    <r>
      <rPr>
        <b/>
        <sz val="10"/>
        <rFont val="Arial"/>
        <family val="2"/>
      </rPr>
      <t>Precipitaciones pluviales - Asentamiento de Plataforma</t>
    </r>
    <r>
      <rPr>
        <sz val="10"/>
        <rFont val="Arial"/>
        <family val="2"/>
      </rPr>
      <t xml:space="preserve">
Debido a las constantes precipitaciones pluviales en la zona, se produjo asentamiento de plataforma afectando la vía.
31.05.25 PVN Zonal Piura - Tumbes informa que el Conservador realiza las actividades de señalización del área, control de tránsito con vigías, eliminación de material no clasificado en plataforma, bacheo en plataforma.</t>
    </r>
  </si>
  <si>
    <r>
      <rPr>
        <b/>
        <sz val="10"/>
        <rFont val="Arial"/>
        <family val="2"/>
      </rPr>
      <t>Precipitaciones pluviales - Daño en la estructura del puente</t>
    </r>
    <r>
      <rPr>
        <sz val="10"/>
        <rFont val="Arial"/>
        <family val="2"/>
      </rPr>
      <t xml:space="preserve">
Debido a las constantes precipitaciones pluviales y cauce del río se produjo daño en la estructura del puente Huambisha, afectando la transitabilidad de la vía.
31.05.25 PVN Zonal Áncash realiza se trabajos de desmontaje de puente</t>
    </r>
  </si>
  <si>
    <r>
      <rPr>
        <b/>
        <sz val="10"/>
        <rFont val="Arial"/>
        <family val="2"/>
      </rPr>
      <t>Acción humana - Deterioro de puente</t>
    </r>
    <r>
      <rPr>
        <sz val="10"/>
        <rFont val="Arial"/>
        <family val="2"/>
      </rPr>
      <t xml:space="preserve">
Debido a disturbios por vandalismo de las personas en el sector Juanjui, se prevé control de tránsito restringido.
31.05.25 PVN Zonal San Martín - Loreto realiza vigilancia del puente, esto para evitar vandalismo, prevé realizar los servicios de control de tránsito temporal y seguridad vial.</t>
    </r>
  </si>
  <si>
    <r>
      <rPr>
        <b/>
        <sz val="10"/>
        <rFont val="Arial"/>
        <family val="2"/>
      </rPr>
      <t>Precipitaciones pluviales - Derrumbe</t>
    </r>
    <r>
      <rPr>
        <sz val="10"/>
        <rFont val="Arial"/>
        <family val="2"/>
      </rPr>
      <t xml:space="preserve">
Debido a las precipitaciones pluviales de temporada e inestabilidad de talud superior, se produjo derrumbe, bloqueando la transitabilidad vehicular.
31.05.25 La Concesionaria informa que la obstrucción parcial de lado izquierdo de la vía, los vehículos se encuentran transitando de manera alternada. Personal se encuentran en el lugar apoyando en la señalización del tránsito.</t>
    </r>
  </si>
  <si>
    <r>
      <rPr>
        <b/>
        <sz val="10"/>
        <rFont val="Arial"/>
        <family val="2"/>
      </rPr>
      <t>Precipitaciones pluviales - Pérdida de plataforma</t>
    </r>
    <r>
      <rPr>
        <sz val="10"/>
        <rFont val="Arial"/>
        <family val="2"/>
      </rPr>
      <t xml:space="preserve">
Debido a las constantes precipitaciones pluviales se produjo pérdida de la plataforma total por erosión del talud inferior, afectando la transitabilidad de la vía.
31.05.25 PVN Zonal San Martín informa que realiza los trabajos de conformación de talud y eliminación de material excedente, conformación de plataforma para eliminación de rocas expuestas con alto riesgo de desprendimiento en el talud rocoso</t>
    </r>
  </si>
  <si>
    <r>
      <rPr>
        <b/>
        <sz val="10"/>
        <rFont val="Arial"/>
        <family val="2"/>
      </rPr>
      <t>Precipitaciones pluviales - Pérdida de plataforma</t>
    </r>
    <r>
      <rPr>
        <sz val="10"/>
        <rFont val="Arial"/>
        <family val="2"/>
      </rPr>
      <t xml:space="preserve">
Debido a las constantes precipitaciones pluviales se produjo pérdida de la plataforma total por erosión del talud inferior, afectando la transitabilidad de la vía.
31.05.25 PVN Zonal San Martín informa que realiza los trabajos de conformación de talud y eliminación de material excedente y conformación de plataforma para eliminación de rocas expuestas con alto riesgo de desprendimiento en el talud rocoso. </t>
    </r>
  </si>
  <si>
    <r>
      <rPr>
        <b/>
        <sz val="10"/>
        <rFont val="Arial"/>
        <family val="2"/>
      </rPr>
      <t>Precipitaciones pluviales - Asentamiento de plataforma</t>
    </r>
    <r>
      <rPr>
        <sz val="10"/>
        <rFont val="Arial"/>
        <family val="2"/>
      </rPr>
      <t xml:space="preserve">
Debido a las precipitaciones pluviales se produjo asentamiento de plataforma superior, cubriendo la vía completamente.
31.05.25 La Concesionaria informa que habilitó el tránsito restringido por un acceso provisional.
Ruta Alterna: Puerto Naranjitos - Jamalca - La Caldera.</t>
    </r>
  </si>
  <si>
    <r>
      <rPr>
        <b/>
        <sz val="10"/>
        <rFont val="Arial"/>
        <family val="2"/>
      </rPr>
      <t>Precipitaciones pluviales - Ahuellamiento</t>
    </r>
    <r>
      <rPr>
        <sz val="10"/>
        <rFont val="Arial"/>
        <family val="2"/>
      </rPr>
      <t xml:space="preserve">
Debido a las constantes precipitaciones pluviales en el sector, ocasionaron deformación profunda (&gt;15 Cm), afectando el tránsito vehicular.
31.05.25 PVN Zonal Ica informa que realiza las coordinaciones y actividades de recuperación de niveles de la plataforma, se contará con equipos propios de la entidad, combustible y personal para el control de tránsito.</t>
    </r>
  </si>
  <si>
    <r>
      <rPr>
        <b/>
        <sz val="10"/>
        <rFont val="Arial"/>
        <family val="2"/>
      </rPr>
      <t>Precipitaciones pluviales - Erosión de plataforma</t>
    </r>
    <r>
      <rPr>
        <sz val="10"/>
        <rFont val="Arial"/>
        <family val="2"/>
      </rPr>
      <t xml:space="preserve">
Debido a las precipitaciones pluviales, se produjo erosión de plataforma, afectando la vía parcialmente.
31.05.25 PVN Zonal Piura - Tumbes informa que realiza las gestiones para la contratación del servicio y atender dicha emergencia con acta de apoyo interinstitucional.</t>
    </r>
  </si>
  <si>
    <r>
      <rPr>
        <b/>
        <sz val="10"/>
        <rFont val="Arial"/>
        <family val="2"/>
      </rPr>
      <t>Precipitaciones pluviales - Erosión de estructura de puente</t>
    </r>
    <r>
      <rPr>
        <sz val="10"/>
        <rFont val="Arial"/>
        <family val="2"/>
      </rPr>
      <t xml:space="preserve">
Debido a las constantes precipitaciones pluviales en la zona, se produjo erosión de apoyo derecho de puente Porpuna, más colapso parcial de apoyo derecho, afectando la transitabilidad vehicular.
31.05.25 PVN Zonal Áncash informa que continúa los trabajos de instalación de estructura modular puente Porpuna. Asimismo, realiza la actividad de excavación para estructuras, por el momento hay pase provisional.</t>
    </r>
  </si>
  <si>
    <r>
      <rPr>
        <b/>
        <sz val="10"/>
        <rFont val="Arial"/>
        <family val="2"/>
      </rPr>
      <t>Precipitaciones pluviales - Deslizamiento</t>
    </r>
    <r>
      <rPr>
        <sz val="10"/>
        <rFont val="Arial"/>
        <family val="2"/>
      </rPr>
      <t xml:space="preserve">
Debido a las precipitaciones pluviales se produjo deslizamiento del talud superior, cubriendo la vía completamente.
31.05.25 La Concesionaria informa que personal y maquinaria realizó la limpieza en el lugar, habilitando el tránsito restringido.</t>
    </r>
  </si>
  <si>
    <r>
      <rPr>
        <b/>
        <sz val="10"/>
        <rFont val="Arial"/>
        <family val="2"/>
      </rPr>
      <t>Precipitaciones pluviales - Asentamiento de plataforma</t>
    </r>
    <r>
      <rPr>
        <sz val="10"/>
        <rFont val="Arial"/>
        <family val="2"/>
      </rPr>
      <t xml:space="preserve">
Debido a las precipitaciones pluviales en el sector, se produjo asentamiento de plataforma afectando la vía parcialmente.
31.05.25 PVN Zonal Tacna - Moquegua informa que el Conservador realiza trabajos de excavación, eliminación de material excedente, mejoramiento con material granular compactado, todo ello con el fin de recuperar la zona afectada y restablecer el tránsito vehicular.</t>
    </r>
  </si>
  <si>
    <r>
      <rPr>
        <b/>
        <sz val="10"/>
        <rFont val="Arial"/>
        <family val="2"/>
      </rPr>
      <t>Precipitaciones pluviales - Derrumbe</t>
    </r>
    <r>
      <rPr>
        <sz val="10"/>
        <rFont val="Arial"/>
        <family val="2"/>
      </rPr>
      <t xml:space="preserve">
Debido a las constantes precipitaciones pluviales en la zona, se produjo el derrumbe bloqueando la vía totalmente.
31.05.25 PVN Zonal Huánuco informa que el Conservador continúa con los trabajos de limpieza de derrumbe a fin de recuperar la transitabilidad vehicular.</t>
    </r>
  </si>
  <si>
    <r>
      <rPr>
        <b/>
        <sz val="10"/>
        <rFont val="Arial"/>
        <family val="2"/>
      </rPr>
      <t>Precipitaciones pluviales - Activación de quebrada</t>
    </r>
    <r>
      <rPr>
        <sz val="10"/>
        <rFont val="Arial"/>
        <family val="2"/>
      </rPr>
      <t xml:space="preserve">
Debido a las precipitaciones pluviales se produjo una activación de quebrada, cubriendo la vía completamente.
31.05.25 La Concesionaria informa que realizó la limpieza de medio carril, habilitando el tránsito a restringido.</t>
    </r>
  </si>
  <si>
    <r>
      <rPr>
        <b/>
        <sz val="10"/>
        <rFont val="Arial"/>
        <family val="2"/>
      </rPr>
      <t>Precipitaciones pluviales - Erosión de plataforma</t>
    </r>
    <r>
      <rPr>
        <sz val="10"/>
        <rFont val="Arial"/>
        <family val="2"/>
      </rPr>
      <t xml:space="preserve">
Debido a las constantes precipitaciones pluviales en sector y acción de la naturaleza, produjo la erosión de plataforma, afectando la transitabilidad de la vía.
31.05.25 PVN Zonal La Libertad informa que el Conservador realiza el acopio de roca para recuperar la transitabilidad vehicular.</t>
    </r>
  </si>
  <si>
    <r>
      <rPr>
        <b/>
        <sz val="10"/>
        <rFont val="Arial"/>
        <family val="2"/>
      </rPr>
      <t>Precipitaciones pluviales - Pérdida de plataforma</t>
    </r>
    <r>
      <rPr>
        <sz val="10"/>
        <rFont val="Arial"/>
        <family val="2"/>
      </rPr>
      <t xml:space="preserve">
Debido a las precipitaciones pluviales en el sector, se produjo la pérdida de plataforma afectando la vía parcialmente.
31.05.25 PVN Zonal Piura - Tumbes informa que el Conservador realiza limpieza y eliminación de material.</t>
    </r>
  </si>
  <si>
    <r>
      <rPr>
        <b/>
        <sz val="10"/>
        <rFont val="Arial"/>
        <family val="2"/>
      </rPr>
      <t>Precipitaciones pluviales - Pérdida de plataforma</t>
    </r>
    <r>
      <rPr>
        <sz val="10"/>
        <rFont val="Arial"/>
        <family val="2"/>
      </rPr>
      <t xml:space="preserve">
Debido a las constantes precipitaciones pluviales en la zona, se produjo la pérdida de plataforma hacia el talud inferior afectando la vía.
31.05.25 PVN Zonal Junín - Pasco informa que realiza el control de tránsito de la vía.</t>
    </r>
  </si>
  <si>
    <r>
      <rPr>
        <b/>
        <sz val="10"/>
        <rFont val="Arial"/>
        <family val="2"/>
      </rPr>
      <t>Precipitaciones pluviales - Derrumbe</t>
    </r>
    <r>
      <rPr>
        <sz val="10"/>
        <rFont val="Arial"/>
        <family val="2"/>
      </rPr>
      <t xml:space="preserve">
Debido a las constantes precipitaciones pluviales en la zona, se produjo derrumbe en la vía afectando la transitabilidad.
31.05.25 PVN Zonal Áncash realiza protección de calzada por posible deslizamiento de rocas.</t>
    </r>
  </si>
  <si>
    <r>
      <rPr>
        <b/>
        <sz val="10"/>
        <rFont val="Arial"/>
        <family val="2"/>
      </rPr>
      <t>Precipitaciones pluviales - Daño estructura de puente</t>
    </r>
    <r>
      <rPr>
        <sz val="10"/>
        <rFont val="Arial"/>
        <family val="2"/>
      </rPr>
      <t xml:space="preserve">
Debido a las constantes precipitaciones pluviales afecta la superestructura del puente modular afectando el tránsito vehicular.
31.05.25 PVN Zonal La Libertad informa que el Conservador realiza los trabajos de encofrado caravista y demolición de estructura existente.</t>
    </r>
  </si>
  <si>
    <r>
      <rPr>
        <b/>
        <sz val="10"/>
        <rFont val="Arial"/>
        <family val="2"/>
      </rPr>
      <t>Precipitaciones pluviales - Erosión de plataforma</t>
    </r>
    <r>
      <rPr>
        <sz val="10"/>
        <rFont val="Arial"/>
        <family val="2"/>
      </rPr>
      <t xml:space="preserve">
Debido a las precipitaciones pluviales y falta de drenaje en el sector, se produjo deterioro de plataforma afectando la transitabilidad
31.05.25 PVN Zonal Piura - Tumbes realiza las gestiones para la atención de la emergencia.</t>
    </r>
  </si>
  <si>
    <r>
      <rPr>
        <b/>
        <sz val="10"/>
        <rFont val="Arial"/>
        <family val="2"/>
      </rPr>
      <t>Precipitaciones pluviales - Erosión de plataforma</t>
    </r>
    <r>
      <rPr>
        <sz val="10"/>
        <rFont val="Arial"/>
        <family val="2"/>
      </rPr>
      <t xml:space="preserve">
Debido a las precipitaciones pluviales, se produjo erosión de plataforma, afectando la vía parcialmente.
31.05.25 PVN Zonal Tacna - Moquegua informa que ejecutará enrocado de protección como reforzamiento del talud inferior en una longitud de 10 metros de largo y 7 metros de alto, además se instalarán señales preventivas e informativas.</t>
    </r>
  </si>
  <si>
    <r>
      <rPr>
        <b/>
        <sz val="10"/>
        <rFont val="Arial"/>
        <family val="2"/>
      </rPr>
      <t>Precipitaciones pluviales - Derrumbe</t>
    </r>
    <r>
      <rPr>
        <sz val="10"/>
        <rFont val="Arial"/>
        <family val="2"/>
      </rPr>
      <t xml:space="preserve">
Debido a las constantes precipitaciones pluviales en la zona, se produjo el derrumbe bloqueando la vía totalmente.
31.05.25 PVN Zonal Huánuco informa que el Conservador el día 03.04.25 culminó con los trabajos de limpieza del derrumbe, asimismo, esta emergencia se encuentra solo haciendo mantenimiento para dar pase restringido. Se está aperturando un depósito de material excedente de emergencia para retomar los trabajos de eliminación, solo se da pase a vehículos menores.</t>
    </r>
  </si>
  <si>
    <r>
      <rPr>
        <b/>
        <sz val="10"/>
        <rFont val="Arial"/>
        <family val="2"/>
      </rPr>
      <t>Precipitaciones pluviales - Ahuellamiento</t>
    </r>
    <r>
      <rPr>
        <sz val="10"/>
        <rFont val="Arial"/>
        <family val="2"/>
      </rPr>
      <t xml:space="preserve">
Debido a las constantes precipitaciones pluviales en el sector, ocasionaron deformación profunda (&gt;15 Cm), afectando el tránsito vehicular.
31.05.25 PVN Zonal Cajamarca informa que realiza la conformación de base y recuperación de plataforma (pavimento básico).</t>
    </r>
  </si>
  <si>
    <r>
      <rPr>
        <b/>
        <sz val="10"/>
        <rFont val="Arial"/>
        <family val="2"/>
      </rPr>
      <t>Precipitaciones pluviales - Colapso de Muro</t>
    </r>
    <r>
      <rPr>
        <sz val="10"/>
        <rFont val="Arial"/>
        <family val="2"/>
      </rPr>
      <t xml:space="preserve">
Debido a las precipitaciones pluviales en el sector se incrementó el caudal de río, que produjo colapso de muro afectando la vía parcialmente.
31.05.25 PVN Zonal Huancavelica informa que realiza las coordinaciones y gestiones para los requerimientos de adquisición de bienes y servicios para el enrocado de muro.</t>
    </r>
  </si>
  <si>
    <r>
      <rPr>
        <b/>
        <sz val="10"/>
        <rFont val="Arial"/>
        <family val="2"/>
      </rPr>
      <t>Precipitaciones pluviales - Colapso de Muro</t>
    </r>
    <r>
      <rPr>
        <sz val="10"/>
        <rFont val="Arial"/>
        <family val="2"/>
      </rPr>
      <t xml:space="preserve">
Debido a las precipitaciones pluviales en el sector, se produjo colapso de muro afectando la vía parcialmente.
31.05.25 PVN Zonal Huancavelica informa que realiza las coordinaciones y gestiones para los requerimientos de adquisición de bienes y servicios para el enrocado de muro.</t>
    </r>
  </si>
  <si>
    <r>
      <rPr>
        <b/>
        <sz val="10"/>
        <rFont val="Arial"/>
        <family val="2"/>
      </rPr>
      <t>Precipitaciones pluviales - Erosión de plataforma</t>
    </r>
    <r>
      <rPr>
        <sz val="10"/>
        <rFont val="Arial"/>
        <family val="2"/>
      </rPr>
      <t xml:space="preserve">
Debido a las precipitaciones pluviales se ha producido erosión de plataforma, afectando el tránsito vehicular.
31.05.25 PVN Zonal Amazonas informa que realiza las coordinaciones para la movilización de excavadora a la cantera para dar incio a las actividades de extracción, carguío, transporte de roca y material seleccionado.</t>
    </r>
  </si>
  <si>
    <r>
      <rPr>
        <b/>
        <sz val="10"/>
        <rFont val="Arial"/>
        <family val="2"/>
      </rPr>
      <t>Precipitaciones pluviales - Erosión de plataforma</t>
    </r>
    <r>
      <rPr>
        <sz val="10"/>
        <rFont val="Arial"/>
        <family val="2"/>
      </rPr>
      <t xml:space="preserve">
Debido a las precipitaciones pluviales se ha producido erosión de plataforma, afectando el tránsito vehicular.
31.05.25 PVN Zonal Amazonas informa que realiza las coordinaciones para la aprobación de la cobertura presupuestal para dar inicio a las actividades de extracción, carguío, transporte de roca, material seleccionado y conformación de muro seco a todo costo.</t>
    </r>
  </si>
  <si>
    <r>
      <rPr>
        <b/>
        <sz val="10"/>
        <rFont val="Arial"/>
        <family val="2"/>
      </rPr>
      <t>Precipitaciones pluviales - Derrumbe</t>
    </r>
    <r>
      <rPr>
        <sz val="10"/>
        <rFont val="Arial"/>
        <family val="2"/>
      </rPr>
      <t xml:space="preserve">
Debido a las constantes precipitaciones pluviales en la zona que debilitó el talud superior, se produjo el derrumbe bloqueando la vía totalmente.
31.05.25 PVN Zonal Áncash informa que continúa el desprendimiento de talud. Asimismo, viene trasladando una excavadora alquilada para el desquinche de talud. </t>
    </r>
  </si>
  <si>
    <r>
      <rPr>
        <b/>
        <sz val="10"/>
        <rFont val="Arial"/>
        <family val="2"/>
      </rPr>
      <t>Precipitaciones pluviales - Deslizamiento</t>
    </r>
    <r>
      <rPr>
        <sz val="10"/>
        <rFont val="Arial"/>
        <family val="2"/>
      </rPr>
      <t xml:space="preserve">
Debido a la acción de la naturaleza, se produce deslizamiento continuo del talud inferior.
31.05.25 La Concesionaria informa que la zona se encuentra señalizada y de acuerdo al contrato de Concesión fue categorizada por el Regulador como un “Sector Crítico”, informando el hecho a los usuarios que transitan por el Peaje de Pampa Cuellar.</t>
    </r>
  </si>
  <si>
    <r>
      <rPr>
        <b/>
        <sz val="10"/>
        <rFont val="Arial"/>
        <family val="2"/>
      </rPr>
      <t>Precipitaciones pluviales - Erosión de plataforma</t>
    </r>
    <r>
      <rPr>
        <sz val="10"/>
        <rFont val="Arial"/>
        <family val="2"/>
      </rPr>
      <t xml:space="preserve">
Debido a las precipitaciones pluviales, se produjo erosión de plataforma, afectando la vía parcialmente.
31.05.25 PVN Zonal Áncash realiza trabajo de gabinete levantamiento topográfico. Asimismo, se ha previsto la instalación de muro de concreto ciclópeo y contratación de servicios de terceros.</t>
    </r>
  </si>
  <si>
    <r>
      <rPr>
        <b/>
        <sz val="10"/>
        <rFont val="Arial"/>
        <family val="2"/>
      </rPr>
      <t>Precipitaciones pluviales - Erosión de plataforma</t>
    </r>
    <r>
      <rPr>
        <sz val="10"/>
        <rFont val="Arial"/>
        <family val="2"/>
      </rPr>
      <t xml:space="preserve">
Debido a las precipitaciones pluviales, se produjo erosión de plataforma, afectando la vía parcialmente.
31.05.25 PVN Zonal Áncash realiza levantamiento topográfico. Asimismo, se ha previsto la instalación de muro de concreto ciclópeo y contratación de servicios de terceros.</t>
    </r>
  </si>
  <si>
    <r>
      <rPr>
        <b/>
        <sz val="10"/>
        <rFont val="Arial"/>
        <family val="2"/>
      </rPr>
      <t>Precipitaciones pluviales - Erosión de plataforma</t>
    </r>
    <r>
      <rPr>
        <sz val="10"/>
        <rFont val="Arial"/>
        <family val="2"/>
      </rPr>
      <t xml:space="preserve">
Debido a las precipitaciones pluviales, se produjo erosión de plataforma, afectando la vía parcialmente.
31.05.25 PVN Zonal Áncash realiza levantamiento topográfico. Asimismo, se ha previsto la instalación de muro de concreto ciclópeo.</t>
    </r>
  </si>
  <si>
    <r>
      <rPr>
        <b/>
        <sz val="10"/>
        <rFont val="Arial"/>
        <family val="2"/>
      </rPr>
      <t>Precipitaciones pluviales - Erosión de plataforma</t>
    </r>
    <r>
      <rPr>
        <sz val="10"/>
        <rFont val="Arial"/>
        <family val="2"/>
      </rPr>
      <t xml:space="preserve">
Debido a las precipitaciones pluviales, se produjo erosión de plataforma, afectando la vía parcialmente.
31.05.25 PVN Zonal Áncash realiza levantamiento de observaciones por lo que ha previsto realizar la instalación de muro de concreto ciclópeo. Además, realiza las gestiones para la contratación de los servicios.</t>
    </r>
  </si>
  <si>
    <r>
      <rPr>
        <b/>
        <sz val="10"/>
        <rFont val="Arial"/>
        <family val="2"/>
      </rPr>
      <t>Precipitaciones pluviales - Ahuellamiento</t>
    </r>
    <r>
      <rPr>
        <sz val="10"/>
        <rFont val="Arial"/>
        <family val="2"/>
      </rPr>
      <t xml:space="preserve">
Debido a las constantes precipitaciones pluviales en el sector, ocasionaron deformación profunda (&gt;15 Cm), afectando el tránsito vehicular.
31.05.25 PVN Zonal La Libertad informa que el Conservador ha dispuesto el relleno de baches profundos con material granular en las zonas afectadas, asimismo, realiza los trabajos en cantera.</t>
    </r>
  </si>
  <si>
    <r>
      <rPr>
        <b/>
        <sz val="10"/>
        <rFont val="Arial"/>
        <family val="2"/>
      </rPr>
      <t>Precipitaciones pluviales - Erosión de alcantarilla</t>
    </r>
    <r>
      <rPr>
        <sz val="10"/>
        <rFont val="Arial"/>
        <family val="2"/>
      </rPr>
      <t xml:space="preserve">
Debido a las constantes precipitaciones pluviales en el sector, se produjo erosión de alcantarilla, afectando el tránsito vehicular.
31.05.25 PVN Zonal Cusco - Apurímac realiza la vigilancia y control del tránsito en la zona afectada por la emergencia.</t>
    </r>
  </si>
  <si>
    <r>
      <rPr>
        <b/>
        <sz val="10"/>
        <rFont val="Arial"/>
        <family val="2"/>
      </rPr>
      <t>Acción humana - Deterioro de puente</t>
    </r>
    <r>
      <rPr>
        <sz val="10"/>
        <rFont val="Arial"/>
        <family val="2"/>
      </rPr>
      <t xml:space="preserve">
Producto de la rotura de cable de soporte del puente Punta Arenas, a consecuencia de terceras personas, afecta la transitabilidad vehicular. 
31.05.25 PVN Zonal San Martín informa que ha dispuesto realizar el control de tránsito temporal y seguridad vial, asimismo, se está movilizando personal técnico especializado para evaluar los daños en la estructura del puente.</t>
    </r>
  </si>
  <si>
    <r>
      <rPr>
        <b/>
        <sz val="10"/>
        <rFont val="Arial"/>
        <family val="2"/>
      </rPr>
      <t>Precipitaciones pluviales - Erosión de plataforma</t>
    </r>
    <r>
      <rPr>
        <sz val="10"/>
        <rFont val="Arial"/>
        <family val="2"/>
      </rPr>
      <t xml:space="preserve">
Debido a las precipitaciones pluviales, se produjo el incremento del caudal del río el cual ocasionó el desborde e inundación de plataforma.
31.05.25 PVN Zonal Piura - Tumbes realiza las coordinaciones para recuperar la plataforma.</t>
    </r>
  </si>
  <si>
    <r>
      <rPr>
        <b/>
        <sz val="10"/>
        <rFont val="Arial"/>
        <family val="2"/>
      </rPr>
      <t>Precipitaciones pluviales - Huaico</t>
    </r>
    <r>
      <rPr>
        <sz val="10"/>
        <rFont val="Arial"/>
        <family val="2"/>
      </rPr>
      <t xml:space="preserve">
Debido a las constantes precipitaciones pluviales en la zona, se produjo el huaico afectado la vía.
31.05.25 PVN Zonal Áncash realiza las gestiones para la atención de la emergencia.</t>
    </r>
  </si>
  <si>
    <r>
      <rPr>
        <b/>
        <sz val="10"/>
        <rFont val="Arial"/>
        <family val="2"/>
      </rPr>
      <t>Precipitaciones pluviales - Derrumbe</t>
    </r>
    <r>
      <rPr>
        <sz val="10"/>
        <rFont val="Arial"/>
        <family val="2"/>
      </rPr>
      <t xml:space="preserve">
Debido a las precipitaciones pluviales, a las 09:00 horas se ha producido derrumbe de rocas que cayeron de gran altura en el talud superior, frente al restaurante El Cogollo interrumpiendo el tránsito vehicular.
31.05.25 La Concesionaria informa que auxilió a todos los afectados de la zona, su equipo continúa en la zona realizando las labores de limpieza para rehabilitar el tránsito vehicular.</t>
    </r>
  </si>
  <si>
    <r>
      <rPr>
        <b/>
        <sz val="10"/>
        <rFont val="Arial"/>
        <family val="2"/>
      </rPr>
      <t>Precipitaciones pluviales - Colapso de alcantarilla</t>
    </r>
    <r>
      <rPr>
        <sz val="10"/>
        <rFont val="Arial"/>
        <family val="2"/>
      </rPr>
      <t xml:space="preserve">
Debido a las constantes precipitaciones pluviales en la zona, se produjo colapso de alcantarilla, restringiendo la transitabilidad de la vía.
31.05.25 PVN Zonal Tacna - Moquegua informa que el Conservador realiza la topografía, trazo y replanteo para la ejecución de los trabajos, realizando la delimitación de áreas afectadas en la progresiva Km 76+355 y el replanteo de la alcantarilla colapsada, además moviliza el equipo y personal para el levantamiento de información en campo.</t>
    </r>
  </si>
  <si>
    <r>
      <rPr>
        <b/>
        <sz val="10"/>
        <rFont val="Arial"/>
        <family val="2"/>
      </rPr>
      <t>Precipitaciones pluviales - Erosión de plataforma</t>
    </r>
    <r>
      <rPr>
        <sz val="10"/>
        <rFont val="Arial"/>
        <family val="2"/>
      </rPr>
      <t xml:space="preserve">
Debido a las precipitaciones pluviales se ha producido erosión de plataforma, afectando el tránsito vehicular.
31.05.25 PVN Zonal Cajamarca informa que el Conservador realiza la señalización del área, asimismo, coordina la atención de rocas con dimensiones mayor a 1 metro para iniciar los trabajos de colocación de roca.</t>
    </r>
  </si>
  <si>
    <r>
      <rPr>
        <b/>
        <sz val="10"/>
        <rFont val="Arial"/>
        <family val="2"/>
      </rPr>
      <t>Precipitaciones pluviales - Colapso de puente</t>
    </r>
    <r>
      <rPr>
        <sz val="10"/>
        <rFont val="Arial"/>
        <family val="2"/>
      </rPr>
      <t xml:space="preserve">
Debido a las constantes precipitaciones pluviales en el sector se produjo un colapso de puente, bloqueando la vía parcialmente.
31.05.25 PVN Zonal Cajamarca informa que el Conservador realiza la respectiva señalización en la zona, puesto que mantiene en pie la negatica de la población y las autoridades locales a la solución planteada (alcantarilla TMC 60"). Los trabajos se encuentran suspendidos. La población exige puente definitivo, en el transcurso de los días se tiene planeado realizar una reunión conjuntamente con la supervisión a fin de determinar la mejor solución ante la problemática presentada.</t>
    </r>
  </si>
  <si>
    <r>
      <rPr>
        <b/>
        <sz val="10"/>
        <rFont val="Arial"/>
        <family val="2"/>
      </rPr>
      <t>Precipitaciones pluviales - Inundación de plataforma</t>
    </r>
    <r>
      <rPr>
        <sz val="10"/>
        <rFont val="Arial"/>
        <family val="2"/>
      </rPr>
      <t xml:space="preserve">
Debido a las precipitaciones pluviales, se produjo el incremento del caudal del río el cual ocasionó el desborde e inundación de plataforma.
31.05.25 PVN Zonal Piura - Tumbes realiza las coordinaciones para recuperar la plataforma a través de las actividades como reconformación de base con estabilizado suelo - cemento y finalmente se colocará la carpeta asfáltica en frío.</t>
    </r>
  </si>
  <si>
    <r>
      <rPr>
        <b/>
        <sz val="10"/>
        <rFont val="Arial"/>
        <family val="2"/>
      </rPr>
      <t>Precipitaciones pluviales - Derrumbe</t>
    </r>
    <r>
      <rPr>
        <sz val="10"/>
        <rFont val="Arial"/>
        <family val="2"/>
      </rPr>
      <t xml:space="preserve">
Debido a las precipitaciones pluviales se ha producido derrumbe de material, interrumpiendo el tránsito.
31.05.25 La Concesionaria informa que personal y maquinaria realizaron la limpieza, habilitando el tránsito restringido por lo que en la zona continúan con los trabajos.</t>
    </r>
  </si>
  <si>
    <r>
      <rPr>
        <b/>
        <sz val="10"/>
        <rFont val="Arial"/>
        <family val="2"/>
      </rPr>
      <t>Precipitaciones pluviales - Derrumbe</t>
    </r>
    <r>
      <rPr>
        <sz val="10"/>
        <rFont val="Arial"/>
        <family val="2"/>
      </rPr>
      <t xml:space="preserve">
Debido a las precipitaciones pluviales se ha producido derrumbe de material, interrumpiendo el tránsito.
31.05.25 La Concesionaria informa que realiza la limpieza con maquinaria, viene comunicando a los usuarios mediante las UP para que tomen las precauciones del caso.</t>
    </r>
  </si>
  <si>
    <r>
      <rPr>
        <b/>
        <sz val="10"/>
        <rFont val="Arial"/>
        <family val="2"/>
      </rPr>
      <t>Precipitaciones pluviales - Perdida de plataforma</t>
    </r>
    <r>
      <rPr>
        <sz val="10"/>
        <rFont val="Arial"/>
        <family val="2"/>
      </rPr>
      <t xml:space="preserve">
Debido a las precipitaciones pluviales, se produjo asentamiento de plataforma afectando la vía parcialmente.
31.05.25 La Concesionaria informa que realiza trabajos de habilitación de accesos, conformación y compactación de plataforma, control topográfico. </t>
    </r>
  </si>
  <si>
    <r>
      <rPr>
        <b/>
        <sz val="10"/>
        <rFont val="Arial"/>
        <family val="2"/>
      </rPr>
      <t>Acción humana - Accidente de tránsito</t>
    </r>
    <r>
      <rPr>
        <sz val="10"/>
        <rFont val="Arial"/>
        <family val="2"/>
      </rPr>
      <t xml:space="preserve">
Debido a un camión cisterna que colisionó con la estructura del Puente Internacional Ilave.
31.05.25 PVN Zonal Puno informa que el Conservador realiza la nivelación altimétrica en la plataforma del puente Ilave (tramo III de dicho puente), asimismo el control del tránsito y señalización vial.</t>
    </r>
  </si>
  <si>
    <r>
      <rPr>
        <b/>
        <sz val="10"/>
        <rFont val="Arial"/>
        <family val="2"/>
      </rPr>
      <t>Precipitaciones pluviales - Daño en la estructura del puente</t>
    </r>
    <r>
      <rPr>
        <sz val="10"/>
        <rFont val="Arial"/>
        <family val="2"/>
      </rPr>
      <t xml:space="preserve">
Debido a las precipitaciones pluviales y condición
es climáticas, produjo daño en la estructura del puente Aeropuerto.
31.05.25 PVN Zonal Piura - Tumbes informa que realiza las coordinaciones y gestiones con la dirección de puentes para la solicitud de certificación presupuestal, debido a la aprobación para atención de esta emergencia.</t>
    </r>
  </si>
  <si>
    <r>
      <rPr>
        <b/>
        <sz val="10"/>
        <rFont val="Arial"/>
        <family val="2"/>
      </rPr>
      <t>Precipitaciones pluviales - Huaico</t>
    </r>
    <r>
      <rPr>
        <sz val="10"/>
        <rFont val="Arial"/>
        <family val="2"/>
      </rPr>
      <t xml:space="preserve">
Debido a las precipitaciones pluviales se produjo el incremento del rio a su máximo nivel, produciendo que una baranda de puente colapsara por la palizada que trae caudal del río.
31.05.25 PVN Zonal Ica informa que realiza trabajos de limpieza en calzada y bermas. Asimismo, se ha movilizado un especialista de puentes de la PVN, quien realizará la evaluación de daños a la estructura.</t>
    </r>
  </si>
  <si>
    <r>
      <rPr>
        <b/>
        <sz val="10"/>
        <rFont val="Arial"/>
        <family val="2"/>
      </rPr>
      <t>Precipitaciones pluviales - Colapso de puente</t>
    </r>
    <r>
      <rPr>
        <sz val="10"/>
        <rFont val="Arial"/>
        <family val="2"/>
      </rPr>
      <t xml:space="preserve">
Debido a las precipitaciones pluviales  que incrementó el caudal del río Chancay  y antigüedad del puente Chancay  se produjo el colapso del puente  asimismo, ocasionó el accidente de tránsito de ómnibus de la empresa Cruz del Norte
31.05.25 La Concesionaria informa que el primer puente modular sobre el río Chancay está habilitado desde las 22:00 horas del 23.02.25, y la circulación será en un solo carril por sentido; asimismo, desde las  23:30 horas, se reanudará el cobro de tarifa en las estaciones de peaje Serpentín de Pasamayo y Variante de Pasamayo.
Rutas alternas:
De norte a sur: Cierre desde el óvalo de Chancay (Km 83+500) hacia Huaral, con salida por la Ruta Nacional PE-20C hasta el intercambio de Huaral (Km 71+200).
De sur a norte: Desde el Serpentín de Pasamayo y la Variante de Pasamayo, el tránsito se direcciona hacia el intercambio vial de Huaral (Km 71+200), continuando por la Ruta Nacional PE-20C hacia Huaral y saliendo por el óvalo de Chancay (Km 83+500). Se recomienda a los conductores seguir las indicaciones de la Policía Nacional y del personal desplegado en la zona para garantizar la seguridad y el orden en la circulación.</t>
    </r>
  </si>
  <si>
    <r>
      <rPr>
        <b/>
        <sz val="10"/>
        <rFont val="Arial"/>
        <family val="2"/>
      </rPr>
      <t>Precipitaciones pluviales - Erosión de plataforma</t>
    </r>
    <r>
      <rPr>
        <sz val="10"/>
        <rFont val="Arial"/>
        <family val="2"/>
      </rPr>
      <t xml:space="preserve">
Debido a las constantes precipitaciones pluviales, se produjo erosión de plataforma, afectando la vía parcialmente.
31.05.25 PVN Zonal Cajamarca informa que el Conservador realiza la habilitación de materiales, así como el perfilado de talud.</t>
    </r>
  </si>
  <si>
    <r>
      <rPr>
        <b/>
        <sz val="10"/>
        <rFont val="Arial"/>
        <family val="2"/>
      </rPr>
      <t>Precipitaciones pluviales - Daño en la estructura del puente</t>
    </r>
    <r>
      <rPr>
        <sz val="10"/>
        <rFont val="Arial"/>
        <family val="2"/>
      </rPr>
      <t xml:space="preserve">
Debido a las constantes precipitaciones pluviales y daño estructural producto de su uso y tiempo de vida ocasionaron el daño estructural del puente Río Moche Bajo.
31.05.25 La Concesionaría informa que realiza la señalización preventiva con vigías, por ello dispone restringir el tránsito a un solo carril a fin de no someter carga en la sección afectada del puente.</t>
    </r>
  </si>
  <si>
    <r>
      <rPr>
        <b/>
        <sz val="10"/>
        <rFont val="Arial"/>
        <family val="2"/>
      </rPr>
      <t>Precipitaciones pluviales - Erosión en la estructura del puente</t>
    </r>
    <r>
      <rPr>
        <sz val="10"/>
        <rFont val="Arial"/>
        <family val="2"/>
      </rPr>
      <t xml:space="preserve">
Debido a las precipitaciones pluviales y desprendimiento de la junta de tráfico de goma armada en los estribos del puente, restringiendo la vía parcialmente.
31.05.25 PVN Zonal Piura - Tumbes informa que se realiza coordinaciones y gestiones con la subdirección de conservación para la adquisición e instalación de juntas definitivas, además, se mantiene la señalización de advertencia en el sector.</t>
    </r>
  </si>
  <si>
    <r>
      <rPr>
        <b/>
        <sz val="10"/>
        <rFont val="Arial"/>
        <family val="2"/>
      </rPr>
      <t>Deterioro de infraestructura - Erosión en la estructura del puente</t>
    </r>
    <r>
      <rPr>
        <sz val="10"/>
        <rFont val="Arial"/>
        <family val="2"/>
      </rPr>
      <t xml:space="preserve">
Debido al peso del continuo tránsito vehicular del puente, se afectó la estructura, afectando la transitabilidad de manera parcial.
31.05.25 PVN Zonal Cajamarca informa que el Conservador viene habilitando los materiales para la instalación del puente (madera, fierro), esto para proseguir con la reposición de la estructura afectada en el pontón, debido al deterioro del maderamen por el uso y el tiempo de vida, esta condición ha generado limitaciones en el libre tránsito vehicular.</t>
    </r>
  </si>
  <si>
    <r>
      <rPr>
        <b/>
        <sz val="10"/>
        <rFont val="Arial"/>
        <family val="2"/>
      </rPr>
      <t>Deterioro de infraestructura - Daño estructural de puente</t>
    </r>
    <r>
      <rPr>
        <sz val="10"/>
        <rFont val="Arial"/>
        <family val="2"/>
      </rPr>
      <t xml:space="preserve">
Debido a la exposición a las condiciones climatológicas adversas, ocasionaron el desprendimiento de la junta de trafico de goma armada en los estribos del puente.
31.05.25 PVN Zonal Piura - Tumbes informa que vienen efectuando reparaciones paliativas como colocación de sacos de arena para apoyo y colocación de mezcla asfáltica, asimismo, realiza las coordinaciones y gestiones con la dirección de puentes para la adquisición e instalación de juntas definitivas, se mantiene la señalización de advertencia en el sector, el tránsito vehicular es restringido por seguridad vial.</t>
    </r>
  </si>
  <si>
    <r>
      <rPr>
        <b/>
        <sz val="10"/>
        <rFont val="Arial"/>
        <family val="2"/>
      </rPr>
      <t>Precipitaciones pluviales - Daño en la estructura del puente</t>
    </r>
    <r>
      <rPr>
        <sz val="10"/>
        <rFont val="Arial"/>
        <family val="2"/>
      </rPr>
      <t xml:space="preserve">
Debido a la exposición a las condiciones climatológicas adversas, ocasionaron la falla estructural del puente.
31.05.25 PVN Zonal Piura - Tumbes informa que a través del mantenimiento rutinario por administración directa se vienen efectuando reparaciones paliativas colocando tablones de madera, asimismo, realiza las coordinaciones y gestiones con la dirección de puentes para la adquisición e instalación de juntas definitivas, se mantiene la señalización de advertencia en el sector, el tránsito vehicular es restringido por seguridad vial.</t>
    </r>
  </si>
  <si>
    <r>
      <rPr>
        <b/>
        <sz val="10"/>
        <rFont val="Arial"/>
        <family val="2"/>
      </rPr>
      <t>Precipitaciones pluviales - Daño en la estructura del puente</t>
    </r>
    <r>
      <rPr>
        <sz val="10"/>
        <rFont val="Arial"/>
        <family val="2"/>
      </rPr>
      <t xml:space="preserve">
Debido a las precipitaciones pluviales y condiciones climáticas, produjo daño en la estructura del puente Aguaytía.
31.05.25 PVN Zonal Ucayali informa que el Conservador dispone realizar el control de tránsito vehicular, alternando el pase de vehículos pesados uno a la vez.</t>
    </r>
  </si>
  <si>
    <r>
      <rPr>
        <b/>
        <sz val="10"/>
        <rFont val="Arial"/>
        <family val="2"/>
      </rPr>
      <t>Precipitaciones pluviales - Colapso parcial de plataforma</t>
    </r>
    <r>
      <rPr>
        <sz val="10"/>
        <rFont val="Arial"/>
        <family val="2"/>
      </rPr>
      <t xml:space="preserve">
Debido a las precipitaciones pluviales, se produjo pérdida de media vía (carril lado derecho), colapso de muro de concreto y afectación a cunetas.
31.05.25 La Concesionaria informa que realiza trabajos en el lugar, a fin de recuperar la transitabilidad.</t>
    </r>
  </si>
  <si>
    <r>
      <rPr>
        <b/>
        <sz val="10"/>
        <color theme="1"/>
        <rFont val="Arial"/>
        <family val="2"/>
      </rPr>
      <t>Precipitaciones pluviales - Asentamiento de plataforma</t>
    </r>
    <r>
      <rPr>
        <sz val="10"/>
        <color theme="1"/>
        <rFont val="Arial"/>
        <family val="2"/>
      </rPr>
      <t xml:space="preserve">
Debido a las precipitaciones pluviales, se produjo hundimiento en la vía.
31.05.25 La Concesionaria informa que realiza trabajos en el lugar, a fin de recuperar la transitabilidad.</t>
    </r>
  </si>
  <si>
    <r>
      <rPr>
        <b/>
        <sz val="10"/>
        <rFont val="Arial"/>
        <family val="2"/>
      </rPr>
      <t>Precipitaciones pluviales - Colapso de plataforma</t>
    </r>
    <r>
      <rPr>
        <sz val="10"/>
        <rFont val="Arial"/>
        <family val="2"/>
      </rPr>
      <t xml:space="preserve">
Debido a las precipitaciones pluviales, se produjo colapso de plataforma.
31.05.25 La Concesionaria informa que realiza trabajos en el lugar, a fin de recuperar la transitabilidad.</t>
    </r>
  </si>
  <si>
    <r>
      <rPr>
        <b/>
        <sz val="10"/>
        <rFont val="Arial"/>
        <family val="2"/>
      </rPr>
      <t>Precipitaciones pluviales - Asentamiento de plataforma</t>
    </r>
    <r>
      <rPr>
        <sz val="10"/>
        <rFont val="Arial"/>
        <family val="2"/>
      </rPr>
      <t xml:space="preserve">
Debido a las intensas lluvias intensas se produjo hundimiento de la plataforma.
31.05.25 La Concesionaria informa que personal y maquinaria realiza trabajos.</t>
    </r>
  </si>
  <si>
    <r>
      <rPr>
        <b/>
        <sz val="10"/>
        <rFont val="Arial"/>
        <family val="2"/>
      </rPr>
      <t>Precipitaciones pluviales - Erosión de plataforma</t>
    </r>
    <r>
      <rPr>
        <sz val="10"/>
        <rFont val="Arial"/>
        <family val="2"/>
      </rPr>
      <t xml:space="preserve">
Debido a las precipitaciones pluviales, se produjo erosión de plataforma.
31.05.25 La Concesionaria informa que realiza trabajos en el lugar, a fin de recuperar la transitabilidad.</t>
    </r>
  </si>
  <si>
    <r>
      <rPr>
        <b/>
        <sz val="10"/>
        <rFont val="Arial"/>
        <family val="2"/>
      </rPr>
      <t>Precipitaciones pluviales - Colapso parcial de plataforma</t>
    </r>
    <r>
      <rPr>
        <sz val="10"/>
        <rFont val="Arial"/>
        <family val="2"/>
      </rPr>
      <t xml:space="preserve">
Debido a las precipitaciones pluviales, se produjo el colapso de carril izquierdo con afectación a estructura de drenaje.
31.05.25 La Concesionaria informa que realiza trabajos en el lugar a fin de recuperar la transitabilidad.</t>
    </r>
  </si>
  <si>
    <r>
      <rPr>
        <b/>
        <sz val="10"/>
        <rFont val="Arial"/>
        <family val="2"/>
      </rPr>
      <t>Deterioro de infraestructura - Falla estructural de puente</t>
    </r>
    <r>
      <rPr>
        <sz val="10"/>
        <rFont val="Arial"/>
        <family val="2"/>
      </rPr>
      <t xml:space="preserve">
Debido a la falla estructural del puente por exceso de carga y acción de la naturaleza.
31.05.25 PVN Zonal Ucayali informa que el Conservador continúa el control de tránsito vehicular con el pase de vehículos pesados a un solo carril y uno a la vez.</t>
    </r>
  </si>
  <si>
    <r>
      <rPr>
        <b/>
        <sz val="10"/>
        <rFont val="Arial"/>
        <family val="2"/>
      </rPr>
      <t>Deterioro de infraestructura - Falla estructural de puente</t>
    </r>
    <r>
      <rPr>
        <sz val="10"/>
        <rFont val="Arial"/>
        <family val="2"/>
      </rPr>
      <t xml:space="preserve">
Debido al exceso de carga, se produjo daño estructural en viga de rigidez del puente.
31.05.25 PVN Zonal Ucayali informa que el Conservador continúa el control de tránsito vehicular con el pase de vehículos pesados a un solo carril y uno a la vez.</t>
    </r>
  </si>
  <si>
    <r>
      <rPr>
        <b/>
        <sz val="10"/>
        <rFont val="Arial"/>
        <family val="2"/>
      </rPr>
      <t>Precipitaciones pluviales - Derrumbe</t>
    </r>
    <r>
      <rPr>
        <sz val="10"/>
        <rFont val="Arial"/>
        <family val="2"/>
      </rPr>
      <t xml:space="preserve">
Debido a lluvias en la zona, se produjo derrumbe del talud inferior en el Sector 11, que afectó la vía en el Km 36+280 - Km 36+350. El día 13/03/2020, se reportó el incremento del desplazamiento del talud inferior y la ampliación en longitud de la zona afectada del Km 36+247 al Km 36+410. El 16/05/2020, culminaron los trabajos y se habilitó ambos carriles desde el Km 36+248 al 36+410, quedando pendiente el Km 36+247.
31.05.25 La Concesionaria informa que la zona se encuentra señalizada y de acuerdo al Contrato de Concesión fue categorizada por el Regulador como un “Sector Crítico”, informando el hecho a los usuarios que transitan por el Peaje de Pampa Cuellar.</t>
    </r>
  </si>
  <si>
    <r>
      <rPr>
        <b/>
        <sz val="10"/>
        <rFont val="Arial"/>
        <family val="2"/>
      </rPr>
      <t>Acción humana - Deterioro de infraestructura de puente</t>
    </r>
    <r>
      <rPr>
        <sz val="10"/>
        <rFont val="Arial"/>
        <family val="2"/>
      </rPr>
      <t xml:space="preserve">
Debido a que el día 15/03/2019 a las 07:00 horas, se produjo un accidente vial (sin víctimas), choque frontal de un volquete (placa: ACE-796) cargado de carbón contra la superestructura del puente Casmiche, ocasionando el daño severo de varios elementos (cercha diagonal, viga transversal de piso, uniones, etc.) de la superestructura lado derecho del puente Casmiche, dicho evento ha generado interrupción de la transitabilidad en el carril derecho.
31.05.25 La Concesionaria realiza la señalización preventiva con vigías; asimismo, dispuso restringir el tránsito a un solo carril.</t>
    </r>
  </si>
  <si>
    <r>
      <rPr>
        <b/>
        <sz val="10"/>
        <rFont val="Arial"/>
        <family val="2"/>
      </rPr>
      <t>Precipitaciones pluviales - Derrumbe</t>
    </r>
    <r>
      <rPr>
        <sz val="10"/>
        <rFont val="Arial"/>
        <family val="2"/>
      </rPr>
      <t xml:space="preserve">
Debido a la recurrencia de eventos que se producen por la caída de estratos de rocas de diferentes dimensiones desde el talud superior y deslizamiento derrumbes constantes que se producen de manera súbita interrumpiendo el tránsito vehicular, debido a las intensas lluvias.
31.05.25 La Concesionaria en coordinación con el MTC proyectaron un túnel, se culminó las obras civiles y está en fase de adquisición e implementación de equipos electromecánicos para su reapertura</t>
    </r>
  </si>
  <si>
    <r>
      <rPr>
        <b/>
        <sz val="10"/>
        <rFont val="Arial"/>
        <family val="2"/>
      </rPr>
      <t>Servicio Aéreo</t>
    </r>
    <r>
      <rPr>
        <sz val="10"/>
        <rFont val="Arial"/>
        <family val="2"/>
      </rPr>
      <t xml:space="preserve">
Debido a trabajos de mantenimiento en la pista de aterrizaje, se afectó los servicios de operatividad.
31.05.25 CORPAC informa que el Aeropuerto de Jauja ha cerrado las operaciones con NOTAM C-1975/25 hasta el 15/06/25 por seguridad de operaciones.</t>
    </r>
  </si>
  <si>
    <r>
      <rPr>
        <b/>
        <sz val="10"/>
        <rFont val="Arial"/>
        <family val="2"/>
      </rPr>
      <t>Servicio Aéreo</t>
    </r>
    <r>
      <rPr>
        <sz val="10"/>
        <rFont val="Arial"/>
        <family val="2"/>
      </rPr>
      <t xml:space="preserve">
Debido a trabajos de mantenimiento en la pista de aterrizaje, se afectó los servicios de operatividad.
31.05.25 CORPAC informa que el Aeropuerto de Jaén, cerrado las operaciones con NOTAM C-1819/25 al 30.06.25 por reparación de la pista de aterrizaje.</t>
    </r>
  </si>
  <si>
    <r>
      <rPr>
        <b/>
        <sz val="10"/>
        <rFont val="Arial"/>
        <family val="2"/>
      </rPr>
      <t>Acción del hombre - Derrumbe</t>
    </r>
    <r>
      <rPr>
        <sz val="10"/>
        <rFont val="Arial"/>
        <family val="2"/>
      </rPr>
      <t xml:space="preserve">
Debido a los trabajos de construcción de carreteras por parte de la Municipalidad de Acoria, se produjeron derrumbes y caídas de rocas de los cerros cercanos a la vía férrea. La carretera es financiada por Provías Descentralizado.
31.05.25 El Municipio de Acoria suspende los trabajos por falta de presupuesto y gestiona por continuidad operativa ante el MEF para culminar la carretera y los trabajos complementarios de perfilado de la carretera y los daños a la vía férrea.</t>
    </r>
  </si>
  <si>
    <r>
      <t xml:space="preserve">Junín
</t>
    </r>
    <r>
      <rPr>
        <sz val="10"/>
        <color theme="1"/>
        <rFont val="Arial"/>
        <family val="2"/>
      </rPr>
      <t>Yauli / Morococha</t>
    </r>
  </si>
  <si>
    <r>
      <rPr>
        <b/>
        <sz val="10"/>
        <rFont val="Arial"/>
        <family val="2"/>
      </rPr>
      <t>DEVIANDES</t>
    </r>
    <r>
      <rPr>
        <sz val="10"/>
        <rFont val="Arial"/>
        <family val="2"/>
      </rPr>
      <t xml:space="preserve">
Comunicación vía correo:
Centro de Control de Operaciones
Correo: cco.informes.cae@deviandes.com</t>
    </r>
  </si>
  <si>
    <r>
      <t>Red Vial Nacional: PE-22 
Tramo:</t>
    </r>
    <r>
      <rPr>
        <sz val="10"/>
        <rFont val="Arial"/>
        <family val="2"/>
      </rPr>
      <t xml:space="preserve"> Ricardo Palma - La Oroya,
</t>
    </r>
    <r>
      <rPr>
        <b/>
        <sz val="10"/>
        <rFont val="Arial"/>
        <family val="2"/>
      </rPr>
      <t>Sector:</t>
    </r>
    <r>
      <rPr>
        <sz val="10"/>
        <rFont val="Arial"/>
        <family val="2"/>
      </rPr>
      <t xml:space="preserve">  Ticlio  Km 135+000</t>
    </r>
  </si>
  <si>
    <r>
      <rPr>
        <b/>
        <sz val="10"/>
        <rFont val="Arial"/>
        <family val="2"/>
      </rPr>
      <t>Acción humana - Incidente terrestre</t>
    </r>
    <r>
      <rPr>
        <sz val="10"/>
        <rFont val="Arial"/>
        <family val="2"/>
      </rPr>
      <t xml:space="preserve">
Debido a la falla mecánica de un semi tráiler (cargado con piedras caliza), viene afectando la vía parcialmente.
31.05.25 La Consecionaria informa que realiza la señalización de la vía.</t>
    </r>
  </si>
  <si>
    <t>VIALES-004102</t>
  </si>
  <si>
    <r>
      <rPr>
        <b/>
        <sz val="10"/>
        <rFont val="Arial"/>
        <family val="2"/>
      </rPr>
      <t>Precipitaciones pluviales - Erosión de plataforma</t>
    </r>
    <r>
      <rPr>
        <sz val="10"/>
        <rFont val="Arial"/>
        <family val="2"/>
      </rPr>
      <t xml:space="preserve">
Debido a las constantes precipitaciones pluviales en sector, produjo la erosión y socavación de la plataforma, afectando la transitabilidad de la vía.
31.05.25 PVN Zonal Lambayeque informa que el Conservador el dia de ayer 30/05/2025 se culminaron los trabajos realizados para la presente emergencia vial</t>
    </r>
  </si>
  <si>
    <r>
      <t>Red Vial Nacional: PE-3N, 
Tramo:</t>
    </r>
    <r>
      <rPr>
        <sz val="10"/>
        <rFont val="Arial"/>
        <family val="2"/>
      </rPr>
      <t xml:space="preserve"> Dv. Curilcas - Socchabamba,
</t>
    </r>
    <r>
      <rPr>
        <b/>
        <sz val="10"/>
        <rFont val="Arial"/>
        <family val="2"/>
      </rPr>
      <t>Sector:</t>
    </r>
    <r>
      <rPr>
        <sz val="10"/>
        <rFont val="Arial"/>
        <family val="2"/>
      </rPr>
      <t xml:space="preserve"> Hualcuy Bajo Km 1912+150 - Km 1912+160</t>
    </r>
  </si>
  <si>
    <r>
      <rPr>
        <b/>
        <sz val="10"/>
        <rFont val="Arial"/>
        <family val="2"/>
      </rPr>
      <t>Precipitaciones pluviales - Erosión de plataforma</t>
    </r>
    <r>
      <rPr>
        <sz val="10"/>
        <rFont val="Arial"/>
        <family val="2"/>
      </rPr>
      <t xml:space="preserve">
Debido a las constantes precipitaciones pluviales en sector, produjo la erosión y socavación de la plataforma, afectando la transitabilidad de la vía.
31.05.25 PVN Zonal Piura - Tumbes informa que el Conservador realiza trabajos de señalización preventiva excavación para la colocación de muro bolsacreto</t>
    </r>
  </si>
  <si>
    <t>VIALES-004103</t>
  </si>
  <si>
    <r>
      <rPr>
        <b/>
        <sz val="10"/>
        <rFont val="Arial"/>
        <family val="2"/>
      </rPr>
      <t>Precipitaciones pluviales - Pérdida de plataforma</t>
    </r>
    <r>
      <rPr>
        <sz val="10"/>
        <rFont val="Arial"/>
        <family val="2"/>
      </rPr>
      <t xml:space="preserve">
Debido a las constantes precipitaciones pluviales en la zona, se produjo pérdida de plataforma afectando la vía parcialmente.
31.05.25 PVN Zonal Puno informa que el Conservador el día de ayer 30/05/2025 se culminó con los trabajos de defensa ribereña, se restableció el tránsito vehicular normal</t>
    </r>
  </si>
  <si>
    <t>TRÁNSITO NORMAL</t>
  </si>
  <si>
    <r>
      <t xml:space="preserve">Ayacucho
</t>
    </r>
    <r>
      <rPr>
        <sz val="10"/>
        <color theme="1"/>
        <rFont val="Arial"/>
        <family val="2"/>
      </rPr>
      <t>Lucanas / San Pedro</t>
    </r>
  </si>
  <si>
    <r>
      <t xml:space="preserve">Red Vial Nacional: PE-32,
Tramo: </t>
    </r>
    <r>
      <rPr>
        <sz val="10"/>
        <rFont val="Arial"/>
        <family val="2"/>
      </rPr>
      <t>Chaviña - Puquio,</t>
    </r>
    <r>
      <rPr>
        <b/>
        <sz val="10"/>
        <rFont val="Arial"/>
        <family val="2"/>
      </rPr>
      <t xml:space="preserve">
Sector: </t>
    </r>
    <r>
      <rPr>
        <sz val="10"/>
        <rFont val="Arial"/>
        <family val="2"/>
      </rPr>
      <t>Ccechempampa Km 249+890 - Km 249+910</t>
    </r>
  </si>
  <si>
    <t xml:space="preserve">Maquinaria del Contratista Conservador Consorcio Vial Puquio
</t>
  </si>
  <si>
    <t>VIALES-004104</t>
  </si>
  <si>
    <r>
      <t xml:space="preserve">Huancavelica
</t>
    </r>
    <r>
      <rPr>
        <sz val="10"/>
        <color theme="1"/>
        <rFont val="Arial"/>
        <family val="2"/>
      </rPr>
      <t>Huancavelica /Huando</t>
    </r>
  </si>
  <si>
    <r>
      <rPr>
        <b/>
        <sz val="10"/>
        <rFont val="Arial"/>
        <family val="2"/>
      </rPr>
      <t>Deterioro de infraestructura - Daño en la estructura del puente</t>
    </r>
    <r>
      <rPr>
        <sz val="10"/>
        <rFont val="Arial"/>
        <family val="2"/>
      </rPr>
      <t xml:space="preserve">
Debido al impacto de rocas, se produjo daño en la estructura del puente modular.
31.05.25 PVN Zonal Huancavelica informa que realiza las gestiones y elaboración del terminó de referencias para la contratación de equipo mecánico y mano de obra. Asimismo, ha previsto cambio de elementos metálicos afectados.</t>
    </r>
  </si>
  <si>
    <r>
      <rPr>
        <b/>
        <sz val="10"/>
        <rFont val="Arial"/>
        <family val="2"/>
      </rPr>
      <t>PVN</t>
    </r>
    <r>
      <rPr>
        <sz val="10"/>
        <rFont val="Arial"/>
        <family val="2"/>
      </rPr>
      <t xml:space="preserve">
Administración  por contrato
Jefatura zonal Huancavelica
Jonathan Pierre Rojas Franco - Jefe zonal
Correo: jprojas@pvn.gob.pe</t>
    </r>
  </si>
  <si>
    <r>
      <t xml:space="preserve">Red Vial Nacional: PE-26,
Tramo: </t>
    </r>
    <r>
      <rPr>
        <sz val="10"/>
        <rFont val="Arial"/>
        <family val="2"/>
      </rPr>
      <t>Dv. Yauli - Huando,</t>
    </r>
    <r>
      <rPr>
        <b/>
        <sz val="10"/>
        <rFont val="Arial"/>
        <family val="2"/>
      </rPr>
      <t xml:space="preserve">
Sector:</t>
    </r>
    <r>
      <rPr>
        <sz val="10"/>
        <rFont val="Arial"/>
        <family val="2"/>
      </rPr>
      <t xml:space="preserve"> Cachillallas Km 274+040 - Km 274+080</t>
    </r>
  </si>
  <si>
    <t>VIALES-004105</t>
  </si>
  <si>
    <r>
      <t xml:space="preserve">Huánuco
</t>
    </r>
    <r>
      <rPr>
        <sz val="10"/>
        <color theme="1"/>
        <rFont val="Arial"/>
        <family val="2"/>
      </rPr>
      <t>Puerto Inca / Codo del Pozuzo</t>
    </r>
  </si>
  <si>
    <r>
      <t xml:space="preserve">Red Vial Nacional: PE-5NA,
Tramo: </t>
    </r>
    <r>
      <rPr>
        <sz val="10"/>
        <rFont val="Arial"/>
        <family val="2"/>
      </rPr>
      <t>Pozuzo - Codo de Pozuzo</t>
    </r>
    <r>
      <rPr>
        <b/>
        <sz val="10"/>
        <rFont val="Arial"/>
        <family val="2"/>
      </rPr>
      <t xml:space="preserve">,
Sector: </t>
    </r>
    <r>
      <rPr>
        <sz val="10"/>
        <rFont val="Arial"/>
        <family val="2"/>
      </rPr>
      <t>Zavalo Km 162+260 - Km 162+300</t>
    </r>
  </si>
  <si>
    <t>Maquinaria del Contratista  Conservador “Consorcio Corredor Vial”
01 Retroexcavadora</t>
  </si>
  <si>
    <r>
      <rPr>
        <b/>
        <sz val="10"/>
        <rFont val="Arial"/>
        <family val="2"/>
      </rPr>
      <t>Precipitaciones pluviales - Derrumbe</t>
    </r>
    <r>
      <rPr>
        <sz val="10"/>
        <rFont val="Arial"/>
        <family val="2"/>
      </rPr>
      <t xml:space="preserve">
Debido a las constantes precipitaciones pluviales en la zona,  afectando la vía parcialmente.
31.05.25 PVN Zonal Huánuco informa que el Conservador realiza trabajos de instalación de dispositivos de seguridad vial y movilización de equipos para la atención de la emergencia vial</t>
    </r>
  </si>
  <si>
    <t>VIALES-004106</t>
  </si>
  <si>
    <t>Amazonas
Cajamarca
Loreto</t>
  </si>
  <si>
    <t>Debido a precipitaciones pluviales suscitados en el ámbito nacional, se presentó afectaciones de falla del proveedor de energía eléctrica / corte de Fibra Óptica, dejando inoperativa las estaciones bases.
31.05.25 A las 09:00 horas, el Centro de Monitoreo de OSIPTEL informó  que no detectó afectación.</t>
  </si>
  <si>
    <t xml:space="preserve">Debido a precipitaciones pluviales suscitados en el ámbito nacional, se presentó afectaciones de falla del proveedor de energía eléctrica / corte de Fibra Óptica, dejando inoperativa las estaciones bases.
31.05.25 31.05.25 A las 09:00 horas, el Centro de Monitoreo de OSIPTEL informó  que detectó afectación en 5 estaciones bases: Amazonas (3), Cajamarca (1), Loreto (1).
</t>
  </si>
  <si>
    <t>Huancavelica
Huánuco
Ica</t>
  </si>
  <si>
    <t xml:space="preserve">Debido a precipitaciones pluviales suscitados en el ámbito nacional, se presentó afectaciones de falla del proveedor de energía eléctrica / corte de Fibra Óptica, dejando inoperativa las estaciones bases.
31.05.25 31.05.25 A las 09:00 horas, el Centro de Monitoreo de OSIPTEL informó  que detectó afectación en 4 estaciones bases: Huancavelica (1), Huánuco (2), Ica (1).
</t>
  </si>
  <si>
    <t xml:space="preserve">Amazonas
Ancash
Arequipa
Ayacucho
Cajamarca
Cusco
Huánuco
Ica
Junín
La Libertad
Loreto
Piura
Ucayali
</t>
  </si>
  <si>
    <t xml:space="preserve">Debido a precipitaciones pluviales suscitados en el ámbito nacional, se presente afectaciones de falla del proveedor de energía eléctrica / corte de Fibra Óptica, dejando inoperativa las estaciones bases.
31.05.25 31.05.25 A las 09:00 horas,  el Centro de Monitoreo de OSIPTEL informó que detectó afectación en 71 estaciones bases: Amazonas (11), Ancash (1),  Arequipa (3), Ayacucho (5), Cajamarca (7), Cusco (7), Huánuco (7), Ica (4), Junín (6), La Libertad (1), Loreto (15), Piura (2), Ucayali (2).
La Operadora informa que debido principalmente Falla del proveedor de energía eléctrica / corte de Fibra Óptica, personal técnico se encuentra desplazándose a las localidades a fin de restablecer el servicio.  </t>
  </si>
  <si>
    <r>
      <t xml:space="preserve">Red Vial Nacional: PE-3S,
Tramo: </t>
    </r>
    <r>
      <rPr>
        <sz val="10"/>
        <rFont val="Arial"/>
        <family val="2"/>
      </rPr>
      <t xml:space="preserve">La Oroya - Huancayo,
</t>
    </r>
    <r>
      <rPr>
        <b/>
        <sz val="10"/>
        <rFont val="Arial"/>
        <family val="2"/>
      </rPr>
      <t>Sector:</t>
    </r>
    <r>
      <rPr>
        <sz val="10"/>
        <rFont val="Arial"/>
        <family val="2"/>
      </rPr>
      <t xml:space="preserve"> Yanachacra Km 52+000</t>
    </r>
  </si>
  <si>
    <r>
      <rPr>
        <b/>
        <sz val="10"/>
        <rFont val="Arial"/>
        <family val="2"/>
      </rPr>
      <t>Acción humana - Accidente de tránsito</t>
    </r>
    <r>
      <rPr>
        <sz val="10"/>
        <rFont val="Arial"/>
        <family val="2"/>
      </rPr>
      <t xml:space="preserve">
Debido al choque frontal de un auto contra un camión que terminó volcándose al río, presentando 3 fallecidos y 1 herido.
31.05.25 La Consecionaria y efectivos policiales de carreteras Acolla se encuentran en el lugar apoyando en la señalización del tránsito a la espera del Fiscal para realizar el levantamiento de cadáveres. </t>
    </r>
  </si>
  <si>
    <t>VIALES-004107</t>
  </si>
  <si>
    <r>
      <rPr>
        <b/>
        <sz val="10"/>
        <rFont val="Arial"/>
        <family val="2"/>
      </rPr>
      <t>Precipitaciones pluviales - Derrumbe</t>
    </r>
    <r>
      <rPr>
        <sz val="10"/>
        <rFont val="Arial"/>
        <family val="2"/>
      </rPr>
      <t xml:space="preserve">
Debido a las constantes precipitaciones pluviales en la zona, se produjo el derrumbe bloqueando la vía parcialmente.
31.05.25 PVN Zonal Junín - Pasco informa que el día 24/05/2025 se culminó con la atención de la emergencia vial.</t>
    </r>
  </si>
  <si>
    <r>
      <rPr>
        <b/>
        <sz val="10"/>
        <rFont val="Arial"/>
        <family val="2"/>
      </rPr>
      <t xml:space="preserve">Precipitaciones pluviales - Asentamiento de plataforma
</t>
    </r>
    <r>
      <rPr>
        <sz val="10"/>
        <rFont val="Arial"/>
        <family val="2"/>
      </rPr>
      <t>Debido a las precipitaciones pluviales, se produjo asentamiento de plataforma, afectando la vía parcialmente.</t>
    </r>
    <r>
      <rPr>
        <b/>
        <sz val="10"/>
        <rFont val="Arial"/>
        <family val="2"/>
      </rPr>
      <t xml:space="preserve">
</t>
    </r>
    <r>
      <rPr>
        <sz val="10"/>
        <rFont val="Arial"/>
        <family val="2"/>
      </rPr>
      <t xml:space="preserve">
31.05.25 PVN Zonal Huancavelica informa que el Conservador realiza las gestiones para la atención de la emregencia</t>
    </r>
  </si>
  <si>
    <r>
      <rPr>
        <b/>
        <sz val="10"/>
        <rFont val="Arial"/>
        <family val="2"/>
      </rPr>
      <t>Precipitaciones pluviales - Erosión en la estructura del puente</t>
    </r>
    <r>
      <rPr>
        <sz val="10"/>
        <rFont val="Arial"/>
        <family val="2"/>
      </rPr>
      <t xml:space="preserve">
Debido a las constantes precipitaciones pluviales en la zona, se ha producido inestabilidad en el talud inferior, las cuales han generado la erosión, socavación del estribo del puente existente.
31.05.25 PVN Zonal Ica informa que el Conservador realiza las gestiones para la atención de la emregencia</t>
    </r>
  </si>
  <si>
    <t>San Pedro</t>
  </si>
  <si>
    <t>31.05.24</t>
  </si>
  <si>
    <t>N</t>
  </si>
  <si>
    <t>TERMINAL ABIERTO</t>
  </si>
  <si>
    <t>Terminales Multiboyas Zona Sur</t>
  </si>
  <si>
    <t>PARCIAL</t>
  </si>
  <si>
    <r>
      <rPr>
        <b/>
        <sz val="11"/>
        <color theme="1"/>
        <rFont val="Frutiger-Light"/>
        <family val="2"/>
      </rPr>
      <t xml:space="preserve">APN: </t>
    </r>
    <r>
      <rPr>
        <sz val="11"/>
        <color theme="1"/>
        <rFont val="Frutiger-Light"/>
        <family val="2"/>
      </rPr>
      <t xml:space="preserve">
</t>
    </r>
    <r>
      <rPr>
        <sz val="10"/>
        <color theme="1"/>
        <rFont val="Frutiger-Light"/>
      </rPr>
      <t>Enlace: https://eredenaves.apn.gob.pe/apn/inforedenaves.jsp</t>
    </r>
  </si>
  <si>
    <t>Puerto de Supe</t>
  </si>
  <si>
    <t>Terminales Multiboyas Zona Centro</t>
  </si>
  <si>
    <t>Terminales Multiboyas Zona Norte</t>
  </si>
  <si>
    <t>Puerto de Matarani</t>
  </si>
  <si>
    <r>
      <rPr>
        <b/>
        <sz val="10"/>
        <rFont val="Arial"/>
        <family val="2"/>
      </rPr>
      <t>Oleaje anómalo.</t>
    </r>
    <r>
      <rPr>
        <sz val="10"/>
        <rFont val="Arial"/>
        <family val="2"/>
      </rPr>
      <t xml:space="preserve">
A las 11:00 horas,  se cierra parcialmente el puerto para toda actividad.
31.05.25 Terminales con cierre parcial: Multiboyas Conchán, UNACEM.</t>
    </r>
  </si>
  <si>
    <r>
      <rPr>
        <b/>
        <sz val="10"/>
        <rFont val="Arial"/>
        <family val="2"/>
      </rPr>
      <t>Oleaje anómalo.</t>
    </r>
    <r>
      <rPr>
        <sz val="10"/>
        <rFont val="Arial"/>
        <family val="2"/>
      </rPr>
      <t xml:space="preserve">
A las 11:00 horas,  se cierra parcialmente el puerto para toda actividad.
31.05.25 Terminales con cierre parcial: Muelle Capitanes, Trasportadora Callao, APM terminals, DP Word, Marina club Callao</t>
    </r>
  </si>
  <si>
    <r>
      <rPr>
        <b/>
        <sz val="10"/>
        <rFont val="Arial"/>
        <family val="2"/>
      </rPr>
      <t>Oleaje anómalo.</t>
    </r>
    <r>
      <rPr>
        <sz val="10"/>
        <rFont val="Arial"/>
        <family val="2"/>
      </rPr>
      <t xml:space="preserve">
A las 02:00 horas, se cierra parcialmente el puerto para toda actividad.
31.05.25 Terminales cerrados: TISUR Amaradero F. Terminales con cierre parcial:  Muelle C. TISUR Muelle A, TISUR Muelle B.</t>
    </r>
  </si>
  <si>
    <r>
      <rPr>
        <b/>
        <sz val="10"/>
        <rFont val="Arial"/>
        <family val="2"/>
      </rPr>
      <t>Oleaje anómalo.</t>
    </r>
    <r>
      <rPr>
        <sz val="10"/>
        <rFont val="Arial"/>
        <family val="2"/>
      </rPr>
      <t xml:space="preserve">
A las 11:00 horas,  se cierra parcialmente el puerto para toda actividad.
31.05.25 Terminales con cierre parcial: Multiboyas Alfa, Bravo Charlie.</t>
    </r>
  </si>
  <si>
    <r>
      <rPr>
        <b/>
        <sz val="10"/>
        <rFont val="Arial"/>
        <family val="2"/>
      </rPr>
      <t>Oleaje anómalo.</t>
    </r>
    <r>
      <rPr>
        <sz val="10"/>
        <rFont val="Arial"/>
        <family val="2"/>
      </rPr>
      <t xml:space="preserve">
A las 21:00 horas, se cierra parcialmente el puerto para toda actividad.
31.05.25  Terminales cerrados: TP Supe, Terminales del Perú -  Supe, TM Quimpac, TM Colpex.</t>
    </r>
  </si>
  <si>
    <t>PUERTO-00541</t>
  </si>
  <si>
    <t>PUERTO-00537</t>
  </si>
  <si>
    <t>PUERTO-00540</t>
  </si>
  <si>
    <t>PUERTO-00539</t>
  </si>
  <si>
    <t>PUERTO-00538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</si>
</sst>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_-;\-* #,##0.00_-;_-* &quot;-&quot;??_-;_-@_-"/>
    <numFmt numFmtId="164" formatCode="dddd"/>
    <numFmt numFmtId="165" formatCode="_-* #,##0_-;\-* #,##0_-;_-* &quot;-&quot;??_-;_-@_-"/>
    <numFmt numFmtId="166" formatCode="0.000"/>
    <numFmt numFmtId="167" formatCode="#,##0.000"/>
    <numFmt numFmtId="168" formatCode="dd/mm/yyyy;@"/>
  </numFmts>
  <fonts count="196">
    <font>
      <sz val="11"/>
      <color theme="1"/>
      <name val="Frutiger-Light"/>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color theme="0" tint="-0.499984740745262"/>
      <name val="Calibri"/>
      <family val="2"/>
      <scheme val="minor"/>
    </font>
    <font>
      <b/>
      <sz val="11"/>
      <color theme="3"/>
      <name val="Calibri"/>
      <family val="2"/>
      <scheme val="minor"/>
    </font>
    <font>
      <sz val="11"/>
      <color theme="1"/>
      <name val="Calibri"/>
      <family val="2"/>
      <scheme val="minor"/>
    </font>
    <font>
      <sz val="11"/>
      <color theme="1"/>
      <name val="Frutiger-Light"/>
      <family val="2"/>
    </font>
    <font>
      <sz val="10"/>
      <color theme="1"/>
      <name val="Arial"/>
      <family val="2"/>
    </font>
    <font>
      <b/>
      <u/>
      <sz val="10"/>
      <color theme="1"/>
      <name val="Arial"/>
      <family val="2"/>
    </font>
    <font>
      <sz val="10"/>
      <name val="Arial"/>
      <family val="2"/>
    </font>
    <font>
      <b/>
      <sz val="10"/>
      <color theme="1"/>
      <name val="Arial"/>
      <family val="2"/>
    </font>
    <font>
      <b/>
      <sz val="10"/>
      <color theme="1"/>
      <name val="Eras Light ITC"/>
      <family val="2"/>
    </font>
    <font>
      <b/>
      <sz val="10"/>
      <name val="Arial"/>
      <family val="2"/>
    </font>
    <font>
      <b/>
      <sz val="11"/>
      <color theme="3"/>
      <name val="Frutiger-Light"/>
      <family val="2"/>
    </font>
    <font>
      <b/>
      <sz val="10"/>
      <color theme="0"/>
      <name val="Arial"/>
      <family val="2"/>
    </font>
    <font>
      <b/>
      <u/>
      <sz val="10"/>
      <color theme="10"/>
      <name val="Arial"/>
      <family val="2"/>
    </font>
    <font>
      <b/>
      <sz val="10"/>
      <color theme="7" tint="-0.249977111117893"/>
      <name val="Arial"/>
      <family val="2"/>
    </font>
    <font>
      <sz val="10"/>
      <color theme="1"/>
      <name val="Calibri"/>
      <family val="2"/>
      <scheme val="minor"/>
    </font>
    <font>
      <sz val="8"/>
      <color theme="1"/>
      <name val="Calibri"/>
      <family val="2"/>
      <scheme val="minor"/>
    </font>
    <font>
      <sz val="8"/>
      <color theme="1"/>
      <name val="Arial"/>
      <family val="2"/>
    </font>
    <font>
      <sz val="14"/>
      <color theme="1"/>
      <name val="Eras Light ITC"/>
      <family val="2"/>
    </font>
    <font>
      <sz val="16"/>
      <name val="Calibri"/>
      <family val="2"/>
      <scheme val="minor"/>
    </font>
    <font>
      <b/>
      <sz val="14"/>
      <color theme="1"/>
      <name val="Arial"/>
      <family val="2"/>
    </font>
    <font>
      <b/>
      <sz val="16"/>
      <color theme="1"/>
      <name val="Calibri"/>
      <family val="2"/>
      <scheme val="minor"/>
    </font>
    <font>
      <sz val="11"/>
      <name val="Frutiger-Light"/>
      <family val="2"/>
    </font>
    <font>
      <sz val="12"/>
      <color theme="1"/>
      <name val="Eras Light ITC"/>
      <family val="2"/>
    </font>
    <font>
      <b/>
      <sz val="14"/>
      <name val="Calibri"/>
      <family val="2"/>
      <scheme val="minor"/>
    </font>
    <font>
      <b/>
      <sz val="14"/>
      <color theme="1"/>
      <name val="Calibri"/>
      <family val="2"/>
      <scheme val="minor"/>
    </font>
    <font>
      <b/>
      <sz val="20"/>
      <name val="Calibri"/>
      <family val="2"/>
    </font>
    <font>
      <b/>
      <sz val="18"/>
      <name val="Calibri"/>
      <family val="2"/>
    </font>
    <font>
      <sz val="12"/>
      <name val="Eras Light ITC"/>
      <family val="2"/>
    </font>
    <font>
      <b/>
      <sz val="16"/>
      <name val="Calibri"/>
      <family val="2"/>
    </font>
    <font>
      <b/>
      <sz val="10"/>
      <color rgb="FFFF0000"/>
      <name val="Arial"/>
      <family val="2"/>
    </font>
    <font>
      <b/>
      <sz val="11"/>
      <color theme="0"/>
      <name val="Calibri"/>
      <family val="2"/>
      <scheme val="minor"/>
    </font>
    <font>
      <b/>
      <sz val="11"/>
      <color theme="1"/>
      <name val="Calibri"/>
      <family val="2"/>
      <scheme val="minor"/>
    </font>
    <font>
      <sz val="11"/>
      <color theme="0"/>
      <name val="Calibri"/>
      <family val="2"/>
      <scheme val="minor"/>
    </font>
    <font>
      <b/>
      <sz val="10"/>
      <color theme="0"/>
      <name val="Calibri"/>
      <family val="2"/>
      <scheme val="minor"/>
    </font>
    <font>
      <sz val="11"/>
      <color theme="0"/>
      <name val="Frutiger-Light"/>
      <family val="2"/>
    </font>
    <font>
      <b/>
      <sz val="11"/>
      <name val="Calibri"/>
      <family val="2"/>
      <scheme val="minor"/>
    </font>
    <font>
      <sz val="11"/>
      <name val="Frutiger-Light"/>
    </font>
    <font>
      <b/>
      <sz val="11"/>
      <color theme="1"/>
      <name val="Frutiger-Light"/>
    </font>
    <font>
      <sz val="8"/>
      <name val="Frutiger-Light"/>
      <family val="2"/>
    </font>
    <font>
      <b/>
      <u/>
      <sz val="10"/>
      <color rgb="FF0070C0"/>
      <name val="Arial"/>
      <family val="2"/>
    </font>
    <font>
      <b/>
      <sz val="10"/>
      <color rgb="FF00B050"/>
      <name val="Arial"/>
      <family val="2"/>
    </font>
    <font>
      <sz val="11"/>
      <color rgb="FF00B050"/>
      <name val="Frutiger-Light"/>
      <family val="2"/>
    </font>
    <font>
      <b/>
      <u/>
      <sz val="10"/>
      <color rgb="FF0078D2"/>
      <name val="Arial"/>
      <family val="2"/>
    </font>
    <font>
      <b/>
      <sz val="11"/>
      <color theme="1"/>
      <name val="Arial"/>
      <family val="2"/>
    </font>
    <font>
      <sz val="10"/>
      <name val="Arial"/>
      <family val="2"/>
    </font>
    <font>
      <b/>
      <sz val="10"/>
      <name val="Arial"/>
      <family val="2"/>
    </font>
    <font>
      <sz val="10"/>
      <color theme="1"/>
      <name val="Arial"/>
      <family val="2"/>
    </font>
    <font>
      <b/>
      <sz val="10"/>
      <name val="Arial"/>
      <family val="2"/>
    </font>
    <font>
      <sz val="10"/>
      <color theme="1"/>
      <name val="Arial"/>
      <family val="2"/>
    </font>
    <font>
      <b/>
      <sz val="10"/>
      <name val="Arial"/>
      <family val="2"/>
    </font>
    <font>
      <sz val="11"/>
      <color theme="1"/>
      <name val="Calibri"/>
      <family val="2"/>
    </font>
    <font>
      <sz val="10"/>
      <color theme="1"/>
      <name val="Arial"/>
      <family val="2"/>
    </font>
    <font>
      <b/>
      <sz val="10"/>
      <name val="Arial"/>
      <family val="2"/>
    </font>
    <font>
      <sz val="10"/>
      <color theme="1"/>
      <name val="Arial"/>
      <family val="2"/>
    </font>
    <font>
      <sz val="10"/>
      <color theme="1"/>
      <name val="Arial"/>
      <family val="2"/>
    </font>
    <font>
      <sz val="10"/>
      <name val="Arial"/>
      <family val="2"/>
    </font>
    <font>
      <sz val="11"/>
      <color rgb="FF0070C0"/>
      <name val="Frutiger-Light"/>
      <family val="2"/>
    </font>
    <font>
      <b/>
      <sz val="10"/>
      <color rgb="FF0070C0"/>
      <name val="Arial"/>
      <family val="2"/>
    </font>
    <font>
      <sz val="10"/>
      <color theme="1"/>
      <name val="Arial"/>
      <family val="2"/>
    </font>
    <font>
      <sz val="10"/>
      <color theme="1"/>
      <name val="Arial"/>
      <family val="2"/>
    </font>
    <font>
      <b/>
      <sz val="10"/>
      <name val="Arial"/>
      <family val="2"/>
    </font>
    <font>
      <sz val="10"/>
      <color theme="1"/>
      <name val="Arial"/>
      <family val="2"/>
    </font>
    <font>
      <sz val="10"/>
      <color theme="1"/>
      <name val="Arial"/>
      <family val="2"/>
    </font>
    <font>
      <b/>
      <sz val="10"/>
      <name val="Arial"/>
      <family val="2"/>
    </font>
    <font>
      <sz val="10"/>
      <color theme="1"/>
      <name val="Arial"/>
      <family val="2"/>
    </font>
    <font>
      <sz val="10"/>
      <color theme="1"/>
      <name val="Arial"/>
      <family val="2"/>
    </font>
    <font>
      <sz val="10"/>
      <color theme="1"/>
      <name val="Arial"/>
      <family val="2"/>
    </font>
    <font>
      <sz val="10"/>
      <color theme="1"/>
      <name val="Frutiger-Light"/>
      <family val="2"/>
    </font>
    <font>
      <sz val="10"/>
      <color theme="1"/>
      <name val="Arial"/>
      <family val="2"/>
    </font>
    <font>
      <b/>
      <sz val="10"/>
      <name val="Arial"/>
      <family val="2"/>
    </font>
    <font>
      <sz val="10"/>
      <color theme="1"/>
      <name val="Arial"/>
      <family val="2"/>
    </font>
    <font>
      <sz val="10"/>
      <color theme="1"/>
      <name val="Arial"/>
      <family val="2"/>
    </font>
    <font>
      <b/>
      <sz val="10"/>
      <color theme="1"/>
      <name val="Frutiger-Light"/>
    </font>
    <font>
      <sz val="10"/>
      <color theme="1"/>
      <name val="Arial"/>
      <family val="2"/>
    </font>
    <font>
      <b/>
      <sz val="10"/>
      <name val="Arial"/>
      <family val="2"/>
    </font>
    <font>
      <sz val="10"/>
      <color theme="1"/>
      <name val="Arial"/>
      <family val="2"/>
    </font>
    <font>
      <sz val="11"/>
      <color theme="1"/>
      <name val="Frutiger-Light"/>
    </font>
    <font>
      <b/>
      <sz val="10"/>
      <name val="Arial"/>
      <family val="2"/>
    </font>
    <font>
      <sz val="10"/>
      <color theme="1"/>
      <name val="Arial"/>
      <family val="2"/>
    </font>
    <font>
      <b/>
      <sz val="10"/>
      <name val="Arial"/>
      <family val="2"/>
    </font>
    <font>
      <sz val="10"/>
      <color theme="1"/>
      <name val="Arial"/>
      <family val="2"/>
    </font>
    <font>
      <b/>
      <sz val="10"/>
      <name val="Arial"/>
      <family val="2"/>
    </font>
    <font>
      <sz val="10"/>
      <color theme="1"/>
      <name val="Arial"/>
      <family val="2"/>
    </font>
    <font>
      <b/>
      <sz val="10"/>
      <name val="Arial"/>
      <family val="2"/>
    </font>
    <font>
      <sz val="10"/>
      <color theme="1"/>
      <name val="Arial"/>
      <family val="2"/>
    </font>
    <font>
      <b/>
      <sz val="10"/>
      <name val="Arial"/>
      <family val="2"/>
    </font>
    <font>
      <sz val="10"/>
      <color theme="1"/>
      <name val="Arial"/>
      <family val="2"/>
    </font>
    <font>
      <sz val="10"/>
      <color theme="1"/>
      <name val="Arial"/>
      <family val="2"/>
    </font>
    <font>
      <b/>
      <sz val="10"/>
      <name val="Arial"/>
      <family val="2"/>
    </font>
    <font>
      <sz val="10"/>
      <color theme="1"/>
      <name val="Arial"/>
      <family val="2"/>
    </font>
    <font>
      <sz val="10"/>
      <color theme="1"/>
      <name val="Arial"/>
      <family val="2"/>
    </font>
    <font>
      <sz val="10"/>
      <color theme="1"/>
      <name val="Arial"/>
      <family val="2"/>
    </font>
    <font>
      <sz val="10"/>
      <color theme="1"/>
      <name val="Arial"/>
      <family val="2"/>
    </font>
    <font>
      <sz val="10"/>
      <name val="Arial"/>
      <family val="2"/>
    </font>
    <font>
      <sz val="10"/>
      <name val="Arial"/>
      <family val="2"/>
    </font>
    <font>
      <b/>
      <sz val="10"/>
      <name val="Arial"/>
      <family val="2"/>
    </font>
    <font>
      <sz val="10"/>
      <color theme="1"/>
      <name val="Arial"/>
      <family val="2"/>
    </font>
    <font>
      <b/>
      <sz val="10"/>
      <color theme="2" tint="-0.89999084444715716"/>
      <name val="Arial"/>
      <family val="2"/>
    </font>
    <font>
      <b/>
      <sz val="11"/>
      <color theme="1"/>
      <name val="Frutiger-Light"/>
      <family val="2"/>
    </font>
    <font>
      <sz val="10"/>
      <color theme="1"/>
      <name val="Frutiger-Light"/>
    </font>
  </fonts>
  <fills count="11">
    <fill>
      <patternFill patternType="none"/>
    </fill>
    <fill>
      <patternFill patternType="gray125"/>
    </fill>
    <fill>
      <patternFill patternType="solid">
        <fgColor theme="0"/>
        <bgColor indexed="64"/>
      </patternFill>
    </fill>
    <fill>
      <patternFill patternType="solid">
        <fgColor theme="8" tint="-0.249977111117893"/>
        <bgColor indexed="64"/>
      </patternFill>
    </fill>
    <fill>
      <patternFill patternType="solid">
        <fgColor theme="8" tint="0.79998168889431442"/>
        <bgColor indexed="64"/>
      </patternFill>
    </fill>
    <fill>
      <patternFill patternType="solid">
        <fgColor rgb="FFC00000"/>
        <bgColor indexed="64"/>
      </patternFill>
    </fill>
    <fill>
      <patternFill patternType="solid">
        <fgColor theme="7" tint="-0.249977111117893"/>
        <bgColor indexed="64"/>
      </patternFill>
    </fill>
    <fill>
      <patternFill patternType="solid">
        <fgColor rgb="FF00B050"/>
        <bgColor indexed="64"/>
      </patternFill>
    </fill>
    <fill>
      <patternFill patternType="solid">
        <fgColor theme="4" tint="-0.249977111117893"/>
        <bgColor indexed="64"/>
      </patternFill>
    </fill>
    <fill>
      <patternFill patternType="solid">
        <fgColor theme="4" tint="-0.499984740745262"/>
        <bgColor indexed="64"/>
      </patternFill>
    </fill>
    <fill>
      <patternFill patternType="solid">
        <fgColor theme="4" tint="0.59999389629810485"/>
        <bgColor indexed="64"/>
      </patternFill>
    </fill>
  </fills>
  <borders count="16">
    <border>
      <left/>
      <right/>
      <top/>
      <bottom/>
      <diagonal/>
    </border>
    <border>
      <left/>
      <right/>
      <top/>
      <bottom style="medium">
        <color theme="4" tint="0.39997558519241921"/>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top/>
      <bottom/>
      <diagonal/>
    </border>
    <border>
      <left/>
      <right/>
      <top style="thin">
        <color indexed="64"/>
      </top>
      <bottom style="thin">
        <color indexed="64"/>
      </bottom>
      <diagonal/>
    </border>
    <border>
      <left style="thin">
        <color indexed="64"/>
      </left>
      <right style="thin">
        <color indexed="64"/>
      </right>
      <top/>
      <bottom/>
      <diagonal/>
    </border>
    <border>
      <left/>
      <right style="thin">
        <color indexed="64"/>
      </right>
      <top/>
      <bottom/>
      <diagonal/>
    </border>
    <border>
      <left/>
      <right/>
      <top style="thin">
        <color indexed="64"/>
      </top>
      <bottom/>
      <diagonal/>
    </border>
    <border>
      <left style="thin">
        <color indexed="64"/>
      </left>
      <right/>
      <top style="thin">
        <color indexed="64"/>
      </top>
      <bottom/>
      <diagonal/>
    </border>
    <border>
      <left style="thin">
        <color auto="1"/>
      </left>
      <right style="thin">
        <color auto="1"/>
      </right>
      <top style="thin">
        <color auto="1"/>
      </top>
      <bottom style="thin">
        <color auto="1"/>
      </bottom>
      <diagonal/>
    </border>
  </borders>
  <cellStyleXfs count="32635">
    <xf numFmtId="0" fontId="0" fillId="0" borderId="0"/>
    <xf numFmtId="0" fontId="96" fillId="0" borderId="0" applyNumberFormat="0" applyFill="0" applyBorder="0" applyProtection="0">
      <alignment horizontal="left" vertical="center"/>
    </xf>
    <xf numFmtId="0" fontId="98" fillId="0" borderId="0"/>
    <xf numFmtId="0" fontId="97" fillId="0" borderId="1" applyNumberFormat="0" applyFill="0" applyAlignment="0" applyProtection="0"/>
    <xf numFmtId="0" fontId="95" fillId="0" borderId="0"/>
    <xf numFmtId="43" fontId="99" fillId="0" borderId="0" applyFont="0" applyFill="0" applyBorder="0" applyAlignment="0" applyProtection="0"/>
    <xf numFmtId="0" fontId="106" fillId="0" borderId="1" applyNumberFormat="0" applyFill="0" applyAlignment="0" applyProtection="0"/>
    <xf numFmtId="0" fontId="108" fillId="0" borderId="0" applyNumberFormat="0" applyFill="0" applyBorder="0" applyAlignment="0" applyProtection="0"/>
    <xf numFmtId="0" fontId="94" fillId="0" borderId="0"/>
    <xf numFmtId="0" fontId="93" fillId="0" borderId="0"/>
    <xf numFmtId="0" fontId="92" fillId="0" borderId="0"/>
    <xf numFmtId="0" fontId="102" fillId="0" borderId="0"/>
    <xf numFmtId="0" fontId="102" fillId="0" borderId="0"/>
    <xf numFmtId="0" fontId="91" fillId="0" borderId="0"/>
    <xf numFmtId="43" fontId="99" fillId="0" borderId="0" applyFont="0" applyFill="0" applyBorder="0" applyAlignment="0" applyProtection="0"/>
    <xf numFmtId="0" fontId="91" fillId="0" borderId="0"/>
    <xf numFmtId="0" fontId="90" fillId="0" borderId="0"/>
    <xf numFmtId="0" fontId="90" fillId="0" borderId="0"/>
    <xf numFmtId="0" fontId="89" fillId="0" borderId="0"/>
    <xf numFmtId="0" fontId="89" fillId="0" borderId="0"/>
    <xf numFmtId="43" fontId="99" fillId="0" borderId="0" applyFont="0" applyFill="0" applyBorder="0" applyAlignment="0" applyProtection="0"/>
    <xf numFmtId="0" fontId="89" fillId="0" borderId="0"/>
    <xf numFmtId="0" fontId="89" fillId="0" borderId="0"/>
    <xf numFmtId="0" fontId="89" fillId="0" borderId="0"/>
    <xf numFmtId="0" fontId="89" fillId="0" borderId="0"/>
    <xf numFmtId="43" fontId="99" fillId="0" borderId="0" applyFont="0" applyFill="0" applyBorder="0" applyAlignment="0" applyProtection="0"/>
    <xf numFmtId="0" fontId="89" fillId="0" borderId="0"/>
    <xf numFmtId="0" fontId="89" fillId="0" borderId="0"/>
    <xf numFmtId="0" fontId="89" fillId="0" borderId="0"/>
    <xf numFmtId="0" fontId="88" fillId="0" borderId="0"/>
    <xf numFmtId="0" fontId="88" fillId="0" borderId="0"/>
    <xf numFmtId="43" fontId="99" fillId="0" borderId="0" applyFont="0" applyFill="0" applyBorder="0" applyAlignment="0" applyProtection="0"/>
    <xf numFmtId="0" fontId="88" fillId="0" borderId="0"/>
    <xf numFmtId="0" fontId="88" fillId="0" borderId="0"/>
    <xf numFmtId="0" fontId="88" fillId="0" borderId="0"/>
    <xf numFmtId="0" fontId="88" fillId="0" borderId="0"/>
    <xf numFmtId="43" fontId="99" fillId="0" borderId="0" applyFont="0" applyFill="0" applyBorder="0" applyAlignment="0" applyProtection="0"/>
    <xf numFmtId="0" fontId="88" fillId="0" borderId="0"/>
    <xf numFmtId="0" fontId="88" fillId="0" borderId="0"/>
    <xf numFmtId="0" fontId="88" fillId="0" borderId="0"/>
    <xf numFmtId="0" fontId="88" fillId="0" borderId="0"/>
    <xf numFmtId="0" fontId="88" fillId="0" borderId="0"/>
    <xf numFmtId="43" fontId="99" fillId="0" borderId="0" applyFont="0" applyFill="0" applyBorder="0" applyAlignment="0" applyProtection="0"/>
    <xf numFmtId="0" fontId="88" fillId="0" borderId="0"/>
    <xf numFmtId="0" fontId="88" fillId="0" borderId="0"/>
    <xf numFmtId="0" fontId="88" fillId="0" borderId="0"/>
    <xf numFmtId="0" fontId="88" fillId="0" borderId="0"/>
    <xf numFmtId="43" fontId="99" fillId="0" borderId="0" applyFont="0" applyFill="0" applyBorder="0" applyAlignment="0" applyProtection="0"/>
    <xf numFmtId="0" fontId="88" fillId="0" borderId="0"/>
    <xf numFmtId="0" fontId="88" fillId="0" borderId="0"/>
    <xf numFmtId="0" fontId="88" fillId="0" borderId="0"/>
    <xf numFmtId="0" fontId="87" fillId="0" borderId="0"/>
    <xf numFmtId="0" fontId="87" fillId="0" borderId="0"/>
    <xf numFmtId="43" fontId="99" fillId="0" borderId="0" applyFont="0" applyFill="0" applyBorder="0" applyAlignment="0" applyProtection="0"/>
    <xf numFmtId="0" fontId="87" fillId="0" borderId="0"/>
    <xf numFmtId="0" fontId="87" fillId="0" borderId="0"/>
    <xf numFmtId="0" fontId="87" fillId="0" borderId="0"/>
    <xf numFmtId="0" fontId="87" fillId="0" borderId="0"/>
    <xf numFmtId="43" fontId="99" fillId="0" borderId="0" applyFont="0" applyFill="0" applyBorder="0" applyAlignment="0" applyProtection="0"/>
    <xf numFmtId="0" fontId="87" fillId="0" borderId="0"/>
    <xf numFmtId="0" fontId="87" fillId="0" borderId="0"/>
    <xf numFmtId="0" fontId="87" fillId="0" borderId="0"/>
    <xf numFmtId="0" fontId="87" fillId="0" borderId="0"/>
    <xf numFmtId="0" fontId="87" fillId="0" borderId="0"/>
    <xf numFmtId="43" fontId="99" fillId="0" borderId="0" applyFont="0" applyFill="0" applyBorder="0" applyAlignment="0" applyProtection="0"/>
    <xf numFmtId="0" fontId="87" fillId="0" borderId="0"/>
    <xf numFmtId="0" fontId="87" fillId="0" borderId="0"/>
    <xf numFmtId="0" fontId="87" fillId="0" borderId="0"/>
    <xf numFmtId="0" fontId="87" fillId="0" borderId="0"/>
    <xf numFmtId="43" fontId="99" fillId="0" borderId="0" applyFont="0" applyFill="0" applyBorder="0" applyAlignment="0" applyProtection="0"/>
    <xf numFmtId="0" fontId="87" fillId="0" borderId="0"/>
    <xf numFmtId="0" fontId="87" fillId="0" borderId="0"/>
    <xf numFmtId="0" fontId="87" fillId="0" borderId="0"/>
    <xf numFmtId="0" fontId="87" fillId="0" borderId="0"/>
    <xf numFmtId="0" fontId="87" fillId="0" borderId="0"/>
    <xf numFmtId="43" fontId="99" fillId="0" borderId="0" applyFont="0" applyFill="0" applyBorder="0" applyAlignment="0" applyProtection="0"/>
    <xf numFmtId="0" fontId="87" fillId="0" borderId="0"/>
    <xf numFmtId="0" fontId="87" fillId="0" borderId="0"/>
    <xf numFmtId="0" fontId="87" fillId="0" borderId="0"/>
    <xf numFmtId="0" fontId="87" fillId="0" borderId="0"/>
    <xf numFmtId="43" fontId="99" fillId="0" borderId="0" applyFont="0" applyFill="0" applyBorder="0" applyAlignment="0" applyProtection="0"/>
    <xf numFmtId="0" fontId="87" fillId="0" borderId="0"/>
    <xf numFmtId="0" fontId="87" fillId="0" borderId="0"/>
    <xf numFmtId="0" fontId="87" fillId="0" borderId="0"/>
    <xf numFmtId="0" fontId="87" fillId="0" borderId="0"/>
    <xf numFmtId="0" fontId="87" fillId="0" borderId="0"/>
    <xf numFmtId="43" fontId="99" fillId="0" borderId="0" applyFont="0" applyFill="0" applyBorder="0" applyAlignment="0" applyProtection="0"/>
    <xf numFmtId="0" fontId="87" fillId="0" borderId="0"/>
    <xf numFmtId="0" fontId="87" fillId="0" borderId="0"/>
    <xf numFmtId="0" fontId="87" fillId="0" borderId="0"/>
    <xf numFmtId="0" fontId="87" fillId="0" borderId="0"/>
    <xf numFmtId="43" fontId="99" fillId="0" borderId="0" applyFont="0" applyFill="0" applyBorder="0" applyAlignment="0" applyProtection="0"/>
    <xf numFmtId="0" fontId="87" fillId="0" borderId="0"/>
    <xf numFmtId="0" fontId="87" fillId="0" borderId="0"/>
    <xf numFmtId="0" fontId="87" fillId="0" borderId="0"/>
    <xf numFmtId="0" fontId="86" fillId="0" borderId="0"/>
    <xf numFmtId="0" fontId="86" fillId="0" borderId="0"/>
    <xf numFmtId="0" fontId="85" fillId="0" borderId="0"/>
    <xf numFmtId="0" fontId="85" fillId="0" borderId="0"/>
    <xf numFmtId="43" fontId="99" fillId="0" borderId="0" applyFont="0" applyFill="0" applyBorder="0" applyAlignment="0" applyProtection="0"/>
    <xf numFmtId="0" fontId="85" fillId="0" borderId="0"/>
    <xf numFmtId="0" fontId="85" fillId="0" borderId="0"/>
    <xf numFmtId="0" fontId="85" fillId="0" borderId="0"/>
    <xf numFmtId="0" fontId="85" fillId="0" borderId="0"/>
    <xf numFmtId="43" fontId="99" fillId="0" borderId="0" applyFont="0" applyFill="0" applyBorder="0" applyAlignment="0" applyProtection="0"/>
    <xf numFmtId="0" fontId="85" fillId="0" borderId="0"/>
    <xf numFmtId="0" fontId="85" fillId="0" borderId="0"/>
    <xf numFmtId="0" fontId="85" fillId="0" borderId="0"/>
    <xf numFmtId="0" fontId="85" fillId="0" borderId="0"/>
    <xf numFmtId="0" fontId="85" fillId="0" borderId="0"/>
    <xf numFmtId="43" fontId="99" fillId="0" borderId="0" applyFont="0" applyFill="0" applyBorder="0" applyAlignment="0" applyProtection="0"/>
    <xf numFmtId="0" fontId="85" fillId="0" borderId="0"/>
    <xf numFmtId="0" fontId="85" fillId="0" borderId="0"/>
    <xf numFmtId="0" fontId="85" fillId="0" borderId="0"/>
    <xf numFmtId="0" fontId="85" fillId="0" borderId="0"/>
    <xf numFmtId="43" fontId="99" fillId="0" borderId="0" applyFont="0" applyFill="0" applyBorder="0" applyAlignment="0" applyProtection="0"/>
    <xf numFmtId="0" fontId="85" fillId="0" borderId="0"/>
    <xf numFmtId="0" fontId="85" fillId="0" borderId="0"/>
    <xf numFmtId="0" fontId="85" fillId="0" borderId="0"/>
    <xf numFmtId="0" fontId="85" fillId="0" borderId="0"/>
    <xf numFmtId="0" fontId="85" fillId="0" borderId="0"/>
    <xf numFmtId="43" fontId="99" fillId="0" borderId="0" applyFont="0" applyFill="0" applyBorder="0" applyAlignment="0" applyProtection="0"/>
    <xf numFmtId="0" fontId="85" fillId="0" borderId="0"/>
    <xf numFmtId="0" fontId="85" fillId="0" borderId="0"/>
    <xf numFmtId="0" fontId="85" fillId="0" borderId="0"/>
    <xf numFmtId="0" fontId="85" fillId="0" borderId="0"/>
    <xf numFmtId="43" fontId="99" fillId="0" borderId="0" applyFont="0" applyFill="0" applyBorder="0" applyAlignment="0" applyProtection="0"/>
    <xf numFmtId="0" fontId="85" fillId="0" borderId="0"/>
    <xf numFmtId="0" fontId="85" fillId="0" borderId="0"/>
    <xf numFmtId="0" fontId="85" fillId="0" borderId="0"/>
    <xf numFmtId="0" fontId="85" fillId="0" borderId="0"/>
    <xf numFmtId="0" fontId="85" fillId="0" borderId="0"/>
    <xf numFmtId="43" fontId="99" fillId="0" borderId="0" applyFont="0" applyFill="0" applyBorder="0" applyAlignment="0" applyProtection="0"/>
    <xf numFmtId="0" fontId="85" fillId="0" borderId="0"/>
    <xf numFmtId="0" fontId="85" fillId="0" borderId="0"/>
    <xf numFmtId="0" fontId="85" fillId="0" borderId="0"/>
    <xf numFmtId="0" fontId="85" fillId="0" borderId="0"/>
    <xf numFmtId="43" fontId="99" fillId="0" borderId="0" applyFont="0" applyFill="0" applyBorder="0" applyAlignment="0" applyProtection="0"/>
    <xf numFmtId="0" fontId="85" fillId="0" borderId="0"/>
    <xf numFmtId="0" fontId="85" fillId="0" borderId="0"/>
    <xf numFmtId="0" fontId="85" fillId="0" borderId="0"/>
    <xf numFmtId="0" fontId="85" fillId="0" borderId="0"/>
    <xf numFmtId="0" fontId="85" fillId="0" borderId="0"/>
    <xf numFmtId="43" fontId="99" fillId="0" borderId="0" applyFont="0" applyFill="0" applyBorder="0" applyAlignment="0" applyProtection="0"/>
    <xf numFmtId="0" fontId="85" fillId="0" borderId="0"/>
    <xf numFmtId="0" fontId="85" fillId="0" borderId="0"/>
    <xf numFmtId="0" fontId="85" fillId="0" borderId="0"/>
    <xf numFmtId="0" fontId="85" fillId="0" borderId="0"/>
    <xf numFmtId="43" fontId="99" fillId="0" borderId="0" applyFont="0" applyFill="0" applyBorder="0" applyAlignment="0" applyProtection="0"/>
    <xf numFmtId="0" fontId="85" fillId="0" borderId="0"/>
    <xf numFmtId="0" fontId="85" fillId="0" borderId="0"/>
    <xf numFmtId="0" fontId="85" fillId="0" borderId="0"/>
    <xf numFmtId="0" fontId="85" fillId="0" borderId="0"/>
    <xf numFmtId="0" fontId="85" fillId="0" borderId="0"/>
    <xf numFmtId="43" fontId="99" fillId="0" borderId="0" applyFont="0" applyFill="0" applyBorder="0" applyAlignment="0" applyProtection="0"/>
    <xf numFmtId="0" fontId="85" fillId="0" borderId="0"/>
    <xf numFmtId="0" fontId="85" fillId="0" borderId="0"/>
    <xf numFmtId="0" fontId="85" fillId="0" borderId="0"/>
    <xf numFmtId="0" fontId="85" fillId="0" borderId="0"/>
    <xf numFmtId="43" fontId="99" fillId="0" borderId="0" applyFont="0" applyFill="0" applyBorder="0" applyAlignment="0" applyProtection="0"/>
    <xf numFmtId="0" fontId="85" fillId="0" borderId="0"/>
    <xf numFmtId="0" fontId="85" fillId="0" borderId="0"/>
    <xf numFmtId="0" fontId="85" fillId="0" borderId="0"/>
    <xf numFmtId="0" fontId="85" fillId="0" borderId="0"/>
    <xf numFmtId="0" fontId="85" fillId="0" borderId="0"/>
    <xf numFmtId="43" fontId="99" fillId="0" borderId="0" applyFont="0" applyFill="0" applyBorder="0" applyAlignment="0" applyProtection="0"/>
    <xf numFmtId="0" fontId="85" fillId="0" borderId="0"/>
    <xf numFmtId="0" fontId="85" fillId="0" borderId="0"/>
    <xf numFmtId="0" fontId="85" fillId="0" borderId="0"/>
    <xf numFmtId="0" fontId="85" fillId="0" borderId="0"/>
    <xf numFmtId="43" fontId="99" fillId="0" borderId="0" applyFont="0" applyFill="0" applyBorder="0" applyAlignment="0" applyProtection="0"/>
    <xf numFmtId="0" fontId="85" fillId="0" borderId="0"/>
    <xf numFmtId="0" fontId="85" fillId="0" borderId="0"/>
    <xf numFmtId="0" fontId="85" fillId="0" borderId="0"/>
    <xf numFmtId="0" fontId="85" fillId="0" borderId="0"/>
    <xf numFmtId="0" fontId="85" fillId="0" borderId="0"/>
    <xf numFmtId="43" fontId="99" fillId="0" borderId="0" applyFont="0" applyFill="0" applyBorder="0" applyAlignment="0" applyProtection="0"/>
    <xf numFmtId="0" fontId="85" fillId="0" borderId="0"/>
    <xf numFmtId="0" fontId="85" fillId="0" borderId="0"/>
    <xf numFmtId="0" fontId="85" fillId="0" borderId="0"/>
    <xf numFmtId="0" fontId="85" fillId="0" borderId="0"/>
    <xf numFmtId="43" fontId="99" fillId="0" borderId="0" applyFont="0" applyFill="0" applyBorder="0" applyAlignment="0" applyProtection="0"/>
    <xf numFmtId="0" fontId="85" fillId="0" borderId="0"/>
    <xf numFmtId="0" fontId="85" fillId="0" borderId="0"/>
    <xf numFmtId="0" fontId="85" fillId="0" borderId="0"/>
    <xf numFmtId="0" fontId="85" fillId="0" borderId="0"/>
    <xf numFmtId="0" fontId="8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3" fillId="0" borderId="0"/>
    <xf numFmtId="0" fontId="83" fillId="0" borderId="0"/>
    <xf numFmtId="43" fontId="99" fillId="0" borderId="0" applyFont="0" applyFill="0" applyBorder="0" applyAlignment="0" applyProtection="0"/>
    <xf numFmtId="0" fontId="83" fillId="0" borderId="0"/>
    <xf numFmtId="0" fontId="83" fillId="0" borderId="0"/>
    <xf numFmtId="0" fontId="83" fillId="0" borderId="0"/>
    <xf numFmtId="0" fontId="83" fillId="0" borderId="0"/>
    <xf numFmtId="43" fontId="99" fillId="0" borderId="0" applyFont="0" applyFill="0" applyBorder="0" applyAlignment="0" applyProtection="0"/>
    <xf numFmtId="0" fontId="83" fillId="0" borderId="0"/>
    <xf numFmtId="0" fontId="83" fillId="0" borderId="0"/>
    <xf numFmtId="0" fontId="83" fillId="0" borderId="0"/>
    <xf numFmtId="0" fontId="83" fillId="0" borderId="0"/>
    <xf numFmtId="0" fontId="83" fillId="0" borderId="0"/>
    <xf numFmtId="43" fontId="99" fillId="0" borderId="0" applyFont="0" applyFill="0" applyBorder="0" applyAlignment="0" applyProtection="0"/>
    <xf numFmtId="0" fontId="83" fillId="0" borderId="0"/>
    <xf numFmtId="0" fontId="83" fillId="0" borderId="0"/>
    <xf numFmtId="0" fontId="83" fillId="0" borderId="0"/>
    <xf numFmtId="0" fontId="83" fillId="0" borderId="0"/>
    <xf numFmtId="43" fontId="99" fillId="0" borderId="0" applyFont="0" applyFill="0" applyBorder="0" applyAlignment="0" applyProtection="0"/>
    <xf numFmtId="0" fontId="83" fillId="0" borderId="0"/>
    <xf numFmtId="0" fontId="83" fillId="0" borderId="0"/>
    <xf numFmtId="0" fontId="83" fillId="0" borderId="0"/>
    <xf numFmtId="0" fontId="83" fillId="0" borderId="0"/>
    <xf numFmtId="0" fontId="83" fillId="0" borderId="0"/>
    <xf numFmtId="43" fontId="99" fillId="0" borderId="0" applyFont="0" applyFill="0" applyBorder="0" applyAlignment="0" applyProtection="0"/>
    <xf numFmtId="0" fontId="83" fillId="0" borderId="0"/>
    <xf numFmtId="0" fontId="83" fillId="0" borderId="0"/>
    <xf numFmtId="0" fontId="83" fillId="0" borderId="0"/>
    <xf numFmtId="0" fontId="83" fillId="0" borderId="0"/>
    <xf numFmtId="43" fontId="99" fillId="0" borderId="0" applyFont="0" applyFill="0" applyBorder="0" applyAlignment="0" applyProtection="0"/>
    <xf numFmtId="0" fontId="83" fillId="0" borderId="0"/>
    <xf numFmtId="0" fontId="83" fillId="0" borderId="0"/>
    <xf numFmtId="0" fontId="83" fillId="0" borderId="0"/>
    <xf numFmtId="0" fontId="83" fillId="0" borderId="0"/>
    <xf numFmtId="0" fontId="83" fillId="0" borderId="0"/>
    <xf numFmtId="43" fontId="99" fillId="0" borderId="0" applyFont="0" applyFill="0" applyBorder="0" applyAlignment="0" applyProtection="0"/>
    <xf numFmtId="0" fontId="83" fillId="0" borderId="0"/>
    <xf numFmtId="0" fontId="83" fillId="0" borderId="0"/>
    <xf numFmtId="0" fontId="83" fillId="0" borderId="0"/>
    <xf numFmtId="0" fontId="83" fillId="0" borderId="0"/>
    <xf numFmtId="43" fontId="99" fillId="0" borderId="0" applyFont="0" applyFill="0" applyBorder="0" applyAlignment="0" applyProtection="0"/>
    <xf numFmtId="0" fontId="83" fillId="0" borderId="0"/>
    <xf numFmtId="0" fontId="83" fillId="0" borderId="0"/>
    <xf numFmtId="0" fontId="83" fillId="0" borderId="0"/>
    <xf numFmtId="0" fontId="83" fillId="0" borderId="0"/>
    <xf numFmtId="0" fontId="83" fillId="0" borderId="0"/>
    <xf numFmtId="43" fontId="99" fillId="0" borderId="0" applyFont="0" applyFill="0" applyBorder="0" applyAlignment="0" applyProtection="0"/>
    <xf numFmtId="0" fontId="83" fillId="0" borderId="0"/>
    <xf numFmtId="0" fontId="83" fillId="0" borderId="0"/>
    <xf numFmtId="0" fontId="83" fillId="0" borderId="0"/>
    <xf numFmtId="0" fontId="83" fillId="0" borderId="0"/>
    <xf numFmtId="43" fontId="99" fillId="0" borderId="0" applyFont="0" applyFill="0" applyBorder="0" applyAlignment="0" applyProtection="0"/>
    <xf numFmtId="0" fontId="83" fillId="0" borderId="0"/>
    <xf numFmtId="0" fontId="83" fillId="0" borderId="0"/>
    <xf numFmtId="0" fontId="83" fillId="0" borderId="0"/>
    <xf numFmtId="0" fontId="83" fillId="0" borderId="0"/>
    <xf numFmtId="0" fontId="83" fillId="0" borderId="0"/>
    <xf numFmtId="43" fontId="99" fillId="0" borderId="0" applyFont="0" applyFill="0" applyBorder="0" applyAlignment="0" applyProtection="0"/>
    <xf numFmtId="0" fontId="83" fillId="0" borderId="0"/>
    <xf numFmtId="0" fontId="83" fillId="0" borderId="0"/>
    <xf numFmtId="0" fontId="83" fillId="0" borderId="0"/>
    <xf numFmtId="0" fontId="83" fillId="0" borderId="0"/>
    <xf numFmtId="43" fontId="99" fillId="0" borderId="0" applyFont="0" applyFill="0" applyBorder="0" applyAlignment="0" applyProtection="0"/>
    <xf numFmtId="0" fontId="83" fillId="0" borderId="0"/>
    <xf numFmtId="0" fontId="83" fillId="0" borderId="0"/>
    <xf numFmtId="0" fontId="83" fillId="0" borderId="0"/>
    <xf numFmtId="0" fontId="83" fillId="0" borderId="0"/>
    <xf numFmtId="0" fontId="83" fillId="0" borderId="0"/>
    <xf numFmtId="43" fontId="99" fillId="0" borderId="0" applyFont="0" applyFill="0" applyBorder="0" applyAlignment="0" applyProtection="0"/>
    <xf numFmtId="0" fontId="83" fillId="0" borderId="0"/>
    <xf numFmtId="0" fontId="83" fillId="0" borderId="0"/>
    <xf numFmtId="0" fontId="83" fillId="0" borderId="0"/>
    <xf numFmtId="0" fontId="83" fillId="0" borderId="0"/>
    <xf numFmtId="43" fontId="99" fillId="0" borderId="0" applyFont="0" applyFill="0" applyBorder="0" applyAlignment="0" applyProtection="0"/>
    <xf numFmtId="0" fontId="83" fillId="0" borderId="0"/>
    <xf numFmtId="0" fontId="83" fillId="0" borderId="0"/>
    <xf numFmtId="0" fontId="83" fillId="0" borderId="0"/>
    <xf numFmtId="0" fontId="83" fillId="0" borderId="0"/>
    <xf numFmtId="0" fontId="83" fillId="0" borderId="0"/>
    <xf numFmtId="43" fontId="99" fillId="0" borderId="0" applyFont="0" applyFill="0" applyBorder="0" applyAlignment="0" applyProtection="0"/>
    <xf numFmtId="0" fontId="83" fillId="0" borderId="0"/>
    <xf numFmtId="0" fontId="83" fillId="0" borderId="0"/>
    <xf numFmtId="0" fontId="83" fillId="0" borderId="0"/>
    <xf numFmtId="0" fontId="83" fillId="0" borderId="0"/>
    <xf numFmtId="43" fontId="99" fillId="0" borderId="0" applyFont="0" applyFill="0" applyBorder="0" applyAlignment="0" applyProtection="0"/>
    <xf numFmtId="0" fontId="83" fillId="0" borderId="0"/>
    <xf numFmtId="0" fontId="83" fillId="0" borderId="0"/>
    <xf numFmtId="0" fontId="83" fillId="0" borderId="0"/>
    <xf numFmtId="0" fontId="83" fillId="0" borderId="0"/>
    <xf numFmtId="0" fontId="83" fillId="0" borderId="0"/>
    <xf numFmtId="0" fontId="82" fillId="0" borderId="0"/>
    <xf numFmtId="0" fontId="82" fillId="0" borderId="0"/>
    <xf numFmtId="43" fontId="99" fillId="0" borderId="0" applyFont="0" applyFill="0" applyBorder="0" applyAlignment="0" applyProtection="0"/>
    <xf numFmtId="0" fontId="82" fillId="0" borderId="0"/>
    <xf numFmtId="0" fontId="82" fillId="0" borderId="0"/>
    <xf numFmtId="0" fontId="82" fillId="0" borderId="0"/>
    <xf numFmtId="0" fontId="82" fillId="0" borderId="0"/>
    <xf numFmtId="43" fontId="99"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43" fontId="99" fillId="0" borderId="0" applyFont="0" applyFill="0" applyBorder="0" applyAlignment="0" applyProtection="0"/>
    <xf numFmtId="0" fontId="82" fillId="0" borderId="0"/>
    <xf numFmtId="0" fontId="82" fillId="0" borderId="0"/>
    <xf numFmtId="0" fontId="82" fillId="0" borderId="0"/>
    <xf numFmtId="0" fontId="82" fillId="0" borderId="0"/>
    <xf numFmtId="43" fontId="99"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43" fontId="99" fillId="0" borderId="0" applyFont="0" applyFill="0" applyBorder="0" applyAlignment="0" applyProtection="0"/>
    <xf numFmtId="0" fontId="82" fillId="0" borderId="0"/>
    <xf numFmtId="0" fontId="82" fillId="0" borderId="0"/>
    <xf numFmtId="0" fontId="82" fillId="0" borderId="0"/>
    <xf numFmtId="0" fontId="82" fillId="0" borderId="0"/>
    <xf numFmtId="43" fontId="99"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43" fontId="99" fillId="0" borderId="0" applyFont="0" applyFill="0" applyBorder="0" applyAlignment="0" applyProtection="0"/>
    <xf numFmtId="0" fontId="82" fillId="0" borderId="0"/>
    <xf numFmtId="0" fontId="82" fillId="0" borderId="0"/>
    <xf numFmtId="0" fontId="82" fillId="0" borderId="0"/>
    <xf numFmtId="0" fontId="82" fillId="0" borderId="0"/>
    <xf numFmtId="43" fontId="99"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43" fontId="99" fillId="0" borderId="0" applyFont="0" applyFill="0" applyBorder="0" applyAlignment="0" applyProtection="0"/>
    <xf numFmtId="0" fontId="82" fillId="0" borderId="0"/>
    <xf numFmtId="0" fontId="82" fillId="0" borderId="0"/>
    <xf numFmtId="0" fontId="82" fillId="0" borderId="0"/>
    <xf numFmtId="0" fontId="82" fillId="0" borderId="0"/>
    <xf numFmtId="43" fontId="99"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43" fontId="99" fillId="0" borderId="0" applyFont="0" applyFill="0" applyBorder="0" applyAlignment="0" applyProtection="0"/>
    <xf numFmtId="0" fontId="82" fillId="0" borderId="0"/>
    <xf numFmtId="0" fontId="82" fillId="0" borderId="0"/>
    <xf numFmtId="0" fontId="82" fillId="0" borderId="0"/>
    <xf numFmtId="0" fontId="82" fillId="0" borderId="0"/>
    <xf numFmtId="43" fontId="99"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43" fontId="99" fillId="0" borderId="0" applyFont="0" applyFill="0" applyBorder="0" applyAlignment="0" applyProtection="0"/>
    <xf numFmtId="0" fontId="82" fillId="0" borderId="0"/>
    <xf numFmtId="0" fontId="82" fillId="0" borderId="0"/>
    <xf numFmtId="0" fontId="82" fillId="0" borderId="0"/>
    <xf numFmtId="0" fontId="82" fillId="0" borderId="0"/>
    <xf numFmtId="43" fontId="99"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43" fontId="99" fillId="0" borderId="0" applyFont="0" applyFill="0" applyBorder="0" applyAlignment="0" applyProtection="0"/>
    <xf numFmtId="0" fontId="82" fillId="0" borderId="0"/>
    <xf numFmtId="0" fontId="82" fillId="0" borderId="0"/>
    <xf numFmtId="0" fontId="82" fillId="0" borderId="0"/>
    <xf numFmtId="0" fontId="82" fillId="0" borderId="0"/>
    <xf numFmtId="43" fontId="99"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43" fontId="99" fillId="0" borderId="0" applyFont="0" applyFill="0" applyBorder="0" applyAlignment="0" applyProtection="0"/>
    <xf numFmtId="0" fontId="82" fillId="0" borderId="0"/>
    <xf numFmtId="0" fontId="82" fillId="0" borderId="0"/>
    <xf numFmtId="0" fontId="82" fillId="0" borderId="0"/>
    <xf numFmtId="0" fontId="82" fillId="0" borderId="0"/>
    <xf numFmtId="43" fontId="99"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43" fontId="99" fillId="0" borderId="0" applyFont="0" applyFill="0" applyBorder="0" applyAlignment="0" applyProtection="0"/>
    <xf numFmtId="0" fontId="82" fillId="0" borderId="0"/>
    <xf numFmtId="0" fontId="82" fillId="0" borderId="0"/>
    <xf numFmtId="0" fontId="82" fillId="0" borderId="0"/>
    <xf numFmtId="0" fontId="82" fillId="0" borderId="0"/>
    <xf numFmtId="43" fontId="99"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43" fontId="99" fillId="0" borderId="0" applyFont="0" applyFill="0" applyBorder="0" applyAlignment="0" applyProtection="0"/>
    <xf numFmtId="0" fontId="82" fillId="0" borderId="0"/>
    <xf numFmtId="0" fontId="82" fillId="0" borderId="0"/>
    <xf numFmtId="0" fontId="82" fillId="0" borderId="0"/>
    <xf numFmtId="0" fontId="82" fillId="0" borderId="0"/>
    <xf numFmtId="43" fontId="99"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43" fontId="99" fillId="0" borderId="0" applyFont="0" applyFill="0" applyBorder="0" applyAlignment="0" applyProtection="0"/>
    <xf numFmtId="0" fontId="82" fillId="0" borderId="0"/>
    <xf numFmtId="0" fontId="82" fillId="0" borderId="0"/>
    <xf numFmtId="0" fontId="82" fillId="0" borderId="0"/>
    <xf numFmtId="0" fontId="82" fillId="0" borderId="0"/>
    <xf numFmtId="43" fontId="99"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43" fontId="99" fillId="0" borderId="0" applyFont="0" applyFill="0" applyBorder="0" applyAlignment="0" applyProtection="0"/>
    <xf numFmtId="0" fontId="82" fillId="0" borderId="0"/>
    <xf numFmtId="0" fontId="82" fillId="0" borderId="0"/>
    <xf numFmtId="0" fontId="82" fillId="0" borderId="0"/>
    <xf numFmtId="0" fontId="82" fillId="0" borderId="0"/>
    <xf numFmtId="43" fontId="99"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43" fontId="99" fillId="0" borderId="0" applyFont="0" applyFill="0" applyBorder="0" applyAlignment="0" applyProtection="0"/>
    <xf numFmtId="0" fontId="82" fillId="0" borderId="0"/>
    <xf numFmtId="0" fontId="82" fillId="0" borderId="0"/>
    <xf numFmtId="0" fontId="82" fillId="0" borderId="0"/>
    <xf numFmtId="0" fontId="82" fillId="0" borderId="0"/>
    <xf numFmtId="43" fontId="99"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43" fontId="99" fillId="0" borderId="0" applyFont="0" applyFill="0" applyBorder="0" applyAlignment="0" applyProtection="0"/>
    <xf numFmtId="0" fontId="82" fillId="0" borderId="0"/>
    <xf numFmtId="0" fontId="82" fillId="0" borderId="0"/>
    <xf numFmtId="0" fontId="82" fillId="0" borderId="0"/>
    <xf numFmtId="0" fontId="82" fillId="0" borderId="0"/>
    <xf numFmtId="43" fontId="99"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43" fontId="99" fillId="0" borderId="0" applyFont="0" applyFill="0" applyBorder="0" applyAlignment="0" applyProtection="0"/>
    <xf numFmtId="0" fontId="82" fillId="0" borderId="0"/>
    <xf numFmtId="0" fontId="82" fillId="0" borderId="0"/>
    <xf numFmtId="0" fontId="82" fillId="0" borderId="0"/>
    <xf numFmtId="0" fontId="82" fillId="0" borderId="0"/>
    <xf numFmtId="43" fontId="99"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43" fontId="99" fillId="0" borderId="0" applyFont="0" applyFill="0" applyBorder="0" applyAlignment="0" applyProtection="0"/>
    <xf numFmtId="0" fontId="82" fillId="0" borderId="0"/>
    <xf numFmtId="0" fontId="82" fillId="0" borderId="0"/>
    <xf numFmtId="0" fontId="82" fillId="0" borderId="0"/>
    <xf numFmtId="0" fontId="82" fillId="0" borderId="0"/>
    <xf numFmtId="43" fontId="99"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43" fontId="99" fillId="0" borderId="0" applyFont="0" applyFill="0" applyBorder="0" applyAlignment="0" applyProtection="0"/>
    <xf numFmtId="0" fontId="82" fillId="0" borderId="0"/>
    <xf numFmtId="0" fontId="82" fillId="0" borderId="0"/>
    <xf numFmtId="0" fontId="82" fillId="0" borderId="0"/>
    <xf numFmtId="0" fontId="82" fillId="0" borderId="0"/>
    <xf numFmtId="43" fontId="99"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43" fontId="99" fillId="0" borderId="0" applyFont="0" applyFill="0" applyBorder="0" applyAlignment="0" applyProtection="0"/>
    <xf numFmtId="0" fontId="82" fillId="0" borderId="0"/>
    <xf numFmtId="0" fontId="82" fillId="0" borderId="0"/>
    <xf numFmtId="0" fontId="82" fillId="0" borderId="0"/>
    <xf numFmtId="0" fontId="82" fillId="0" borderId="0"/>
    <xf numFmtId="43" fontId="99"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43" fontId="99" fillId="0" borderId="0" applyFont="0" applyFill="0" applyBorder="0" applyAlignment="0" applyProtection="0"/>
    <xf numFmtId="0" fontId="82" fillId="0" borderId="0"/>
    <xf numFmtId="0" fontId="82" fillId="0" borderId="0"/>
    <xf numFmtId="0" fontId="82" fillId="0" borderId="0"/>
    <xf numFmtId="0" fontId="82" fillId="0" borderId="0"/>
    <xf numFmtId="43" fontId="99"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43" fontId="99" fillId="0" borderId="0" applyFont="0" applyFill="0" applyBorder="0" applyAlignment="0" applyProtection="0"/>
    <xf numFmtId="0" fontId="82" fillId="0" borderId="0"/>
    <xf numFmtId="0" fontId="82" fillId="0" borderId="0"/>
    <xf numFmtId="0" fontId="82" fillId="0" borderId="0"/>
    <xf numFmtId="0" fontId="82" fillId="0" borderId="0"/>
    <xf numFmtId="43" fontId="99"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43" fontId="99" fillId="0" borderId="0" applyFont="0" applyFill="0" applyBorder="0" applyAlignment="0" applyProtection="0"/>
    <xf numFmtId="0" fontId="82" fillId="0" borderId="0"/>
    <xf numFmtId="0" fontId="82" fillId="0" borderId="0"/>
    <xf numFmtId="0" fontId="82" fillId="0" borderId="0"/>
    <xf numFmtId="0" fontId="82" fillId="0" borderId="0"/>
    <xf numFmtId="43" fontId="99"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43" fontId="99" fillId="0" borderId="0" applyFont="0" applyFill="0" applyBorder="0" applyAlignment="0" applyProtection="0"/>
    <xf numFmtId="0" fontId="82" fillId="0" borderId="0"/>
    <xf numFmtId="0" fontId="82" fillId="0" borderId="0"/>
    <xf numFmtId="0" fontId="82" fillId="0" borderId="0"/>
    <xf numFmtId="0" fontId="82" fillId="0" borderId="0"/>
    <xf numFmtId="43" fontId="99"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43" fontId="99" fillId="0" borderId="0" applyFont="0" applyFill="0" applyBorder="0" applyAlignment="0" applyProtection="0"/>
    <xf numFmtId="0" fontId="82" fillId="0" borderId="0"/>
    <xf numFmtId="0" fontId="82" fillId="0" borderId="0"/>
    <xf numFmtId="0" fontId="82" fillId="0" borderId="0"/>
    <xf numFmtId="0" fontId="82" fillId="0" borderId="0"/>
    <xf numFmtId="43" fontId="99"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1" fillId="0" borderId="0"/>
    <xf numFmtId="0" fontId="80" fillId="0" borderId="0"/>
    <xf numFmtId="0" fontId="80" fillId="0" borderId="0"/>
    <xf numFmtId="0" fontId="80" fillId="0" borderId="0"/>
    <xf numFmtId="0" fontId="79" fillId="0" borderId="0"/>
    <xf numFmtId="0" fontId="78" fillId="0" borderId="0"/>
    <xf numFmtId="0" fontId="77" fillId="0" borderId="0"/>
    <xf numFmtId="0" fontId="76" fillId="0" borderId="0"/>
    <xf numFmtId="0" fontId="75" fillId="0" borderId="0"/>
    <xf numFmtId="0" fontId="108" fillId="0" borderId="0" applyNumberFormat="0" applyFill="0" applyBorder="0" applyAlignment="0" applyProtection="0"/>
    <xf numFmtId="0" fontId="74" fillId="0" borderId="0"/>
    <xf numFmtId="0" fontId="73" fillId="0" borderId="0"/>
    <xf numFmtId="0" fontId="72" fillId="0" borderId="0"/>
    <xf numFmtId="0" fontId="72" fillId="0" borderId="0"/>
    <xf numFmtId="0" fontId="72" fillId="0" borderId="0"/>
    <xf numFmtId="0" fontId="72" fillId="0" borderId="0"/>
    <xf numFmtId="0" fontId="72" fillId="0" borderId="0"/>
    <xf numFmtId="0" fontId="71" fillId="0" borderId="0"/>
    <xf numFmtId="0" fontId="70" fillId="0" borderId="0"/>
    <xf numFmtId="0" fontId="70" fillId="0" borderId="0"/>
    <xf numFmtId="43" fontId="99" fillId="0" borderId="0" applyFont="0" applyFill="0" applyBorder="0" applyAlignment="0" applyProtection="0"/>
    <xf numFmtId="0" fontId="70" fillId="0" borderId="0"/>
    <xf numFmtId="0" fontId="70" fillId="0" borderId="0"/>
    <xf numFmtId="0" fontId="70" fillId="0" borderId="0"/>
    <xf numFmtId="0" fontId="70" fillId="0" borderId="0"/>
    <xf numFmtId="43" fontId="99"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99" fillId="0" borderId="0" applyFont="0" applyFill="0" applyBorder="0" applyAlignment="0" applyProtection="0"/>
    <xf numFmtId="0" fontId="70" fillId="0" borderId="0"/>
    <xf numFmtId="0" fontId="70" fillId="0" borderId="0"/>
    <xf numFmtId="0" fontId="70" fillId="0" borderId="0"/>
    <xf numFmtId="0" fontId="70" fillId="0" borderId="0"/>
    <xf numFmtId="43" fontId="99"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99" fillId="0" borderId="0" applyFont="0" applyFill="0" applyBorder="0" applyAlignment="0" applyProtection="0"/>
    <xf numFmtId="0" fontId="70" fillId="0" borderId="0"/>
    <xf numFmtId="0" fontId="70" fillId="0" borderId="0"/>
    <xf numFmtId="0" fontId="70" fillId="0" borderId="0"/>
    <xf numFmtId="0" fontId="70" fillId="0" borderId="0"/>
    <xf numFmtId="43" fontId="99"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99" fillId="0" borderId="0" applyFont="0" applyFill="0" applyBorder="0" applyAlignment="0" applyProtection="0"/>
    <xf numFmtId="0" fontId="70" fillId="0" borderId="0"/>
    <xf numFmtId="0" fontId="70" fillId="0" borderId="0"/>
    <xf numFmtId="0" fontId="70" fillId="0" borderId="0"/>
    <xf numFmtId="0" fontId="70" fillId="0" borderId="0"/>
    <xf numFmtId="43" fontId="99"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99" fillId="0" borderId="0" applyFont="0" applyFill="0" applyBorder="0" applyAlignment="0" applyProtection="0"/>
    <xf numFmtId="0" fontId="70" fillId="0" borderId="0"/>
    <xf numFmtId="0" fontId="70" fillId="0" borderId="0"/>
    <xf numFmtId="0" fontId="70" fillId="0" borderId="0"/>
    <xf numFmtId="0" fontId="70" fillId="0" borderId="0"/>
    <xf numFmtId="43" fontId="99"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99" fillId="0" borderId="0" applyFont="0" applyFill="0" applyBorder="0" applyAlignment="0" applyProtection="0"/>
    <xf numFmtId="0" fontId="70" fillId="0" borderId="0"/>
    <xf numFmtId="0" fontId="70" fillId="0" borderId="0"/>
    <xf numFmtId="0" fontId="70" fillId="0" borderId="0"/>
    <xf numFmtId="0" fontId="70" fillId="0" borderId="0"/>
    <xf numFmtId="43" fontId="99"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99" fillId="0" borderId="0" applyFont="0" applyFill="0" applyBorder="0" applyAlignment="0" applyProtection="0"/>
    <xf numFmtId="0" fontId="70" fillId="0" borderId="0"/>
    <xf numFmtId="0" fontId="70" fillId="0" borderId="0"/>
    <xf numFmtId="0" fontId="70" fillId="0" borderId="0"/>
    <xf numFmtId="0" fontId="70" fillId="0" borderId="0"/>
    <xf numFmtId="43" fontId="99"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99" fillId="0" borderId="0" applyFont="0" applyFill="0" applyBorder="0" applyAlignment="0" applyProtection="0"/>
    <xf numFmtId="0" fontId="70" fillId="0" borderId="0"/>
    <xf numFmtId="0" fontId="70" fillId="0" borderId="0"/>
    <xf numFmtId="0" fontId="70" fillId="0" borderId="0"/>
    <xf numFmtId="0" fontId="70" fillId="0" borderId="0"/>
    <xf numFmtId="43" fontId="99"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43" fontId="99" fillId="0" borderId="0" applyFont="0" applyFill="0" applyBorder="0" applyAlignment="0" applyProtection="0"/>
    <xf numFmtId="0" fontId="70" fillId="0" borderId="0"/>
    <xf numFmtId="0" fontId="70" fillId="0" borderId="0"/>
    <xf numFmtId="0" fontId="70" fillId="0" borderId="0"/>
    <xf numFmtId="0" fontId="70" fillId="0" borderId="0"/>
    <xf numFmtId="43" fontId="99"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99" fillId="0" borderId="0" applyFont="0" applyFill="0" applyBorder="0" applyAlignment="0" applyProtection="0"/>
    <xf numFmtId="0" fontId="70" fillId="0" borderId="0"/>
    <xf numFmtId="0" fontId="70" fillId="0" borderId="0"/>
    <xf numFmtId="0" fontId="70" fillId="0" borderId="0"/>
    <xf numFmtId="0" fontId="70" fillId="0" borderId="0"/>
    <xf numFmtId="43" fontId="99"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99" fillId="0" borderId="0" applyFont="0" applyFill="0" applyBorder="0" applyAlignment="0" applyProtection="0"/>
    <xf numFmtId="0" fontId="70" fillId="0" borderId="0"/>
    <xf numFmtId="0" fontId="70" fillId="0" borderId="0"/>
    <xf numFmtId="0" fontId="70" fillId="0" borderId="0"/>
    <xf numFmtId="0" fontId="70" fillId="0" borderId="0"/>
    <xf numFmtId="43" fontId="99"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99" fillId="0" borderId="0" applyFont="0" applyFill="0" applyBorder="0" applyAlignment="0" applyProtection="0"/>
    <xf numFmtId="0" fontId="70" fillId="0" borderId="0"/>
    <xf numFmtId="0" fontId="70" fillId="0" borderId="0"/>
    <xf numFmtId="0" fontId="70" fillId="0" borderId="0"/>
    <xf numFmtId="0" fontId="70" fillId="0" borderId="0"/>
    <xf numFmtId="43" fontId="99"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99" fillId="0" borderId="0" applyFont="0" applyFill="0" applyBorder="0" applyAlignment="0" applyProtection="0"/>
    <xf numFmtId="0" fontId="70" fillId="0" borderId="0"/>
    <xf numFmtId="0" fontId="70" fillId="0" borderId="0"/>
    <xf numFmtId="0" fontId="70" fillId="0" borderId="0"/>
    <xf numFmtId="0" fontId="70" fillId="0" borderId="0"/>
    <xf numFmtId="43" fontId="99"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99" fillId="0" borderId="0" applyFont="0" applyFill="0" applyBorder="0" applyAlignment="0" applyProtection="0"/>
    <xf numFmtId="0" fontId="70" fillId="0" borderId="0"/>
    <xf numFmtId="0" fontId="70" fillId="0" borderId="0"/>
    <xf numFmtId="0" fontId="70" fillId="0" borderId="0"/>
    <xf numFmtId="0" fontId="70" fillId="0" borderId="0"/>
    <xf numFmtId="43" fontId="99"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99" fillId="0" borderId="0" applyFont="0" applyFill="0" applyBorder="0" applyAlignment="0" applyProtection="0"/>
    <xf numFmtId="0" fontId="70" fillId="0" borderId="0"/>
    <xf numFmtId="0" fontId="70" fillId="0" borderId="0"/>
    <xf numFmtId="0" fontId="70" fillId="0" borderId="0"/>
    <xf numFmtId="0" fontId="70" fillId="0" borderId="0"/>
    <xf numFmtId="43" fontId="99"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99" fillId="0" borderId="0" applyFont="0" applyFill="0" applyBorder="0" applyAlignment="0" applyProtection="0"/>
    <xf numFmtId="0" fontId="70" fillId="0" borderId="0"/>
    <xf numFmtId="0" fontId="70" fillId="0" borderId="0"/>
    <xf numFmtId="0" fontId="70" fillId="0" borderId="0"/>
    <xf numFmtId="0" fontId="70" fillId="0" borderId="0"/>
    <xf numFmtId="43" fontId="99"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43" fontId="99" fillId="0" borderId="0" applyFont="0" applyFill="0" applyBorder="0" applyAlignment="0" applyProtection="0"/>
    <xf numFmtId="0" fontId="70" fillId="0" borderId="0"/>
    <xf numFmtId="0" fontId="70" fillId="0" borderId="0"/>
    <xf numFmtId="0" fontId="70" fillId="0" borderId="0"/>
    <xf numFmtId="0" fontId="70" fillId="0" borderId="0"/>
    <xf numFmtId="43" fontId="99"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99" fillId="0" borderId="0" applyFont="0" applyFill="0" applyBorder="0" applyAlignment="0" applyProtection="0"/>
    <xf numFmtId="0" fontId="70" fillId="0" borderId="0"/>
    <xf numFmtId="0" fontId="70" fillId="0" borderId="0"/>
    <xf numFmtId="0" fontId="70" fillId="0" borderId="0"/>
    <xf numFmtId="0" fontId="70" fillId="0" borderId="0"/>
    <xf numFmtId="43" fontId="99"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99" fillId="0" borderId="0" applyFont="0" applyFill="0" applyBorder="0" applyAlignment="0" applyProtection="0"/>
    <xf numFmtId="0" fontId="70" fillId="0" borderId="0"/>
    <xf numFmtId="0" fontId="70" fillId="0" borderId="0"/>
    <xf numFmtId="0" fontId="70" fillId="0" borderId="0"/>
    <xf numFmtId="0" fontId="70" fillId="0" borderId="0"/>
    <xf numFmtId="43" fontId="99"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99" fillId="0" borderId="0" applyFont="0" applyFill="0" applyBorder="0" applyAlignment="0" applyProtection="0"/>
    <xf numFmtId="0" fontId="70" fillId="0" borderId="0"/>
    <xf numFmtId="0" fontId="70" fillId="0" borderId="0"/>
    <xf numFmtId="0" fontId="70" fillId="0" borderId="0"/>
    <xf numFmtId="0" fontId="70" fillId="0" borderId="0"/>
    <xf numFmtId="43" fontId="99"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99" fillId="0" borderId="0" applyFont="0" applyFill="0" applyBorder="0" applyAlignment="0" applyProtection="0"/>
    <xf numFmtId="0" fontId="70" fillId="0" borderId="0"/>
    <xf numFmtId="0" fontId="70" fillId="0" borderId="0"/>
    <xf numFmtId="0" fontId="70" fillId="0" borderId="0"/>
    <xf numFmtId="0" fontId="70" fillId="0" borderId="0"/>
    <xf numFmtId="43" fontId="99"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99" fillId="0" borderId="0" applyFont="0" applyFill="0" applyBorder="0" applyAlignment="0" applyProtection="0"/>
    <xf numFmtId="0" fontId="70" fillId="0" borderId="0"/>
    <xf numFmtId="0" fontId="70" fillId="0" borderId="0"/>
    <xf numFmtId="0" fontId="70" fillId="0" borderId="0"/>
    <xf numFmtId="0" fontId="70" fillId="0" borderId="0"/>
    <xf numFmtId="43" fontId="99"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99" fillId="0" borderId="0" applyFont="0" applyFill="0" applyBorder="0" applyAlignment="0" applyProtection="0"/>
    <xf numFmtId="0" fontId="70" fillId="0" borderId="0"/>
    <xf numFmtId="0" fontId="70" fillId="0" borderId="0"/>
    <xf numFmtId="0" fontId="70" fillId="0" borderId="0"/>
    <xf numFmtId="0" fontId="70" fillId="0" borderId="0"/>
    <xf numFmtId="43" fontId="99"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99" fillId="0" borderId="0" applyFont="0" applyFill="0" applyBorder="0" applyAlignment="0" applyProtection="0"/>
    <xf numFmtId="0" fontId="70" fillId="0" borderId="0"/>
    <xf numFmtId="0" fontId="70" fillId="0" borderId="0"/>
    <xf numFmtId="0" fontId="70" fillId="0" borderId="0"/>
    <xf numFmtId="0" fontId="70" fillId="0" borderId="0"/>
    <xf numFmtId="43" fontId="99"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43" fontId="99" fillId="0" borderId="0" applyFont="0" applyFill="0" applyBorder="0" applyAlignment="0" applyProtection="0"/>
    <xf numFmtId="0" fontId="70" fillId="0" borderId="0"/>
    <xf numFmtId="0" fontId="70" fillId="0" borderId="0"/>
    <xf numFmtId="0" fontId="70" fillId="0" borderId="0"/>
    <xf numFmtId="0" fontId="70" fillId="0" borderId="0"/>
    <xf numFmtId="43" fontId="99"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99" fillId="0" borderId="0" applyFont="0" applyFill="0" applyBorder="0" applyAlignment="0" applyProtection="0"/>
    <xf numFmtId="0" fontId="70" fillId="0" borderId="0"/>
    <xf numFmtId="0" fontId="70" fillId="0" borderId="0"/>
    <xf numFmtId="0" fontId="70" fillId="0" borderId="0"/>
    <xf numFmtId="0" fontId="70" fillId="0" borderId="0"/>
    <xf numFmtId="43" fontId="99"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99" fillId="0" borderId="0" applyFont="0" applyFill="0" applyBorder="0" applyAlignment="0" applyProtection="0"/>
    <xf numFmtId="0" fontId="70" fillId="0" borderId="0"/>
    <xf numFmtId="0" fontId="70" fillId="0" borderId="0"/>
    <xf numFmtId="0" fontId="70" fillId="0" borderId="0"/>
    <xf numFmtId="0" fontId="70" fillId="0" borderId="0"/>
    <xf numFmtId="43" fontId="99"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99" fillId="0" borderId="0" applyFont="0" applyFill="0" applyBorder="0" applyAlignment="0" applyProtection="0"/>
    <xf numFmtId="0" fontId="70" fillId="0" borderId="0"/>
    <xf numFmtId="0" fontId="70" fillId="0" borderId="0"/>
    <xf numFmtId="0" fontId="70" fillId="0" borderId="0"/>
    <xf numFmtId="0" fontId="70" fillId="0" borderId="0"/>
    <xf numFmtId="43" fontId="99"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99" fillId="0" borderId="0" applyFont="0" applyFill="0" applyBorder="0" applyAlignment="0" applyProtection="0"/>
    <xf numFmtId="0" fontId="70" fillId="0" borderId="0"/>
    <xf numFmtId="0" fontId="70" fillId="0" borderId="0"/>
    <xf numFmtId="0" fontId="70" fillId="0" borderId="0"/>
    <xf numFmtId="0" fontId="70" fillId="0" borderId="0"/>
    <xf numFmtId="43" fontId="99"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99" fillId="0" borderId="0" applyFont="0" applyFill="0" applyBorder="0" applyAlignment="0" applyProtection="0"/>
    <xf numFmtId="0" fontId="70" fillId="0" borderId="0"/>
    <xf numFmtId="0" fontId="70" fillId="0" borderId="0"/>
    <xf numFmtId="0" fontId="70" fillId="0" borderId="0"/>
    <xf numFmtId="0" fontId="70" fillId="0" borderId="0"/>
    <xf numFmtId="43" fontId="99"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99" fillId="0" borderId="0" applyFont="0" applyFill="0" applyBorder="0" applyAlignment="0" applyProtection="0"/>
    <xf numFmtId="0" fontId="70" fillId="0" borderId="0"/>
    <xf numFmtId="0" fontId="70" fillId="0" borderId="0"/>
    <xf numFmtId="0" fontId="70" fillId="0" borderId="0"/>
    <xf numFmtId="0" fontId="70" fillId="0" borderId="0"/>
    <xf numFmtId="43" fontId="99"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99" fillId="0" borderId="0" applyFont="0" applyFill="0" applyBorder="0" applyAlignment="0" applyProtection="0"/>
    <xf numFmtId="0" fontId="70" fillId="0" borderId="0"/>
    <xf numFmtId="0" fontId="70" fillId="0" borderId="0"/>
    <xf numFmtId="0" fontId="70" fillId="0" borderId="0"/>
    <xf numFmtId="0" fontId="70" fillId="0" borderId="0"/>
    <xf numFmtId="43" fontId="99"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43" fontId="99" fillId="0" borderId="0" applyFont="0" applyFill="0" applyBorder="0" applyAlignment="0" applyProtection="0"/>
    <xf numFmtId="0" fontId="70" fillId="0" borderId="0"/>
    <xf numFmtId="0" fontId="70" fillId="0" borderId="0"/>
    <xf numFmtId="0" fontId="70" fillId="0" borderId="0"/>
    <xf numFmtId="0" fontId="70" fillId="0" borderId="0"/>
    <xf numFmtId="43" fontId="99"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99" fillId="0" borderId="0" applyFont="0" applyFill="0" applyBorder="0" applyAlignment="0" applyProtection="0"/>
    <xf numFmtId="0" fontId="70" fillId="0" borderId="0"/>
    <xf numFmtId="0" fontId="70" fillId="0" borderId="0"/>
    <xf numFmtId="0" fontId="70" fillId="0" borderId="0"/>
    <xf numFmtId="0" fontId="70" fillId="0" borderId="0"/>
    <xf numFmtId="43" fontId="99"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99" fillId="0" borderId="0" applyFont="0" applyFill="0" applyBorder="0" applyAlignment="0" applyProtection="0"/>
    <xf numFmtId="0" fontId="70" fillId="0" borderId="0"/>
    <xf numFmtId="0" fontId="70" fillId="0" borderId="0"/>
    <xf numFmtId="0" fontId="70" fillId="0" borderId="0"/>
    <xf numFmtId="0" fontId="70" fillId="0" borderId="0"/>
    <xf numFmtId="43" fontId="99"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99" fillId="0" borderId="0" applyFont="0" applyFill="0" applyBorder="0" applyAlignment="0" applyProtection="0"/>
    <xf numFmtId="0" fontId="70" fillId="0" borderId="0"/>
    <xf numFmtId="0" fontId="70" fillId="0" borderId="0"/>
    <xf numFmtId="0" fontId="70" fillId="0" borderId="0"/>
    <xf numFmtId="0" fontId="70" fillId="0" borderId="0"/>
    <xf numFmtId="43" fontId="99"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99" fillId="0" borderId="0" applyFont="0" applyFill="0" applyBorder="0" applyAlignment="0" applyProtection="0"/>
    <xf numFmtId="0" fontId="70" fillId="0" borderId="0"/>
    <xf numFmtId="0" fontId="70" fillId="0" borderId="0"/>
    <xf numFmtId="0" fontId="70" fillId="0" borderId="0"/>
    <xf numFmtId="0" fontId="70" fillId="0" borderId="0"/>
    <xf numFmtId="43" fontId="99"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99" fillId="0" borderId="0" applyFont="0" applyFill="0" applyBorder="0" applyAlignment="0" applyProtection="0"/>
    <xf numFmtId="0" fontId="70" fillId="0" borderId="0"/>
    <xf numFmtId="0" fontId="70" fillId="0" borderId="0"/>
    <xf numFmtId="0" fontId="70" fillId="0" borderId="0"/>
    <xf numFmtId="0" fontId="70" fillId="0" borderId="0"/>
    <xf numFmtId="43" fontId="99"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99" fillId="0" borderId="0" applyFont="0" applyFill="0" applyBorder="0" applyAlignment="0" applyProtection="0"/>
    <xf numFmtId="0" fontId="70" fillId="0" borderId="0"/>
    <xf numFmtId="0" fontId="70" fillId="0" borderId="0"/>
    <xf numFmtId="0" fontId="70" fillId="0" borderId="0"/>
    <xf numFmtId="0" fontId="70" fillId="0" borderId="0"/>
    <xf numFmtId="43" fontId="99"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99" fillId="0" borderId="0" applyFont="0" applyFill="0" applyBorder="0" applyAlignment="0" applyProtection="0"/>
    <xf numFmtId="0" fontId="70" fillId="0" borderId="0"/>
    <xf numFmtId="0" fontId="70" fillId="0" borderId="0"/>
    <xf numFmtId="0" fontId="70" fillId="0" borderId="0"/>
    <xf numFmtId="0" fontId="70" fillId="0" borderId="0"/>
    <xf numFmtId="43" fontId="99"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43" fontId="99" fillId="0" borderId="0" applyFont="0" applyFill="0" applyBorder="0" applyAlignment="0" applyProtection="0"/>
    <xf numFmtId="0" fontId="70" fillId="0" borderId="0"/>
    <xf numFmtId="0" fontId="70" fillId="0" borderId="0"/>
    <xf numFmtId="0" fontId="70" fillId="0" borderId="0"/>
    <xf numFmtId="0" fontId="70" fillId="0" borderId="0"/>
    <xf numFmtId="43" fontId="99"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99" fillId="0" borderId="0" applyFont="0" applyFill="0" applyBorder="0" applyAlignment="0" applyProtection="0"/>
    <xf numFmtId="0" fontId="70" fillId="0" borderId="0"/>
    <xf numFmtId="0" fontId="70" fillId="0" borderId="0"/>
    <xf numFmtId="0" fontId="70" fillId="0" borderId="0"/>
    <xf numFmtId="0" fontId="70" fillId="0" borderId="0"/>
    <xf numFmtId="43" fontId="99"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99" fillId="0" borderId="0" applyFont="0" applyFill="0" applyBorder="0" applyAlignment="0" applyProtection="0"/>
    <xf numFmtId="0" fontId="70" fillId="0" borderId="0"/>
    <xf numFmtId="0" fontId="70" fillId="0" borderId="0"/>
    <xf numFmtId="0" fontId="70" fillId="0" borderId="0"/>
    <xf numFmtId="0" fontId="70" fillId="0" borderId="0"/>
    <xf numFmtId="43" fontId="99"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99" fillId="0" borderId="0" applyFont="0" applyFill="0" applyBorder="0" applyAlignment="0" applyProtection="0"/>
    <xf numFmtId="0" fontId="70" fillId="0" borderId="0"/>
    <xf numFmtId="0" fontId="70" fillId="0" borderId="0"/>
    <xf numFmtId="0" fontId="70" fillId="0" borderId="0"/>
    <xf numFmtId="0" fontId="70" fillId="0" borderId="0"/>
    <xf numFmtId="43" fontId="99"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99" fillId="0" borderId="0" applyFont="0" applyFill="0" applyBorder="0" applyAlignment="0" applyProtection="0"/>
    <xf numFmtId="0" fontId="70" fillId="0" borderId="0"/>
    <xf numFmtId="0" fontId="70" fillId="0" borderId="0"/>
    <xf numFmtId="0" fontId="70" fillId="0" borderId="0"/>
    <xf numFmtId="0" fontId="70" fillId="0" borderId="0"/>
    <xf numFmtId="43" fontId="99"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99" fillId="0" borderId="0" applyFont="0" applyFill="0" applyBorder="0" applyAlignment="0" applyProtection="0"/>
    <xf numFmtId="0" fontId="70" fillId="0" borderId="0"/>
    <xf numFmtId="0" fontId="70" fillId="0" borderId="0"/>
    <xf numFmtId="0" fontId="70" fillId="0" borderId="0"/>
    <xf numFmtId="0" fontId="70" fillId="0" borderId="0"/>
    <xf numFmtId="43" fontId="99"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99" fillId="0" borderId="0" applyFont="0" applyFill="0" applyBorder="0" applyAlignment="0" applyProtection="0"/>
    <xf numFmtId="0" fontId="70" fillId="0" borderId="0"/>
    <xf numFmtId="0" fontId="70" fillId="0" borderId="0"/>
    <xf numFmtId="0" fontId="70" fillId="0" borderId="0"/>
    <xf numFmtId="0" fontId="70" fillId="0" borderId="0"/>
    <xf numFmtId="43" fontId="99"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99" fillId="0" borderId="0" applyFont="0" applyFill="0" applyBorder="0" applyAlignment="0" applyProtection="0"/>
    <xf numFmtId="0" fontId="70" fillId="0" borderId="0"/>
    <xf numFmtId="0" fontId="70" fillId="0" borderId="0"/>
    <xf numFmtId="0" fontId="70" fillId="0" borderId="0"/>
    <xf numFmtId="0" fontId="70" fillId="0" borderId="0"/>
    <xf numFmtId="43" fontId="99"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69" fillId="0" borderId="0"/>
    <xf numFmtId="0" fontId="69" fillId="0" borderId="0"/>
    <xf numFmtId="43" fontId="99" fillId="0" borderId="0" applyFont="0" applyFill="0" applyBorder="0" applyAlignment="0" applyProtection="0"/>
    <xf numFmtId="0" fontId="69" fillId="0" borderId="0"/>
    <xf numFmtId="0" fontId="69" fillId="0" borderId="0"/>
    <xf numFmtId="0" fontId="69" fillId="0" borderId="0"/>
    <xf numFmtId="0" fontId="69" fillId="0" borderId="0"/>
    <xf numFmtId="43" fontId="99" fillId="0" borderId="0" applyFont="0" applyFill="0" applyBorder="0" applyAlignment="0" applyProtection="0"/>
    <xf numFmtId="0" fontId="69" fillId="0" borderId="0"/>
    <xf numFmtId="0" fontId="69" fillId="0" borderId="0"/>
    <xf numFmtId="0" fontId="69" fillId="0" borderId="0"/>
    <xf numFmtId="0" fontId="69" fillId="0" borderId="0"/>
    <xf numFmtId="0" fontId="69" fillId="0" borderId="0"/>
    <xf numFmtId="43" fontId="99" fillId="0" borderId="0" applyFont="0" applyFill="0" applyBorder="0" applyAlignment="0" applyProtection="0"/>
    <xf numFmtId="0" fontId="69" fillId="0" borderId="0"/>
    <xf numFmtId="0" fontId="69" fillId="0" borderId="0"/>
    <xf numFmtId="0" fontId="69" fillId="0" borderId="0"/>
    <xf numFmtId="0" fontId="69" fillId="0" borderId="0"/>
    <xf numFmtId="43" fontId="99" fillId="0" borderId="0" applyFont="0" applyFill="0" applyBorder="0" applyAlignment="0" applyProtection="0"/>
    <xf numFmtId="0" fontId="69" fillId="0" borderId="0"/>
    <xf numFmtId="0" fontId="69" fillId="0" borderId="0"/>
    <xf numFmtId="0" fontId="69" fillId="0" borderId="0"/>
    <xf numFmtId="0" fontId="69" fillId="0" borderId="0"/>
    <xf numFmtId="0" fontId="69" fillId="0" borderId="0"/>
    <xf numFmtId="43" fontId="99" fillId="0" borderId="0" applyFont="0" applyFill="0" applyBorder="0" applyAlignment="0" applyProtection="0"/>
    <xf numFmtId="0" fontId="69" fillId="0" borderId="0"/>
    <xf numFmtId="0" fontId="69" fillId="0" borderId="0"/>
    <xf numFmtId="0" fontId="69" fillId="0" borderId="0"/>
    <xf numFmtId="0" fontId="69" fillId="0" borderId="0"/>
    <xf numFmtId="43" fontId="99" fillId="0" borderId="0" applyFont="0" applyFill="0" applyBorder="0" applyAlignment="0" applyProtection="0"/>
    <xf numFmtId="0" fontId="69" fillId="0" borderId="0"/>
    <xf numFmtId="0" fontId="69" fillId="0" borderId="0"/>
    <xf numFmtId="0" fontId="69" fillId="0" borderId="0"/>
    <xf numFmtId="0" fontId="69" fillId="0" borderId="0"/>
    <xf numFmtId="0" fontId="69" fillId="0" borderId="0"/>
    <xf numFmtId="43" fontId="99" fillId="0" borderId="0" applyFont="0" applyFill="0" applyBorder="0" applyAlignment="0" applyProtection="0"/>
    <xf numFmtId="0" fontId="69" fillId="0" borderId="0"/>
    <xf numFmtId="0" fontId="69" fillId="0" borderId="0"/>
    <xf numFmtId="0" fontId="69" fillId="0" borderId="0"/>
    <xf numFmtId="0" fontId="69" fillId="0" borderId="0"/>
    <xf numFmtId="43" fontId="99" fillId="0" borderId="0" applyFont="0" applyFill="0" applyBorder="0" applyAlignment="0" applyProtection="0"/>
    <xf numFmtId="0" fontId="69" fillId="0" borderId="0"/>
    <xf numFmtId="0" fontId="69" fillId="0" borderId="0"/>
    <xf numFmtId="0" fontId="69" fillId="0" borderId="0"/>
    <xf numFmtId="0" fontId="69" fillId="0" borderId="0"/>
    <xf numFmtId="0" fontId="69" fillId="0" borderId="0"/>
    <xf numFmtId="43" fontId="99" fillId="0" borderId="0" applyFont="0" applyFill="0" applyBorder="0" applyAlignment="0" applyProtection="0"/>
    <xf numFmtId="0" fontId="69" fillId="0" borderId="0"/>
    <xf numFmtId="0" fontId="69" fillId="0" borderId="0"/>
    <xf numFmtId="0" fontId="69" fillId="0" borderId="0"/>
    <xf numFmtId="0" fontId="69" fillId="0" borderId="0"/>
    <xf numFmtId="43" fontId="99" fillId="0" borderId="0" applyFont="0" applyFill="0" applyBorder="0" applyAlignment="0" applyProtection="0"/>
    <xf numFmtId="0" fontId="69" fillId="0" borderId="0"/>
    <xf numFmtId="0" fontId="69" fillId="0" borderId="0"/>
    <xf numFmtId="0" fontId="69" fillId="0" borderId="0"/>
    <xf numFmtId="0" fontId="69" fillId="0" borderId="0"/>
    <xf numFmtId="0" fontId="69" fillId="0" borderId="0"/>
    <xf numFmtId="43" fontId="99" fillId="0" borderId="0" applyFont="0" applyFill="0" applyBorder="0" applyAlignment="0" applyProtection="0"/>
    <xf numFmtId="0" fontId="69" fillId="0" borderId="0"/>
    <xf numFmtId="0" fontId="69" fillId="0" borderId="0"/>
    <xf numFmtId="0" fontId="69" fillId="0" borderId="0"/>
    <xf numFmtId="0" fontId="69" fillId="0" borderId="0"/>
    <xf numFmtId="43" fontId="99" fillId="0" borderId="0" applyFont="0" applyFill="0" applyBorder="0" applyAlignment="0" applyProtection="0"/>
    <xf numFmtId="0" fontId="69" fillId="0" borderId="0"/>
    <xf numFmtId="0" fontId="69" fillId="0" borderId="0"/>
    <xf numFmtId="0" fontId="69" fillId="0" borderId="0"/>
    <xf numFmtId="0" fontId="69" fillId="0" borderId="0"/>
    <xf numFmtId="0" fontId="69" fillId="0" borderId="0"/>
    <xf numFmtId="43" fontId="99" fillId="0" borderId="0" applyFont="0" applyFill="0" applyBorder="0" applyAlignment="0" applyProtection="0"/>
    <xf numFmtId="0" fontId="69" fillId="0" borderId="0"/>
    <xf numFmtId="0" fontId="69" fillId="0" borderId="0"/>
    <xf numFmtId="0" fontId="69" fillId="0" borderId="0"/>
    <xf numFmtId="0" fontId="69" fillId="0" borderId="0"/>
    <xf numFmtId="43" fontId="99" fillId="0" borderId="0" applyFont="0" applyFill="0" applyBorder="0" applyAlignment="0" applyProtection="0"/>
    <xf numFmtId="0" fontId="69" fillId="0" borderId="0"/>
    <xf numFmtId="0" fontId="69" fillId="0" borderId="0"/>
    <xf numFmtId="0" fontId="69" fillId="0" borderId="0"/>
    <xf numFmtId="0" fontId="69" fillId="0" borderId="0"/>
    <xf numFmtId="0" fontId="69" fillId="0" borderId="0"/>
    <xf numFmtId="43" fontId="99" fillId="0" borderId="0" applyFont="0" applyFill="0" applyBorder="0" applyAlignment="0" applyProtection="0"/>
    <xf numFmtId="0" fontId="69" fillId="0" borderId="0"/>
    <xf numFmtId="0" fontId="69" fillId="0" borderId="0"/>
    <xf numFmtId="0" fontId="69" fillId="0" borderId="0"/>
    <xf numFmtId="0" fontId="69" fillId="0" borderId="0"/>
    <xf numFmtId="43" fontId="99" fillId="0" borderId="0" applyFont="0" applyFill="0" applyBorder="0" applyAlignment="0" applyProtection="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43" fontId="99" fillId="0" borderId="0" applyFont="0" applyFill="0" applyBorder="0" applyAlignment="0" applyProtection="0"/>
    <xf numFmtId="0" fontId="69" fillId="0" borderId="0"/>
    <xf numFmtId="0" fontId="69" fillId="0" borderId="0"/>
    <xf numFmtId="0" fontId="69" fillId="0" borderId="0"/>
    <xf numFmtId="0" fontId="69" fillId="0" borderId="0"/>
    <xf numFmtId="43" fontId="99" fillId="0" borderId="0" applyFont="0" applyFill="0" applyBorder="0" applyAlignment="0" applyProtection="0"/>
    <xf numFmtId="0" fontId="69" fillId="0" borderId="0"/>
    <xf numFmtId="0" fontId="69" fillId="0" borderId="0"/>
    <xf numFmtId="0" fontId="69" fillId="0" borderId="0"/>
    <xf numFmtId="0" fontId="69" fillId="0" borderId="0"/>
    <xf numFmtId="0" fontId="69" fillId="0" borderId="0"/>
    <xf numFmtId="43" fontId="99" fillId="0" borderId="0" applyFont="0" applyFill="0" applyBorder="0" applyAlignment="0" applyProtection="0"/>
    <xf numFmtId="0" fontId="69" fillId="0" borderId="0"/>
    <xf numFmtId="0" fontId="69" fillId="0" borderId="0"/>
    <xf numFmtId="0" fontId="69" fillId="0" borderId="0"/>
    <xf numFmtId="0" fontId="69" fillId="0" borderId="0"/>
    <xf numFmtId="43" fontId="99" fillId="0" borderId="0" applyFont="0" applyFill="0" applyBorder="0" applyAlignment="0" applyProtection="0"/>
    <xf numFmtId="0" fontId="69" fillId="0" borderId="0"/>
    <xf numFmtId="0" fontId="69" fillId="0" borderId="0"/>
    <xf numFmtId="0" fontId="69" fillId="0" borderId="0"/>
    <xf numFmtId="0" fontId="69" fillId="0" borderId="0"/>
    <xf numFmtId="0" fontId="69" fillId="0" borderId="0"/>
    <xf numFmtId="43" fontId="99" fillId="0" borderId="0" applyFont="0" applyFill="0" applyBorder="0" applyAlignment="0" applyProtection="0"/>
    <xf numFmtId="0" fontId="69" fillId="0" borderId="0"/>
    <xf numFmtId="0" fontId="69" fillId="0" borderId="0"/>
    <xf numFmtId="0" fontId="69" fillId="0" borderId="0"/>
    <xf numFmtId="0" fontId="69" fillId="0" borderId="0"/>
    <xf numFmtId="43" fontId="99" fillId="0" borderId="0" applyFont="0" applyFill="0" applyBorder="0" applyAlignment="0" applyProtection="0"/>
    <xf numFmtId="0" fontId="69" fillId="0" borderId="0"/>
    <xf numFmtId="0" fontId="69" fillId="0" borderId="0"/>
    <xf numFmtId="0" fontId="69" fillId="0" borderId="0"/>
    <xf numFmtId="0" fontId="69" fillId="0" borderId="0"/>
    <xf numFmtId="0" fontId="69" fillId="0" borderId="0"/>
    <xf numFmtId="43" fontId="99" fillId="0" borderId="0" applyFont="0" applyFill="0" applyBorder="0" applyAlignment="0" applyProtection="0"/>
    <xf numFmtId="0" fontId="69" fillId="0" borderId="0"/>
    <xf numFmtId="0" fontId="69" fillId="0" borderId="0"/>
    <xf numFmtId="0" fontId="69" fillId="0" borderId="0"/>
    <xf numFmtId="0" fontId="69" fillId="0" borderId="0"/>
    <xf numFmtId="43" fontId="99" fillId="0" borderId="0" applyFont="0" applyFill="0" applyBorder="0" applyAlignment="0" applyProtection="0"/>
    <xf numFmtId="0" fontId="69" fillId="0" borderId="0"/>
    <xf numFmtId="0" fontId="69" fillId="0" borderId="0"/>
    <xf numFmtId="0" fontId="69" fillId="0" borderId="0"/>
    <xf numFmtId="0" fontId="69" fillId="0" borderId="0"/>
    <xf numFmtId="0" fontId="69" fillId="0" borderId="0"/>
    <xf numFmtId="43" fontId="99" fillId="0" borderId="0" applyFont="0" applyFill="0" applyBorder="0" applyAlignment="0" applyProtection="0"/>
    <xf numFmtId="0" fontId="69" fillId="0" borderId="0"/>
    <xf numFmtId="0" fontId="69" fillId="0" borderId="0"/>
    <xf numFmtId="0" fontId="69" fillId="0" borderId="0"/>
    <xf numFmtId="0" fontId="69" fillId="0" borderId="0"/>
    <xf numFmtId="43" fontId="99" fillId="0" borderId="0" applyFont="0" applyFill="0" applyBorder="0" applyAlignment="0" applyProtection="0"/>
    <xf numFmtId="0" fontId="69" fillId="0" borderId="0"/>
    <xf numFmtId="0" fontId="69" fillId="0" borderId="0"/>
    <xf numFmtId="0" fontId="69" fillId="0" borderId="0"/>
    <xf numFmtId="0" fontId="69" fillId="0" borderId="0"/>
    <xf numFmtId="0" fontId="69" fillId="0" borderId="0"/>
    <xf numFmtId="43" fontId="99" fillId="0" borderId="0" applyFont="0" applyFill="0" applyBorder="0" applyAlignment="0" applyProtection="0"/>
    <xf numFmtId="0" fontId="69" fillId="0" borderId="0"/>
    <xf numFmtId="0" fontId="69" fillId="0" borderId="0"/>
    <xf numFmtId="0" fontId="69" fillId="0" borderId="0"/>
    <xf numFmtId="0" fontId="69" fillId="0" borderId="0"/>
    <xf numFmtId="43" fontId="99" fillId="0" borderId="0" applyFont="0" applyFill="0" applyBorder="0" applyAlignment="0" applyProtection="0"/>
    <xf numFmtId="0" fontId="69" fillId="0" borderId="0"/>
    <xf numFmtId="0" fontId="69" fillId="0" borderId="0"/>
    <xf numFmtId="0" fontId="69" fillId="0" borderId="0"/>
    <xf numFmtId="0" fontId="69" fillId="0" borderId="0"/>
    <xf numFmtId="0" fontId="69" fillId="0" borderId="0"/>
    <xf numFmtId="43" fontId="99" fillId="0" borderId="0" applyFont="0" applyFill="0" applyBorder="0" applyAlignment="0" applyProtection="0"/>
    <xf numFmtId="0" fontId="69" fillId="0" borderId="0"/>
    <xf numFmtId="0" fontId="69" fillId="0" borderId="0"/>
    <xf numFmtId="0" fontId="69" fillId="0" borderId="0"/>
    <xf numFmtId="0" fontId="69" fillId="0" borderId="0"/>
    <xf numFmtId="43" fontId="99" fillId="0" borderId="0" applyFont="0" applyFill="0" applyBorder="0" applyAlignment="0" applyProtection="0"/>
    <xf numFmtId="0" fontId="69" fillId="0" borderId="0"/>
    <xf numFmtId="0" fontId="69" fillId="0" borderId="0"/>
    <xf numFmtId="0" fontId="69" fillId="0" borderId="0"/>
    <xf numFmtId="0" fontId="69" fillId="0" borderId="0"/>
    <xf numFmtId="0" fontId="69" fillId="0" borderId="0"/>
    <xf numFmtId="43" fontId="99" fillId="0" borderId="0" applyFont="0" applyFill="0" applyBorder="0" applyAlignment="0" applyProtection="0"/>
    <xf numFmtId="0" fontId="69" fillId="0" borderId="0"/>
    <xf numFmtId="0" fontId="69" fillId="0" borderId="0"/>
    <xf numFmtId="0" fontId="69" fillId="0" borderId="0"/>
    <xf numFmtId="0" fontId="69" fillId="0" borderId="0"/>
    <xf numFmtId="43" fontId="99" fillId="0" borderId="0" applyFont="0" applyFill="0" applyBorder="0" applyAlignment="0" applyProtection="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43" fontId="99" fillId="0" borderId="0" applyFont="0" applyFill="0" applyBorder="0" applyAlignment="0" applyProtection="0"/>
    <xf numFmtId="0" fontId="69" fillId="0" borderId="0"/>
    <xf numFmtId="0" fontId="69" fillId="0" borderId="0"/>
    <xf numFmtId="0" fontId="69" fillId="0" borderId="0"/>
    <xf numFmtId="0" fontId="69" fillId="0" borderId="0"/>
    <xf numFmtId="43" fontId="99" fillId="0" borderId="0" applyFont="0" applyFill="0" applyBorder="0" applyAlignment="0" applyProtection="0"/>
    <xf numFmtId="0" fontId="69" fillId="0" borderId="0"/>
    <xf numFmtId="0" fontId="69" fillId="0" borderId="0"/>
    <xf numFmtId="0" fontId="69" fillId="0" borderId="0"/>
    <xf numFmtId="0" fontId="69" fillId="0" borderId="0"/>
    <xf numFmtId="0" fontId="69" fillId="0" borderId="0"/>
    <xf numFmtId="43" fontId="99" fillId="0" borderId="0" applyFont="0" applyFill="0" applyBorder="0" applyAlignment="0" applyProtection="0"/>
    <xf numFmtId="0" fontId="69" fillId="0" borderId="0"/>
    <xf numFmtId="0" fontId="69" fillId="0" borderId="0"/>
    <xf numFmtId="0" fontId="69" fillId="0" borderId="0"/>
    <xf numFmtId="0" fontId="69" fillId="0" borderId="0"/>
    <xf numFmtId="43" fontId="99" fillId="0" borderId="0" applyFont="0" applyFill="0" applyBorder="0" applyAlignment="0" applyProtection="0"/>
    <xf numFmtId="0" fontId="69" fillId="0" borderId="0"/>
    <xf numFmtId="0" fontId="69" fillId="0" borderId="0"/>
    <xf numFmtId="0" fontId="69" fillId="0" borderId="0"/>
    <xf numFmtId="0" fontId="69" fillId="0" borderId="0"/>
    <xf numFmtId="0" fontId="69" fillId="0" borderId="0"/>
    <xf numFmtId="43" fontId="99" fillId="0" borderId="0" applyFont="0" applyFill="0" applyBorder="0" applyAlignment="0" applyProtection="0"/>
    <xf numFmtId="0" fontId="69" fillId="0" borderId="0"/>
    <xf numFmtId="0" fontId="69" fillId="0" borderId="0"/>
    <xf numFmtId="0" fontId="69" fillId="0" borderId="0"/>
    <xf numFmtId="0" fontId="69" fillId="0" borderId="0"/>
    <xf numFmtId="43" fontId="99" fillId="0" borderId="0" applyFont="0" applyFill="0" applyBorder="0" applyAlignment="0" applyProtection="0"/>
    <xf numFmtId="0" fontId="69" fillId="0" borderId="0"/>
    <xf numFmtId="0" fontId="69" fillId="0" borderId="0"/>
    <xf numFmtId="0" fontId="69" fillId="0" borderId="0"/>
    <xf numFmtId="0" fontId="69" fillId="0" borderId="0"/>
    <xf numFmtId="0" fontId="69" fillId="0" borderId="0"/>
    <xf numFmtId="43" fontId="99" fillId="0" borderId="0" applyFont="0" applyFill="0" applyBorder="0" applyAlignment="0" applyProtection="0"/>
    <xf numFmtId="0" fontId="69" fillId="0" borderId="0"/>
    <xf numFmtId="0" fontId="69" fillId="0" borderId="0"/>
    <xf numFmtId="0" fontId="69" fillId="0" borderId="0"/>
    <xf numFmtId="0" fontId="69" fillId="0" borderId="0"/>
    <xf numFmtId="43" fontId="99" fillId="0" borderId="0" applyFont="0" applyFill="0" applyBorder="0" applyAlignment="0" applyProtection="0"/>
    <xf numFmtId="0" fontId="69" fillId="0" borderId="0"/>
    <xf numFmtId="0" fontId="69" fillId="0" borderId="0"/>
    <xf numFmtId="0" fontId="69" fillId="0" borderId="0"/>
    <xf numFmtId="0" fontId="69" fillId="0" borderId="0"/>
    <xf numFmtId="0" fontId="69" fillId="0" borderId="0"/>
    <xf numFmtId="43" fontId="99" fillId="0" borderId="0" applyFont="0" applyFill="0" applyBorder="0" applyAlignment="0" applyProtection="0"/>
    <xf numFmtId="0" fontId="69" fillId="0" borderId="0"/>
    <xf numFmtId="0" fontId="69" fillId="0" borderId="0"/>
    <xf numFmtId="0" fontId="69" fillId="0" borderId="0"/>
    <xf numFmtId="0" fontId="69" fillId="0" borderId="0"/>
    <xf numFmtId="43" fontId="99" fillId="0" borderId="0" applyFont="0" applyFill="0" applyBorder="0" applyAlignment="0" applyProtection="0"/>
    <xf numFmtId="0" fontId="69" fillId="0" borderId="0"/>
    <xf numFmtId="0" fontId="69" fillId="0" borderId="0"/>
    <xf numFmtId="0" fontId="69" fillId="0" borderId="0"/>
    <xf numFmtId="0" fontId="69" fillId="0" borderId="0"/>
    <xf numFmtId="0" fontId="69" fillId="0" borderId="0"/>
    <xf numFmtId="43" fontId="99" fillId="0" borderId="0" applyFont="0" applyFill="0" applyBorder="0" applyAlignment="0" applyProtection="0"/>
    <xf numFmtId="0" fontId="69" fillId="0" borderId="0"/>
    <xf numFmtId="0" fontId="69" fillId="0" borderId="0"/>
    <xf numFmtId="0" fontId="69" fillId="0" borderId="0"/>
    <xf numFmtId="0" fontId="69" fillId="0" borderId="0"/>
    <xf numFmtId="43" fontId="99" fillId="0" borderId="0" applyFont="0" applyFill="0" applyBorder="0" applyAlignment="0" applyProtection="0"/>
    <xf numFmtId="0" fontId="69" fillId="0" borderId="0"/>
    <xf numFmtId="0" fontId="69" fillId="0" borderId="0"/>
    <xf numFmtId="0" fontId="69" fillId="0" borderId="0"/>
    <xf numFmtId="0" fontId="69" fillId="0" borderId="0"/>
    <xf numFmtId="0" fontId="69" fillId="0" borderId="0"/>
    <xf numFmtId="43" fontId="99" fillId="0" borderId="0" applyFont="0" applyFill="0" applyBorder="0" applyAlignment="0" applyProtection="0"/>
    <xf numFmtId="0" fontId="69" fillId="0" borderId="0"/>
    <xf numFmtId="0" fontId="69" fillId="0" borderId="0"/>
    <xf numFmtId="0" fontId="69" fillId="0" borderId="0"/>
    <xf numFmtId="0" fontId="69" fillId="0" borderId="0"/>
    <xf numFmtId="43" fontId="99" fillId="0" borderId="0" applyFont="0" applyFill="0" applyBorder="0" applyAlignment="0" applyProtection="0"/>
    <xf numFmtId="0" fontId="69" fillId="0" borderId="0"/>
    <xf numFmtId="0" fontId="69" fillId="0" borderId="0"/>
    <xf numFmtId="0" fontId="69" fillId="0" borderId="0"/>
    <xf numFmtId="0" fontId="69" fillId="0" borderId="0"/>
    <xf numFmtId="0" fontId="69" fillId="0" borderId="0"/>
    <xf numFmtId="43" fontId="99" fillId="0" borderId="0" applyFont="0" applyFill="0" applyBorder="0" applyAlignment="0" applyProtection="0"/>
    <xf numFmtId="0" fontId="69" fillId="0" borderId="0"/>
    <xf numFmtId="0" fontId="69" fillId="0" borderId="0"/>
    <xf numFmtId="0" fontId="69" fillId="0" borderId="0"/>
    <xf numFmtId="0" fontId="69" fillId="0" borderId="0"/>
    <xf numFmtId="43" fontId="99" fillId="0" borderId="0" applyFont="0" applyFill="0" applyBorder="0" applyAlignment="0" applyProtection="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43" fontId="99" fillId="0" borderId="0" applyFont="0" applyFill="0" applyBorder="0" applyAlignment="0" applyProtection="0"/>
    <xf numFmtId="0" fontId="69" fillId="0" borderId="0"/>
    <xf numFmtId="0" fontId="69" fillId="0" borderId="0"/>
    <xf numFmtId="0" fontId="69" fillId="0" borderId="0"/>
    <xf numFmtId="0" fontId="69" fillId="0" borderId="0"/>
    <xf numFmtId="43" fontId="99" fillId="0" borderId="0" applyFont="0" applyFill="0" applyBorder="0" applyAlignment="0" applyProtection="0"/>
    <xf numFmtId="0" fontId="69" fillId="0" borderId="0"/>
    <xf numFmtId="0" fontId="69" fillId="0" borderId="0"/>
    <xf numFmtId="0" fontId="69" fillId="0" borderId="0"/>
    <xf numFmtId="0" fontId="69" fillId="0" borderId="0"/>
    <xf numFmtId="0" fontId="69" fillId="0" borderId="0"/>
    <xf numFmtId="43" fontId="99" fillId="0" borderId="0" applyFont="0" applyFill="0" applyBorder="0" applyAlignment="0" applyProtection="0"/>
    <xf numFmtId="0" fontId="69" fillId="0" borderId="0"/>
    <xf numFmtId="0" fontId="69" fillId="0" borderId="0"/>
    <xf numFmtId="0" fontId="69" fillId="0" borderId="0"/>
    <xf numFmtId="0" fontId="69" fillId="0" borderId="0"/>
    <xf numFmtId="43" fontId="99" fillId="0" borderId="0" applyFont="0" applyFill="0" applyBorder="0" applyAlignment="0" applyProtection="0"/>
    <xf numFmtId="0" fontId="69" fillId="0" borderId="0"/>
    <xf numFmtId="0" fontId="69" fillId="0" borderId="0"/>
    <xf numFmtId="0" fontId="69" fillId="0" borderId="0"/>
    <xf numFmtId="0" fontId="69" fillId="0" borderId="0"/>
    <xf numFmtId="0" fontId="69" fillId="0" borderId="0"/>
    <xf numFmtId="43" fontId="99" fillId="0" borderId="0" applyFont="0" applyFill="0" applyBorder="0" applyAlignment="0" applyProtection="0"/>
    <xf numFmtId="0" fontId="69" fillId="0" borderId="0"/>
    <xf numFmtId="0" fontId="69" fillId="0" borderId="0"/>
    <xf numFmtId="0" fontId="69" fillId="0" borderId="0"/>
    <xf numFmtId="0" fontId="69" fillId="0" borderId="0"/>
    <xf numFmtId="43" fontId="99" fillId="0" borderId="0" applyFont="0" applyFill="0" applyBorder="0" applyAlignment="0" applyProtection="0"/>
    <xf numFmtId="0" fontId="69" fillId="0" borderId="0"/>
    <xf numFmtId="0" fontId="69" fillId="0" borderId="0"/>
    <xf numFmtId="0" fontId="69" fillId="0" borderId="0"/>
    <xf numFmtId="0" fontId="69" fillId="0" borderId="0"/>
    <xf numFmtId="0" fontId="69" fillId="0" borderId="0"/>
    <xf numFmtId="43" fontId="99" fillId="0" borderId="0" applyFont="0" applyFill="0" applyBorder="0" applyAlignment="0" applyProtection="0"/>
    <xf numFmtId="0" fontId="69" fillId="0" borderId="0"/>
    <xf numFmtId="0" fontId="69" fillId="0" borderId="0"/>
    <xf numFmtId="0" fontId="69" fillId="0" borderId="0"/>
    <xf numFmtId="0" fontId="69" fillId="0" borderId="0"/>
    <xf numFmtId="43" fontId="99" fillId="0" borderId="0" applyFont="0" applyFill="0" applyBorder="0" applyAlignment="0" applyProtection="0"/>
    <xf numFmtId="0" fontId="69" fillId="0" borderId="0"/>
    <xf numFmtId="0" fontId="69" fillId="0" borderId="0"/>
    <xf numFmtId="0" fontId="69" fillId="0" borderId="0"/>
    <xf numFmtId="0" fontId="69" fillId="0" borderId="0"/>
    <xf numFmtId="0" fontId="69" fillId="0" borderId="0"/>
    <xf numFmtId="43" fontId="99" fillId="0" borderId="0" applyFont="0" applyFill="0" applyBorder="0" applyAlignment="0" applyProtection="0"/>
    <xf numFmtId="0" fontId="69" fillId="0" borderId="0"/>
    <xf numFmtId="0" fontId="69" fillId="0" borderId="0"/>
    <xf numFmtId="0" fontId="69" fillId="0" borderId="0"/>
    <xf numFmtId="0" fontId="69" fillId="0" borderId="0"/>
    <xf numFmtId="43" fontId="99" fillId="0" borderId="0" applyFont="0" applyFill="0" applyBorder="0" applyAlignment="0" applyProtection="0"/>
    <xf numFmtId="0" fontId="69" fillId="0" borderId="0"/>
    <xf numFmtId="0" fontId="69" fillId="0" borderId="0"/>
    <xf numFmtId="0" fontId="69" fillId="0" borderId="0"/>
    <xf numFmtId="0" fontId="69" fillId="0" borderId="0"/>
    <xf numFmtId="0" fontId="69" fillId="0" borderId="0"/>
    <xf numFmtId="43" fontId="99" fillId="0" borderId="0" applyFont="0" applyFill="0" applyBorder="0" applyAlignment="0" applyProtection="0"/>
    <xf numFmtId="0" fontId="69" fillId="0" borderId="0"/>
    <xf numFmtId="0" fontId="69" fillId="0" borderId="0"/>
    <xf numFmtId="0" fontId="69" fillId="0" borderId="0"/>
    <xf numFmtId="0" fontId="69" fillId="0" borderId="0"/>
    <xf numFmtId="43" fontId="99" fillId="0" borderId="0" applyFont="0" applyFill="0" applyBorder="0" applyAlignment="0" applyProtection="0"/>
    <xf numFmtId="0" fontId="69" fillId="0" borderId="0"/>
    <xf numFmtId="0" fontId="69" fillId="0" borderId="0"/>
    <xf numFmtId="0" fontId="69" fillId="0" borderId="0"/>
    <xf numFmtId="0" fontId="69" fillId="0" borderId="0"/>
    <xf numFmtId="0" fontId="69" fillId="0" borderId="0"/>
    <xf numFmtId="43" fontId="99" fillId="0" borderId="0" applyFont="0" applyFill="0" applyBorder="0" applyAlignment="0" applyProtection="0"/>
    <xf numFmtId="0" fontId="69" fillId="0" borderId="0"/>
    <xf numFmtId="0" fontId="69" fillId="0" borderId="0"/>
    <xf numFmtId="0" fontId="69" fillId="0" borderId="0"/>
    <xf numFmtId="0" fontId="69" fillId="0" borderId="0"/>
    <xf numFmtId="43" fontId="99" fillId="0" borderId="0" applyFont="0" applyFill="0" applyBorder="0" applyAlignment="0" applyProtection="0"/>
    <xf numFmtId="0" fontId="69" fillId="0" borderId="0"/>
    <xf numFmtId="0" fontId="69" fillId="0" borderId="0"/>
    <xf numFmtId="0" fontId="69" fillId="0" borderId="0"/>
    <xf numFmtId="0" fontId="69" fillId="0" borderId="0"/>
    <xf numFmtId="0" fontId="69" fillId="0" borderId="0"/>
    <xf numFmtId="43" fontId="99" fillId="0" borderId="0" applyFont="0" applyFill="0" applyBorder="0" applyAlignment="0" applyProtection="0"/>
    <xf numFmtId="0" fontId="69" fillId="0" borderId="0"/>
    <xf numFmtId="0" fontId="69" fillId="0" borderId="0"/>
    <xf numFmtId="0" fontId="69" fillId="0" borderId="0"/>
    <xf numFmtId="0" fontId="69" fillId="0" borderId="0"/>
    <xf numFmtId="43" fontId="99" fillId="0" borderId="0" applyFont="0" applyFill="0" applyBorder="0" applyAlignment="0" applyProtection="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43" fontId="99" fillId="0" borderId="0" applyFont="0" applyFill="0" applyBorder="0" applyAlignment="0" applyProtection="0"/>
    <xf numFmtId="0" fontId="69" fillId="0" borderId="0"/>
    <xf numFmtId="0" fontId="69" fillId="0" borderId="0"/>
    <xf numFmtId="0" fontId="69" fillId="0" borderId="0"/>
    <xf numFmtId="0" fontId="69" fillId="0" borderId="0"/>
    <xf numFmtId="43" fontId="99" fillId="0" borderId="0" applyFont="0" applyFill="0" applyBorder="0" applyAlignment="0" applyProtection="0"/>
    <xf numFmtId="0" fontId="69" fillId="0" borderId="0"/>
    <xf numFmtId="0" fontId="69" fillId="0" borderId="0"/>
    <xf numFmtId="0" fontId="69" fillId="0" borderId="0"/>
    <xf numFmtId="0" fontId="69" fillId="0" borderId="0"/>
    <xf numFmtId="0" fontId="69" fillId="0" borderId="0"/>
    <xf numFmtId="43" fontId="99" fillId="0" borderId="0" applyFont="0" applyFill="0" applyBorder="0" applyAlignment="0" applyProtection="0"/>
    <xf numFmtId="0" fontId="69" fillId="0" borderId="0"/>
    <xf numFmtId="0" fontId="69" fillId="0" borderId="0"/>
    <xf numFmtId="0" fontId="69" fillId="0" borderId="0"/>
    <xf numFmtId="0" fontId="69" fillId="0" borderId="0"/>
    <xf numFmtId="43" fontId="99" fillId="0" borderId="0" applyFont="0" applyFill="0" applyBorder="0" applyAlignment="0" applyProtection="0"/>
    <xf numFmtId="0" fontId="69" fillId="0" borderId="0"/>
    <xf numFmtId="0" fontId="69" fillId="0" borderId="0"/>
    <xf numFmtId="0" fontId="69" fillId="0" borderId="0"/>
    <xf numFmtId="0" fontId="69" fillId="0" borderId="0"/>
    <xf numFmtId="0" fontId="69" fillId="0" borderId="0"/>
    <xf numFmtId="43" fontId="99" fillId="0" borderId="0" applyFont="0" applyFill="0" applyBorder="0" applyAlignment="0" applyProtection="0"/>
    <xf numFmtId="0" fontId="69" fillId="0" borderId="0"/>
    <xf numFmtId="0" fontId="69" fillId="0" borderId="0"/>
    <xf numFmtId="0" fontId="69" fillId="0" borderId="0"/>
    <xf numFmtId="0" fontId="69" fillId="0" borderId="0"/>
    <xf numFmtId="43" fontId="99" fillId="0" borderId="0" applyFont="0" applyFill="0" applyBorder="0" applyAlignment="0" applyProtection="0"/>
    <xf numFmtId="0" fontId="69" fillId="0" borderId="0"/>
    <xf numFmtId="0" fontId="69" fillId="0" borderId="0"/>
    <xf numFmtId="0" fontId="69" fillId="0" borderId="0"/>
    <xf numFmtId="0" fontId="69" fillId="0" borderId="0"/>
    <xf numFmtId="0" fontId="69" fillId="0" borderId="0"/>
    <xf numFmtId="43" fontId="99" fillId="0" borderId="0" applyFont="0" applyFill="0" applyBorder="0" applyAlignment="0" applyProtection="0"/>
    <xf numFmtId="0" fontId="69" fillId="0" borderId="0"/>
    <xf numFmtId="0" fontId="69" fillId="0" borderId="0"/>
    <xf numFmtId="0" fontId="69" fillId="0" borderId="0"/>
    <xf numFmtId="0" fontId="69" fillId="0" borderId="0"/>
    <xf numFmtId="43" fontId="99" fillId="0" borderId="0" applyFont="0" applyFill="0" applyBorder="0" applyAlignment="0" applyProtection="0"/>
    <xf numFmtId="0" fontId="69" fillId="0" borderId="0"/>
    <xf numFmtId="0" fontId="69" fillId="0" borderId="0"/>
    <xf numFmtId="0" fontId="69" fillId="0" borderId="0"/>
    <xf numFmtId="0" fontId="69" fillId="0" borderId="0"/>
    <xf numFmtId="0" fontId="69" fillId="0" borderId="0"/>
    <xf numFmtId="43" fontId="99" fillId="0" borderId="0" applyFont="0" applyFill="0" applyBorder="0" applyAlignment="0" applyProtection="0"/>
    <xf numFmtId="0" fontId="69" fillId="0" borderId="0"/>
    <xf numFmtId="0" fontId="69" fillId="0" borderId="0"/>
    <xf numFmtId="0" fontId="69" fillId="0" borderId="0"/>
    <xf numFmtId="0" fontId="69" fillId="0" borderId="0"/>
    <xf numFmtId="43" fontId="99" fillId="0" borderId="0" applyFont="0" applyFill="0" applyBorder="0" applyAlignment="0" applyProtection="0"/>
    <xf numFmtId="0" fontId="69" fillId="0" borderId="0"/>
    <xf numFmtId="0" fontId="69" fillId="0" borderId="0"/>
    <xf numFmtId="0" fontId="69" fillId="0" borderId="0"/>
    <xf numFmtId="0" fontId="69" fillId="0" borderId="0"/>
    <xf numFmtId="0" fontId="69" fillId="0" borderId="0"/>
    <xf numFmtId="43" fontId="99" fillId="0" borderId="0" applyFont="0" applyFill="0" applyBorder="0" applyAlignment="0" applyProtection="0"/>
    <xf numFmtId="0" fontId="69" fillId="0" borderId="0"/>
    <xf numFmtId="0" fontId="69" fillId="0" borderId="0"/>
    <xf numFmtId="0" fontId="69" fillId="0" borderId="0"/>
    <xf numFmtId="0" fontId="69" fillId="0" borderId="0"/>
    <xf numFmtId="43" fontId="99" fillId="0" borderId="0" applyFont="0" applyFill="0" applyBorder="0" applyAlignment="0" applyProtection="0"/>
    <xf numFmtId="0" fontId="69" fillId="0" borderId="0"/>
    <xf numFmtId="0" fontId="69" fillId="0" borderId="0"/>
    <xf numFmtId="0" fontId="69" fillId="0" borderId="0"/>
    <xf numFmtId="0" fontId="69" fillId="0" borderId="0"/>
    <xf numFmtId="0" fontId="69" fillId="0" borderId="0"/>
    <xf numFmtId="43" fontId="99" fillId="0" borderId="0" applyFont="0" applyFill="0" applyBorder="0" applyAlignment="0" applyProtection="0"/>
    <xf numFmtId="0" fontId="69" fillId="0" borderId="0"/>
    <xf numFmtId="0" fontId="69" fillId="0" borderId="0"/>
    <xf numFmtId="0" fontId="69" fillId="0" borderId="0"/>
    <xf numFmtId="0" fontId="69" fillId="0" borderId="0"/>
    <xf numFmtId="43" fontId="99" fillId="0" borderId="0" applyFont="0" applyFill="0" applyBorder="0" applyAlignment="0" applyProtection="0"/>
    <xf numFmtId="0" fontId="69" fillId="0" borderId="0"/>
    <xf numFmtId="0" fontId="69" fillId="0" borderId="0"/>
    <xf numFmtId="0" fontId="69" fillId="0" borderId="0"/>
    <xf numFmtId="0" fontId="69" fillId="0" borderId="0"/>
    <xf numFmtId="0" fontId="69" fillId="0" borderId="0"/>
    <xf numFmtId="43" fontId="99" fillId="0" borderId="0" applyFont="0" applyFill="0" applyBorder="0" applyAlignment="0" applyProtection="0"/>
    <xf numFmtId="0" fontId="69" fillId="0" borderId="0"/>
    <xf numFmtId="0" fontId="69" fillId="0" borderId="0"/>
    <xf numFmtId="0" fontId="69" fillId="0" borderId="0"/>
    <xf numFmtId="0" fontId="69" fillId="0" borderId="0"/>
    <xf numFmtId="43" fontId="99" fillId="0" borderId="0" applyFont="0" applyFill="0" applyBorder="0" applyAlignment="0" applyProtection="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43" fontId="99" fillId="0" borderId="0" applyFont="0" applyFill="0" applyBorder="0" applyAlignment="0" applyProtection="0"/>
    <xf numFmtId="0" fontId="69" fillId="0" borderId="0"/>
    <xf numFmtId="0" fontId="69" fillId="0" borderId="0"/>
    <xf numFmtId="0" fontId="69" fillId="0" borderId="0"/>
    <xf numFmtId="0" fontId="69" fillId="0" borderId="0"/>
    <xf numFmtId="43" fontId="99" fillId="0" borderId="0" applyFont="0" applyFill="0" applyBorder="0" applyAlignment="0" applyProtection="0"/>
    <xf numFmtId="0" fontId="69" fillId="0" borderId="0"/>
    <xf numFmtId="0" fontId="69" fillId="0" borderId="0"/>
    <xf numFmtId="0" fontId="69" fillId="0" borderId="0"/>
    <xf numFmtId="0" fontId="69" fillId="0" borderId="0"/>
    <xf numFmtId="0" fontId="69" fillId="0" borderId="0"/>
    <xf numFmtId="43" fontId="99" fillId="0" borderId="0" applyFont="0" applyFill="0" applyBorder="0" applyAlignment="0" applyProtection="0"/>
    <xf numFmtId="0" fontId="69" fillId="0" borderId="0"/>
    <xf numFmtId="0" fontId="69" fillId="0" borderId="0"/>
    <xf numFmtId="0" fontId="69" fillId="0" borderId="0"/>
    <xf numFmtId="0" fontId="69" fillId="0" borderId="0"/>
    <xf numFmtId="43" fontId="99" fillId="0" borderId="0" applyFont="0" applyFill="0" applyBorder="0" applyAlignment="0" applyProtection="0"/>
    <xf numFmtId="0" fontId="69" fillId="0" borderId="0"/>
    <xf numFmtId="0" fontId="69" fillId="0" borderId="0"/>
    <xf numFmtId="0" fontId="69" fillId="0" borderId="0"/>
    <xf numFmtId="0" fontId="69" fillId="0" borderId="0"/>
    <xf numFmtId="0" fontId="69" fillId="0" borderId="0"/>
    <xf numFmtId="43" fontId="99" fillId="0" borderId="0" applyFont="0" applyFill="0" applyBorder="0" applyAlignment="0" applyProtection="0"/>
    <xf numFmtId="0" fontId="69" fillId="0" borderId="0"/>
    <xf numFmtId="0" fontId="69" fillId="0" borderId="0"/>
    <xf numFmtId="0" fontId="69" fillId="0" borderId="0"/>
    <xf numFmtId="0" fontId="69" fillId="0" borderId="0"/>
    <xf numFmtId="43" fontId="99" fillId="0" borderId="0" applyFont="0" applyFill="0" applyBorder="0" applyAlignment="0" applyProtection="0"/>
    <xf numFmtId="0" fontId="69" fillId="0" borderId="0"/>
    <xf numFmtId="0" fontId="69" fillId="0" borderId="0"/>
    <xf numFmtId="0" fontId="69" fillId="0" borderId="0"/>
    <xf numFmtId="0" fontId="69" fillId="0" borderId="0"/>
    <xf numFmtId="0" fontId="69" fillId="0" borderId="0"/>
    <xf numFmtId="43" fontId="99" fillId="0" borderId="0" applyFont="0" applyFill="0" applyBorder="0" applyAlignment="0" applyProtection="0"/>
    <xf numFmtId="0" fontId="69" fillId="0" borderId="0"/>
    <xf numFmtId="0" fontId="69" fillId="0" borderId="0"/>
    <xf numFmtId="0" fontId="69" fillId="0" borderId="0"/>
    <xf numFmtId="0" fontId="69" fillId="0" borderId="0"/>
    <xf numFmtId="43" fontId="99" fillId="0" borderId="0" applyFont="0" applyFill="0" applyBorder="0" applyAlignment="0" applyProtection="0"/>
    <xf numFmtId="0" fontId="69" fillId="0" borderId="0"/>
    <xf numFmtId="0" fontId="69" fillId="0" borderId="0"/>
    <xf numFmtId="0" fontId="69" fillId="0" borderId="0"/>
    <xf numFmtId="0" fontId="69" fillId="0" borderId="0"/>
    <xf numFmtId="0" fontId="69" fillId="0" borderId="0"/>
    <xf numFmtId="43" fontId="99" fillId="0" borderId="0" applyFont="0" applyFill="0" applyBorder="0" applyAlignment="0" applyProtection="0"/>
    <xf numFmtId="0" fontId="69" fillId="0" borderId="0"/>
    <xf numFmtId="0" fontId="69" fillId="0" borderId="0"/>
    <xf numFmtId="0" fontId="69" fillId="0" borderId="0"/>
    <xf numFmtId="0" fontId="69" fillId="0" borderId="0"/>
    <xf numFmtId="43" fontId="99" fillId="0" borderId="0" applyFont="0" applyFill="0" applyBorder="0" applyAlignment="0" applyProtection="0"/>
    <xf numFmtId="0" fontId="69" fillId="0" borderId="0"/>
    <xf numFmtId="0" fontId="69" fillId="0" borderId="0"/>
    <xf numFmtId="0" fontId="69" fillId="0" borderId="0"/>
    <xf numFmtId="0" fontId="69" fillId="0" borderId="0"/>
    <xf numFmtId="0" fontId="69" fillId="0" borderId="0"/>
    <xf numFmtId="43" fontId="99" fillId="0" borderId="0" applyFont="0" applyFill="0" applyBorder="0" applyAlignment="0" applyProtection="0"/>
    <xf numFmtId="0" fontId="69" fillId="0" borderId="0"/>
    <xf numFmtId="0" fontId="69" fillId="0" borderId="0"/>
    <xf numFmtId="0" fontId="69" fillId="0" borderId="0"/>
    <xf numFmtId="0" fontId="69" fillId="0" borderId="0"/>
    <xf numFmtId="43" fontId="99" fillId="0" borderId="0" applyFont="0" applyFill="0" applyBorder="0" applyAlignment="0" applyProtection="0"/>
    <xf numFmtId="0" fontId="69" fillId="0" borderId="0"/>
    <xf numFmtId="0" fontId="69" fillId="0" borderId="0"/>
    <xf numFmtId="0" fontId="69" fillId="0" borderId="0"/>
    <xf numFmtId="0" fontId="69" fillId="0" borderId="0"/>
    <xf numFmtId="0" fontId="69" fillId="0" borderId="0"/>
    <xf numFmtId="43" fontId="99" fillId="0" borderId="0" applyFont="0" applyFill="0" applyBorder="0" applyAlignment="0" applyProtection="0"/>
    <xf numFmtId="0" fontId="69" fillId="0" borderId="0"/>
    <xf numFmtId="0" fontId="69" fillId="0" borderId="0"/>
    <xf numFmtId="0" fontId="69" fillId="0" borderId="0"/>
    <xf numFmtId="0" fontId="69" fillId="0" borderId="0"/>
    <xf numFmtId="43" fontId="99" fillId="0" borderId="0" applyFont="0" applyFill="0" applyBorder="0" applyAlignment="0" applyProtection="0"/>
    <xf numFmtId="0" fontId="69" fillId="0" borderId="0"/>
    <xf numFmtId="0" fontId="69" fillId="0" borderId="0"/>
    <xf numFmtId="0" fontId="69" fillId="0" borderId="0"/>
    <xf numFmtId="0" fontId="69" fillId="0" borderId="0"/>
    <xf numFmtId="0" fontId="69" fillId="0" borderId="0"/>
    <xf numFmtId="43" fontId="99" fillId="0" borderId="0" applyFont="0" applyFill="0" applyBorder="0" applyAlignment="0" applyProtection="0"/>
    <xf numFmtId="0" fontId="69" fillId="0" borderId="0"/>
    <xf numFmtId="0" fontId="69" fillId="0" borderId="0"/>
    <xf numFmtId="0" fontId="69" fillId="0" borderId="0"/>
    <xf numFmtId="0" fontId="69" fillId="0" borderId="0"/>
    <xf numFmtId="43" fontId="99" fillId="0" borderId="0" applyFont="0" applyFill="0" applyBorder="0" applyAlignment="0" applyProtection="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43" fontId="99" fillId="0" borderId="0" applyFont="0" applyFill="0" applyBorder="0" applyAlignment="0" applyProtection="0"/>
    <xf numFmtId="0" fontId="69" fillId="0" borderId="0"/>
    <xf numFmtId="0" fontId="69" fillId="0" borderId="0"/>
    <xf numFmtId="0" fontId="69" fillId="0" borderId="0"/>
    <xf numFmtId="0" fontId="69" fillId="0" borderId="0"/>
    <xf numFmtId="43" fontId="99" fillId="0" borderId="0" applyFont="0" applyFill="0" applyBorder="0" applyAlignment="0" applyProtection="0"/>
    <xf numFmtId="0" fontId="69" fillId="0" borderId="0"/>
    <xf numFmtId="0" fontId="69" fillId="0" borderId="0"/>
    <xf numFmtId="0" fontId="69" fillId="0" borderId="0"/>
    <xf numFmtId="0" fontId="69" fillId="0" borderId="0"/>
    <xf numFmtId="0" fontId="69" fillId="0" borderId="0"/>
    <xf numFmtId="43" fontId="99" fillId="0" borderId="0" applyFont="0" applyFill="0" applyBorder="0" applyAlignment="0" applyProtection="0"/>
    <xf numFmtId="0" fontId="69" fillId="0" borderId="0"/>
    <xf numFmtId="0" fontId="69" fillId="0" borderId="0"/>
    <xf numFmtId="0" fontId="69" fillId="0" borderId="0"/>
    <xf numFmtId="0" fontId="69" fillId="0" borderId="0"/>
    <xf numFmtId="43" fontId="99" fillId="0" borderId="0" applyFont="0" applyFill="0" applyBorder="0" applyAlignment="0" applyProtection="0"/>
    <xf numFmtId="0" fontId="69" fillId="0" borderId="0"/>
    <xf numFmtId="0" fontId="69" fillId="0" borderId="0"/>
    <xf numFmtId="0" fontId="69" fillId="0" borderId="0"/>
    <xf numFmtId="0" fontId="69" fillId="0" borderId="0"/>
    <xf numFmtId="0" fontId="69" fillId="0" borderId="0"/>
    <xf numFmtId="43" fontId="99" fillId="0" borderId="0" applyFont="0" applyFill="0" applyBorder="0" applyAlignment="0" applyProtection="0"/>
    <xf numFmtId="0" fontId="69" fillId="0" borderId="0"/>
    <xf numFmtId="0" fontId="69" fillId="0" borderId="0"/>
    <xf numFmtId="0" fontId="69" fillId="0" borderId="0"/>
    <xf numFmtId="0" fontId="69" fillId="0" borderId="0"/>
    <xf numFmtId="43" fontId="99" fillId="0" borderId="0" applyFont="0" applyFill="0" applyBorder="0" applyAlignment="0" applyProtection="0"/>
    <xf numFmtId="0" fontId="69" fillId="0" borderId="0"/>
    <xf numFmtId="0" fontId="69" fillId="0" borderId="0"/>
    <xf numFmtId="0" fontId="69" fillId="0" borderId="0"/>
    <xf numFmtId="0" fontId="69" fillId="0" borderId="0"/>
    <xf numFmtId="0" fontId="69" fillId="0" borderId="0"/>
    <xf numFmtId="43" fontId="99" fillId="0" borderId="0" applyFont="0" applyFill="0" applyBorder="0" applyAlignment="0" applyProtection="0"/>
    <xf numFmtId="0" fontId="69" fillId="0" borderId="0"/>
    <xf numFmtId="0" fontId="69" fillId="0" borderId="0"/>
    <xf numFmtId="0" fontId="69" fillId="0" borderId="0"/>
    <xf numFmtId="0" fontId="69" fillId="0" borderId="0"/>
    <xf numFmtId="43" fontId="99" fillId="0" borderId="0" applyFont="0" applyFill="0" applyBorder="0" applyAlignment="0" applyProtection="0"/>
    <xf numFmtId="0" fontId="69" fillId="0" borderId="0"/>
    <xf numFmtId="0" fontId="69" fillId="0" borderId="0"/>
    <xf numFmtId="0" fontId="69" fillId="0" borderId="0"/>
    <xf numFmtId="0" fontId="69" fillId="0" borderId="0"/>
    <xf numFmtId="0" fontId="69" fillId="0" borderId="0"/>
    <xf numFmtId="43" fontId="99" fillId="0" borderId="0" applyFont="0" applyFill="0" applyBorder="0" applyAlignment="0" applyProtection="0"/>
    <xf numFmtId="0" fontId="69" fillId="0" borderId="0"/>
    <xf numFmtId="0" fontId="69" fillId="0" borderId="0"/>
    <xf numFmtId="0" fontId="69" fillId="0" borderId="0"/>
    <xf numFmtId="0" fontId="69" fillId="0" borderId="0"/>
    <xf numFmtId="43" fontId="99" fillId="0" borderId="0" applyFont="0" applyFill="0" applyBorder="0" applyAlignment="0" applyProtection="0"/>
    <xf numFmtId="0" fontId="69" fillId="0" borderId="0"/>
    <xf numFmtId="0" fontId="69" fillId="0" borderId="0"/>
    <xf numFmtId="0" fontId="69" fillId="0" borderId="0"/>
    <xf numFmtId="0" fontId="69" fillId="0" borderId="0"/>
    <xf numFmtId="0" fontId="69" fillId="0" borderId="0"/>
    <xf numFmtId="43" fontId="99" fillId="0" borderId="0" applyFont="0" applyFill="0" applyBorder="0" applyAlignment="0" applyProtection="0"/>
    <xf numFmtId="0" fontId="69" fillId="0" borderId="0"/>
    <xf numFmtId="0" fontId="69" fillId="0" borderId="0"/>
    <xf numFmtId="0" fontId="69" fillId="0" borderId="0"/>
    <xf numFmtId="0" fontId="69" fillId="0" borderId="0"/>
    <xf numFmtId="43" fontId="99" fillId="0" borderId="0" applyFont="0" applyFill="0" applyBorder="0" applyAlignment="0" applyProtection="0"/>
    <xf numFmtId="0" fontId="69" fillId="0" borderId="0"/>
    <xf numFmtId="0" fontId="69" fillId="0" borderId="0"/>
    <xf numFmtId="0" fontId="69" fillId="0" borderId="0"/>
    <xf numFmtId="0" fontId="69" fillId="0" borderId="0"/>
    <xf numFmtId="0" fontId="69" fillId="0" borderId="0"/>
    <xf numFmtId="43" fontId="99" fillId="0" borderId="0" applyFont="0" applyFill="0" applyBorder="0" applyAlignment="0" applyProtection="0"/>
    <xf numFmtId="0" fontId="69" fillId="0" borderId="0"/>
    <xf numFmtId="0" fontId="69" fillId="0" borderId="0"/>
    <xf numFmtId="0" fontId="69" fillId="0" borderId="0"/>
    <xf numFmtId="0" fontId="69" fillId="0" borderId="0"/>
    <xf numFmtId="43" fontId="99" fillId="0" borderId="0" applyFont="0" applyFill="0" applyBorder="0" applyAlignment="0" applyProtection="0"/>
    <xf numFmtId="0" fontId="69" fillId="0" borderId="0"/>
    <xf numFmtId="0" fontId="69" fillId="0" borderId="0"/>
    <xf numFmtId="0" fontId="69" fillId="0" borderId="0"/>
    <xf numFmtId="0" fontId="69" fillId="0" borderId="0"/>
    <xf numFmtId="0" fontId="69" fillId="0" borderId="0"/>
    <xf numFmtId="43" fontId="99" fillId="0" borderId="0" applyFont="0" applyFill="0" applyBorder="0" applyAlignment="0" applyProtection="0"/>
    <xf numFmtId="0" fontId="69" fillId="0" borderId="0"/>
    <xf numFmtId="0" fontId="69" fillId="0" borderId="0"/>
    <xf numFmtId="0" fontId="69" fillId="0" borderId="0"/>
    <xf numFmtId="0" fontId="69" fillId="0" borderId="0"/>
    <xf numFmtId="43" fontId="99" fillId="0" borderId="0" applyFont="0" applyFill="0" applyBorder="0" applyAlignment="0" applyProtection="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43" fontId="99" fillId="0" borderId="0" applyFont="0" applyFill="0" applyBorder="0" applyAlignment="0" applyProtection="0"/>
    <xf numFmtId="0" fontId="69" fillId="0" borderId="0"/>
    <xf numFmtId="0" fontId="69" fillId="0" borderId="0"/>
    <xf numFmtId="0" fontId="69" fillId="0" borderId="0"/>
    <xf numFmtId="0" fontId="69" fillId="0" borderId="0"/>
    <xf numFmtId="43" fontId="99" fillId="0" borderId="0" applyFont="0" applyFill="0" applyBorder="0" applyAlignment="0" applyProtection="0"/>
    <xf numFmtId="0" fontId="69" fillId="0" borderId="0"/>
    <xf numFmtId="0" fontId="69" fillId="0" borderId="0"/>
    <xf numFmtId="0" fontId="69" fillId="0" borderId="0"/>
    <xf numFmtId="0" fontId="69" fillId="0" borderId="0"/>
    <xf numFmtId="0" fontId="69" fillId="0" borderId="0"/>
    <xf numFmtId="43" fontId="99" fillId="0" borderId="0" applyFont="0" applyFill="0" applyBorder="0" applyAlignment="0" applyProtection="0"/>
    <xf numFmtId="0" fontId="69" fillId="0" borderId="0"/>
    <xf numFmtId="0" fontId="69" fillId="0" borderId="0"/>
    <xf numFmtId="0" fontId="69" fillId="0" borderId="0"/>
    <xf numFmtId="0" fontId="69" fillId="0" borderId="0"/>
    <xf numFmtId="43" fontId="99" fillId="0" borderId="0" applyFont="0" applyFill="0" applyBorder="0" applyAlignment="0" applyProtection="0"/>
    <xf numFmtId="0" fontId="69" fillId="0" borderId="0"/>
    <xf numFmtId="0" fontId="69" fillId="0" borderId="0"/>
    <xf numFmtId="0" fontId="69" fillId="0" borderId="0"/>
    <xf numFmtId="0" fontId="69" fillId="0" borderId="0"/>
    <xf numFmtId="0" fontId="69" fillId="0" borderId="0"/>
    <xf numFmtId="43" fontId="99" fillId="0" borderId="0" applyFont="0" applyFill="0" applyBorder="0" applyAlignment="0" applyProtection="0"/>
    <xf numFmtId="0" fontId="69" fillId="0" borderId="0"/>
    <xf numFmtId="0" fontId="69" fillId="0" borderId="0"/>
    <xf numFmtId="0" fontId="69" fillId="0" borderId="0"/>
    <xf numFmtId="0" fontId="69" fillId="0" borderId="0"/>
    <xf numFmtId="43" fontId="99" fillId="0" borderId="0" applyFont="0" applyFill="0" applyBorder="0" applyAlignment="0" applyProtection="0"/>
    <xf numFmtId="0" fontId="69" fillId="0" borderId="0"/>
    <xf numFmtId="0" fontId="69" fillId="0" borderId="0"/>
    <xf numFmtId="0" fontId="69" fillId="0" borderId="0"/>
    <xf numFmtId="0" fontId="69" fillId="0" borderId="0"/>
    <xf numFmtId="0" fontId="69" fillId="0" borderId="0"/>
    <xf numFmtId="43" fontId="99" fillId="0" borderId="0" applyFont="0" applyFill="0" applyBorder="0" applyAlignment="0" applyProtection="0"/>
    <xf numFmtId="0" fontId="69" fillId="0" borderId="0"/>
    <xf numFmtId="0" fontId="69" fillId="0" borderId="0"/>
    <xf numFmtId="0" fontId="69" fillId="0" borderId="0"/>
    <xf numFmtId="0" fontId="69" fillId="0" borderId="0"/>
    <xf numFmtId="43" fontId="99" fillId="0" borderId="0" applyFont="0" applyFill="0" applyBorder="0" applyAlignment="0" applyProtection="0"/>
    <xf numFmtId="0" fontId="69" fillId="0" borderId="0"/>
    <xf numFmtId="0" fontId="69" fillId="0" borderId="0"/>
    <xf numFmtId="0" fontId="69" fillId="0" borderId="0"/>
    <xf numFmtId="0" fontId="69" fillId="0" borderId="0"/>
    <xf numFmtId="0" fontId="69" fillId="0" borderId="0"/>
    <xf numFmtId="43" fontId="99" fillId="0" borderId="0" applyFont="0" applyFill="0" applyBorder="0" applyAlignment="0" applyProtection="0"/>
    <xf numFmtId="0" fontId="69" fillId="0" borderId="0"/>
    <xf numFmtId="0" fontId="69" fillId="0" borderId="0"/>
    <xf numFmtId="0" fontId="69" fillId="0" borderId="0"/>
    <xf numFmtId="0" fontId="69" fillId="0" borderId="0"/>
    <xf numFmtId="43" fontId="99" fillId="0" borderId="0" applyFont="0" applyFill="0" applyBorder="0" applyAlignment="0" applyProtection="0"/>
    <xf numFmtId="0" fontId="69" fillId="0" borderId="0"/>
    <xf numFmtId="0" fontId="69" fillId="0" borderId="0"/>
    <xf numFmtId="0" fontId="69" fillId="0" borderId="0"/>
    <xf numFmtId="0" fontId="69" fillId="0" borderId="0"/>
    <xf numFmtId="0" fontId="69" fillId="0" borderId="0"/>
    <xf numFmtId="43" fontId="99" fillId="0" borderId="0" applyFont="0" applyFill="0" applyBorder="0" applyAlignment="0" applyProtection="0"/>
    <xf numFmtId="0" fontId="69" fillId="0" borderId="0"/>
    <xf numFmtId="0" fontId="69" fillId="0" borderId="0"/>
    <xf numFmtId="0" fontId="69" fillId="0" borderId="0"/>
    <xf numFmtId="0" fontId="69" fillId="0" borderId="0"/>
    <xf numFmtId="43" fontId="99" fillId="0" borderId="0" applyFont="0" applyFill="0" applyBorder="0" applyAlignment="0" applyProtection="0"/>
    <xf numFmtId="0" fontId="69" fillId="0" borderId="0"/>
    <xf numFmtId="0" fontId="69" fillId="0" borderId="0"/>
    <xf numFmtId="0" fontId="69" fillId="0" borderId="0"/>
    <xf numFmtId="0" fontId="69" fillId="0" borderId="0"/>
    <xf numFmtId="0" fontId="69" fillId="0" borderId="0"/>
    <xf numFmtId="43" fontId="99" fillId="0" borderId="0" applyFont="0" applyFill="0" applyBorder="0" applyAlignment="0" applyProtection="0"/>
    <xf numFmtId="0" fontId="69" fillId="0" borderId="0"/>
    <xf numFmtId="0" fontId="69" fillId="0" borderId="0"/>
    <xf numFmtId="0" fontId="69" fillId="0" borderId="0"/>
    <xf numFmtId="0" fontId="69" fillId="0" borderId="0"/>
    <xf numFmtId="43" fontId="99" fillId="0" borderId="0" applyFont="0" applyFill="0" applyBorder="0" applyAlignment="0" applyProtection="0"/>
    <xf numFmtId="0" fontId="69" fillId="0" borderId="0"/>
    <xf numFmtId="0" fontId="69" fillId="0" borderId="0"/>
    <xf numFmtId="0" fontId="69" fillId="0" borderId="0"/>
    <xf numFmtId="0" fontId="69" fillId="0" borderId="0"/>
    <xf numFmtId="0" fontId="69" fillId="0" borderId="0"/>
    <xf numFmtId="43" fontId="99" fillId="0" borderId="0" applyFont="0" applyFill="0" applyBorder="0" applyAlignment="0" applyProtection="0"/>
    <xf numFmtId="0" fontId="69" fillId="0" borderId="0"/>
    <xf numFmtId="0" fontId="69" fillId="0" borderId="0"/>
    <xf numFmtId="0" fontId="69" fillId="0" borderId="0"/>
    <xf numFmtId="0" fontId="69" fillId="0" borderId="0"/>
    <xf numFmtId="43" fontId="99" fillId="0" borderId="0" applyFont="0" applyFill="0" applyBorder="0" applyAlignment="0" applyProtection="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43" fontId="99" fillId="0" borderId="0" applyFont="0" applyFill="0" applyBorder="0" applyAlignment="0" applyProtection="0"/>
    <xf numFmtId="0" fontId="69" fillId="0" borderId="0"/>
    <xf numFmtId="0" fontId="69" fillId="0" borderId="0"/>
    <xf numFmtId="0" fontId="69" fillId="0" borderId="0"/>
    <xf numFmtId="0" fontId="69" fillId="0" borderId="0"/>
    <xf numFmtId="43" fontId="99" fillId="0" borderId="0" applyFont="0" applyFill="0" applyBorder="0" applyAlignment="0" applyProtection="0"/>
    <xf numFmtId="0" fontId="69" fillId="0" borderId="0"/>
    <xf numFmtId="0" fontId="69" fillId="0" borderId="0"/>
    <xf numFmtId="0" fontId="69" fillId="0" borderId="0"/>
    <xf numFmtId="0" fontId="69" fillId="0" borderId="0"/>
    <xf numFmtId="0" fontId="69" fillId="0" borderId="0"/>
    <xf numFmtId="43" fontId="99" fillId="0" borderId="0" applyFont="0" applyFill="0" applyBorder="0" applyAlignment="0" applyProtection="0"/>
    <xf numFmtId="0" fontId="69" fillId="0" borderId="0"/>
    <xf numFmtId="0" fontId="69" fillId="0" borderId="0"/>
    <xf numFmtId="0" fontId="69" fillId="0" borderId="0"/>
    <xf numFmtId="0" fontId="69" fillId="0" borderId="0"/>
    <xf numFmtId="43" fontId="99" fillId="0" borderId="0" applyFont="0" applyFill="0" applyBorder="0" applyAlignment="0" applyProtection="0"/>
    <xf numFmtId="0" fontId="69" fillId="0" borderId="0"/>
    <xf numFmtId="0" fontId="69" fillId="0" borderId="0"/>
    <xf numFmtId="0" fontId="69" fillId="0" borderId="0"/>
    <xf numFmtId="0" fontId="69" fillId="0" borderId="0"/>
    <xf numFmtId="0" fontId="69" fillId="0" borderId="0"/>
    <xf numFmtId="43" fontId="99" fillId="0" borderId="0" applyFont="0" applyFill="0" applyBorder="0" applyAlignment="0" applyProtection="0"/>
    <xf numFmtId="0" fontId="69" fillId="0" borderId="0"/>
    <xf numFmtId="0" fontId="69" fillId="0" borderId="0"/>
    <xf numFmtId="0" fontId="69" fillId="0" borderId="0"/>
    <xf numFmtId="0" fontId="69" fillId="0" borderId="0"/>
    <xf numFmtId="43" fontId="99" fillId="0" borderId="0" applyFont="0" applyFill="0" applyBorder="0" applyAlignment="0" applyProtection="0"/>
    <xf numFmtId="0" fontId="69" fillId="0" borderId="0"/>
    <xf numFmtId="0" fontId="69" fillId="0" borderId="0"/>
    <xf numFmtId="0" fontId="69" fillId="0" borderId="0"/>
    <xf numFmtId="0" fontId="69" fillId="0" borderId="0"/>
    <xf numFmtId="0" fontId="69" fillId="0" borderId="0"/>
    <xf numFmtId="43" fontId="99" fillId="0" borderId="0" applyFont="0" applyFill="0" applyBorder="0" applyAlignment="0" applyProtection="0"/>
    <xf numFmtId="0" fontId="69" fillId="0" borderId="0"/>
    <xf numFmtId="0" fontId="69" fillId="0" borderId="0"/>
    <xf numFmtId="0" fontId="69" fillId="0" borderId="0"/>
    <xf numFmtId="0" fontId="69" fillId="0" borderId="0"/>
    <xf numFmtId="43" fontId="99" fillId="0" borderId="0" applyFont="0" applyFill="0" applyBorder="0" applyAlignment="0" applyProtection="0"/>
    <xf numFmtId="0" fontId="69" fillId="0" borderId="0"/>
    <xf numFmtId="0" fontId="69" fillId="0" borderId="0"/>
    <xf numFmtId="0" fontId="69" fillId="0" borderId="0"/>
    <xf numFmtId="0" fontId="69" fillId="0" borderId="0"/>
    <xf numFmtId="0" fontId="69" fillId="0" borderId="0"/>
    <xf numFmtId="43" fontId="99" fillId="0" borderId="0" applyFont="0" applyFill="0" applyBorder="0" applyAlignment="0" applyProtection="0"/>
    <xf numFmtId="0" fontId="69" fillId="0" borderId="0"/>
    <xf numFmtId="0" fontId="69" fillId="0" borderId="0"/>
    <xf numFmtId="0" fontId="69" fillId="0" borderId="0"/>
    <xf numFmtId="0" fontId="69" fillId="0" borderId="0"/>
    <xf numFmtId="43" fontId="99" fillId="0" borderId="0" applyFont="0" applyFill="0" applyBorder="0" applyAlignment="0" applyProtection="0"/>
    <xf numFmtId="0" fontId="69" fillId="0" borderId="0"/>
    <xf numFmtId="0" fontId="69" fillId="0" borderId="0"/>
    <xf numFmtId="0" fontId="69" fillId="0" borderId="0"/>
    <xf numFmtId="0" fontId="69" fillId="0" borderId="0"/>
    <xf numFmtId="0" fontId="69" fillId="0" borderId="0"/>
    <xf numFmtId="43" fontId="99" fillId="0" borderId="0" applyFont="0" applyFill="0" applyBorder="0" applyAlignment="0" applyProtection="0"/>
    <xf numFmtId="0" fontId="69" fillId="0" borderId="0"/>
    <xf numFmtId="0" fontId="69" fillId="0" borderId="0"/>
    <xf numFmtId="0" fontId="69" fillId="0" borderId="0"/>
    <xf numFmtId="0" fontId="69" fillId="0" borderId="0"/>
    <xf numFmtId="43" fontId="99" fillId="0" borderId="0" applyFont="0" applyFill="0" applyBorder="0" applyAlignment="0" applyProtection="0"/>
    <xf numFmtId="0" fontId="69" fillId="0" borderId="0"/>
    <xf numFmtId="0" fontId="69" fillId="0" borderId="0"/>
    <xf numFmtId="0" fontId="69" fillId="0" borderId="0"/>
    <xf numFmtId="0" fontId="69" fillId="0" borderId="0"/>
    <xf numFmtId="0" fontId="69" fillId="0" borderId="0"/>
    <xf numFmtId="43" fontId="99" fillId="0" borderId="0" applyFont="0" applyFill="0" applyBorder="0" applyAlignment="0" applyProtection="0"/>
    <xf numFmtId="0" fontId="69" fillId="0" borderId="0"/>
    <xf numFmtId="0" fontId="69" fillId="0" borderId="0"/>
    <xf numFmtId="0" fontId="69" fillId="0" borderId="0"/>
    <xf numFmtId="0" fontId="69" fillId="0" borderId="0"/>
    <xf numFmtId="43" fontId="99" fillId="0" borderId="0" applyFont="0" applyFill="0" applyBorder="0" applyAlignment="0" applyProtection="0"/>
    <xf numFmtId="0" fontId="69" fillId="0" borderId="0"/>
    <xf numFmtId="0" fontId="69" fillId="0" borderId="0"/>
    <xf numFmtId="0" fontId="69" fillId="0" borderId="0"/>
    <xf numFmtId="0" fontId="69" fillId="0" borderId="0"/>
    <xf numFmtId="0" fontId="69" fillId="0" borderId="0"/>
    <xf numFmtId="43" fontId="99" fillId="0" borderId="0" applyFont="0" applyFill="0" applyBorder="0" applyAlignment="0" applyProtection="0"/>
    <xf numFmtId="0" fontId="69" fillId="0" borderId="0"/>
    <xf numFmtId="0" fontId="69" fillId="0" borderId="0"/>
    <xf numFmtId="0" fontId="69" fillId="0" borderId="0"/>
    <xf numFmtId="0" fontId="69" fillId="0" borderId="0"/>
    <xf numFmtId="43" fontId="99" fillId="0" borderId="0" applyFont="0" applyFill="0" applyBorder="0" applyAlignment="0" applyProtection="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43" fontId="99" fillId="0" borderId="0" applyFont="0" applyFill="0" applyBorder="0" applyAlignment="0" applyProtection="0"/>
    <xf numFmtId="0" fontId="69" fillId="0" borderId="0"/>
    <xf numFmtId="0" fontId="69" fillId="0" borderId="0"/>
    <xf numFmtId="0" fontId="69" fillId="0" borderId="0"/>
    <xf numFmtId="0" fontId="69" fillId="0" borderId="0"/>
    <xf numFmtId="43" fontId="99" fillId="0" borderId="0" applyFont="0" applyFill="0" applyBorder="0" applyAlignment="0" applyProtection="0"/>
    <xf numFmtId="0" fontId="69" fillId="0" borderId="0"/>
    <xf numFmtId="0" fontId="69" fillId="0" borderId="0"/>
    <xf numFmtId="0" fontId="69" fillId="0" borderId="0"/>
    <xf numFmtId="0" fontId="69" fillId="0" borderId="0"/>
    <xf numFmtId="0" fontId="69" fillId="0" borderId="0"/>
    <xf numFmtId="43" fontId="99" fillId="0" borderId="0" applyFont="0" applyFill="0" applyBorder="0" applyAlignment="0" applyProtection="0"/>
    <xf numFmtId="0" fontId="69" fillId="0" borderId="0"/>
    <xf numFmtId="0" fontId="69" fillId="0" borderId="0"/>
    <xf numFmtId="0" fontId="69" fillId="0" borderId="0"/>
    <xf numFmtId="0" fontId="69" fillId="0" borderId="0"/>
    <xf numFmtId="43" fontId="99" fillId="0" borderId="0" applyFont="0" applyFill="0" applyBorder="0" applyAlignment="0" applyProtection="0"/>
    <xf numFmtId="0" fontId="69" fillId="0" borderId="0"/>
    <xf numFmtId="0" fontId="69" fillId="0" borderId="0"/>
    <xf numFmtId="0" fontId="69" fillId="0" borderId="0"/>
    <xf numFmtId="0" fontId="69" fillId="0" borderId="0"/>
    <xf numFmtId="0" fontId="69" fillId="0" borderId="0"/>
    <xf numFmtId="43" fontId="99" fillId="0" borderId="0" applyFont="0" applyFill="0" applyBorder="0" applyAlignment="0" applyProtection="0"/>
    <xf numFmtId="0" fontId="69" fillId="0" borderId="0"/>
    <xf numFmtId="0" fontId="69" fillId="0" borderId="0"/>
    <xf numFmtId="0" fontId="69" fillId="0" borderId="0"/>
    <xf numFmtId="0" fontId="69" fillId="0" borderId="0"/>
    <xf numFmtId="43" fontId="99" fillId="0" borderId="0" applyFont="0" applyFill="0" applyBorder="0" applyAlignment="0" applyProtection="0"/>
    <xf numFmtId="0" fontId="69" fillId="0" borderId="0"/>
    <xf numFmtId="0" fontId="69" fillId="0" borderId="0"/>
    <xf numFmtId="0" fontId="69" fillId="0" borderId="0"/>
    <xf numFmtId="0" fontId="69" fillId="0" borderId="0"/>
    <xf numFmtId="0" fontId="69" fillId="0" borderId="0"/>
    <xf numFmtId="43" fontId="99" fillId="0" borderId="0" applyFont="0" applyFill="0" applyBorder="0" applyAlignment="0" applyProtection="0"/>
    <xf numFmtId="0" fontId="69" fillId="0" borderId="0"/>
    <xf numFmtId="0" fontId="69" fillId="0" borderId="0"/>
    <xf numFmtId="0" fontId="69" fillId="0" borderId="0"/>
    <xf numFmtId="0" fontId="69" fillId="0" borderId="0"/>
    <xf numFmtId="43" fontId="99" fillId="0" borderId="0" applyFont="0" applyFill="0" applyBorder="0" applyAlignment="0" applyProtection="0"/>
    <xf numFmtId="0" fontId="69" fillId="0" borderId="0"/>
    <xf numFmtId="0" fontId="69" fillId="0" borderId="0"/>
    <xf numFmtId="0" fontId="69" fillId="0" borderId="0"/>
    <xf numFmtId="0" fontId="69" fillId="0" borderId="0"/>
    <xf numFmtId="0" fontId="69" fillId="0" borderId="0"/>
    <xf numFmtId="43" fontId="99" fillId="0" borderId="0" applyFont="0" applyFill="0" applyBorder="0" applyAlignment="0" applyProtection="0"/>
    <xf numFmtId="0" fontId="69" fillId="0" borderId="0"/>
    <xf numFmtId="0" fontId="69" fillId="0" borderId="0"/>
    <xf numFmtId="0" fontId="69" fillId="0" borderId="0"/>
    <xf numFmtId="0" fontId="69" fillId="0" borderId="0"/>
    <xf numFmtId="43" fontId="99" fillId="0" borderId="0" applyFont="0" applyFill="0" applyBorder="0" applyAlignment="0" applyProtection="0"/>
    <xf numFmtId="0" fontId="69" fillId="0" borderId="0"/>
    <xf numFmtId="0" fontId="69" fillId="0" borderId="0"/>
    <xf numFmtId="0" fontId="69" fillId="0" borderId="0"/>
    <xf numFmtId="0" fontId="69" fillId="0" borderId="0"/>
    <xf numFmtId="0" fontId="69" fillId="0" borderId="0"/>
    <xf numFmtId="43" fontId="99" fillId="0" borderId="0" applyFont="0" applyFill="0" applyBorder="0" applyAlignment="0" applyProtection="0"/>
    <xf numFmtId="0" fontId="69" fillId="0" borderId="0"/>
    <xf numFmtId="0" fontId="69" fillId="0" borderId="0"/>
    <xf numFmtId="0" fontId="69" fillId="0" borderId="0"/>
    <xf numFmtId="0" fontId="69" fillId="0" borderId="0"/>
    <xf numFmtId="43" fontId="99" fillId="0" borderId="0" applyFont="0" applyFill="0" applyBorder="0" applyAlignment="0" applyProtection="0"/>
    <xf numFmtId="0" fontId="69" fillId="0" borderId="0"/>
    <xf numFmtId="0" fontId="69" fillId="0" borderId="0"/>
    <xf numFmtId="0" fontId="69" fillId="0" borderId="0"/>
    <xf numFmtId="0" fontId="69" fillId="0" borderId="0"/>
    <xf numFmtId="0" fontId="69" fillId="0" borderId="0"/>
    <xf numFmtId="43" fontId="99" fillId="0" borderId="0" applyFont="0" applyFill="0" applyBorder="0" applyAlignment="0" applyProtection="0"/>
    <xf numFmtId="0" fontId="69" fillId="0" borderId="0"/>
    <xf numFmtId="0" fontId="69" fillId="0" borderId="0"/>
    <xf numFmtId="0" fontId="69" fillId="0" borderId="0"/>
    <xf numFmtId="0" fontId="69" fillId="0" borderId="0"/>
    <xf numFmtId="43" fontId="99" fillId="0" borderId="0" applyFont="0" applyFill="0" applyBorder="0" applyAlignment="0" applyProtection="0"/>
    <xf numFmtId="0" fontId="69" fillId="0" borderId="0"/>
    <xf numFmtId="0" fontId="69" fillId="0" borderId="0"/>
    <xf numFmtId="0" fontId="69" fillId="0" borderId="0"/>
    <xf numFmtId="0" fontId="69" fillId="0" borderId="0"/>
    <xf numFmtId="0" fontId="69" fillId="0" borderId="0"/>
    <xf numFmtId="43" fontId="99" fillId="0" borderId="0" applyFont="0" applyFill="0" applyBorder="0" applyAlignment="0" applyProtection="0"/>
    <xf numFmtId="0" fontId="69" fillId="0" borderId="0"/>
    <xf numFmtId="0" fontId="69" fillId="0" borderId="0"/>
    <xf numFmtId="0" fontId="69" fillId="0" borderId="0"/>
    <xf numFmtId="0" fontId="69" fillId="0" borderId="0"/>
    <xf numFmtId="43" fontId="99" fillId="0" borderId="0" applyFont="0" applyFill="0" applyBorder="0" applyAlignment="0" applyProtection="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43" fontId="99" fillId="0" borderId="0" applyFont="0" applyFill="0" applyBorder="0" applyAlignment="0" applyProtection="0"/>
    <xf numFmtId="0" fontId="69" fillId="0" borderId="0"/>
    <xf numFmtId="0" fontId="69" fillId="0" borderId="0"/>
    <xf numFmtId="0" fontId="69" fillId="0" borderId="0"/>
    <xf numFmtId="0" fontId="69" fillId="0" borderId="0"/>
    <xf numFmtId="43" fontId="99" fillId="0" borderId="0" applyFont="0" applyFill="0" applyBorder="0" applyAlignment="0" applyProtection="0"/>
    <xf numFmtId="0" fontId="69" fillId="0" borderId="0"/>
    <xf numFmtId="0" fontId="69" fillId="0" borderId="0"/>
    <xf numFmtId="0" fontId="69" fillId="0" borderId="0"/>
    <xf numFmtId="0" fontId="69" fillId="0" borderId="0"/>
    <xf numFmtId="0" fontId="69" fillId="0" borderId="0"/>
    <xf numFmtId="43" fontId="99" fillId="0" borderId="0" applyFont="0" applyFill="0" applyBorder="0" applyAlignment="0" applyProtection="0"/>
    <xf numFmtId="0" fontId="69" fillId="0" borderId="0"/>
    <xf numFmtId="0" fontId="69" fillId="0" borderId="0"/>
    <xf numFmtId="0" fontId="69" fillId="0" borderId="0"/>
    <xf numFmtId="0" fontId="69" fillId="0" borderId="0"/>
    <xf numFmtId="43" fontId="99" fillId="0" borderId="0" applyFont="0" applyFill="0" applyBorder="0" applyAlignment="0" applyProtection="0"/>
    <xf numFmtId="0" fontId="69" fillId="0" borderId="0"/>
    <xf numFmtId="0" fontId="69" fillId="0" borderId="0"/>
    <xf numFmtId="0" fontId="69" fillId="0" borderId="0"/>
    <xf numFmtId="0" fontId="69" fillId="0" borderId="0"/>
    <xf numFmtId="0" fontId="69" fillId="0" borderId="0"/>
    <xf numFmtId="43" fontId="99" fillId="0" borderId="0" applyFont="0" applyFill="0" applyBorder="0" applyAlignment="0" applyProtection="0"/>
    <xf numFmtId="0" fontId="69" fillId="0" borderId="0"/>
    <xf numFmtId="0" fontId="69" fillId="0" borderId="0"/>
    <xf numFmtId="0" fontId="69" fillId="0" borderId="0"/>
    <xf numFmtId="0" fontId="69" fillId="0" borderId="0"/>
    <xf numFmtId="43" fontId="99" fillId="0" borderId="0" applyFont="0" applyFill="0" applyBorder="0" applyAlignment="0" applyProtection="0"/>
    <xf numFmtId="0" fontId="69" fillId="0" borderId="0"/>
    <xf numFmtId="0" fontId="69" fillId="0" borderId="0"/>
    <xf numFmtId="0" fontId="69" fillId="0" borderId="0"/>
    <xf numFmtId="0" fontId="69" fillId="0" borderId="0"/>
    <xf numFmtId="0" fontId="69" fillId="0" borderId="0"/>
    <xf numFmtId="43" fontId="99" fillId="0" borderId="0" applyFont="0" applyFill="0" applyBorder="0" applyAlignment="0" applyProtection="0"/>
    <xf numFmtId="0" fontId="69" fillId="0" borderId="0"/>
    <xf numFmtId="0" fontId="69" fillId="0" borderId="0"/>
    <xf numFmtId="0" fontId="69" fillId="0" borderId="0"/>
    <xf numFmtId="0" fontId="69" fillId="0" borderId="0"/>
    <xf numFmtId="43" fontId="99" fillId="0" borderId="0" applyFont="0" applyFill="0" applyBorder="0" applyAlignment="0" applyProtection="0"/>
    <xf numFmtId="0" fontId="69" fillId="0" borderId="0"/>
    <xf numFmtId="0" fontId="69" fillId="0" borderId="0"/>
    <xf numFmtId="0" fontId="69" fillId="0" borderId="0"/>
    <xf numFmtId="0" fontId="69" fillId="0" borderId="0"/>
    <xf numFmtId="0" fontId="69" fillId="0" borderId="0"/>
    <xf numFmtId="43" fontId="99" fillId="0" borderId="0" applyFont="0" applyFill="0" applyBorder="0" applyAlignment="0" applyProtection="0"/>
    <xf numFmtId="0" fontId="69" fillId="0" borderId="0"/>
    <xf numFmtId="0" fontId="69" fillId="0" borderId="0"/>
    <xf numFmtId="0" fontId="69" fillId="0" borderId="0"/>
    <xf numFmtId="0" fontId="69" fillId="0" borderId="0"/>
    <xf numFmtId="43" fontId="99" fillId="0" borderId="0" applyFont="0" applyFill="0" applyBorder="0" applyAlignment="0" applyProtection="0"/>
    <xf numFmtId="0" fontId="69" fillId="0" borderId="0"/>
    <xf numFmtId="0" fontId="69" fillId="0" borderId="0"/>
    <xf numFmtId="0" fontId="69" fillId="0" borderId="0"/>
    <xf numFmtId="0" fontId="69" fillId="0" borderId="0"/>
    <xf numFmtId="0" fontId="69" fillId="0" borderId="0"/>
    <xf numFmtId="43" fontId="99" fillId="0" borderId="0" applyFont="0" applyFill="0" applyBorder="0" applyAlignment="0" applyProtection="0"/>
    <xf numFmtId="0" fontId="69" fillId="0" borderId="0"/>
    <xf numFmtId="0" fontId="69" fillId="0" borderId="0"/>
    <xf numFmtId="0" fontId="69" fillId="0" borderId="0"/>
    <xf numFmtId="0" fontId="69" fillId="0" borderId="0"/>
    <xf numFmtId="43" fontId="99" fillId="0" borderId="0" applyFont="0" applyFill="0" applyBorder="0" applyAlignment="0" applyProtection="0"/>
    <xf numFmtId="0" fontId="69" fillId="0" borderId="0"/>
    <xf numFmtId="0" fontId="69" fillId="0" borderId="0"/>
    <xf numFmtId="0" fontId="69" fillId="0" borderId="0"/>
    <xf numFmtId="0" fontId="69" fillId="0" borderId="0"/>
    <xf numFmtId="0" fontId="69" fillId="0" borderId="0"/>
    <xf numFmtId="43" fontId="99" fillId="0" borderId="0" applyFont="0" applyFill="0" applyBorder="0" applyAlignment="0" applyProtection="0"/>
    <xf numFmtId="0" fontId="69" fillId="0" borderId="0"/>
    <xf numFmtId="0" fontId="69" fillId="0" borderId="0"/>
    <xf numFmtId="0" fontId="69" fillId="0" borderId="0"/>
    <xf numFmtId="0" fontId="69" fillId="0" borderId="0"/>
    <xf numFmtId="43" fontId="99" fillId="0" borderId="0" applyFont="0" applyFill="0" applyBorder="0" applyAlignment="0" applyProtection="0"/>
    <xf numFmtId="0" fontId="69" fillId="0" borderId="0"/>
    <xf numFmtId="0" fontId="69" fillId="0" borderId="0"/>
    <xf numFmtId="0" fontId="69" fillId="0" borderId="0"/>
    <xf numFmtId="0" fontId="69" fillId="0" borderId="0"/>
    <xf numFmtId="0" fontId="69" fillId="0" borderId="0"/>
    <xf numFmtId="43" fontId="99" fillId="0" borderId="0" applyFont="0" applyFill="0" applyBorder="0" applyAlignment="0" applyProtection="0"/>
    <xf numFmtId="0" fontId="69" fillId="0" borderId="0"/>
    <xf numFmtId="0" fontId="69" fillId="0" borderId="0"/>
    <xf numFmtId="0" fontId="69" fillId="0" borderId="0"/>
    <xf numFmtId="0" fontId="69" fillId="0" borderId="0"/>
    <xf numFmtId="43" fontId="99" fillId="0" borderId="0" applyFont="0" applyFill="0" applyBorder="0" applyAlignment="0" applyProtection="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43" fontId="99" fillId="0" borderId="0" applyFont="0" applyFill="0" applyBorder="0" applyAlignment="0" applyProtection="0"/>
    <xf numFmtId="0" fontId="69" fillId="0" borderId="0"/>
    <xf numFmtId="0" fontId="69" fillId="0" borderId="0"/>
    <xf numFmtId="0" fontId="69" fillId="0" borderId="0"/>
    <xf numFmtId="0" fontId="69" fillId="0" borderId="0"/>
    <xf numFmtId="43" fontId="99" fillId="0" borderId="0" applyFont="0" applyFill="0" applyBorder="0" applyAlignment="0" applyProtection="0"/>
    <xf numFmtId="0" fontId="69" fillId="0" borderId="0"/>
    <xf numFmtId="0" fontId="69" fillId="0" borderId="0"/>
    <xf numFmtId="0" fontId="69" fillId="0" borderId="0"/>
    <xf numFmtId="0" fontId="69" fillId="0" borderId="0"/>
    <xf numFmtId="0" fontId="69" fillId="0" borderId="0"/>
    <xf numFmtId="43" fontId="99" fillId="0" borderId="0" applyFont="0" applyFill="0" applyBorder="0" applyAlignment="0" applyProtection="0"/>
    <xf numFmtId="0" fontId="69" fillId="0" borderId="0"/>
    <xf numFmtId="0" fontId="69" fillId="0" borderId="0"/>
    <xf numFmtId="0" fontId="69" fillId="0" borderId="0"/>
    <xf numFmtId="0" fontId="69" fillId="0" borderId="0"/>
    <xf numFmtId="43" fontId="99" fillId="0" borderId="0" applyFont="0" applyFill="0" applyBorder="0" applyAlignment="0" applyProtection="0"/>
    <xf numFmtId="0" fontId="69" fillId="0" borderId="0"/>
    <xf numFmtId="0" fontId="69" fillId="0" borderId="0"/>
    <xf numFmtId="0" fontId="69" fillId="0" borderId="0"/>
    <xf numFmtId="0" fontId="69" fillId="0" borderId="0"/>
    <xf numFmtId="0" fontId="69" fillId="0" borderId="0"/>
    <xf numFmtId="43" fontId="99" fillId="0" borderId="0" applyFont="0" applyFill="0" applyBorder="0" applyAlignment="0" applyProtection="0"/>
    <xf numFmtId="0" fontId="69" fillId="0" borderId="0"/>
    <xf numFmtId="0" fontId="69" fillId="0" borderId="0"/>
    <xf numFmtId="0" fontId="69" fillId="0" borderId="0"/>
    <xf numFmtId="0" fontId="69" fillId="0" borderId="0"/>
    <xf numFmtId="43" fontId="99" fillId="0" borderId="0" applyFont="0" applyFill="0" applyBorder="0" applyAlignment="0" applyProtection="0"/>
    <xf numFmtId="0" fontId="69" fillId="0" borderId="0"/>
    <xf numFmtId="0" fontId="69" fillId="0" borderId="0"/>
    <xf numFmtId="0" fontId="69" fillId="0" borderId="0"/>
    <xf numFmtId="0" fontId="69" fillId="0" borderId="0"/>
    <xf numFmtId="0" fontId="69" fillId="0" borderId="0"/>
    <xf numFmtId="43" fontId="99" fillId="0" borderId="0" applyFont="0" applyFill="0" applyBorder="0" applyAlignment="0" applyProtection="0"/>
    <xf numFmtId="0" fontId="69" fillId="0" borderId="0"/>
    <xf numFmtId="0" fontId="69" fillId="0" borderId="0"/>
    <xf numFmtId="0" fontId="69" fillId="0" borderId="0"/>
    <xf numFmtId="0" fontId="69" fillId="0" borderId="0"/>
    <xf numFmtId="43" fontId="99" fillId="0" borderId="0" applyFont="0" applyFill="0" applyBorder="0" applyAlignment="0" applyProtection="0"/>
    <xf numFmtId="0" fontId="69" fillId="0" borderId="0"/>
    <xf numFmtId="0" fontId="69" fillId="0" borderId="0"/>
    <xf numFmtId="0" fontId="69" fillId="0" borderId="0"/>
    <xf numFmtId="0" fontId="69" fillId="0" borderId="0"/>
    <xf numFmtId="0" fontId="69" fillId="0" borderId="0"/>
    <xf numFmtId="43" fontId="99" fillId="0" borderId="0" applyFont="0" applyFill="0" applyBorder="0" applyAlignment="0" applyProtection="0"/>
    <xf numFmtId="0" fontId="69" fillId="0" borderId="0"/>
    <xf numFmtId="0" fontId="69" fillId="0" borderId="0"/>
    <xf numFmtId="0" fontId="69" fillId="0" borderId="0"/>
    <xf numFmtId="0" fontId="69" fillId="0" borderId="0"/>
    <xf numFmtId="43" fontId="99" fillId="0" borderId="0" applyFont="0" applyFill="0" applyBorder="0" applyAlignment="0" applyProtection="0"/>
    <xf numFmtId="0" fontId="69" fillId="0" borderId="0"/>
    <xf numFmtId="0" fontId="69" fillId="0" borderId="0"/>
    <xf numFmtId="0" fontId="69" fillId="0" borderId="0"/>
    <xf numFmtId="0" fontId="69" fillId="0" borderId="0"/>
    <xf numFmtId="0" fontId="69" fillId="0" borderId="0"/>
    <xf numFmtId="43" fontId="99" fillId="0" borderId="0" applyFont="0" applyFill="0" applyBorder="0" applyAlignment="0" applyProtection="0"/>
    <xf numFmtId="0" fontId="69" fillId="0" borderId="0"/>
    <xf numFmtId="0" fontId="69" fillId="0" borderId="0"/>
    <xf numFmtId="0" fontId="69" fillId="0" borderId="0"/>
    <xf numFmtId="0" fontId="69" fillId="0" borderId="0"/>
    <xf numFmtId="43" fontId="99" fillId="0" borderId="0" applyFont="0" applyFill="0" applyBorder="0" applyAlignment="0" applyProtection="0"/>
    <xf numFmtId="0" fontId="69" fillId="0" borderId="0"/>
    <xf numFmtId="0" fontId="69" fillId="0" borderId="0"/>
    <xf numFmtId="0" fontId="69" fillId="0" borderId="0"/>
    <xf numFmtId="0" fontId="69" fillId="0" borderId="0"/>
    <xf numFmtId="0" fontId="69" fillId="0" borderId="0"/>
    <xf numFmtId="43" fontId="99" fillId="0" borderId="0" applyFont="0" applyFill="0" applyBorder="0" applyAlignment="0" applyProtection="0"/>
    <xf numFmtId="0" fontId="69" fillId="0" borderId="0"/>
    <xf numFmtId="0" fontId="69" fillId="0" borderId="0"/>
    <xf numFmtId="0" fontId="69" fillId="0" borderId="0"/>
    <xf numFmtId="0" fontId="69" fillId="0" borderId="0"/>
    <xf numFmtId="43" fontId="99" fillId="0" borderId="0" applyFont="0" applyFill="0" applyBorder="0" applyAlignment="0" applyProtection="0"/>
    <xf numFmtId="0" fontId="69" fillId="0" borderId="0"/>
    <xf numFmtId="0" fontId="69" fillId="0" borderId="0"/>
    <xf numFmtId="0" fontId="69" fillId="0" borderId="0"/>
    <xf numFmtId="0" fontId="69" fillId="0" borderId="0"/>
    <xf numFmtId="0" fontId="69" fillId="0" borderId="0"/>
    <xf numFmtId="43" fontId="99" fillId="0" borderId="0" applyFont="0" applyFill="0" applyBorder="0" applyAlignment="0" applyProtection="0"/>
    <xf numFmtId="0" fontId="69" fillId="0" borderId="0"/>
    <xf numFmtId="0" fontId="69" fillId="0" borderId="0"/>
    <xf numFmtId="0" fontId="69" fillId="0" borderId="0"/>
    <xf numFmtId="0" fontId="69" fillId="0" borderId="0"/>
    <xf numFmtId="43" fontId="99" fillId="0" borderId="0" applyFont="0" applyFill="0" applyBorder="0" applyAlignment="0" applyProtection="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43" fontId="99" fillId="0" borderId="0" applyFont="0" applyFill="0" applyBorder="0" applyAlignment="0" applyProtection="0"/>
    <xf numFmtId="0" fontId="68" fillId="0" borderId="0"/>
    <xf numFmtId="0" fontId="67" fillId="0" borderId="0"/>
    <xf numFmtId="0" fontId="67" fillId="0" borderId="0"/>
    <xf numFmtId="0" fontId="66" fillId="0" borderId="0"/>
    <xf numFmtId="0" fontId="66" fillId="0" borderId="0"/>
    <xf numFmtId="0" fontId="66" fillId="0" borderId="0"/>
    <xf numFmtId="0" fontId="66" fillId="0" borderId="0"/>
    <xf numFmtId="0" fontId="65" fillId="0" borderId="0"/>
    <xf numFmtId="0" fontId="65" fillId="0" borderId="0"/>
    <xf numFmtId="0" fontId="64" fillId="0" borderId="0"/>
    <xf numFmtId="0" fontId="64" fillId="0" borderId="0"/>
    <xf numFmtId="0" fontId="63" fillId="0" borderId="0"/>
    <xf numFmtId="0" fontId="63" fillId="0" borderId="0"/>
    <xf numFmtId="0" fontId="63" fillId="0" borderId="0"/>
    <xf numFmtId="0" fontId="63" fillId="0" borderId="0"/>
    <xf numFmtId="0" fontId="63" fillId="0" borderId="0"/>
    <xf numFmtId="0" fontId="63" fillId="0" borderId="0"/>
    <xf numFmtId="0" fontId="62" fillId="0" borderId="0"/>
    <xf numFmtId="0" fontId="62" fillId="0" borderId="0"/>
    <xf numFmtId="0" fontId="61" fillId="0" borderId="0"/>
    <xf numFmtId="0" fontId="61"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43" fontId="99" fillId="0" borderId="0" applyFont="0" applyFill="0" applyBorder="0" applyAlignment="0" applyProtection="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8" fillId="0" borderId="0"/>
    <xf numFmtId="0" fontId="58" fillId="0" borderId="0"/>
    <xf numFmtId="0" fontId="58" fillId="0" borderId="0"/>
    <xf numFmtId="0" fontId="57" fillId="0" borderId="0"/>
    <xf numFmtId="0" fontId="56"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43" fontId="99"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4" fillId="0" borderId="0"/>
    <xf numFmtId="0" fontId="54" fillId="0" borderId="0"/>
    <xf numFmtId="0" fontId="53" fillId="0" borderId="0"/>
    <xf numFmtId="0" fontId="53"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9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1" fillId="0" borderId="0"/>
    <xf numFmtId="0" fontId="50" fillId="0" borderId="0"/>
    <xf numFmtId="0" fontId="49" fillId="0" borderId="0"/>
    <xf numFmtId="0" fontId="48" fillId="0" borderId="0"/>
    <xf numFmtId="0" fontId="47" fillId="0" borderId="0"/>
    <xf numFmtId="0" fontId="46" fillId="0" borderId="0"/>
    <xf numFmtId="0" fontId="45" fillId="0" borderId="0"/>
    <xf numFmtId="0" fontId="44" fillId="0" borderId="0"/>
    <xf numFmtId="0" fontId="44" fillId="0" borderId="0"/>
    <xf numFmtId="0" fontId="43" fillId="0" borderId="0"/>
    <xf numFmtId="0" fontId="42" fillId="0" borderId="0"/>
    <xf numFmtId="0" fontId="41" fillId="0" borderId="0"/>
    <xf numFmtId="0" fontId="40" fillId="0" borderId="0"/>
    <xf numFmtId="0" fontId="39" fillId="0" borderId="0"/>
    <xf numFmtId="0" fontId="38" fillId="0" borderId="0"/>
    <xf numFmtId="0" fontId="37" fillId="0" borderId="0"/>
    <xf numFmtId="0" fontId="37" fillId="0" borderId="0"/>
    <xf numFmtId="0" fontId="36" fillId="0" borderId="0"/>
    <xf numFmtId="0" fontId="35" fillId="0" borderId="0"/>
    <xf numFmtId="0" fontId="35" fillId="0" borderId="0"/>
    <xf numFmtId="0" fontId="34" fillId="0" borderId="0"/>
    <xf numFmtId="0" fontId="33" fillId="0" borderId="0"/>
    <xf numFmtId="0" fontId="33" fillId="0" borderId="0"/>
    <xf numFmtId="0" fontId="32" fillId="0" borderId="0"/>
    <xf numFmtId="0" fontId="31" fillId="0" borderId="0"/>
    <xf numFmtId="0" fontId="31" fillId="0" borderId="0"/>
    <xf numFmtId="0" fontId="31" fillId="0" borderId="0"/>
    <xf numFmtId="0" fontId="31" fillId="0" borderId="0"/>
    <xf numFmtId="0" fontId="99" fillId="0" borderId="0"/>
    <xf numFmtId="0" fontId="30" fillId="0" borderId="0"/>
    <xf numFmtId="0" fontId="96" fillId="0" borderId="0" applyNumberFormat="0" applyFill="0" applyBorder="0" applyProtection="0">
      <alignment horizontal="left" vertical="center"/>
    </xf>
    <xf numFmtId="0" fontId="29" fillId="0" borderId="0"/>
    <xf numFmtId="0" fontId="28" fillId="0" borderId="0"/>
    <xf numFmtId="0" fontId="28" fillId="0" borderId="0"/>
    <xf numFmtId="0" fontId="21" fillId="0" borderId="0"/>
  </cellStyleXfs>
  <cellXfs count="338">
    <xf numFmtId="0" fontId="0" fillId="0" borderId="0" xfId="0"/>
    <xf numFmtId="0" fontId="101" fillId="0" borderId="0" xfId="0" applyFont="1" applyAlignment="1">
      <alignment horizontal="center" vertical="center" wrapText="1"/>
    </xf>
    <xf numFmtId="14" fontId="103" fillId="2" borderId="0" xfId="1" quotePrefix="1" applyNumberFormat="1" applyFont="1" applyFill="1" applyBorder="1" applyAlignment="1">
      <alignment horizontal="left" vertical="center" wrapText="1"/>
    </xf>
    <xf numFmtId="0" fontId="0" fillId="2" borderId="0" xfId="0" applyFill="1"/>
    <xf numFmtId="0" fontId="103" fillId="2" borderId="0" xfId="0" applyFont="1" applyFill="1" applyAlignment="1">
      <alignment horizontal="center" vertical="center"/>
    </xf>
    <xf numFmtId="1" fontId="100" fillId="2" borderId="0" xfId="0" applyNumberFormat="1" applyFont="1" applyFill="1" applyAlignment="1">
      <alignment horizontal="center" wrapText="1"/>
    </xf>
    <xf numFmtId="14" fontId="122" fillId="2" borderId="0" xfId="0" applyNumberFormat="1" applyFont="1" applyFill="1" applyAlignment="1">
      <alignment vertical="center" wrapText="1"/>
    </xf>
    <xf numFmtId="14" fontId="0" fillId="2" borderId="0" xfId="0" applyNumberFormat="1" applyFill="1"/>
    <xf numFmtId="0" fontId="112" fillId="2" borderId="0" xfId="0" applyFont="1" applyFill="1" applyAlignment="1">
      <alignment horizontal="center" vertical="center"/>
    </xf>
    <xf numFmtId="0" fontId="103" fillId="2" borderId="0" xfId="2840" applyFont="1" applyFill="1" applyAlignment="1">
      <alignment horizontal="center" vertical="center"/>
    </xf>
    <xf numFmtId="0" fontId="112" fillId="2" borderId="0" xfId="2841" applyFont="1" applyFill="1" applyAlignment="1">
      <alignment horizontal="center" vertical="center" wrapText="1"/>
    </xf>
    <xf numFmtId="0" fontId="115" fillId="2" borderId="0" xfId="2841" applyFont="1" applyFill="1" applyAlignment="1">
      <alignment horizontal="center" vertical="center" wrapText="1"/>
    </xf>
    <xf numFmtId="0" fontId="63" fillId="2" borderId="0" xfId="2841" applyFill="1"/>
    <xf numFmtId="14" fontId="102" fillId="0" borderId="0" xfId="1" applyNumberFormat="1" applyFont="1" applyFill="1" applyBorder="1" applyAlignment="1">
      <alignment horizontal="left" vertical="center" wrapText="1"/>
    </xf>
    <xf numFmtId="0" fontId="123" fillId="2" borderId="0" xfId="0" applyFont="1" applyFill="1" applyAlignment="1">
      <alignment horizontal="center" vertical="center" wrapText="1"/>
    </xf>
    <xf numFmtId="0" fontId="111" fillId="2" borderId="0" xfId="8152" applyFont="1" applyFill="1" applyAlignment="1">
      <alignment horizontal="center" vertical="center" wrapText="1"/>
    </xf>
    <xf numFmtId="0" fontId="57" fillId="0" borderId="0" xfId="8152"/>
    <xf numFmtId="0" fontId="57" fillId="0" borderId="0" xfId="8152" applyAlignment="1">
      <alignment wrapText="1"/>
    </xf>
    <xf numFmtId="0" fontId="57" fillId="2" borderId="0" xfId="8152" applyFill="1"/>
    <xf numFmtId="0" fontId="100" fillId="2" borderId="0" xfId="8152" applyFont="1" applyFill="1" applyAlignment="1">
      <alignment horizontal="center" vertical="center" wrapText="1"/>
    </xf>
    <xf numFmtId="0" fontId="110" fillId="2" borderId="0" xfId="8152" applyFont="1" applyFill="1"/>
    <xf numFmtId="0" fontId="110" fillId="2" borderId="0" xfId="8152" applyFont="1" applyFill="1" applyAlignment="1">
      <alignment wrapText="1"/>
    </xf>
    <xf numFmtId="14" fontId="57" fillId="2" borderId="0" xfId="8152" applyNumberFormat="1" applyFill="1"/>
    <xf numFmtId="0" fontId="57" fillId="2" borderId="0" xfId="8152" applyFill="1" applyAlignment="1">
      <alignment wrapText="1"/>
    </xf>
    <xf numFmtId="14" fontId="107" fillId="0" borderId="3" xfId="6" applyNumberFormat="1" applyFont="1" applyFill="1" applyBorder="1" applyAlignment="1">
      <alignment horizontal="center" vertical="center" wrapText="1"/>
    </xf>
    <xf numFmtId="164" fontId="107" fillId="0" borderId="3" xfId="6" applyNumberFormat="1" applyFont="1" applyFill="1" applyBorder="1" applyAlignment="1">
      <alignment horizontal="center" vertical="center" wrapText="1"/>
    </xf>
    <xf numFmtId="164" fontId="107" fillId="0" borderId="3" xfId="3" applyNumberFormat="1" applyFont="1" applyFill="1" applyBorder="1" applyAlignment="1">
      <alignment horizontal="center" vertical="center" wrapText="1"/>
    </xf>
    <xf numFmtId="164" fontId="107" fillId="0" borderId="6" xfId="3" applyNumberFormat="1" applyFont="1" applyFill="1" applyBorder="1" applyAlignment="1">
      <alignment horizontal="center" vertical="center" wrapText="1"/>
    </xf>
    <xf numFmtId="14" fontId="107" fillId="0" borderId="5" xfId="6" applyNumberFormat="1" applyFont="1" applyFill="1" applyBorder="1" applyAlignment="1">
      <alignment horizontal="center" vertical="center" wrapText="1"/>
    </xf>
    <xf numFmtId="0" fontId="107" fillId="0" borderId="5" xfId="3" applyNumberFormat="1" applyFont="1" applyFill="1" applyBorder="1" applyAlignment="1">
      <alignment horizontal="center" vertical="center" wrapText="1"/>
    </xf>
    <xf numFmtId="0" fontId="118" fillId="2" borderId="0" xfId="2842" applyFont="1" applyFill="1" applyAlignment="1">
      <alignment wrapText="1"/>
    </xf>
    <xf numFmtId="164" fontId="102" fillId="0" borderId="3" xfId="6" applyNumberFormat="1" applyFont="1" applyFill="1" applyBorder="1" applyAlignment="1" applyProtection="1">
      <alignment horizontal="justify" vertical="center" wrapText="1"/>
      <protection locked="0"/>
    </xf>
    <xf numFmtId="164" fontId="103" fillId="0" borderId="3" xfId="3" applyNumberFormat="1" applyFont="1" applyFill="1" applyBorder="1" applyAlignment="1" applyProtection="1">
      <alignment horizontal="left" vertical="center" wrapText="1"/>
      <protection locked="0"/>
    </xf>
    <xf numFmtId="0" fontId="126" fillId="3" borderId="3" xfId="0" applyFont="1" applyFill="1" applyBorder="1" applyAlignment="1">
      <alignment horizontal="center"/>
    </xf>
    <xf numFmtId="164" fontId="102" fillId="0" borderId="3" xfId="6" applyNumberFormat="1" applyFont="1" applyFill="1" applyBorder="1" applyAlignment="1" applyProtection="1">
      <alignment horizontal="left" vertical="center" wrapText="1"/>
      <protection locked="0"/>
    </xf>
    <xf numFmtId="0" fontId="133" fillId="0" borderId="0" xfId="0" applyFont="1"/>
    <xf numFmtId="1" fontId="105" fillId="0" borderId="3" xfId="5" applyNumberFormat="1" applyFont="1" applyFill="1" applyBorder="1" applyAlignment="1" applyProtection="1">
      <alignment horizontal="center" vertical="center" wrapText="1"/>
      <protection locked="0"/>
    </xf>
    <xf numFmtId="0" fontId="111" fillId="2" borderId="0" xfId="32614" applyFont="1" applyFill="1" applyAlignment="1">
      <alignment horizontal="center" vertical="center" wrapText="1"/>
    </xf>
    <xf numFmtId="0" fontId="38" fillId="2" borderId="0" xfId="32614" applyFill="1"/>
    <xf numFmtId="0" fontId="38" fillId="2" borderId="0" xfId="32614" applyFill="1" applyAlignment="1">
      <alignment wrapText="1"/>
    </xf>
    <xf numFmtId="0" fontId="100" fillId="2" borderId="0" xfId="32614" applyFont="1" applyFill="1" applyAlignment="1">
      <alignment horizontal="center" vertical="center" wrapText="1"/>
    </xf>
    <xf numFmtId="0" fontId="103" fillId="2" borderId="0" xfId="32614" applyFont="1" applyFill="1" applyAlignment="1">
      <alignment horizontal="center" vertical="center"/>
    </xf>
    <xf numFmtId="0" fontId="110" fillId="2" borderId="0" xfId="32614" applyFont="1" applyFill="1"/>
    <xf numFmtId="0" fontId="110" fillId="2" borderId="0" xfId="32614" applyFont="1" applyFill="1" applyAlignment="1">
      <alignment wrapText="1"/>
    </xf>
    <xf numFmtId="0" fontId="38" fillId="0" borderId="0" xfId="32614"/>
    <xf numFmtId="0" fontId="38" fillId="0" borderId="0" xfId="32614" applyAlignment="1">
      <alignment wrapText="1"/>
    </xf>
    <xf numFmtId="0" fontId="108" fillId="0" borderId="0" xfId="7" applyFill="1" applyBorder="1" applyAlignment="1">
      <alignment horizontal="left"/>
    </xf>
    <xf numFmtId="14" fontId="103" fillId="0" borderId="0" xfId="1" quotePrefix="1" applyNumberFormat="1" applyFont="1" applyFill="1" applyBorder="1" applyAlignment="1">
      <alignment horizontal="left" vertical="center" wrapText="1"/>
    </xf>
    <xf numFmtId="14" fontId="104" fillId="0" borderId="0" xfId="0" applyNumberFormat="1" applyFont="1" applyAlignment="1">
      <alignment vertical="center" wrapText="1"/>
    </xf>
    <xf numFmtId="14" fontId="121" fillId="0" borderId="0" xfId="0" applyNumberFormat="1" applyFont="1" applyAlignment="1">
      <alignment horizontal="center" vertical="center" wrapText="1"/>
    </xf>
    <xf numFmtId="1" fontId="105" fillId="0" borderId="0" xfId="0" applyNumberFormat="1" applyFont="1" applyAlignment="1">
      <alignment wrapText="1"/>
    </xf>
    <xf numFmtId="0" fontId="100" fillId="0" borderId="0" xfId="0" applyFont="1" applyAlignment="1">
      <alignment vertical="center" wrapText="1"/>
    </xf>
    <xf numFmtId="0" fontId="100" fillId="0" borderId="0" xfId="0" applyFont="1" applyAlignment="1">
      <alignment horizontal="center" wrapText="1"/>
    </xf>
    <xf numFmtId="1" fontId="0" fillId="0" borderId="0" xfId="0" applyNumberFormat="1"/>
    <xf numFmtId="0" fontId="103" fillId="0" borderId="0" xfId="0" applyFont="1" applyAlignment="1">
      <alignment horizontal="center" vertical="center"/>
    </xf>
    <xf numFmtId="0" fontId="117" fillId="0" borderId="0" xfId="0" applyFont="1"/>
    <xf numFmtId="1" fontId="105" fillId="0" borderId="3" xfId="5" quotePrefix="1" applyNumberFormat="1" applyFont="1" applyFill="1" applyBorder="1" applyAlignment="1" applyProtection="1">
      <alignment horizontal="center" vertical="center" wrapText="1"/>
      <protection locked="0"/>
    </xf>
    <xf numFmtId="164" fontId="107" fillId="0" borderId="3" xfId="0" applyNumberFormat="1" applyFont="1" applyBorder="1" applyAlignment="1">
      <alignment horizontal="center" vertical="center" wrapText="1"/>
    </xf>
    <xf numFmtId="1" fontId="107" fillId="0" borderId="3" xfId="0" applyNumberFormat="1" applyFont="1" applyBorder="1" applyAlignment="1">
      <alignment horizontal="center" vertical="center"/>
    </xf>
    <xf numFmtId="0" fontId="102" fillId="2" borderId="0" xfId="8152" applyFont="1" applyFill="1" applyAlignment="1">
      <alignment wrapText="1"/>
    </xf>
    <xf numFmtId="14" fontId="139" fillId="2" borderId="0" xfId="1" quotePrefix="1" applyNumberFormat="1" applyFont="1" applyFill="1" applyBorder="1" applyAlignment="1">
      <alignment horizontal="left" vertical="center" wrapText="1"/>
    </xf>
    <xf numFmtId="0" fontId="139" fillId="2" borderId="0" xfId="0" applyFont="1" applyFill="1" applyAlignment="1">
      <alignment horizontal="center" vertical="center"/>
    </xf>
    <xf numFmtId="0" fontId="101" fillId="2" borderId="0" xfId="0" applyFont="1" applyFill="1" applyAlignment="1">
      <alignment horizontal="center" vertical="center" wrapText="1"/>
    </xf>
    <xf numFmtId="0" fontId="108" fillId="0" borderId="0" xfId="7" applyFill="1" applyBorder="1" applyAlignment="1"/>
    <xf numFmtId="2" fontId="0" fillId="0" borderId="0" xfId="5" applyNumberFormat="1" applyFont="1" applyFill="1" applyAlignment="1">
      <alignment horizontal="center" vertical="center"/>
    </xf>
    <xf numFmtId="14" fontId="107" fillId="0" borderId="6" xfId="6" applyNumberFormat="1" applyFont="1" applyFill="1" applyBorder="1" applyAlignment="1">
      <alignment horizontal="center" vertical="center" wrapText="1"/>
    </xf>
    <xf numFmtId="167" fontId="100" fillId="0" borderId="4" xfId="3" applyNumberFormat="1" applyFont="1" applyFill="1" applyBorder="1" applyAlignment="1">
      <alignment horizontal="center" vertical="center" wrapText="1"/>
    </xf>
    <xf numFmtId="2" fontId="132" fillId="0" borderId="0" xfId="0" applyNumberFormat="1" applyFont="1"/>
    <xf numFmtId="165" fontId="102" fillId="0" borderId="0" xfId="5" applyNumberFormat="1" applyFont="1" applyFill="1" applyBorder="1" applyAlignment="1" applyProtection="1">
      <alignment horizontal="center" vertical="center"/>
      <protection locked="0"/>
    </xf>
    <xf numFmtId="1" fontId="102" fillId="0" borderId="8" xfId="6" applyNumberFormat="1" applyFont="1" applyFill="1" applyBorder="1" applyAlignment="1">
      <alignment horizontal="center" vertical="center" wrapText="1"/>
    </xf>
    <xf numFmtId="0" fontId="135" fillId="0" borderId="2" xfId="7" applyFont="1" applyFill="1" applyBorder="1" applyAlignment="1">
      <alignment horizontal="center" vertical="center" wrapText="1"/>
    </xf>
    <xf numFmtId="14" fontId="102" fillId="0" borderId="2" xfId="6" applyNumberFormat="1" applyFont="1" applyFill="1" applyBorder="1" applyAlignment="1">
      <alignment horizontal="center" vertical="center" wrapText="1"/>
    </xf>
    <xf numFmtId="164" fontId="103" fillId="0" borderId="2" xfId="6" applyNumberFormat="1" applyFont="1" applyFill="1" applyBorder="1" applyAlignment="1">
      <alignment horizontal="left" vertical="center" wrapText="1"/>
    </xf>
    <xf numFmtId="164" fontId="105" fillId="0" borderId="2" xfId="6" applyNumberFormat="1" applyFont="1" applyFill="1" applyBorder="1" applyAlignment="1">
      <alignment vertical="center" wrapText="1"/>
    </xf>
    <xf numFmtId="164" fontId="109" fillId="0" borderId="2" xfId="6" applyNumberFormat="1" applyFont="1" applyFill="1" applyBorder="1" applyAlignment="1">
      <alignment horizontal="center" vertical="center" wrapText="1"/>
    </xf>
    <xf numFmtId="164" fontId="102" fillId="0" borderId="2" xfId="6" applyNumberFormat="1" applyFont="1" applyFill="1" applyBorder="1" applyAlignment="1">
      <alignment horizontal="justify" vertical="center" wrapText="1"/>
    </xf>
    <xf numFmtId="164" fontId="105" fillId="0" borderId="2" xfId="6" applyNumberFormat="1" applyFont="1" applyFill="1" applyBorder="1" applyAlignment="1">
      <alignment horizontal="left" vertical="center" wrapText="1"/>
    </xf>
    <xf numFmtId="49" fontId="100" fillId="0" borderId="2" xfId="5" applyNumberFormat="1" applyFont="1" applyFill="1" applyBorder="1" applyAlignment="1">
      <alignment horizontal="center" vertical="center" wrapText="1"/>
    </xf>
    <xf numFmtId="49" fontId="100" fillId="0" borderId="14" xfId="6" applyNumberFormat="1" applyFont="1" applyFill="1" applyBorder="1" applyAlignment="1">
      <alignment horizontal="center" vertical="center" wrapText="1"/>
    </xf>
    <xf numFmtId="164" fontId="103" fillId="0" borderId="15" xfId="3" applyNumberFormat="1" applyFont="1" applyFill="1" applyBorder="1" applyAlignment="1" applyProtection="1">
      <alignment horizontal="left" vertical="center" wrapText="1"/>
      <protection locked="0"/>
    </xf>
    <xf numFmtId="164" fontId="105" fillId="0" borderId="15" xfId="6" applyNumberFormat="1" applyFont="1" applyFill="1" applyBorder="1" applyAlignment="1" applyProtection="1">
      <alignment vertical="center" wrapText="1"/>
      <protection locked="0"/>
    </xf>
    <xf numFmtId="164" fontId="102" fillId="0" borderId="15" xfId="6" applyNumberFormat="1" applyFont="1" applyFill="1" applyBorder="1" applyAlignment="1" applyProtection="1">
      <alignment horizontal="justify" vertical="center" wrapText="1"/>
      <protection locked="0"/>
    </xf>
    <xf numFmtId="166" fontId="100" fillId="0" borderId="15" xfId="1" applyNumberFormat="1" applyFont="1" applyFill="1" applyBorder="1" applyAlignment="1">
      <alignment horizontal="center" vertical="center" wrapText="1"/>
    </xf>
    <xf numFmtId="164" fontId="103" fillId="0" borderId="15" xfId="6" applyNumberFormat="1" applyFont="1" applyFill="1" applyBorder="1" applyAlignment="1">
      <alignment horizontal="left" vertical="center" wrapText="1"/>
    </xf>
    <xf numFmtId="164" fontId="102" fillId="0" borderId="15" xfId="6" applyNumberFormat="1" applyFont="1" applyFill="1" applyBorder="1" applyAlignment="1">
      <alignment horizontal="justify" vertical="center" wrapText="1"/>
    </xf>
    <xf numFmtId="164" fontId="102" fillId="0" borderId="15" xfId="6" applyNumberFormat="1" applyFont="1" applyFill="1" applyBorder="1" applyAlignment="1">
      <alignment vertical="center" wrapText="1"/>
    </xf>
    <xf numFmtId="164" fontId="102" fillId="0" borderId="15" xfId="3" applyNumberFormat="1" applyFont="1" applyFill="1" applyBorder="1" applyAlignment="1">
      <alignment horizontal="left" vertical="center" wrapText="1"/>
    </xf>
    <xf numFmtId="164" fontId="102" fillId="0" borderId="15" xfId="6" applyNumberFormat="1" applyFont="1" applyFill="1" applyBorder="1" applyAlignment="1" applyProtection="1">
      <alignment horizontal="left" vertical="center" wrapText="1"/>
      <protection locked="0"/>
    </xf>
    <xf numFmtId="164" fontId="102" fillId="0" borderId="15" xfId="3" applyNumberFormat="1" applyFont="1" applyFill="1" applyBorder="1" applyAlignment="1" applyProtection="1">
      <alignment horizontal="left" vertical="center" wrapText="1"/>
      <protection locked="0"/>
    </xf>
    <xf numFmtId="14" fontId="102" fillId="0" borderId="15" xfId="3" applyNumberFormat="1" applyFont="1" applyFill="1" applyBorder="1" applyAlignment="1" applyProtection="1">
      <alignment horizontal="center" vertical="center" wrapText="1"/>
      <protection locked="0"/>
    </xf>
    <xf numFmtId="164" fontId="103" fillId="0" borderId="15" xfId="6" applyNumberFormat="1" applyFont="1" applyFill="1" applyBorder="1" applyAlignment="1" applyProtection="1">
      <alignment horizontal="left" vertical="center" wrapText="1"/>
      <protection locked="0"/>
    </xf>
    <xf numFmtId="1" fontId="105" fillId="0" borderId="15" xfId="5" applyNumberFormat="1" applyFont="1" applyFill="1" applyBorder="1" applyAlignment="1" applyProtection="1">
      <alignment horizontal="center" vertical="center" wrapText="1"/>
      <protection locked="0"/>
    </xf>
    <xf numFmtId="164" fontId="102" fillId="0" borderId="15" xfId="6" applyNumberFormat="1" applyFont="1" applyFill="1" applyBorder="1" applyAlignment="1" applyProtection="1">
      <alignment vertical="center" wrapText="1"/>
      <protection locked="0"/>
    </xf>
    <xf numFmtId="1" fontId="105" fillId="0" borderId="15" xfId="5" quotePrefix="1" applyNumberFormat="1" applyFont="1" applyFill="1" applyBorder="1" applyAlignment="1" applyProtection="1">
      <alignment horizontal="center" vertical="center" wrapText="1"/>
      <protection locked="0"/>
    </xf>
    <xf numFmtId="164" fontId="109" fillId="0" borderId="15" xfId="3" applyNumberFormat="1" applyFont="1" applyFill="1" applyBorder="1" applyAlignment="1" applyProtection="1">
      <alignment horizontal="center" vertical="center" wrapText="1"/>
      <protection locked="0"/>
    </xf>
    <xf numFmtId="164" fontId="105" fillId="0" borderId="15" xfId="3" applyNumberFormat="1" applyFont="1" applyFill="1" applyBorder="1" applyAlignment="1" applyProtection="1">
      <alignment vertical="center" wrapText="1"/>
      <protection locked="0"/>
    </xf>
    <xf numFmtId="164" fontId="100" fillId="0" borderId="15" xfId="3" applyNumberFormat="1" applyFont="1" applyFill="1" applyBorder="1" applyAlignment="1" applyProtection="1">
      <alignment horizontal="left" vertical="center" wrapText="1"/>
      <protection locked="0"/>
    </xf>
    <xf numFmtId="1" fontId="102" fillId="0" borderId="15" xfId="5" applyNumberFormat="1" applyFont="1" applyFill="1" applyBorder="1" applyAlignment="1" applyProtection="1">
      <alignment horizontal="left" vertical="center" wrapText="1"/>
      <protection locked="0"/>
    </xf>
    <xf numFmtId="0" fontId="28" fillId="2" borderId="0" xfId="32633" applyFill="1"/>
    <xf numFmtId="0" fontId="28" fillId="4" borderId="15" xfId="0" applyFont="1" applyFill="1" applyBorder="1" applyAlignment="1">
      <alignment wrapText="1"/>
    </xf>
    <xf numFmtId="0" fontId="129" fillId="5" borderId="15" xfId="0" applyFont="1" applyFill="1" applyBorder="1" applyAlignment="1">
      <alignment horizontal="center" wrapText="1"/>
    </xf>
    <xf numFmtId="0" fontId="129" fillId="6" borderId="15" xfId="0" applyFont="1" applyFill="1" applyBorder="1" applyAlignment="1">
      <alignment horizontal="center" wrapText="1"/>
    </xf>
    <xf numFmtId="0" fontId="128" fillId="3" borderId="15" xfId="0" applyFont="1" applyFill="1" applyBorder="1" applyAlignment="1">
      <alignment horizontal="center" vertical="center"/>
    </xf>
    <xf numFmtId="0" fontId="28" fillId="4" borderId="15" xfId="0" applyFont="1" applyFill="1" applyBorder="1"/>
    <xf numFmtId="0" fontId="28" fillId="2" borderId="15" xfId="0" applyFont="1" applyFill="1" applyBorder="1" applyAlignment="1">
      <alignment horizontal="center" vertical="center"/>
    </xf>
    <xf numFmtId="0" fontId="28" fillId="0" borderId="15" xfId="0" applyFont="1" applyBorder="1" applyAlignment="1">
      <alignment horizontal="center" vertical="center"/>
    </xf>
    <xf numFmtId="0" fontId="126" fillId="7" borderId="15" xfId="0" applyFont="1" applyFill="1" applyBorder="1" applyAlignment="1">
      <alignment horizontal="center"/>
    </xf>
    <xf numFmtId="0" fontId="127" fillId="4" borderId="15" xfId="0" applyFont="1" applyFill="1" applyBorder="1"/>
    <xf numFmtId="0" fontId="127" fillId="4" borderId="15" xfId="0" applyFont="1" applyFill="1" applyBorder="1" applyAlignment="1">
      <alignment horizontal="center"/>
    </xf>
    <xf numFmtId="0" fontId="131" fillId="4" borderId="15" xfId="0" applyFont="1" applyFill="1" applyBorder="1" applyAlignment="1">
      <alignment horizontal="center"/>
    </xf>
    <xf numFmtId="0" fontId="129" fillId="5" borderId="15" xfId="0" applyFont="1" applyFill="1" applyBorder="1" applyAlignment="1">
      <alignment horizontal="center"/>
    </xf>
    <xf numFmtId="0" fontId="129" fillId="6" borderId="15" xfId="0" applyFont="1" applyFill="1" applyBorder="1" applyAlignment="1">
      <alignment horizontal="center"/>
    </xf>
    <xf numFmtId="1" fontId="28" fillId="0" borderId="15" xfId="0" applyNumberFormat="1" applyFont="1" applyBorder="1" applyAlignment="1">
      <alignment horizontal="center" vertical="center"/>
    </xf>
    <xf numFmtId="1" fontId="127" fillId="4" borderId="15" xfId="0" applyNumberFormat="1" applyFont="1" applyFill="1" applyBorder="1" applyAlignment="1">
      <alignment horizontal="center"/>
    </xf>
    <xf numFmtId="1" fontId="126" fillId="7" borderId="15" xfId="0" applyNumberFormat="1" applyFont="1" applyFill="1" applyBorder="1" applyAlignment="1">
      <alignment horizontal="center"/>
    </xf>
    <xf numFmtId="14" fontId="140" fillId="0" borderId="15" xfId="3" applyNumberFormat="1" applyFont="1" applyFill="1" applyBorder="1" applyAlignment="1" applyProtection="1">
      <alignment horizontal="center" vertical="center" wrapText="1"/>
      <protection locked="0"/>
    </xf>
    <xf numFmtId="1" fontId="141" fillId="0" borderId="15" xfId="5" applyNumberFormat="1" applyFont="1" applyFill="1" applyBorder="1" applyAlignment="1" applyProtection="1">
      <alignment horizontal="center" vertical="center" wrapText="1"/>
      <protection locked="0"/>
    </xf>
    <xf numFmtId="166" fontId="142" fillId="0" borderId="15" xfId="1" applyNumberFormat="1" applyFont="1" applyFill="1" applyBorder="1" applyAlignment="1">
      <alignment horizontal="center" vertical="center" wrapText="1"/>
    </xf>
    <xf numFmtId="167" fontId="142" fillId="0" borderId="4" xfId="3" applyNumberFormat="1" applyFont="1" applyFill="1" applyBorder="1" applyAlignment="1">
      <alignment horizontal="center" vertical="center" wrapText="1"/>
    </xf>
    <xf numFmtId="1" fontId="143" fillId="0" borderId="15" xfId="5" applyNumberFormat="1" applyFont="1" applyFill="1" applyBorder="1" applyAlignment="1" applyProtection="1">
      <alignment horizontal="center" vertical="center" wrapText="1"/>
      <protection locked="0"/>
    </xf>
    <xf numFmtId="166" fontId="144" fillId="0" borderId="15" xfId="1" applyNumberFormat="1" applyFont="1" applyFill="1" applyBorder="1" applyAlignment="1">
      <alignment horizontal="center" vertical="center" wrapText="1"/>
    </xf>
    <xf numFmtId="167" fontId="144" fillId="0" borderId="4" xfId="3" applyNumberFormat="1" applyFont="1" applyFill="1" applyBorder="1" applyAlignment="1">
      <alignment horizontal="center" vertical="center" wrapText="1"/>
    </xf>
    <xf numFmtId="1" fontId="145" fillId="0" borderId="15" xfId="5" applyNumberFormat="1" applyFont="1" applyFill="1" applyBorder="1" applyAlignment="1" applyProtection="1">
      <alignment horizontal="center" vertical="center" wrapText="1"/>
      <protection locked="0"/>
    </xf>
    <xf numFmtId="0" fontId="133" fillId="10" borderId="15" xfId="0" applyFont="1" applyFill="1" applyBorder="1" applyAlignment="1">
      <alignment horizontal="center"/>
    </xf>
    <xf numFmtId="14" fontId="146" fillId="0" borderId="0" xfId="0" applyNumberFormat="1" applyFont="1"/>
    <xf numFmtId="166" fontId="147" fillId="0" borderId="15" xfId="1" applyNumberFormat="1" applyFont="1" applyFill="1" applyBorder="1" applyAlignment="1">
      <alignment horizontal="center" vertical="center" wrapText="1"/>
    </xf>
    <xf numFmtId="167" fontId="147" fillId="0" borderId="4" xfId="3" applyNumberFormat="1" applyFont="1" applyFill="1" applyBorder="1" applyAlignment="1">
      <alignment horizontal="center" vertical="center" wrapText="1"/>
    </xf>
    <xf numFmtId="1" fontId="148" fillId="0" borderId="15" xfId="5" applyNumberFormat="1" applyFont="1" applyFill="1" applyBorder="1" applyAlignment="1" applyProtection="1">
      <alignment horizontal="center" vertical="center" wrapText="1"/>
      <protection locked="0"/>
    </xf>
    <xf numFmtId="166" fontId="149" fillId="0" borderId="15" xfId="1" applyNumberFormat="1" applyFont="1" applyFill="1" applyBorder="1" applyAlignment="1">
      <alignment horizontal="center" vertical="center" wrapText="1"/>
    </xf>
    <xf numFmtId="167" fontId="149" fillId="0" borderId="4" xfId="3" applyNumberFormat="1" applyFont="1" applyFill="1" applyBorder="1" applyAlignment="1">
      <alignment horizontal="center" vertical="center" wrapText="1"/>
    </xf>
    <xf numFmtId="164" fontId="103" fillId="0" borderId="15" xfId="3" applyNumberFormat="1" applyFont="1" applyFill="1" applyBorder="1" applyAlignment="1" applyProtection="1">
      <alignment vertical="center" wrapText="1"/>
      <protection locked="0"/>
    </xf>
    <xf numFmtId="164" fontId="105" fillId="0" borderId="15" xfId="6" applyNumberFormat="1" applyFont="1" applyFill="1" applyBorder="1" applyAlignment="1">
      <alignment vertical="center" wrapText="1"/>
    </xf>
    <xf numFmtId="164" fontId="100" fillId="0" borderId="15" xfId="6" applyNumberFormat="1" applyFont="1" applyFill="1" applyBorder="1" applyAlignment="1" applyProtection="1">
      <alignment horizontal="justify" vertical="center" wrapText="1"/>
      <protection locked="0"/>
    </xf>
    <xf numFmtId="0" fontId="26" fillId="4" borderId="15" xfId="0" applyFont="1" applyFill="1" applyBorder="1"/>
    <xf numFmtId="164" fontId="125" fillId="0" borderId="15" xfId="3" applyNumberFormat="1" applyFont="1" applyFill="1" applyBorder="1" applyAlignment="1" applyProtection="1">
      <alignment horizontal="center" vertical="center" wrapText="1"/>
      <protection locked="0"/>
    </xf>
    <xf numFmtId="166" fontId="150" fillId="0" borderId="15" xfId="1" applyNumberFormat="1" applyFont="1" applyFill="1" applyBorder="1" applyAlignment="1">
      <alignment horizontal="center" vertical="center" wrapText="1"/>
    </xf>
    <xf numFmtId="167" fontId="150" fillId="0" borderId="4" xfId="3" applyNumberFormat="1" applyFont="1" applyFill="1" applyBorder="1" applyAlignment="1">
      <alignment horizontal="center" vertical="center" wrapText="1"/>
    </xf>
    <xf numFmtId="164" fontId="102" fillId="0" borderId="15" xfId="6" applyNumberFormat="1" applyFont="1" applyFill="1" applyBorder="1" applyAlignment="1">
      <alignment horizontal="left" vertical="center" wrapText="1"/>
    </xf>
    <xf numFmtId="164" fontId="105" fillId="0" borderId="15" xfId="3" applyNumberFormat="1" applyFont="1" applyFill="1" applyBorder="1" applyAlignment="1">
      <alignment horizontal="center" vertical="center" wrapText="1"/>
    </xf>
    <xf numFmtId="168" fontId="102" fillId="0" borderId="15" xfId="3" applyNumberFormat="1" applyFont="1" applyFill="1" applyBorder="1" applyAlignment="1">
      <alignment horizontal="center" vertical="center" wrapText="1"/>
    </xf>
    <xf numFmtId="14" fontId="102" fillId="0" borderId="15" xfId="6" applyNumberFormat="1" applyFont="1" applyFill="1" applyBorder="1" applyAlignment="1" applyProtection="1">
      <alignment horizontal="center" vertical="center" wrapText="1"/>
      <protection locked="0"/>
    </xf>
    <xf numFmtId="164" fontId="125" fillId="0" borderId="15" xfId="3" applyNumberFormat="1" applyFont="1" applyFill="1" applyBorder="1" applyAlignment="1">
      <alignment horizontal="center" vertical="center" wrapText="1"/>
    </xf>
    <xf numFmtId="165" fontId="151" fillId="0" borderId="7" xfId="5" applyNumberFormat="1" applyFont="1" applyFill="1" applyBorder="1" applyAlignment="1" applyProtection="1">
      <alignment horizontal="center" vertical="center"/>
      <protection locked="0"/>
    </xf>
    <xf numFmtId="0" fontId="100" fillId="0" borderId="15" xfId="95" applyFont="1" applyBorder="1" applyAlignment="1">
      <alignment horizontal="center" vertical="center"/>
    </xf>
    <xf numFmtId="0" fontId="138" fillId="0" borderId="15" xfId="95" applyFont="1" applyBorder="1" applyAlignment="1">
      <alignment horizontal="center" vertical="center" wrapText="1"/>
    </xf>
    <xf numFmtId="0" fontId="102" fillId="0" borderId="15" xfId="95" applyFont="1" applyBorder="1" applyAlignment="1">
      <alignment horizontal="justify" vertical="center" wrapText="1"/>
    </xf>
    <xf numFmtId="166" fontId="154" fillId="0" borderId="15" xfId="1" applyNumberFormat="1" applyFont="1" applyFill="1" applyBorder="1" applyAlignment="1">
      <alignment horizontal="center" vertical="center" wrapText="1"/>
    </xf>
    <xf numFmtId="167" fontId="154" fillId="0" borderId="4" xfId="3" applyNumberFormat="1" applyFont="1" applyFill="1" applyBorder="1" applyAlignment="1">
      <alignment horizontal="center" vertical="center" wrapText="1"/>
    </xf>
    <xf numFmtId="166" fontId="0" fillId="0" borderId="0" xfId="0" applyNumberFormat="1"/>
    <xf numFmtId="167" fontId="0" fillId="0" borderId="0" xfId="0" applyNumberFormat="1"/>
    <xf numFmtId="166" fontId="103" fillId="0" borderId="0" xfId="0" applyNumberFormat="1" applyFont="1" applyAlignment="1">
      <alignment horizontal="left" vertical="center" wrapText="1"/>
    </xf>
    <xf numFmtId="49" fontId="100" fillId="0" borderId="0" xfId="0" applyNumberFormat="1" applyFont="1" applyAlignment="1">
      <alignment horizontal="center" vertical="center" wrapText="1"/>
    </xf>
    <xf numFmtId="166" fontId="100" fillId="0" borderId="0" xfId="0" applyNumberFormat="1" applyFont="1" applyAlignment="1">
      <alignment horizontal="left" vertical="center" wrapText="1"/>
    </xf>
    <xf numFmtId="166" fontId="107" fillId="0" borderId="3" xfId="0" applyNumberFormat="1" applyFont="1" applyBorder="1" applyAlignment="1">
      <alignment horizontal="center" vertical="center" wrapText="1"/>
    </xf>
    <xf numFmtId="167" fontId="107" fillId="0" borderId="6" xfId="0" applyNumberFormat="1" applyFont="1" applyBorder="1" applyAlignment="1">
      <alignment horizontal="center" vertical="center" wrapText="1"/>
    </xf>
    <xf numFmtId="0" fontId="20" fillId="4" borderId="15" xfId="0" applyFont="1" applyFill="1" applyBorder="1"/>
    <xf numFmtId="166" fontId="155" fillId="0" borderId="15" xfId="1" applyNumberFormat="1" applyFont="1" applyFill="1" applyBorder="1" applyAlignment="1">
      <alignment horizontal="center" vertical="center" wrapText="1"/>
    </xf>
    <xf numFmtId="167" fontId="155" fillId="0" borderId="4" xfId="3" applyNumberFormat="1" applyFont="1" applyFill="1" applyBorder="1" applyAlignment="1">
      <alignment horizontal="center" vertical="center" wrapText="1"/>
    </xf>
    <xf numFmtId="164" fontId="107" fillId="0" borderId="15" xfId="3" applyNumberFormat="1" applyFont="1" applyFill="1" applyBorder="1" applyAlignment="1">
      <alignment horizontal="center" vertical="center" wrapText="1"/>
    </xf>
    <xf numFmtId="1" fontId="156" fillId="0" borderId="15" xfId="5" applyNumberFormat="1" applyFont="1" applyFill="1" applyBorder="1" applyAlignment="1" applyProtection="1">
      <alignment horizontal="center" vertical="center" wrapText="1"/>
      <protection locked="0"/>
    </xf>
    <xf numFmtId="166" fontId="157" fillId="0" borderId="15" xfId="1" applyNumberFormat="1" applyFont="1" applyFill="1" applyBorder="1" applyAlignment="1">
      <alignment horizontal="center" vertical="center" wrapText="1"/>
    </xf>
    <xf numFmtId="167" fontId="157" fillId="0" borderId="4" xfId="3" applyNumberFormat="1" applyFont="1" applyFill="1" applyBorder="1" applyAlignment="1">
      <alignment horizontal="center" vertical="center" wrapText="1"/>
    </xf>
    <xf numFmtId="1" fontId="148" fillId="0" borderId="3" xfId="5" applyNumberFormat="1" applyFont="1" applyFill="1" applyBorder="1" applyAlignment="1" applyProtection="1">
      <alignment horizontal="center" vertical="center" wrapText="1"/>
      <protection locked="0"/>
    </xf>
    <xf numFmtId="166" fontId="158" fillId="0" borderId="15" xfId="1" applyNumberFormat="1" applyFont="1" applyFill="1" applyBorder="1" applyAlignment="1">
      <alignment horizontal="center" vertical="center" wrapText="1"/>
    </xf>
    <xf numFmtId="167" fontId="158" fillId="0" borderId="4" xfId="3" applyNumberFormat="1" applyFont="1" applyFill="1" applyBorder="1" applyAlignment="1">
      <alignment horizontal="center" vertical="center" wrapText="1"/>
    </xf>
    <xf numFmtId="0" fontId="108" fillId="0" borderId="15" xfId="7" applyFill="1" applyBorder="1" applyAlignment="1">
      <alignment horizontal="center" vertical="center"/>
    </xf>
    <xf numFmtId="1" fontId="159" fillId="0" borderId="15" xfId="5" applyNumberFormat="1" applyFont="1" applyFill="1" applyBorder="1" applyAlignment="1" applyProtection="1">
      <alignment horizontal="center" vertical="center" wrapText="1"/>
      <protection locked="0"/>
    </xf>
    <xf numFmtId="166" fontId="160" fillId="0" borderId="15" xfId="1" applyNumberFormat="1" applyFont="1" applyFill="1" applyBorder="1" applyAlignment="1">
      <alignment horizontal="center" vertical="center" wrapText="1"/>
    </xf>
    <xf numFmtId="167" fontId="160" fillId="0" borderId="4" xfId="3" applyNumberFormat="1" applyFont="1" applyFill="1" applyBorder="1" applyAlignment="1">
      <alignment horizontal="center" vertical="center" wrapText="1"/>
    </xf>
    <xf numFmtId="166" fontId="161" fillId="0" borderId="15" xfId="1" applyNumberFormat="1" applyFont="1" applyFill="1" applyBorder="1" applyAlignment="1">
      <alignment horizontal="center" vertical="center" wrapText="1"/>
    </xf>
    <xf numFmtId="167" fontId="161" fillId="0" borderId="4" xfId="3" applyNumberFormat="1" applyFont="1" applyFill="1" applyBorder="1" applyAlignment="1">
      <alignment horizontal="center" vertical="center" wrapText="1"/>
    </xf>
    <xf numFmtId="164" fontId="105" fillId="0" borderId="3" xfId="6" applyNumberFormat="1" applyFont="1" applyFill="1" applyBorder="1" applyAlignment="1" applyProtection="1">
      <alignment vertical="center" wrapText="1"/>
      <protection locked="0"/>
    </xf>
    <xf numFmtId="14" fontId="100" fillId="0" borderId="15" xfId="3" applyNumberFormat="1" applyFont="1" applyFill="1" applyBorder="1" applyAlignment="1" applyProtection="1">
      <alignment horizontal="center" vertical="center" wrapText="1"/>
      <protection locked="0"/>
    </xf>
    <xf numFmtId="166" fontId="162" fillId="0" borderId="15" xfId="1" applyNumberFormat="1" applyFont="1" applyFill="1" applyBorder="1" applyAlignment="1">
      <alignment horizontal="center" vertical="center" wrapText="1"/>
    </xf>
    <xf numFmtId="167" fontId="162" fillId="0" borderId="4" xfId="3" applyNumberFormat="1" applyFont="1" applyFill="1" applyBorder="1" applyAlignment="1">
      <alignment horizontal="center" vertical="center" wrapText="1"/>
    </xf>
    <xf numFmtId="14" fontId="135" fillId="0" borderId="15" xfId="7" applyNumberFormat="1" applyFont="1" applyFill="1" applyBorder="1" applyAlignment="1">
      <alignment horizontal="center" vertical="center"/>
    </xf>
    <xf numFmtId="164" fontId="135" fillId="0" borderId="15" xfId="7" applyNumberFormat="1" applyFont="1" applyFill="1" applyBorder="1" applyAlignment="1">
      <alignment horizontal="center" vertical="center"/>
    </xf>
    <xf numFmtId="0" fontId="152" fillId="0" borderId="0" xfId="0" applyFont="1" applyAlignment="1">
      <alignment horizontal="center" vertical="center"/>
    </xf>
    <xf numFmtId="0" fontId="135" fillId="0" borderId="0" xfId="0" applyFont="1" applyAlignment="1">
      <alignment horizontal="center" vertical="center" wrapText="1"/>
    </xf>
    <xf numFmtId="0" fontId="103" fillId="0" borderId="0" xfId="32632" applyFont="1" applyAlignment="1">
      <alignment horizontal="center" vertical="center"/>
    </xf>
    <xf numFmtId="166" fontId="164" fillId="0" borderId="15" xfId="1" applyNumberFormat="1" applyFont="1" applyFill="1" applyBorder="1" applyAlignment="1">
      <alignment horizontal="center" vertical="center" wrapText="1"/>
    </xf>
    <xf numFmtId="167" fontId="164" fillId="0" borderId="4" xfId="3" applyNumberFormat="1" applyFont="1" applyFill="1" applyBorder="1" applyAlignment="1">
      <alignment horizontal="center" vertical="center" wrapText="1"/>
    </xf>
    <xf numFmtId="0" fontId="135" fillId="0" borderId="15" xfId="7" applyFont="1" applyFill="1" applyBorder="1" applyAlignment="1">
      <alignment horizontal="center" vertical="center"/>
    </xf>
    <xf numFmtId="164" fontId="135" fillId="0" borderId="15" xfId="7" applyNumberFormat="1" applyFont="1" applyFill="1" applyBorder="1" applyAlignment="1">
      <alignment horizontal="center" vertical="center" wrapText="1"/>
    </xf>
    <xf numFmtId="0" fontId="0" fillId="0" borderId="0" xfId="0" applyAlignment="1">
      <alignment horizontal="center" vertical="center"/>
    </xf>
    <xf numFmtId="0" fontId="153" fillId="0" borderId="0" xfId="0" applyFont="1" applyAlignment="1">
      <alignment horizontal="center" vertical="center"/>
    </xf>
    <xf numFmtId="1" fontId="165" fillId="0" borderId="15" xfId="5" applyNumberFormat="1" applyFont="1" applyFill="1" applyBorder="1" applyAlignment="1" applyProtection="1">
      <alignment horizontal="center" vertical="center" wrapText="1"/>
      <protection locked="0"/>
    </xf>
    <xf numFmtId="166" fontId="166" fillId="0" borderId="15" xfId="1" applyNumberFormat="1" applyFont="1" applyFill="1" applyBorder="1" applyAlignment="1">
      <alignment horizontal="center" vertical="center" wrapText="1"/>
    </xf>
    <xf numFmtId="167" fontId="166" fillId="0" borderId="4" xfId="3" applyNumberFormat="1" applyFont="1" applyFill="1" applyBorder="1" applyAlignment="1">
      <alignment horizontal="center" vertical="center" wrapText="1"/>
    </xf>
    <xf numFmtId="166" fontId="167" fillId="0" borderId="15" xfId="1" applyNumberFormat="1" applyFont="1" applyFill="1" applyBorder="1" applyAlignment="1">
      <alignment horizontal="center" vertical="center" wrapText="1"/>
    </xf>
    <xf numFmtId="167" fontId="167" fillId="0" borderId="4" xfId="3" applyNumberFormat="1" applyFont="1" applyFill="1" applyBorder="1" applyAlignment="1">
      <alignment horizontal="center" vertical="center" wrapText="1"/>
    </xf>
    <xf numFmtId="166" fontId="169" fillId="0" borderId="15" xfId="1" applyNumberFormat="1" applyFont="1" applyFill="1" applyBorder="1" applyAlignment="1">
      <alignment horizontal="center" vertical="center" wrapText="1"/>
    </xf>
    <xf numFmtId="167" fontId="169" fillId="0" borderId="4" xfId="3" applyNumberFormat="1" applyFont="1" applyFill="1" applyBorder="1" applyAlignment="1">
      <alignment horizontal="center" vertical="center" wrapText="1"/>
    </xf>
    <xf numFmtId="1" fontId="170" fillId="0" borderId="15" xfId="5" applyNumberFormat="1" applyFont="1" applyFill="1" applyBorder="1" applyAlignment="1" applyProtection="1">
      <alignment horizontal="center" vertical="center" wrapText="1"/>
      <protection locked="0"/>
    </xf>
    <xf numFmtId="166" fontId="171" fillId="0" borderId="15" xfId="1" applyNumberFormat="1" applyFont="1" applyFill="1" applyBorder="1" applyAlignment="1">
      <alignment horizontal="center" vertical="center" wrapText="1"/>
    </xf>
    <xf numFmtId="167" fontId="171" fillId="0" borderId="4" xfId="3" applyNumberFormat="1" applyFont="1" applyFill="1" applyBorder="1" applyAlignment="1">
      <alignment horizontal="center" vertical="center" wrapText="1"/>
    </xf>
    <xf numFmtId="0" fontId="108" fillId="0" borderId="0" xfId="7"/>
    <xf numFmtId="1" fontId="173" fillId="0" borderId="15" xfId="5" applyNumberFormat="1" applyFont="1" applyFill="1" applyBorder="1" applyAlignment="1" applyProtection="1">
      <alignment horizontal="center" vertical="center" wrapText="1"/>
      <protection locked="0"/>
    </xf>
    <xf numFmtId="166" fontId="174" fillId="0" borderId="15" xfId="1" applyNumberFormat="1" applyFont="1" applyFill="1" applyBorder="1" applyAlignment="1">
      <alignment horizontal="center" vertical="center" wrapText="1"/>
    </xf>
    <xf numFmtId="167" fontId="174" fillId="0" borderId="4" xfId="3" applyNumberFormat="1" applyFont="1" applyFill="1" applyBorder="1" applyAlignment="1">
      <alignment horizontal="center" vertical="center" wrapText="1"/>
    </xf>
    <xf numFmtId="1" fontId="175" fillId="0" borderId="15" xfId="5" applyNumberFormat="1" applyFont="1" applyFill="1" applyBorder="1" applyAlignment="1" applyProtection="1">
      <alignment horizontal="center" vertical="center" wrapText="1"/>
      <protection locked="0"/>
    </xf>
    <xf numFmtId="166" fontId="176" fillId="0" borderId="15" xfId="1" applyNumberFormat="1" applyFont="1" applyFill="1" applyBorder="1" applyAlignment="1">
      <alignment horizontal="center" vertical="center" wrapText="1"/>
    </xf>
    <xf numFmtId="167" fontId="176" fillId="0" borderId="4" xfId="3" applyNumberFormat="1" applyFont="1" applyFill="1" applyBorder="1" applyAlignment="1">
      <alignment horizontal="center" vertical="center" wrapText="1"/>
    </xf>
    <xf numFmtId="164" fontId="100" fillId="0" borderId="15" xfId="6" applyNumberFormat="1" applyFont="1" applyFill="1" applyBorder="1" applyAlignment="1" applyProtection="1">
      <alignment horizontal="left" vertical="center" wrapText="1"/>
      <protection locked="0"/>
    </xf>
    <xf numFmtId="0" fontId="7" fillId="2" borderId="0" xfId="8152" applyFont="1" applyFill="1"/>
    <xf numFmtId="1" fontId="177" fillId="0" borderId="15" xfId="5" applyNumberFormat="1" applyFont="1" applyFill="1" applyBorder="1" applyAlignment="1" applyProtection="1">
      <alignment horizontal="center" vertical="center" wrapText="1"/>
      <protection locked="0"/>
    </xf>
    <xf numFmtId="166" fontId="178" fillId="0" borderId="15" xfId="1" applyNumberFormat="1" applyFont="1" applyFill="1" applyBorder="1" applyAlignment="1">
      <alignment horizontal="center" vertical="center" wrapText="1"/>
    </xf>
    <xf numFmtId="167" fontId="178" fillId="0" borderId="4" xfId="3" applyNumberFormat="1" applyFont="1" applyFill="1" applyBorder="1" applyAlignment="1">
      <alignment horizontal="center" vertical="center" wrapText="1"/>
    </xf>
    <xf numFmtId="1" fontId="179" fillId="0" borderId="15" xfId="5" applyNumberFormat="1" applyFont="1" applyFill="1" applyBorder="1" applyAlignment="1" applyProtection="1">
      <alignment horizontal="center" vertical="center" wrapText="1"/>
      <protection locked="0"/>
    </xf>
    <xf numFmtId="166" fontId="180" fillId="0" borderId="15" xfId="1" applyNumberFormat="1" applyFont="1" applyFill="1" applyBorder="1" applyAlignment="1">
      <alignment horizontal="center" vertical="center" wrapText="1"/>
    </xf>
    <xf numFmtId="167" fontId="180" fillId="0" borderId="4" xfId="3" applyNumberFormat="1" applyFont="1" applyFill="1" applyBorder="1" applyAlignment="1">
      <alignment horizontal="center" vertical="center" wrapText="1"/>
    </xf>
    <xf numFmtId="1" fontId="181" fillId="0" borderId="15" xfId="5" applyNumberFormat="1" applyFont="1" applyFill="1" applyBorder="1" applyAlignment="1" applyProtection="1">
      <alignment horizontal="center" vertical="center" wrapText="1"/>
      <protection locked="0"/>
    </xf>
    <xf numFmtId="166" fontId="182" fillId="0" borderId="15" xfId="1" applyNumberFormat="1" applyFont="1" applyFill="1" applyBorder="1" applyAlignment="1">
      <alignment horizontal="center" vertical="center" wrapText="1"/>
    </xf>
    <xf numFmtId="167" fontId="182" fillId="0" borderId="4" xfId="3" applyNumberFormat="1" applyFont="1" applyFill="1" applyBorder="1" applyAlignment="1">
      <alignment horizontal="center" vertical="center" wrapText="1"/>
    </xf>
    <xf numFmtId="0" fontId="29" fillId="0" borderId="0" xfId="32631"/>
    <xf numFmtId="0" fontId="112" fillId="0" borderId="0" xfId="0" applyFont="1" applyAlignment="1">
      <alignment horizontal="center" vertical="center"/>
    </xf>
    <xf numFmtId="0" fontId="137" fillId="2" borderId="0" xfId="0" applyFont="1" applyFill="1"/>
    <xf numFmtId="14" fontId="108" fillId="0" borderId="15" xfId="7" applyNumberFormat="1" applyFill="1" applyBorder="1" applyAlignment="1">
      <alignment horizontal="center" vertical="center"/>
    </xf>
    <xf numFmtId="166" fontId="183" fillId="0" borderId="15" xfId="1" applyNumberFormat="1" applyFont="1" applyFill="1" applyBorder="1" applyAlignment="1">
      <alignment horizontal="center" vertical="center" wrapText="1"/>
    </xf>
    <xf numFmtId="167" fontId="183" fillId="0" borderId="4" xfId="3" applyNumberFormat="1" applyFont="1" applyFill="1" applyBorder="1" applyAlignment="1">
      <alignment horizontal="center" vertical="center" wrapText="1"/>
    </xf>
    <xf numFmtId="164" fontId="108" fillId="0" borderId="15" xfId="7" applyNumberFormat="1" applyFill="1" applyBorder="1" applyAlignment="1">
      <alignment horizontal="center" vertical="center" wrapText="1"/>
    </xf>
    <xf numFmtId="164" fontId="108" fillId="0" borderId="15" xfId="7" applyNumberFormat="1" applyFill="1" applyBorder="1" applyAlignment="1">
      <alignment horizontal="center" vertical="center"/>
    </xf>
    <xf numFmtId="164" fontId="107" fillId="0" borderId="3" xfId="0" applyNumberFormat="1" applyFont="1" applyBorder="1" applyAlignment="1">
      <alignment horizontal="center" vertical="center"/>
    </xf>
    <xf numFmtId="1" fontId="184" fillId="0" borderId="15" xfId="5" applyNumberFormat="1" applyFont="1" applyFill="1" applyBorder="1" applyAlignment="1" applyProtection="1">
      <alignment horizontal="center" vertical="center" wrapText="1"/>
      <protection locked="0"/>
    </xf>
    <xf numFmtId="166" fontId="185" fillId="0" borderId="15" xfId="1" applyNumberFormat="1" applyFont="1" applyFill="1" applyBorder="1" applyAlignment="1">
      <alignment horizontal="center" vertical="center" wrapText="1"/>
    </xf>
    <xf numFmtId="167" fontId="185" fillId="0" borderId="4" xfId="3" applyNumberFormat="1" applyFont="1" applyFill="1" applyBorder="1" applyAlignment="1">
      <alignment horizontal="center" vertical="center" wrapText="1"/>
    </xf>
    <xf numFmtId="166" fontId="186" fillId="0" borderId="15" xfId="1" applyNumberFormat="1" applyFont="1" applyFill="1" applyBorder="1" applyAlignment="1">
      <alignment horizontal="center" vertical="center" wrapText="1"/>
    </xf>
    <xf numFmtId="167" fontId="186" fillId="0" borderId="4" xfId="3" applyNumberFormat="1" applyFont="1" applyFill="1" applyBorder="1" applyAlignment="1">
      <alignment horizontal="center" vertical="center" wrapText="1"/>
    </xf>
    <xf numFmtId="166" fontId="187" fillId="0" borderId="15" xfId="1" applyNumberFormat="1" applyFont="1" applyFill="1" applyBorder="1" applyAlignment="1">
      <alignment horizontal="center" vertical="center" wrapText="1"/>
    </xf>
    <xf numFmtId="167" fontId="187" fillId="0" borderId="4" xfId="3" applyNumberFormat="1" applyFont="1" applyFill="1" applyBorder="1" applyAlignment="1">
      <alignment horizontal="center" vertical="center" wrapText="1"/>
    </xf>
    <xf numFmtId="14" fontId="138" fillId="0" borderId="15" xfId="7" applyNumberFormat="1" applyFont="1" applyFill="1" applyBorder="1" applyAlignment="1">
      <alignment horizontal="center" vertical="center"/>
    </xf>
    <xf numFmtId="166" fontId="188" fillId="0" borderId="15" xfId="1" applyNumberFormat="1" applyFont="1" applyFill="1" applyBorder="1" applyAlignment="1">
      <alignment horizontal="center" vertical="center" wrapText="1"/>
    </xf>
    <xf numFmtId="167" fontId="188" fillId="0" borderId="4" xfId="3" applyNumberFormat="1" applyFont="1" applyFill="1" applyBorder="1" applyAlignment="1">
      <alignment horizontal="center" vertical="center" wrapText="1"/>
    </xf>
    <xf numFmtId="164" fontId="189" fillId="0" borderId="15" xfId="6" applyNumberFormat="1" applyFont="1" applyFill="1" applyBorder="1" applyAlignment="1" applyProtection="1">
      <alignment horizontal="left" vertical="center" wrapText="1"/>
      <protection locked="0"/>
    </xf>
    <xf numFmtId="0" fontId="108" fillId="0" borderId="0" xfId="7" applyFill="1" applyAlignment="1">
      <alignment vertical="center"/>
    </xf>
    <xf numFmtId="0" fontId="172" fillId="0" borderId="15" xfId="0" applyFont="1" applyBorder="1" applyAlignment="1">
      <alignment horizontal="left"/>
    </xf>
    <xf numFmtId="0" fontId="2" fillId="0" borderId="15" xfId="0" applyFont="1" applyBorder="1" applyAlignment="1">
      <alignment horizontal="center"/>
    </xf>
    <xf numFmtId="0" fontId="4" fillId="0" borderId="15" xfId="0" applyFont="1" applyBorder="1" applyAlignment="1">
      <alignment horizontal="center"/>
    </xf>
    <xf numFmtId="0" fontId="5" fillId="0" borderId="15" xfId="0" applyFont="1" applyBorder="1" applyAlignment="1">
      <alignment horizontal="center"/>
    </xf>
    <xf numFmtId="0" fontId="9" fillId="0" borderId="15" xfId="0" applyFont="1" applyBorder="1" applyAlignment="1">
      <alignment horizontal="center"/>
    </xf>
    <xf numFmtId="0" fontId="6" fillId="0" borderId="15" xfId="0" applyFont="1" applyBorder="1"/>
    <xf numFmtId="0" fontId="12" fillId="0" borderId="15" xfId="0" applyFont="1" applyBorder="1" applyAlignment="1">
      <alignment horizontal="center"/>
    </xf>
    <xf numFmtId="0" fontId="10" fillId="0" borderId="15" xfId="0" applyFont="1" applyBorder="1" applyAlignment="1">
      <alignment horizontal="center"/>
    </xf>
    <xf numFmtId="0" fontId="8" fillId="0" borderId="15" xfId="0" applyFont="1" applyBorder="1" applyAlignment="1">
      <alignment horizontal="center"/>
    </xf>
    <xf numFmtId="0" fontId="11" fillId="0" borderId="15" xfId="0" applyFont="1" applyBorder="1" applyAlignment="1">
      <alignment horizontal="center"/>
    </xf>
    <xf numFmtId="0" fontId="3" fillId="0" borderId="15" xfId="0" applyFont="1" applyBorder="1"/>
    <xf numFmtId="0" fontId="3" fillId="0" borderId="15" xfId="0" applyFont="1" applyBorder="1" applyAlignment="1">
      <alignment horizontal="center"/>
    </xf>
    <xf numFmtId="0" fontId="14" fillId="0" borderId="15" xfId="0" applyFont="1" applyBorder="1" applyAlignment="1">
      <alignment horizontal="center"/>
    </xf>
    <xf numFmtId="0" fontId="13" fillId="0" borderId="15" xfId="0" applyFont="1" applyBorder="1" applyAlignment="1">
      <alignment horizontal="center"/>
    </xf>
    <xf numFmtId="0" fontId="15" fillId="0" borderId="15" xfId="0" applyFont="1" applyBorder="1" applyAlignment="1">
      <alignment horizontal="center"/>
    </xf>
    <xf numFmtId="0" fontId="17" fillId="0" borderId="15" xfId="0" applyFont="1" applyBorder="1" applyAlignment="1">
      <alignment horizontal="left"/>
    </xf>
    <xf numFmtId="0" fontId="16" fillId="0" borderId="15" xfId="0" applyFont="1" applyBorder="1" applyAlignment="1">
      <alignment horizontal="center"/>
    </xf>
    <xf numFmtId="0" fontId="19" fillId="0" borderId="15" xfId="0" applyFont="1" applyBorder="1" applyAlignment="1">
      <alignment horizontal="center"/>
    </xf>
    <xf numFmtId="0" fontId="6" fillId="0" borderId="15" xfId="0" applyFont="1" applyBorder="1" applyAlignment="1">
      <alignment horizontal="left"/>
    </xf>
    <xf numFmtId="0" fontId="22" fillId="0" borderId="15" xfId="0" applyFont="1" applyBorder="1" applyAlignment="1">
      <alignment horizontal="center"/>
    </xf>
    <xf numFmtId="0" fontId="17" fillId="0" borderId="15" xfId="0" applyFont="1" applyBorder="1" applyAlignment="1">
      <alignment horizontal="center"/>
    </xf>
    <xf numFmtId="0" fontId="24" fillId="0" borderId="15" xfId="0" applyFont="1" applyBorder="1" applyAlignment="1">
      <alignment horizontal="left"/>
    </xf>
    <xf numFmtId="0" fontId="24" fillId="0" borderId="15" xfId="0" applyFont="1" applyBorder="1" applyAlignment="1">
      <alignment horizontal="center"/>
    </xf>
    <xf numFmtId="0" fontId="23" fillId="0" borderId="15" xfId="0" applyFont="1" applyBorder="1" applyAlignment="1">
      <alignment horizontal="center"/>
    </xf>
    <xf numFmtId="0" fontId="25" fillId="0" borderId="15" xfId="0" applyFont="1" applyBorder="1" applyAlignment="1">
      <alignment horizontal="left"/>
    </xf>
    <xf numFmtId="0" fontId="2" fillId="0" borderId="15" xfId="0" applyFont="1" applyBorder="1"/>
    <xf numFmtId="0" fontId="25" fillId="0" borderId="15" xfId="0" applyFont="1" applyBorder="1"/>
    <xf numFmtId="0" fontId="27" fillId="0" borderId="15" xfId="0" applyFont="1" applyBorder="1" applyAlignment="1">
      <alignment horizontal="center"/>
    </xf>
    <xf numFmtId="0" fontId="100" fillId="0" borderId="15" xfId="32614" applyFont="1" applyBorder="1" applyAlignment="1">
      <alignment horizontal="center" vertical="center" wrapText="1"/>
    </xf>
    <xf numFmtId="0" fontId="102" fillId="0" borderId="15" xfId="0" applyFont="1" applyBorder="1" applyAlignment="1">
      <alignment horizontal="center" vertical="center" wrapText="1"/>
    </xf>
    <xf numFmtId="0" fontId="105" fillId="0" borderId="3" xfId="0" applyFont="1" applyBorder="1" applyAlignment="1">
      <alignment horizontal="left" vertical="center" wrapText="1"/>
    </xf>
    <xf numFmtId="0" fontId="100" fillId="0" borderId="3" xfId="0" applyFont="1" applyBorder="1" applyAlignment="1">
      <alignment horizontal="justify" vertical="center" wrapText="1"/>
    </xf>
    <xf numFmtId="0" fontId="125" fillId="0" borderId="15" xfId="0" applyFont="1" applyBorder="1" applyAlignment="1">
      <alignment horizontal="center" vertical="center" wrapText="1"/>
    </xf>
    <xf numFmtId="0" fontId="105" fillId="0" borderId="6" xfId="0" applyFont="1" applyBorder="1" applyAlignment="1">
      <alignment vertical="center" wrapText="1"/>
    </xf>
    <xf numFmtId="0" fontId="100" fillId="0" borderId="2" xfId="32614" applyFont="1" applyBorder="1" applyAlignment="1">
      <alignment horizontal="center" vertical="center" wrapText="1"/>
    </xf>
    <xf numFmtId="0" fontId="105" fillId="0" borderId="15" xfId="0" applyFont="1" applyBorder="1" applyAlignment="1">
      <alignment horizontal="left" vertical="center" wrapText="1"/>
    </xf>
    <xf numFmtId="0" fontId="105" fillId="0" borderId="4" xfId="0" applyFont="1" applyBorder="1" applyAlignment="1">
      <alignment vertical="center" wrapText="1"/>
    </xf>
    <xf numFmtId="0" fontId="105" fillId="0" borderId="14" xfId="0" applyFont="1" applyBorder="1" applyAlignment="1">
      <alignment vertical="center" wrapText="1"/>
    </xf>
    <xf numFmtId="0" fontId="105" fillId="0" borderId="2" xfId="0" applyFont="1" applyBorder="1" applyAlignment="1">
      <alignment horizontal="left" vertical="center" wrapText="1"/>
    </xf>
    <xf numFmtId="0" fontId="136" fillId="0" borderId="15" xfId="0" applyFont="1" applyBorder="1" applyAlignment="1">
      <alignment horizontal="center" vertical="center" wrapText="1"/>
    </xf>
    <xf numFmtId="1" fontId="191" fillId="0" borderId="15" xfId="5" applyNumberFormat="1" applyFont="1" applyFill="1" applyBorder="1" applyAlignment="1" applyProtection="1">
      <alignment horizontal="center" vertical="center" wrapText="1"/>
      <protection locked="0"/>
    </xf>
    <xf numFmtId="164" fontId="190" fillId="0" borderId="15" xfId="6" applyNumberFormat="1" applyFont="1" applyFill="1" applyBorder="1" applyAlignment="1" applyProtection="1">
      <alignment horizontal="left" vertical="center" wrapText="1"/>
      <protection locked="0"/>
    </xf>
    <xf numFmtId="166" fontId="192" fillId="0" borderId="15" xfId="1" applyNumberFormat="1" applyFont="1" applyFill="1" applyBorder="1" applyAlignment="1">
      <alignment horizontal="center" vertical="center" wrapText="1"/>
    </xf>
    <xf numFmtId="167" fontId="192" fillId="0" borderId="4" xfId="3" applyNumberFormat="1" applyFont="1" applyFill="1" applyBorder="1" applyAlignment="1">
      <alignment horizontal="center" vertical="center" wrapText="1"/>
    </xf>
    <xf numFmtId="0" fontId="128" fillId="3" borderId="11" xfId="0" applyFont="1" applyFill="1" applyBorder="1" applyAlignment="1">
      <alignment horizontal="center" vertical="center"/>
    </xf>
    <xf numFmtId="0" fontId="128" fillId="3" borderId="3" xfId="0" applyFont="1" applyFill="1" applyBorder="1" applyAlignment="1">
      <alignment horizontal="center" vertical="center"/>
    </xf>
    <xf numFmtId="0" fontId="126" fillId="3" borderId="15" xfId="0" applyFont="1" applyFill="1" applyBorder="1" applyAlignment="1">
      <alignment horizontal="center"/>
    </xf>
    <xf numFmtId="0" fontId="118" fillId="2" borderId="0" xfId="32633" applyFont="1" applyFill="1" applyAlignment="1">
      <alignment horizontal="left" wrapText="1"/>
    </xf>
    <xf numFmtId="0" fontId="113" fillId="2" borderId="0" xfId="32633" applyFont="1" applyFill="1" applyAlignment="1">
      <alignment horizontal="left" wrapText="1"/>
    </xf>
    <xf numFmtId="14" fontId="116" fillId="2" borderId="0" xfId="0" applyNumberFormat="1" applyFont="1" applyFill="1" applyAlignment="1">
      <alignment horizontal="left" vertical="top" wrapText="1"/>
    </xf>
    <xf numFmtId="0" fontId="126" fillId="3" borderId="4" xfId="0" applyFont="1" applyFill="1" applyBorder="1" applyAlignment="1">
      <alignment horizontal="center"/>
    </xf>
    <xf numFmtId="0" fontId="126" fillId="3" borderId="10" xfId="0" applyFont="1" applyFill="1" applyBorder="1" applyAlignment="1">
      <alignment horizontal="center"/>
    </xf>
    <xf numFmtId="0" fontId="126" fillId="3" borderId="7" xfId="0" applyFont="1" applyFill="1" applyBorder="1" applyAlignment="1">
      <alignment horizontal="center"/>
    </xf>
    <xf numFmtId="0" fontId="126" fillId="3" borderId="2" xfId="0" applyFont="1" applyFill="1" applyBorder="1" applyAlignment="1">
      <alignment horizontal="center"/>
    </xf>
    <xf numFmtId="0" fontId="126" fillId="3" borderId="3" xfId="0" applyFont="1" applyFill="1" applyBorder="1" applyAlignment="1">
      <alignment horizontal="center"/>
    </xf>
    <xf numFmtId="0" fontId="130" fillId="8" borderId="4" xfId="0" applyFont="1" applyFill="1" applyBorder="1" applyAlignment="1">
      <alignment horizontal="center"/>
    </xf>
    <xf numFmtId="0" fontId="130" fillId="8" borderId="7" xfId="0" applyFont="1" applyFill="1" applyBorder="1" applyAlignment="1">
      <alignment horizontal="center"/>
    </xf>
    <xf numFmtId="0" fontId="130" fillId="9" borderId="4" xfId="0" applyFont="1" applyFill="1" applyBorder="1" applyAlignment="1">
      <alignment horizontal="center"/>
    </xf>
    <xf numFmtId="0" fontId="130" fillId="9" borderId="7" xfId="0" applyFont="1" applyFill="1" applyBorder="1" applyAlignment="1">
      <alignment horizontal="center"/>
    </xf>
    <xf numFmtId="0" fontId="128" fillId="3" borderId="2" xfId="0" applyFont="1" applyFill="1" applyBorder="1" applyAlignment="1">
      <alignment horizontal="center" vertical="center"/>
    </xf>
    <xf numFmtId="0" fontId="130" fillId="8" borderId="9" xfId="0" applyFont="1" applyFill="1" applyBorder="1" applyAlignment="1">
      <alignment horizontal="center"/>
    </xf>
    <xf numFmtId="0" fontId="130" fillId="8" borderId="0" xfId="0" applyFont="1" applyFill="1" applyAlignment="1">
      <alignment horizontal="center"/>
    </xf>
    <xf numFmtId="0" fontId="130" fillId="8" borderId="12" xfId="0" applyFont="1" applyFill="1" applyBorder="1" applyAlignment="1">
      <alignment horizontal="center"/>
    </xf>
    <xf numFmtId="0" fontId="113" fillId="0" borderId="0" xfId="0" applyFont="1" applyAlignment="1">
      <alignment horizontal="center" vertical="center" wrapText="1"/>
    </xf>
    <xf numFmtId="14" fontId="121" fillId="0" borderId="0" xfId="0" applyNumberFormat="1" applyFont="1" applyAlignment="1">
      <alignment horizontal="center" vertical="center" wrapText="1"/>
    </xf>
    <xf numFmtId="0" fontId="108" fillId="0" borderId="13" xfId="7" applyFill="1" applyBorder="1" applyAlignment="1">
      <alignment horizontal="left"/>
    </xf>
    <xf numFmtId="0" fontId="108" fillId="0" borderId="0" xfId="7" applyFill="1" applyBorder="1" applyAlignment="1">
      <alignment horizontal="left"/>
    </xf>
    <xf numFmtId="0" fontId="118" fillId="2" borderId="0" xfId="32614" applyFont="1" applyFill="1" applyAlignment="1">
      <alignment horizontal="center" wrapText="1"/>
    </xf>
    <xf numFmtId="0" fontId="113" fillId="2" borderId="0" xfId="32614" applyFont="1" applyFill="1" applyAlignment="1">
      <alignment horizontal="center" wrapText="1"/>
    </xf>
    <xf numFmtId="0" fontId="119" fillId="2" borderId="0" xfId="32614" applyFont="1" applyFill="1" applyAlignment="1">
      <alignment horizontal="center"/>
    </xf>
    <xf numFmtId="0" fontId="114" fillId="2" borderId="0" xfId="32614" applyFont="1" applyFill="1" applyAlignment="1">
      <alignment horizontal="center"/>
    </xf>
    <xf numFmtId="0" fontId="113" fillId="2" borderId="0" xfId="2841" applyFont="1" applyFill="1" applyAlignment="1">
      <alignment horizontal="center" wrapText="1"/>
    </xf>
    <xf numFmtId="0" fontId="116" fillId="2" borderId="0" xfId="2841" applyFont="1" applyFill="1" applyAlignment="1">
      <alignment horizontal="center" vertical="top"/>
    </xf>
    <xf numFmtId="0" fontId="118" fillId="2" borderId="0" xfId="2842" applyFont="1" applyFill="1" applyAlignment="1">
      <alignment horizontal="center" wrapText="1"/>
    </xf>
    <xf numFmtId="0" fontId="118" fillId="0" borderId="0" xfId="32631" applyFont="1" applyAlignment="1">
      <alignment horizontal="center" wrapText="1"/>
    </xf>
    <xf numFmtId="0" fontId="113" fillId="0" borderId="0" xfId="32631" applyFont="1" applyAlignment="1">
      <alignment horizontal="center" wrapText="1"/>
    </xf>
    <xf numFmtId="14" fontId="116" fillId="0" borderId="0" xfId="0" applyNumberFormat="1" applyFont="1" applyAlignment="1">
      <alignment horizontal="left" vertical="top" wrapText="1"/>
    </xf>
    <xf numFmtId="0" fontId="0" fillId="0" borderId="0" xfId="0" applyAlignment="1">
      <alignment horizontal="left"/>
    </xf>
    <xf numFmtId="0" fontId="123" fillId="2" borderId="0" xfId="0" applyFont="1" applyFill="1" applyAlignment="1">
      <alignment horizontal="center" vertical="center" wrapText="1"/>
    </xf>
    <xf numFmtId="14" fontId="124" fillId="2" borderId="0" xfId="0" applyNumberFormat="1" applyFont="1" applyFill="1" applyAlignment="1">
      <alignment horizontal="center" vertical="center" wrapText="1"/>
    </xf>
    <xf numFmtId="0" fontId="0" fillId="0" borderId="0" xfId="0" applyFill="1"/>
    <xf numFmtId="164" fontId="136" fillId="0" borderId="15" xfId="3" applyNumberFormat="1" applyFont="1" applyFill="1" applyBorder="1" applyAlignment="1" applyProtection="1">
      <alignment horizontal="center" vertical="center" wrapText="1"/>
      <protection locked="0"/>
    </xf>
    <xf numFmtId="0" fontId="152" fillId="0" borderId="15" xfId="0" applyFont="1" applyFill="1" applyBorder="1" applyAlignment="1">
      <alignment horizontal="center" vertical="center"/>
    </xf>
    <xf numFmtId="0" fontId="0" fillId="2" borderId="0" xfId="0" applyNumberFormat="1" applyFill="1"/>
    <xf numFmtId="0" fontId="0" fillId="0" borderId="0" xfId="0" applyNumberFormat="1"/>
    <xf numFmtId="0" fontId="1" fillId="0" borderId="15" xfId="0" applyFont="1" applyBorder="1" applyAlignment="1">
      <alignment horizontal="center"/>
    </xf>
    <xf numFmtId="0" fontId="172" fillId="0" borderId="15" xfId="0" applyFont="1" applyFill="1" applyBorder="1" applyAlignment="1">
      <alignment horizontal="left"/>
    </xf>
    <xf numFmtId="0" fontId="18" fillId="0" borderId="15" xfId="0" applyFont="1" applyFill="1" applyBorder="1" applyAlignment="1">
      <alignment horizontal="left"/>
    </xf>
    <xf numFmtId="0" fontId="15" fillId="0" borderId="15" xfId="0" applyFont="1" applyFill="1" applyBorder="1" applyAlignment="1">
      <alignment horizontal="left"/>
    </xf>
    <xf numFmtId="0" fontId="11" fillId="0" borderId="15" xfId="0" applyFont="1" applyFill="1" applyBorder="1"/>
    <xf numFmtId="0" fontId="3" fillId="0" borderId="15" xfId="0" applyFont="1" applyFill="1" applyBorder="1"/>
    <xf numFmtId="0" fontId="17" fillId="0" borderId="15" xfId="0" applyFont="1" applyFill="1" applyBorder="1" applyAlignment="1">
      <alignment horizontal="left"/>
    </xf>
    <xf numFmtId="0" fontId="22" fillId="0" borderId="15" xfId="0" applyFont="1" applyFill="1" applyBorder="1" applyAlignment="1">
      <alignment horizontal="left"/>
    </xf>
    <xf numFmtId="0" fontId="24" fillId="0" borderId="15" xfId="0" applyFont="1" applyFill="1" applyBorder="1" applyAlignment="1">
      <alignment horizontal="left"/>
    </xf>
    <xf numFmtId="164" fontId="107" fillId="0" borderId="5" xfId="3" applyNumberFormat="1" applyFont="1" applyFill="1" applyBorder="1" applyAlignment="1">
      <alignment horizontal="center" vertical="center" wrapText="1"/>
    </xf>
    <xf numFmtId="14" fontId="102" fillId="0" borderId="15" xfId="3" applyNumberFormat="1" applyFont="1" applyFill="1" applyBorder="1" applyAlignment="1">
      <alignment horizontal="center" vertical="center" wrapText="1"/>
    </xf>
    <xf numFmtId="164" fontId="103" fillId="0" borderId="15" xfId="3" applyNumberFormat="1" applyFont="1" applyFill="1" applyBorder="1" applyAlignment="1">
      <alignment horizontal="center" vertical="center" wrapText="1"/>
    </xf>
    <xf numFmtId="164" fontId="109" fillId="0" borderId="15" xfId="3" applyNumberFormat="1" applyFont="1" applyFill="1" applyBorder="1" applyAlignment="1">
      <alignment horizontal="center" vertical="center" wrapText="1"/>
    </xf>
    <xf numFmtId="14" fontId="193" fillId="0" borderId="15" xfId="3" applyNumberFormat="1" applyFont="1" applyFill="1" applyBorder="1" applyAlignment="1">
      <alignment horizontal="center" vertical="center" wrapText="1"/>
    </xf>
    <xf numFmtId="0" fontId="0" fillId="0" borderId="8" xfId="0" applyFill="1" applyBorder="1" applyAlignment="1">
      <alignment horizontal="center" vertical="center"/>
    </xf>
    <xf numFmtId="0" fontId="102" fillId="0" borderId="15" xfId="0" applyFont="1" applyFill="1" applyBorder="1" applyAlignment="1">
      <alignment horizontal="justify" vertical="center" wrapText="1"/>
    </xf>
    <xf numFmtId="164" fontId="0" fillId="0" borderId="15" xfId="0" applyNumberFormat="1" applyFill="1" applyBorder="1" applyAlignment="1">
      <alignment horizontal="left" vertical="center" wrapText="1"/>
    </xf>
    <xf numFmtId="164" fontId="0" fillId="0" borderId="4" xfId="0" applyNumberFormat="1" applyFill="1" applyBorder="1" applyAlignment="1">
      <alignment horizontal="left" vertical="center" wrapText="1"/>
    </xf>
  </cellXfs>
  <cellStyles count="32635">
    <cellStyle name="Hipervínculo" xfId="7" builtinId="8" customBuiltin="1"/>
    <cellStyle name="Hipervínculo 2" xfId="704" xr:uid="{00000000-0005-0000-0000-000001000000}"/>
    <cellStyle name="Input Custom" xfId="1" xr:uid="{00000000-0005-0000-0000-000002000000}"/>
    <cellStyle name="Input Custom 3" xfId="32630" xr:uid="{00000000-0005-0000-0000-000003000000}"/>
    <cellStyle name="Millares" xfId="5" builtinId="3"/>
    <cellStyle name="Millares 10" xfId="1420" xr:uid="{00000000-0005-0000-0000-000005000000}"/>
    <cellStyle name="Millares 10 2" xfId="6719" xr:uid="{00000000-0005-0000-0000-000006000000}"/>
    <cellStyle name="Millares 10 2 2" xfId="14865" xr:uid="{00000000-0005-0000-0000-000007000000}"/>
    <cellStyle name="Millares 10 2 2 2" xfId="31161" xr:uid="{00000000-0005-0000-0000-000008000000}"/>
    <cellStyle name="Millares 10 2 3" xfId="23015" xr:uid="{00000000-0005-0000-0000-000009000000}"/>
    <cellStyle name="Millares 10 3" xfId="9566" xr:uid="{00000000-0005-0000-0000-00000A000000}"/>
    <cellStyle name="Millares 10 3 2" xfId="25862" xr:uid="{00000000-0005-0000-0000-00000B000000}"/>
    <cellStyle name="Millares 10 4" xfId="17716" xr:uid="{00000000-0005-0000-0000-00000C000000}"/>
    <cellStyle name="Millares 11" xfId="2828" xr:uid="{00000000-0005-0000-0000-00000D000000}"/>
    <cellStyle name="Millares 11 2" xfId="8127" xr:uid="{00000000-0005-0000-0000-00000E000000}"/>
    <cellStyle name="Millares 11 2 2" xfId="16273" xr:uid="{00000000-0005-0000-0000-00000F000000}"/>
    <cellStyle name="Millares 11 2 2 2" xfId="32569" xr:uid="{00000000-0005-0000-0000-000010000000}"/>
    <cellStyle name="Millares 11 2 3" xfId="24423" xr:uid="{00000000-0005-0000-0000-000011000000}"/>
    <cellStyle name="Millares 11 3" xfId="10974" xr:uid="{00000000-0005-0000-0000-000012000000}"/>
    <cellStyle name="Millares 11 3 2" xfId="27270" xr:uid="{00000000-0005-0000-0000-000013000000}"/>
    <cellStyle name="Millares 11 4" xfId="19124" xr:uid="{00000000-0005-0000-0000-000014000000}"/>
    <cellStyle name="Millares 12" xfId="5309" xr:uid="{00000000-0005-0000-0000-000015000000}"/>
    <cellStyle name="Millares 12 2" xfId="13455" xr:uid="{00000000-0005-0000-0000-000016000000}"/>
    <cellStyle name="Millares 12 2 2" xfId="29751" xr:uid="{00000000-0005-0000-0000-000017000000}"/>
    <cellStyle name="Millares 12 3" xfId="21605" xr:uid="{00000000-0005-0000-0000-000018000000}"/>
    <cellStyle name="Millares 13" xfId="8156" xr:uid="{00000000-0005-0000-0000-000019000000}"/>
    <cellStyle name="Millares 13 2" xfId="24452" xr:uid="{00000000-0005-0000-0000-00001A000000}"/>
    <cellStyle name="Millares 14" xfId="16306" xr:uid="{00000000-0005-0000-0000-00001B000000}"/>
    <cellStyle name="Millares 2" xfId="20" xr:uid="{00000000-0005-0000-0000-00001C000000}"/>
    <cellStyle name="Millares 2 10" xfId="8167" xr:uid="{00000000-0005-0000-0000-00001D000000}"/>
    <cellStyle name="Millares 2 10 2" xfId="24463" xr:uid="{00000000-0005-0000-0000-00001E000000}"/>
    <cellStyle name="Millares 2 11" xfId="16317" xr:uid="{00000000-0005-0000-0000-00001F000000}"/>
    <cellStyle name="Millares 2 2" xfId="42" xr:uid="{00000000-0005-0000-0000-000020000000}"/>
    <cellStyle name="Millares 2 2 10" xfId="16339" xr:uid="{00000000-0005-0000-0000-000021000000}"/>
    <cellStyle name="Millares 2 2 2" xfId="86" xr:uid="{00000000-0005-0000-0000-000022000000}"/>
    <cellStyle name="Millares 2 2 2 2" xfId="176" xr:uid="{00000000-0005-0000-0000-000023000000}"/>
    <cellStyle name="Millares 2 2 2 2 2" xfId="520" xr:uid="{00000000-0005-0000-0000-000024000000}"/>
    <cellStyle name="Millares 2 2 2 2 2 2" xfId="1226" xr:uid="{00000000-0005-0000-0000-000025000000}"/>
    <cellStyle name="Millares 2 2 2 2 2 2 2" xfId="2636" xr:uid="{00000000-0005-0000-0000-000026000000}"/>
    <cellStyle name="Millares 2 2 2 2 2 2 2 2" xfId="7935" xr:uid="{00000000-0005-0000-0000-000027000000}"/>
    <cellStyle name="Millares 2 2 2 2 2 2 2 2 2" xfId="16081" xr:uid="{00000000-0005-0000-0000-000028000000}"/>
    <cellStyle name="Millares 2 2 2 2 2 2 2 2 2 2" xfId="32377" xr:uid="{00000000-0005-0000-0000-000029000000}"/>
    <cellStyle name="Millares 2 2 2 2 2 2 2 2 3" xfId="24231" xr:uid="{00000000-0005-0000-0000-00002A000000}"/>
    <cellStyle name="Millares 2 2 2 2 2 2 2 3" xfId="10782" xr:uid="{00000000-0005-0000-0000-00002B000000}"/>
    <cellStyle name="Millares 2 2 2 2 2 2 2 3 2" xfId="27078" xr:uid="{00000000-0005-0000-0000-00002C000000}"/>
    <cellStyle name="Millares 2 2 2 2 2 2 2 4" xfId="18932" xr:uid="{00000000-0005-0000-0000-00002D000000}"/>
    <cellStyle name="Millares 2 2 2 2 2 2 3" xfId="6525" xr:uid="{00000000-0005-0000-0000-00002E000000}"/>
    <cellStyle name="Millares 2 2 2 2 2 2 3 2" xfId="14671" xr:uid="{00000000-0005-0000-0000-00002F000000}"/>
    <cellStyle name="Millares 2 2 2 2 2 2 3 2 2" xfId="30967" xr:uid="{00000000-0005-0000-0000-000030000000}"/>
    <cellStyle name="Millares 2 2 2 2 2 2 3 3" xfId="22821" xr:uid="{00000000-0005-0000-0000-000031000000}"/>
    <cellStyle name="Millares 2 2 2 2 2 2 4" xfId="9372" xr:uid="{00000000-0005-0000-0000-000032000000}"/>
    <cellStyle name="Millares 2 2 2 2 2 2 4 2" xfId="25668" xr:uid="{00000000-0005-0000-0000-000033000000}"/>
    <cellStyle name="Millares 2 2 2 2 2 2 5" xfId="17522" xr:uid="{00000000-0005-0000-0000-000034000000}"/>
    <cellStyle name="Millares 2 2 2 2 2 3" xfId="1931" xr:uid="{00000000-0005-0000-0000-000035000000}"/>
    <cellStyle name="Millares 2 2 2 2 2 3 2" xfId="7230" xr:uid="{00000000-0005-0000-0000-000036000000}"/>
    <cellStyle name="Millares 2 2 2 2 2 3 2 2" xfId="15376" xr:uid="{00000000-0005-0000-0000-000037000000}"/>
    <cellStyle name="Millares 2 2 2 2 2 3 2 2 2" xfId="31672" xr:uid="{00000000-0005-0000-0000-000038000000}"/>
    <cellStyle name="Millares 2 2 2 2 2 3 2 3" xfId="23526" xr:uid="{00000000-0005-0000-0000-000039000000}"/>
    <cellStyle name="Millares 2 2 2 2 2 3 3" xfId="10077" xr:uid="{00000000-0005-0000-0000-00003A000000}"/>
    <cellStyle name="Millares 2 2 2 2 2 3 3 2" xfId="26373" xr:uid="{00000000-0005-0000-0000-00003B000000}"/>
    <cellStyle name="Millares 2 2 2 2 2 3 4" xfId="18227" xr:uid="{00000000-0005-0000-0000-00003C000000}"/>
    <cellStyle name="Millares 2 2 2 2 2 4" xfId="5820" xr:uid="{00000000-0005-0000-0000-00003D000000}"/>
    <cellStyle name="Millares 2 2 2 2 2 4 2" xfId="13966" xr:uid="{00000000-0005-0000-0000-00003E000000}"/>
    <cellStyle name="Millares 2 2 2 2 2 4 2 2" xfId="30262" xr:uid="{00000000-0005-0000-0000-00003F000000}"/>
    <cellStyle name="Millares 2 2 2 2 2 4 3" xfId="22116" xr:uid="{00000000-0005-0000-0000-000040000000}"/>
    <cellStyle name="Millares 2 2 2 2 2 5" xfId="8667" xr:uid="{00000000-0005-0000-0000-000041000000}"/>
    <cellStyle name="Millares 2 2 2 2 2 5 2" xfId="24963" xr:uid="{00000000-0005-0000-0000-000042000000}"/>
    <cellStyle name="Millares 2 2 2 2 2 6" xfId="16817" xr:uid="{00000000-0005-0000-0000-000043000000}"/>
    <cellStyle name="Millares 2 2 2 2 3" xfId="882" xr:uid="{00000000-0005-0000-0000-000044000000}"/>
    <cellStyle name="Millares 2 2 2 2 3 2" xfId="2292" xr:uid="{00000000-0005-0000-0000-000045000000}"/>
    <cellStyle name="Millares 2 2 2 2 3 2 2" xfId="7591" xr:uid="{00000000-0005-0000-0000-000046000000}"/>
    <cellStyle name="Millares 2 2 2 2 3 2 2 2" xfId="15737" xr:uid="{00000000-0005-0000-0000-000047000000}"/>
    <cellStyle name="Millares 2 2 2 2 3 2 2 2 2" xfId="32033" xr:uid="{00000000-0005-0000-0000-000048000000}"/>
    <cellStyle name="Millares 2 2 2 2 3 2 2 3" xfId="23887" xr:uid="{00000000-0005-0000-0000-000049000000}"/>
    <cellStyle name="Millares 2 2 2 2 3 2 3" xfId="10438" xr:uid="{00000000-0005-0000-0000-00004A000000}"/>
    <cellStyle name="Millares 2 2 2 2 3 2 3 2" xfId="26734" xr:uid="{00000000-0005-0000-0000-00004B000000}"/>
    <cellStyle name="Millares 2 2 2 2 3 2 4" xfId="18588" xr:uid="{00000000-0005-0000-0000-00004C000000}"/>
    <cellStyle name="Millares 2 2 2 2 3 3" xfId="6181" xr:uid="{00000000-0005-0000-0000-00004D000000}"/>
    <cellStyle name="Millares 2 2 2 2 3 3 2" xfId="14327" xr:uid="{00000000-0005-0000-0000-00004E000000}"/>
    <cellStyle name="Millares 2 2 2 2 3 3 2 2" xfId="30623" xr:uid="{00000000-0005-0000-0000-00004F000000}"/>
    <cellStyle name="Millares 2 2 2 2 3 3 3" xfId="22477" xr:uid="{00000000-0005-0000-0000-000050000000}"/>
    <cellStyle name="Millares 2 2 2 2 3 4" xfId="9028" xr:uid="{00000000-0005-0000-0000-000051000000}"/>
    <cellStyle name="Millares 2 2 2 2 3 4 2" xfId="25324" xr:uid="{00000000-0005-0000-0000-000052000000}"/>
    <cellStyle name="Millares 2 2 2 2 3 5" xfId="17178" xr:uid="{00000000-0005-0000-0000-000053000000}"/>
    <cellStyle name="Millares 2 2 2 2 4" xfId="1587" xr:uid="{00000000-0005-0000-0000-000054000000}"/>
    <cellStyle name="Millares 2 2 2 2 4 2" xfId="6886" xr:uid="{00000000-0005-0000-0000-000055000000}"/>
    <cellStyle name="Millares 2 2 2 2 4 2 2" xfId="15032" xr:uid="{00000000-0005-0000-0000-000056000000}"/>
    <cellStyle name="Millares 2 2 2 2 4 2 2 2" xfId="31328" xr:uid="{00000000-0005-0000-0000-000057000000}"/>
    <cellStyle name="Millares 2 2 2 2 4 2 3" xfId="23182" xr:uid="{00000000-0005-0000-0000-000058000000}"/>
    <cellStyle name="Millares 2 2 2 2 4 3" xfId="9733" xr:uid="{00000000-0005-0000-0000-000059000000}"/>
    <cellStyle name="Millares 2 2 2 2 4 3 2" xfId="26029" xr:uid="{00000000-0005-0000-0000-00005A000000}"/>
    <cellStyle name="Millares 2 2 2 2 4 4" xfId="17883" xr:uid="{00000000-0005-0000-0000-00005B000000}"/>
    <cellStyle name="Millares 2 2 2 2 5" xfId="5476" xr:uid="{00000000-0005-0000-0000-00005C000000}"/>
    <cellStyle name="Millares 2 2 2 2 5 2" xfId="13622" xr:uid="{00000000-0005-0000-0000-00005D000000}"/>
    <cellStyle name="Millares 2 2 2 2 5 2 2" xfId="29918" xr:uid="{00000000-0005-0000-0000-00005E000000}"/>
    <cellStyle name="Millares 2 2 2 2 5 3" xfId="21772" xr:uid="{00000000-0005-0000-0000-00005F000000}"/>
    <cellStyle name="Millares 2 2 2 2 6" xfId="8323" xr:uid="{00000000-0005-0000-0000-000060000000}"/>
    <cellStyle name="Millares 2 2 2 2 6 2" xfId="24619" xr:uid="{00000000-0005-0000-0000-000061000000}"/>
    <cellStyle name="Millares 2 2 2 2 7" xfId="16473" xr:uid="{00000000-0005-0000-0000-000062000000}"/>
    <cellStyle name="Millares 2 2 2 3" xfId="340" xr:uid="{00000000-0005-0000-0000-000063000000}"/>
    <cellStyle name="Millares 2 2 2 3 2" xfId="684" xr:uid="{00000000-0005-0000-0000-000064000000}"/>
    <cellStyle name="Millares 2 2 2 3 2 2" xfId="1390" xr:uid="{00000000-0005-0000-0000-000065000000}"/>
    <cellStyle name="Millares 2 2 2 3 2 2 2" xfId="2800" xr:uid="{00000000-0005-0000-0000-000066000000}"/>
    <cellStyle name="Millares 2 2 2 3 2 2 2 2" xfId="8099" xr:uid="{00000000-0005-0000-0000-000067000000}"/>
    <cellStyle name="Millares 2 2 2 3 2 2 2 2 2" xfId="16245" xr:uid="{00000000-0005-0000-0000-000068000000}"/>
    <cellStyle name="Millares 2 2 2 3 2 2 2 2 2 2" xfId="32541" xr:uid="{00000000-0005-0000-0000-000069000000}"/>
    <cellStyle name="Millares 2 2 2 3 2 2 2 2 3" xfId="24395" xr:uid="{00000000-0005-0000-0000-00006A000000}"/>
    <cellStyle name="Millares 2 2 2 3 2 2 2 3" xfId="10946" xr:uid="{00000000-0005-0000-0000-00006B000000}"/>
    <cellStyle name="Millares 2 2 2 3 2 2 2 3 2" xfId="27242" xr:uid="{00000000-0005-0000-0000-00006C000000}"/>
    <cellStyle name="Millares 2 2 2 3 2 2 2 4" xfId="19096" xr:uid="{00000000-0005-0000-0000-00006D000000}"/>
    <cellStyle name="Millares 2 2 2 3 2 2 3" xfId="6689" xr:uid="{00000000-0005-0000-0000-00006E000000}"/>
    <cellStyle name="Millares 2 2 2 3 2 2 3 2" xfId="14835" xr:uid="{00000000-0005-0000-0000-00006F000000}"/>
    <cellStyle name="Millares 2 2 2 3 2 2 3 2 2" xfId="31131" xr:uid="{00000000-0005-0000-0000-000070000000}"/>
    <cellStyle name="Millares 2 2 2 3 2 2 3 3" xfId="22985" xr:uid="{00000000-0005-0000-0000-000071000000}"/>
    <cellStyle name="Millares 2 2 2 3 2 2 4" xfId="9536" xr:uid="{00000000-0005-0000-0000-000072000000}"/>
    <cellStyle name="Millares 2 2 2 3 2 2 4 2" xfId="25832" xr:uid="{00000000-0005-0000-0000-000073000000}"/>
    <cellStyle name="Millares 2 2 2 3 2 2 5" xfId="17686" xr:uid="{00000000-0005-0000-0000-000074000000}"/>
    <cellStyle name="Millares 2 2 2 3 2 3" xfId="2095" xr:uid="{00000000-0005-0000-0000-000075000000}"/>
    <cellStyle name="Millares 2 2 2 3 2 3 2" xfId="7394" xr:uid="{00000000-0005-0000-0000-000076000000}"/>
    <cellStyle name="Millares 2 2 2 3 2 3 2 2" xfId="15540" xr:uid="{00000000-0005-0000-0000-000077000000}"/>
    <cellStyle name="Millares 2 2 2 3 2 3 2 2 2" xfId="31836" xr:uid="{00000000-0005-0000-0000-000078000000}"/>
    <cellStyle name="Millares 2 2 2 3 2 3 2 3" xfId="23690" xr:uid="{00000000-0005-0000-0000-000079000000}"/>
    <cellStyle name="Millares 2 2 2 3 2 3 3" xfId="10241" xr:uid="{00000000-0005-0000-0000-00007A000000}"/>
    <cellStyle name="Millares 2 2 2 3 2 3 3 2" xfId="26537" xr:uid="{00000000-0005-0000-0000-00007B000000}"/>
    <cellStyle name="Millares 2 2 2 3 2 3 4" xfId="18391" xr:uid="{00000000-0005-0000-0000-00007C000000}"/>
    <cellStyle name="Millares 2 2 2 3 2 4" xfId="5984" xr:uid="{00000000-0005-0000-0000-00007D000000}"/>
    <cellStyle name="Millares 2 2 2 3 2 4 2" xfId="14130" xr:uid="{00000000-0005-0000-0000-00007E000000}"/>
    <cellStyle name="Millares 2 2 2 3 2 4 2 2" xfId="30426" xr:uid="{00000000-0005-0000-0000-00007F000000}"/>
    <cellStyle name="Millares 2 2 2 3 2 4 3" xfId="22280" xr:uid="{00000000-0005-0000-0000-000080000000}"/>
    <cellStyle name="Millares 2 2 2 3 2 5" xfId="8831" xr:uid="{00000000-0005-0000-0000-000081000000}"/>
    <cellStyle name="Millares 2 2 2 3 2 5 2" xfId="25127" xr:uid="{00000000-0005-0000-0000-000082000000}"/>
    <cellStyle name="Millares 2 2 2 3 2 6" xfId="16981" xr:uid="{00000000-0005-0000-0000-000083000000}"/>
    <cellStyle name="Millares 2 2 2 3 3" xfId="1046" xr:uid="{00000000-0005-0000-0000-000084000000}"/>
    <cellStyle name="Millares 2 2 2 3 3 2" xfId="2456" xr:uid="{00000000-0005-0000-0000-000085000000}"/>
    <cellStyle name="Millares 2 2 2 3 3 2 2" xfId="7755" xr:uid="{00000000-0005-0000-0000-000086000000}"/>
    <cellStyle name="Millares 2 2 2 3 3 2 2 2" xfId="15901" xr:uid="{00000000-0005-0000-0000-000087000000}"/>
    <cellStyle name="Millares 2 2 2 3 3 2 2 2 2" xfId="32197" xr:uid="{00000000-0005-0000-0000-000088000000}"/>
    <cellStyle name="Millares 2 2 2 3 3 2 2 3" xfId="24051" xr:uid="{00000000-0005-0000-0000-000089000000}"/>
    <cellStyle name="Millares 2 2 2 3 3 2 3" xfId="10602" xr:uid="{00000000-0005-0000-0000-00008A000000}"/>
    <cellStyle name="Millares 2 2 2 3 3 2 3 2" xfId="26898" xr:uid="{00000000-0005-0000-0000-00008B000000}"/>
    <cellStyle name="Millares 2 2 2 3 3 2 4" xfId="18752" xr:uid="{00000000-0005-0000-0000-00008C000000}"/>
    <cellStyle name="Millares 2 2 2 3 3 3" xfId="6345" xr:uid="{00000000-0005-0000-0000-00008D000000}"/>
    <cellStyle name="Millares 2 2 2 3 3 3 2" xfId="14491" xr:uid="{00000000-0005-0000-0000-00008E000000}"/>
    <cellStyle name="Millares 2 2 2 3 3 3 2 2" xfId="30787" xr:uid="{00000000-0005-0000-0000-00008F000000}"/>
    <cellStyle name="Millares 2 2 2 3 3 3 3" xfId="22641" xr:uid="{00000000-0005-0000-0000-000090000000}"/>
    <cellStyle name="Millares 2 2 2 3 3 4" xfId="9192" xr:uid="{00000000-0005-0000-0000-000091000000}"/>
    <cellStyle name="Millares 2 2 2 3 3 4 2" xfId="25488" xr:uid="{00000000-0005-0000-0000-000092000000}"/>
    <cellStyle name="Millares 2 2 2 3 3 5" xfId="17342" xr:uid="{00000000-0005-0000-0000-000093000000}"/>
    <cellStyle name="Millares 2 2 2 3 4" xfId="1751" xr:uid="{00000000-0005-0000-0000-000094000000}"/>
    <cellStyle name="Millares 2 2 2 3 4 2" xfId="7050" xr:uid="{00000000-0005-0000-0000-000095000000}"/>
    <cellStyle name="Millares 2 2 2 3 4 2 2" xfId="15196" xr:uid="{00000000-0005-0000-0000-000096000000}"/>
    <cellStyle name="Millares 2 2 2 3 4 2 2 2" xfId="31492" xr:uid="{00000000-0005-0000-0000-000097000000}"/>
    <cellStyle name="Millares 2 2 2 3 4 2 3" xfId="23346" xr:uid="{00000000-0005-0000-0000-000098000000}"/>
    <cellStyle name="Millares 2 2 2 3 4 3" xfId="9897" xr:uid="{00000000-0005-0000-0000-000099000000}"/>
    <cellStyle name="Millares 2 2 2 3 4 3 2" xfId="26193" xr:uid="{00000000-0005-0000-0000-00009A000000}"/>
    <cellStyle name="Millares 2 2 2 3 4 4" xfId="18047" xr:uid="{00000000-0005-0000-0000-00009B000000}"/>
    <cellStyle name="Millares 2 2 2 3 5" xfId="5640" xr:uid="{00000000-0005-0000-0000-00009C000000}"/>
    <cellStyle name="Millares 2 2 2 3 5 2" xfId="13786" xr:uid="{00000000-0005-0000-0000-00009D000000}"/>
    <cellStyle name="Millares 2 2 2 3 5 2 2" xfId="30082" xr:uid="{00000000-0005-0000-0000-00009E000000}"/>
    <cellStyle name="Millares 2 2 2 3 5 3" xfId="21936" xr:uid="{00000000-0005-0000-0000-00009F000000}"/>
    <cellStyle name="Millares 2 2 2 3 6" xfId="8487" xr:uid="{00000000-0005-0000-0000-0000A0000000}"/>
    <cellStyle name="Millares 2 2 2 3 6 2" xfId="24783" xr:uid="{00000000-0005-0000-0000-0000A1000000}"/>
    <cellStyle name="Millares 2 2 2 3 7" xfId="16637" xr:uid="{00000000-0005-0000-0000-0000A2000000}"/>
    <cellStyle name="Millares 2 2 2 4" xfId="430" xr:uid="{00000000-0005-0000-0000-0000A3000000}"/>
    <cellStyle name="Millares 2 2 2 4 2" xfId="1136" xr:uid="{00000000-0005-0000-0000-0000A4000000}"/>
    <cellStyle name="Millares 2 2 2 4 2 2" xfId="2546" xr:uid="{00000000-0005-0000-0000-0000A5000000}"/>
    <cellStyle name="Millares 2 2 2 4 2 2 2" xfId="7845" xr:uid="{00000000-0005-0000-0000-0000A6000000}"/>
    <cellStyle name="Millares 2 2 2 4 2 2 2 2" xfId="15991" xr:uid="{00000000-0005-0000-0000-0000A7000000}"/>
    <cellStyle name="Millares 2 2 2 4 2 2 2 2 2" xfId="32287" xr:uid="{00000000-0005-0000-0000-0000A8000000}"/>
    <cellStyle name="Millares 2 2 2 4 2 2 2 3" xfId="24141" xr:uid="{00000000-0005-0000-0000-0000A9000000}"/>
    <cellStyle name="Millares 2 2 2 4 2 2 3" xfId="10692" xr:uid="{00000000-0005-0000-0000-0000AA000000}"/>
    <cellStyle name="Millares 2 2 2 4 2 2 3 2" xfId="26988" xr:uid="{00000000-0005-0000-0000-0000AB000000}"/>
    <cellStyle name="Millares 2 2 2 4 2 2 4" xfId="18842" xr:uid="{00000000-0005-0000-0000-0000AC000000}"/>
    <cellStyle name="Millares 2 2 2 4 2 3" xfId="6435" xr:uid="{00000000-0005-0000-0000-0000AD000000}"/>
    <cellStyle name="Millares 2 2 2 4 2 3 2" xfId="14581" xr:uid="{00000000-0005-0000-0000-0000AE000000}"/>
    <cellStyle name="Millares 2 2 2 4 2 3 2 2" xfId="30877" xr:uid="{00000000-0005-0000-0000-0000AF000000}"/>
    <cellStyle name="Millares 2 2 2 4 2 3 3" xfId="22731" xr:uid="{00000000-0005-0000-0000-0000B0000000}"/>
    <cellStyle name="Millares 2 2 2 4 2 4" xfId="9282" xr:uid="{00000000-0005-0000-0000-0000B1000000}"/>
    <cellStyle name="Millares 2 2 2 4 2 4 2" xfId="25578" xr:uid="{00000000-0005-0000-0000-0000B2000000}"/>
    <cellStyle name="Millares 2 2 2 4 2 5" xfId="17432" xr:uid="{00000000-0005-0000-0000-0000B3000000}"/>
    <cellStyle name="Millares 2 2 2 4 3" xfId="1841" xr:uid="{00000000-0005-0000-0000-0000B4000000}"/>
    <cellStyle name="Millares 2 2 2 4 3 2" xfId="7140" xr:uid="{00000000-0005-0000-0000-0000B5000000}"/>
    <cellStyle name="Millares 2 2 2 4 3 2 2" xfId="15286" xr:uid="{00000000-0005-0000-0000-0000B6000000}"/>
    <cellStyle name="Millares 2 2 2 4 3 2 2 2" xfId="31582" xr:uid="{00000000-0005-0000-0000-0000B7000000}"/>
    <cellStyle name="Millares 2 2 2 4 3 2 3" xfId="23436" xr:uid="{00000000-0005-0000-0000-0000B8000000}"/>
    <cellStyle name="Millares 2 2 2 4 3 3" xfId="9987" xr:uid="{00000000-0005-0000-0000-0000B9000000}"/>
    <cellStyle name="Millares 2 2 2 4 3 3 2" xfId="26283" xr:uid="{00000000-0005-0000-0000-0000BA000000}"/>
    <cellStyle name="Millares 2 2 2 4 3 4" xfId="18137" xr:uid="{00000000-0005-0000-0000-0000BB000000}"/>
    <cellStyle name="Millares 2 2 2 4 4" xfId="5730" xr:uid="{00000000-0005-0000-0000-0000BC000000}"/>
    <cellStyle name="Millares 2 2 2 4 4 2" xfId="13876" xr:uid="{00000000-0005-0000-0000-0000BD000000}"/>
    <cellStyle name="Millares 2 2 2 4 4 2 2" xfId="30172" xr:uid="{00000000-0005-0000-0000-0000BE000000}"/>
    <cellStyle name="Millares 2 2 2 4 4 3" xfId="22026" xr:uid="{00000000-0005-0000-0000-0000BF000000}"/>
    <cellStyle name="Millares 2 2 2 4 5" xfId="8577" xr:uid="{00000000-0005-0000-0000-0000C0000000}"/>
    <cellStyle name="Millares 2 2 2 4 5 2" xfId="24873" xr:uid="{00000000-0005-0000-0000-0000C1000000}"/>
    <cellStyle name="Millares 2 2 2 4 6" xfId="16727" xr:uid="{00000000-0005-0000-0000-0000C2000000}"/>
    <cellStyle name="Millares 2 2 2 5" xfId="792" xr:uid="{00000000-0005-0000-0000-0000C3000000}"/>
    <cellStyle name="Millares 2 2 2 5 2" xfId="2202" xr:uid="{00000000-0005-0000-0000-0000C4000000}"/>
    <cellStyle name="Millares 2 2 2 5 2 2" xfId="7501" xr:uid="{00000000-0005-0000-0000-0000C5000000}"/>
    <cellStyle name="Millares 2 2 2 5 2 2 2" xfId="15647" xr:uid="{00000000-0005-0000-0000-0000C6000000}"/>
    <cellStyle name="Millares 2 2 2 5 2 2 2 2" xfId="31943" xr:uid="{00000000-0005-0000-0000-0000C7000000}"/>
    <cellStyle name="Millares 2 2 2 5 2 2 3" xfId="23797" xr:uid="{00000000-0005-0000-0000-0000C8000000}"/>
    <cellStyle name="Millares 2 2 2 5 2 3" xfId="10348" xr:uid="{00000000-0005-0000-0000-0000C9000000}"/>
    <cellStyle name="Millares 2 2 2 5 2 3 2" xfId="26644" xr:uid="{00000000-0005-0000-0000-0000CA000000}"/>
    <cellStyle name="Millares 2 2 2 5 2 4" xfId="18498" xr:uid="{00000000-0005-0000-0000-0000CB000000}"/>
    <cellStyle name="Millares 2 2 2 5 3" xfId="6091" xr:uid="{00000000-0005-0000-0000-0000CC000000}"/>
    <cellStyle name="Millares 2 2 2 5 3 2" xfId="14237" xr:uid="{00000000-0005-0000-0000-0000CD000000}"/>
    <cellStyle name="Millares 2 2 2 5 3 2 2" xfId="30533" xr:uid="{00000000-0005-0000-0000-0000CE000000}"/>
    <cellStyle name="Millares 2 2 2 5 3 3" xfId="22387" xr:uid="{00000000-0005-0000-0000-0000CF000000}"/>
    <cellStyle name="Millares 2 2 2 5 4" xfId="8938" xr:uid="{00000000-0005-0000-0000-0000D0000000}"/>
    <cellStyle name="Millares 2 2 2 5 4 2" xfId="25234" xr:uid="{00000000-0005-0000-0000-0000D1000000}"/>
    <cellStyle name="Millares 2 2 2 5 5" xfId="17088" xr:uid="{00000000-0005-0000-0000-0000D2000000}"/>
    <cellStyle name="Millares 2 2 2 6" xfId="1497" xr:uid="{00000000-0005-0000-0000-0000D3000000}"/>
    <cellStyle name="Millares 2 2 2 6 2" xfId="6796" xr:uid="{00000000-0005-0000-0000-0000D4000000}"/>
    <cellStyle name="Millares 2 2 2 6 2 2" xfId="14942" xr:uid="{00000000-0005-0000-0000-0000D5000000}"/>
    <cellStyle name="Millares 2 2 2 6 2 2 2" xfId="31238" xr:uid="{00000000-0005-0000-0000-0000D6000000}"/>
    <cellStyle name="Millares 2 2 2 6 2 3" xfId="23092" xr:uid="{00000000-0005-0000-0000-0000D7000000}"/>
    <cellStyle name="Millares 2 2 2 6 3" xfId="9643" xr:uid="{00000000-0005-0000-0000-0000D8000000}"/>
    <cellStyle name="Millares 2 2 2 6 3 2" xfId="25939" xr:uid="{00000000-0005-0000-0000-0000D9000000}"/>
    <cellStyle name="Millares 2 2 2 6 4" xfId="17793" xr:uid="{00000000-0005-0000-0000-0000DA000000}"/>
    <cellStyle name="Millares 2 2 2 7" xfId="5386" xr:uid="{00000000-0005-0000-0000-0000DB000000}"/>
    <cellStyle name="Millares 2 2 2 7 2" xfId="13532" xr:uid="{00000000-0005-0000-0000-0000DC000000}"/>
    <cellStyle name="Millares 2 2 2 7 2 2" xfId="29828" xr:uid="{00000000-0005-0000-0000-0000DD000000}"/>
    <cellStyle name="Millares 2 2 2 7 3" xfId="21682" xr:uid="{00000000-0005-0000-0000-0000DE000000}"/>
    <cellStyle name="Millares 2 2 2 8" xfId="8233" xr:uid="{00000000-0005-0000-0000-0000DF000000}"/>
    <cellStyle name="Millares 2 2 2 8 2" xfId="24529" xr:uid="{00000000-0005-0000-0000-0000E0000000}"/>
    <cellStyle name="Millares 2 2 2 9" xfId="16383" xr:uid="{00000000-0005-0000-0000-0000E1000000}"/>
    <cellStyle name="Millares 2 2 3" xfId="132" xr:uid="{00000000-0005-0000-0000-0000E2000000}"/>
    <cellStyle name="Millares 2 2 3 2" xfId="476" xr:uid="{00000000-0005-0000-0000-0000E3000000}"/>
    <cellStyle name="Millares 2 2 3 2 2" xfId="1182" xr:uid="{00000000-0005-0000-0000-0000E4000000}"/>
    <cellStyle name="Millares 2 2 3 2 2 2" xfId="2592" xr:uid="{00000000-0005-0000-0000-0000E5000000}"/>
    <cellStyle name="Millares 2 2 3 2 2 2 2" xfId="7891" xr:uid="{00000000-0005-0000-0000-0000E6000000}"/>
    <cellStyle name="Millares 2 2 3 2 2 2 2 2" xfId="16037" xr:uid="{00000000-0005-0000-0000-0000E7000000}"/>
    <cellStyle name="Millares 2 2 3 2 2 2 2 2 2" xfId="32333" xr:uid="{00000000-0005-0000-0000-0000E8000000}"/>
    <cellStyle name="Millares 2 2 3 2 2 2 2 3" xfId="24187" xr:uid="{00000000-0005-0000-0000-0000E9000000}"/>
    <cellStyle name="Millares 2 2 3 2 2 2 3" xfId="10738" xr:uid="{00000000-0005-0000-0000-0000EA000000}"/>
    <cellStyle name="Millares 2 2 3 2 2 2 3 2" xfId="27034" xr:uid="{00000000-0005-0000-0000-0000EB000000}"/>
    <cellStyle name="Millares 2 2 3 2 2 2 4" xfId="18888" xr:uid="{00000000-0005-0000-0000-0000EC000000}"/>
    <cellStyle name="Millares 2 2 3 2 2 3" xfId="6481" xr:uid="{00000000-0005-0000-0000-0000ED000000}"/>
    <cellStyle name="Millares 2 2 3 2 2 3 2" xfId="14627" xr:uid="{00000000-0005-0000-0000-0000EE000000}"/>
    <cellStyle name="Millares 2 2 3 2 2 3 2 2" xfId="30923" xr:uid="{00000000-0005-0000-0000-0000EF000000}"/>
    <cellStyle name="Millares 2 2 3 2 2 3 3" xfId="22777" xr:uid="{00000000-0005-0000-0000-0000F0000000}"/>
    <cellStyle name="Millares 2 2 3 2 2 4" xfId="9328" xr:uid="{00000000-0005-0000-0000-0000F1000000}"/>
    <cellStyle name="Millares 2 2 3 2 2 4 2" xfId="25624" xr:uid="{00000000-0005-0000-0000-0000F2000000}"/>
    <cellStyle name="Millares 2 2 3 2 2 5" xfId="17478" xr:uid="{00000000-0005-0000-0000-0000F3000000}"/>
    <cellStyle name="Millares 2 2 3 2 3" xfId="1887" xr:uid="{00000000-0005-0000-0000-0000F4000000}"/>
    <cellStyle name="Millares 2 2 3 2 3 2" xfId="7186" xr:uid="{00000000-0005-0000-0000-0000F5000000}"/>
    <cellStyle name="Millares 2 2 3 2 3 2 2" xfId="15332" xr:uid="{00000000-0005-0000-0000-0000F6000000}"/>
    <cellStyle name="Millares 2 2 3 2 3 2 2 2" xfId="31628" xr:uid="{00000000-0005-0000-0000-0000F7000000}"/>
    <cellStyle name="Millares 2 2 3 2 3 2 3" xfId="23482" xr:uid="{00000000-0005-0000-0000-0000F8000000}"/>
    <cellStyle name="Millares 2 2 3 2 3 3" xfId="10033" xr:uid="{00000000-0005-0000-0000-0000F9000000}"/>
    <cellStyle name="Millares 2 2 3 2 3 3 2" xfId="26329" xr:uid="{00000000-0005-0000-0000-0000FA000000}"/>
    <cellStyle name="Millares 2 2 3 2 3 4" xfId="18183" xr:uid="{00000000-0005-0000-0000-0000FB000000}"/>
    <cellStyle name="Millares 2 2 3 2 4" xfId="5776" xr:uid="{00000000-0005-0000-0000-0000FC000000}"/>
    <cellStyle name="Millares 2 2 3 2 4 2" xfId="13922" xr:uid="{00000000-0005-0000-0000-0000FD000000}"/>
    <cellStyle name="Millares 2 2 3 2 4 2 2" xfId="30218" xr:uid="{00000000-0005-0000-0000-0000FE000000}"/>
    <cellStyle name="Millares 2 2 3 2 4 3" xfId="22072" xr:uid="{00000000-0005-0000-0000-0000FF000000}"/>
    <cellStyle name="Millares 2 2 3 2 5" xfId="8623" xr:uid="{00000000-0005-0000-0000-000000010000}"/>
    <cellStyle name="Millares 2 2 3 2 5 2" xfId="24919" xr:uid="{00000000-0005-0000-0000-000001010000}"/>
    <cellStyle name="Millares 2 2 3 2 6" xfId="16773" xr:uid="{00000000-0005-0000-0000-000002010000}"/>
    <cellStyle name="Millares 2 2 3 3" xfId="838" xr:uid="{00000000-0005-0000-0000-000003010000}"/>
    <cellStyle name="Millares 2 2 3 3 2" xfId="2248" xr:uid="{00000000-0005-0000-0000-000004010000}"/>
    <cellStyle name="Millares 2 2 3 3 2 2" xfId="7547" xr:uid="{00000000-0005-0000-0000-000005010000}"/>
    <cellStyle name="Millares 2 2 3 3 2 2 2" xfId="15693" xr:uid="{00000000-0005-0000-0000-000006010000}"/>
    <cellStyle name="Millares 2 2 3 3 2 2 2 2" xfId="31989" xr:uid="{00000000-0005-0000-0000-000007010000}"/>
    <cellStyle name="Millares 2 2 3 3 2 2 3" xfId="23843" xr:uid="{00000000-0005-0000-0000-000008010000}"/>
    <cellStyle name="Millares 2 2 3 3 2 3" xfId="10394" xr:uid="{00000000-0005-0000-0000-000009010000}"/>
    <cellStyle name="Millares 2 2 3 3 2 3 2" xfId="26690" xr:uid="{00000000-0005-0000-0000-00000A010000}"/>
    <cellStyle name="Millares 2 2 3 3 2 4" xfId="18544" xr:uid="{00000000-0005-0000-0000-00000B010000}"/>
    <cellStyle name="Millares 2 2 3 3 3" xfId="6137" xr:uid="{00000000-0005-0000-0000-00000C010000}"/>
    <cellStyle name="Millares 2 2 3 3 3 2" xfId="14283" xr:uid="{00000000-0005-0000-0000-00000D010000}"/>
    <cellStyle name="Millares 2 2 3 3 3 2 2" xfId="30579" xr:uid="{00000000-0005-0000-0000-00000E010000}"/>
    <cellStyle name="Millares 2 2 3 3 3 3" xfId="22433" xr:uid="{00000000-0005-0000-0000-00000F010000}"/>
    <cellStyle name="Millares 2 2 3 3 4" xfId="8984" xr:uid="{00000000-0005-0000-0000-000010010000}"/>
    <cellStyle name="Millares 2 2 3 3 4 2" xfId="25280" xr:uid="{00000000-0005-0000-0000-000011010000}"/>
    <cellStyle name="Millares 2 2 3 3 5" xfId="17134" xr:uid="{00000000-0005-0000-0000-000012010000}"/>
    <cellStyle name="Millares 2 2 3 4" xfId="1543" xr:uid="{00000000-0005-0000-0000-000013010000}"/>
    <cellStyle name="Millares 2 2 3 4 2" xfId="6842" xr:uid="{00000000-0005-0000-0000-000014010000}"/>
    <cellStyle name="Millares 2 2 3 4 2 2" xfId="14988" xr:uid="{00000000-0005-0000-0000-000015010000}"/>
    <cellStyle name="Millares 2 2 3 4 2 2 2" xfId="31284" xr:uid="{00000000-0005-0000-0000-000016010000}"/>
    <cellStyle name="Millares 2 2 3 4 2 3" xfId="23138" xr:uid="{00000000-0005-0000-0000-000017010000}"/>
    <cellStyle name="Millares 2 2 3 4 3" xfId="9689" xr:uid="{00000000-0005-0000-0000-000018010000}"/>
    <cellStyle name="Millares 2 2 3 4 3 2" xfId="25985" xr:uid="{00000000-0005-0000-0000-000019010000}"/>
    <cellStyle name="Millares 2 2 3 4 4" xfId="17839" xr:uid="{00000000-0005-0000-0000-00001A010000}"/>
    <cellStyle name="Millares 2 2 3 5" xfId="5432" xr:uid="{00000000-0005-0000-0000-00001B010000}"/>
    <cellStyle name="Millares 2 2 3 5 2" xfId="13578" xr:uid="{00000000-0005-0000-0000-00001C010000}"/>
    <cellStyle name="Millares 2 2 3 5 2 2" xfId="29874" xr:uid="{00000000-0005-0000-0000-00001D010000}"/>
    <cellStyle name="Millares 2 2 3 5 3" xfId="21728" xr:uid="{00000000-0005-0000-0000-00001E010000}"/>
    <cellStyle name="Millares 2 2 3 6" xfId="8279" xr:uid="{00000000-0005-0000-0000-00001F010000}"/>
    <cellStyle name="Millares 2 2 3 6 2" xfId="24575" xr:uid="{00000000-0005-0000-0000-000020010000}"/>
    <cellStyle name="Millares 2 2 3 7" xfId="16429" xr:uid="{00000000-0005-0000-0000-000021010000}"/>
    <cellStyle name="Millares 2 2 4" xfId="296" xr:uid="{00000000-0005-0000-0000-000022010000}"/>
    <cellStyle name="Millares 2 2 4 2" xfId="640" xr:uid="{00000000-0005-0000-0000-000023010000}"/>
    <cellStyle name="Millares 2 2 4 2 2" xfId="1346" xr:uid="{00000000-0005-0000-0000-000024010000}"/>
    <cellStyle name="Millares 2 2 4 2 2 2" xfId="2756" xr:uid="{00000000-0005-0000-0000-000025010000}"/>
    <cellStyle name="Millares 2 2 4 2 2 2 2" xfId="8055" xr:uid="{00000000-0005-0000-0000-000026010000}"/>
    <cellStyle name="Millares 2 2 4 2 2 2 2 2" xfId="16201" xr:uid="{00000000-0005-0000-0000-000027010000}"/>
    <cellStyle name="Millares 2 2 4 2 2 2 2 2 2" xfId="32497" xr:uid="{00000000-0005-0000-0000-000028010000}"/>
    <cellStyle name="Millares 2 2 4 2 2 2 2 3" xfId="24351" xr:uid="{00000000-0005-0000-0000-000029010000}"/>
    <cellStyle name="Millares 2 2 4 2 2 2 3" xfId="10902" xr:uid="{00000000-0005-0000-0000-00002A010000}"/>
    <cellStyle name="Millares 2 2 4 2 2 2 3 2" xfId="27198" xr:uid="{00000000-0005-0000-0000-00002B010000}"/>
    <cellStyle name="Millares 2 2 4 2 2 2 4" xfId="19052" xr:uid="{00000000-0005-0000-0000-00002C010000}"/>
    <cellStyle name="Millares 2 2 4 2 2 3" xfId="6645" xr:uid="{00000000-0005-0000-0000-00002D010000}"/>
    <cellStyle name="Millares 2 2 4 2 2 3 2" xfId="14791" xr:uid="{00000000-0005-0000-0000-00002E010000}"/>
    <cellStyle name="Millares 2 2 4 2 2 3 2 2" xfId="31087" xr:uid="{00000000-0005-0000-0000-00002F010000}"/>
    <cellStyle name="Millares 2 2 4 2 2 3 3" xfId="22941" xr:uid="{00000000-0005-0000-0000-000030010000}"/>
    <cellStyle name="Millares 2 2 4 2 2 4" xfId="9492" xr:uid="{00000000-0005-0000-0000-000031010000}"/>
    <cellStyle name="Millares 2 2 4 2 2 4 2" xfId="25788" xr:uid="{00000000-0005-0000-0000-000032010000}"/>
    <cellStyle name="Millares 2 2 4 2 2 5" xfId="17642" xr:uid="{00000000-0005-0000-0000-000033010000}"/>
    <cellStyle name="Millares 2 2 4 2 3" xfId="2051" xr:uid="{00000000-0005-0000-0000-000034010000}"/>
    <cellStyle name="Millares 2 2 4 2 3 2" xfId="7350" xr:uid="{00000000-0005-0000-0000-000035010000}"/>
    <cellStyle name="Millares 2 2 4 2 3 2 2" xfId="15496" xr:uid="{00000000-0005-0000-0000-000036010000}"/>
    <cellStyle name="Millares 2 2 4 2 3 2 2 2" xfId="31792" xr:uid="{00000000-0005-0000-0000-000037010000}"/>
    <cellStyle name="Millares 2 2 4 2 3 2 3" xfId="23646" xr:uid="{00000000-0005-0000-0000-000038010000}"/>
    <cellStyle name="Millares 2 2 4 2 3 3" xfId="10197" xr:uid="{00000000-0005-0000-0000-000039010000}"/>
    <cellStyle name="Millares 2 2 4 2 3 3 2" xfId="26493" xr:uid="{00000000-0005-0000-0000-00003A010000}"/>
    <cellStyle name="Millares 2 2 4 2 3 4" xfId="18347" xr:uid="{00000000-0005-0000-0000-00003B010000}"/>
    <cellStyle name="Millares 2 2 4 2 4" xfId="5940" xr:uid="{00000000-0005-0000-0000-00003C010000}"/>
    <cellStyle name="Millares 2 2 4 2 4 2" xfId="14086" xr:uid="{00000000-0005-0000-0000-00003D010000}"/>
    <cellStyle name="Millares 2 2 4 2 4 2 2" xfId="30382" xr:uid="{00000000-0005-0000-0000-00003E010000}"/>
    <cellStyle name="Millares 2 2 4 2 4 3" xfId="22236" xr:uid="{00000000-0005-0000-0000-00003F010000}"/>
    <cellStyle name="Millares 2 2 4 2 5" xfId="8787" xr:uid="{00000000-0005-0000-0000-000040010000}"/>
    <cellStyle name="Millares 2 2 4 2 5 2" xfId="25083" xr:uid="{00000000-0005-0000-0000-000041010000}"/>
    <cellStyle name="Millares 2 2 4 2 6" xfId="16937" xr:uid="{00000000-0005-0000-0000-000042010000}"/>
    <cellStyle name="Millares 2 2 4 3" xfId="1002" xr:uid="{00000000-0005-0000-0000-000043010000}"/>
    <cellStyle name="Millares 2 2 4 3 2" xfId="2412" xr:uid="{00000000-0005-0000-0000-000044010000}"/>
    <cellStyle name="Millares 2 2 4 3 2 2" xfId="7711" xr:uid="{00000000-0005-0000-0000-000045010000}"/>
    <cellStyle name="Millares 2 2 4 3 2 2 2" xfId="15857" xr:uid="{00000000-0005-0000-0000-000046010000}"/>
    <cellStyle name="Millares 2 2 4 3 2 2 2 2" xfId="32153" xr:uid="{00000000-0005-0000-0000-000047010000}"/>
    <cellStyle name="Millares 2 2 4 3 2 2 3" xfId="24007" xr:uid="{00000000-0005-0000-0000-000048010000}"/>
    <cellStyle name="Millares 2 2 4 3 2 3" xfId="10558" xr:uid="{00000000-0005-0000-0000-000049010000}"/>
    <cellStyle name="Millares 2 2 4 3 2 3 2" xfId="26854" xr:uid="{00000000-0005-0000-0000-00004A010000}"/>
    <cellStyle name="Millares 2 2 4 3 2 4" xfId="18708" xr:uid="{00000000-0005-0000-0000-00004B010000}"/>
    <cellStyle name="Millares 2 2 4 3 3" xfId="6301" xr:uid="{00000000-0005-0000-0000-00004C010000}"/>
    <cellStyle name="Millares 2 2 4 3 3 2" xfId="14447" xr:uid="{00000000-0005-0000-0000-00004D010000}"/>
    <cellStyle name="Millares 2 2 4 3 3 2 2" xfId="30743" xr:uid="{00000000-0005-0000-0000-00004E010000}"/>
    <cellStyle name="Millares 2 2 4 3 3 3" xfId="22597" xr:uid="{00000000-0005-0000-0000-00004F010000}"/>
    <cellStyle name="Millares 2 2 4 3 4" xfId="9148" xr:uid="{00000000-0005-0000-0000-000050010000}"/>
    <cellStyle name="Millares 2 2 4 3 4 2" xfId="25444" xr:uid="{00000000-0005-0000-0000-000051010000}"/>
    <cellStyle name="Millares 2 2 4 3 5" xfId="17298" xr:uid="{00000000-0005-0000-0000-000052010000}"/>
    <cellStyle name="Millares 2 2 4 4" xfId="1707" xr:uid="{00000000-0005-0000-0000-000053010000}"/>
    <cellStyle name="Millares 2 2 4 4 2" xfId="7006" xr:uid="{00000000-0005-0000-0000-000054010000}"/>
    <cellStyle name="Millares 2 2 4 4 2 2" xfId="15152" xr:uid="{00000000-0005-0000-0000-000055010000}"/>
    <cellStyle name="Millares 2 2 4 4 2 2 2" xfId="31448" xr:uid="{00000000-0005-0000-0000-000056010000}"/>
    <cellStyle name="Millares 2 2 4 4 2 3" xfId="23302" xr:uid="{00000000-0005-0000-0000-000057010000}"/>
    <cellStyle name="Millares 2 2 4 4 3" xfId="9853" xr:uid="{00000000-0005-0000-0000-000058010000}"/>
    <cellStyle name="Millares 2 2 4 4 3 2" xfId="26149" xr:uid="{00000000-0005-0000-0000-000059010000}"/>
    <cellStyle name="Millares 2 2 4 4 4" xfId="18003" xr:uid="{00000000-0005-0000-0000-00005A010000}"/>
    <cellStyle name="Millares 2 2 4 5" xfId="5596" xr:uid="{00000000-0005-0000-0000-00005B010000}"/>
    <cellStyle name="Millares 2 2 4 5 2" xfId="13742" xr:uid="{00000000-0005-0000-0000-00005C010000}"/>
    <cellStyle name="Millares 2 2 4 5 2 2" xfId="30038" xr:uid="{00000000-0005-0000-0000-00005D010000}"/>
    <cellStyle name="Millares 2 2 4 5 3" xfId="21892" xr:uid="{00000000-0005-0000-0000-00005E010000}"/>
    <cellStyle name="Millares 2 2 4 6" xfId="8443" xr:uid="{00000000-0005-0000-0000-00005F010000}"/>
    <cellStyle name="Millares 2 2 4 6 2" xfId="24739" xr:uid="{00000000-0005-0000-0000-000060010000}"/>
    <cellStyle name="Millares 2 2 4 7" xfId="16593" xr:uid="{00000000-0005-0000-0000-000061010000}"/>
    <cellStyle name="Millares 2 2 5" xfId="386" xr:uid="{00000000-0005-0000-0000-000062010000}"/>
    <cellStyle name="Millares 2 2 5 2" xfId="1092" xr:uid="{00000000-0005-0000-0000-000063010000}"/>
    <cellStyle name="Millares 2 2 5 2 2" xfId="2502" xr:uid="{00000000-0005-0000-0000-000064010000}"/>
    <cellStyle name="Millares 2 2 5 2 2 2" xfId="7801" xr:uid="{00000000-0005-0000-0000-000065010000}"/>
    <cellStyle name="Millares 2 2 5 2 2 2 2" xfId="15947" xr:uid="{00000000-0005-0000-0000-000066010000}"/>
    <cellStyle name="Millares 2 2 5 2 2 2 2 2" xfId="32243" xr:uid="{00000000-0005-0000-0000-000067010000}"/>
    <cellStyle name="Millares 2 2 5 2 2 2 3" xfId="24097" xr:uid="{00000000-0005-0000-0000-000068010000}"/>
    <cellStyle name="Millares 2 2 5 2 2 3" xfId="10648" xr:uid="{00000000-0005-0000-0000-000069010000}"/>
    <cellStyle name="Millares 2 2 5 2 2 3 2" xfId="26944" xr:uid="{00000000-0005-0000-0000-00006A010000}"/>
    <cellStyle name="Millares 2 2 5 2 2 4" xfId="18798" xr:uid="{00000000-0005-0000-0000-00006B010000}"/>
    <cellStyle name="Millares 2 2 5 2 3" xfId="6391" xr:uid="{00000000-0005-0000-0000-00006C010000}"/>
    <cellStyle name="Millares 2 2 5 2 3 2" xfId="14537" xr:uid="{00000000-0005-0000-0000-00006D010000}"/>
    <cellStyle name="Millares 2 2 5 2 3 2 2" xfId="30833" xr:uid="{00000000-0005-0000-0000-00006E010000}"/>
    <cellStyle name="Millares 2 2 5 2 3 3" xfId="22687" xr:uid="{00000000-0005-0000-0000-00006F010000}"/>
    <cellStyle name="Millares 2 2 5 2 4" xfId="9238" xr:uid="{00000000-0005-0000-0000-000070010000}"/>
    <cellStyle name="Millares 2 2 5 2 4 2" xfId="25534" xr:uid="{00000000-0005-0000-0000-000071010000}"/>
    <cellStyle name="Millares 2 2 5 2 5" xfId="17388" xr:uid="{00000000-0005-0000-0000-000072010000}"/>
    <cellStyle name="Millares 2 2 5 3" xfId="1797" xr:uid="{00000000-0005-0000-0000-000073010000}"/>
    <cellStyle name="Millares 2 2 5 3 2" xfId="7096" xr:uid="{00000000-0005-0000-0000-000074010000}"/>
    <cellStyle name="Millares 2 2 5 3 2 2" xfId="15242" xr:uid="{00000000-0005-0000-0000-000075010000}"/>
    <cellStyle name="Millares 2 2 5 3 2 2 2" xfId="31538" xr:uid="{00000000-0005-0000-0000-000076010000}"/>
    <cellStyle name="Millares 2 2 5 3 2 3" xfId="23392" xr:uid="{00000000-0005-0000-0000-000077010000}"/>
    <cellStyle name="Millares 2 2 5 3 3" xfId="9943" xr:uid="{00000000-0005-0000-0000-000078010000}"/>
    <cellStyle name="Millares 2 2 5 3 3 2" xfId="26239" xr:uid="{00000000-0005-0000-0000-000079010000}"/>
    <cellStyle name="Millares 2 2 5 3 4" xfId="18093" xr:uid="{00000000-0005-0000-0000-00007A010000}"/>
    <cellStyle name="Millares 2 2 5 4" xfId="5686" xr:uid="{00000000-0005-0000-0000-00007B010000}"/>
    <cellStyle name="Millares 2 2 5 4 2" xfId="13832" xr:uid="{00000000-0005-0000-0000-00007C010000}"/>
    <cellStyle name="Millares 2 2 5 4 2 2" xfId="30128" xr:uid="{00000000-0005-0000-0000-00007D010000}"/>
    <cellStyle name="Millares 2 2 5 4 3" xfId="21982" xr:uid="{00000000-0005-0000-0000-00007E010000}"/>
    <cellStyle name="Millares 2 2 5 5" xfId="8533" xr:uid="{00000000-0005-0000-0000-00007F010000}"/>
    <cellStyle name="Millares 2 2 5 5 2" xfId="24829" xr:uid="{00000000-0005-0000-0000-000080010000}"/>
    <cellStyle name="Millares 2 2 5 6" xfId="16683" xr:uid="{00000000-0005-0000-0000-000081010000}"/>
    <cellStyle name="Millares 2 2 6" xfId="748" xr:uid="{00000000-0005-0000-0000-000082010000}"/>
    <cellStyle name="Millares 2 2 6 2" xfId="2158" xr:uid="{00000000-0005-0000-0000-000083010000}"/>
    <cellStyle name="Millares 2 2 6 2 2" xfId="7457" xr:uid="{00000000-0005-0000-0000-000084010000}"/>
    <cellStyle name="Millares 2 2 6 2 2 2" xfId="15603" xr:uid="{00000000-0005-0000-0000-000085010000}"/>
    <cellStyle name="Millares 2 2 6 2 2 2 2" xfId="31899" xr:uid="{00000000-0005-0000-0000-000086010000}"/>
    <cellStyle name="Millares 2 2 6 2 2 3" xfId="23753" xr:uid="{00000000-0005-0000-0000-000087010000}"/>
    <cellStyle name="Millares 2 2 6 2 3" xfId="10304" xr:uid="{00000000-0005-0000-0000-000088010000}"/>
    <cellStyle name="Millares 2 2 6 2 3 2" xfId="26600" xr:uid="{00000000-0005-0000-0000-000089010000}"/>
    <cellStyle name="Millares 2 2 6 2 4" xfId="18454" xr:uid="{00000000-0005-0000-0000-00008A010000}"/>
    <cellStyle name="Millares 2 2 6 3" xfId="6047" xr:uid="{00000000-0005-0000-0000-00008B010000}"/>
    <cellStyle name="Millares 2 2 6 3 2" xfId="14193" xr:uid="{00000000-0005-0000-0000-00008C010000}"/>
    <cellStyle name="Millares 2 2 6 3 2 2" xfId="30489" xr:uid="{00000000-0005-0000-0000-00008D010000}"/>
    <cellStyle name="Millares 2 2 6 3 3" xfId="22343" xr:uid="{00000000-0005-0000-0000-00008E010000}"/>
    <cellStyle name="Millares 2 2 6 4" xfId="8894" xr:uid="{00000000-0005-0000-0000-00008F010000}"/>
    <cellStyle name="Millares 2 2 6 4 2" xfId="25190" xr:uid="{00000000-0005-0000-0000-000090010000}"/>
    <cellStyle name="Millares 2 2 6 5" xfId="17044" xr:uid="{00000000-0005-0000-0000-000091010000}"/>
    <cellStyle name="Millares 2 2 7" xfId="1453" xr:uid="{00000000-0005-0000-0000-000092010000}"/>
    <cellStyle name="Millares 2 2 7 2" xfId="6752" xr:uid="{00000000-0005-0000-0000-000093010000}"/>
    <cellStyle name="Millares 2 2 7 2 2" xfId="14898" xr:uid="{00000000-0005-0000-0000-000094010000}"/>
    <cellStyle name="Millares 2 2 7 2 2 2" xfId="31194" xr:uid="{00000000-0005-0000-0000-000095010000}"/>
    <cellStyle name="Millares 2 2 7 2 3" xfId="23048" xr:uid="{00000000-0005-0000-0000-000096010000}"/>
    <cellStyle name="Millares 2 2 7 3" xfId="9599" xr:uid="{00000000-0005-0000-0000-000097010000}"/>
    <cellStyle name="Millares 2 2 7 3 2" xfId="25895" xr:uid="{00000000-0005-0000-0000-000098010000}"/>
    <cellStyle name="Millares 2 2 7 4" xfId="17749" xr:uid="{00000000-0005-0000-0000-000099010000}"/>
    <cellStyle name="Millares 2 2 8" xfId="5342" xr:uid="{00000000-0005-0000-0000-00009A010000}"/>
    <cellStyle name="Millares 2 2 8 2" xfId="13488" xr:uid="{00000000-0005-0000-0000-00009B010000}"/>
    <cellStyle name="Millares 2 2 8 2 2" xfId="29784" xr:uid="{00000000-0005-0000-0000-00009C010000}"/>
    <cellStyle name="Millares 2 2 8 3" xfId="21638" xr:uid="{00000000-0005-0000-0000-00009D010000}"/>
    <cellStyle name="Millares 2 2 9" xfId="8189" xr:uid="{00000000-0005-0000-0000-00009E010000}"/>
    <cellStyle name="Millares 2 2 9 2" xfId="24485" xr:uid="{00000000-0005-0000-0000-00009F010000}"/>
    <cellStyle name="Millares 2 3" xfId="64" xr:uid="{00000000-0005-0000-0000-0000A0010000}"/>
    <cellStyle name="Millares 2 3 2" xfId="154" xr:uid="{00000000-0005-0000-0000-0000A1010000}"/>
    <cellStyle name="Millares 2 3 2 2" xfId="498" xr:uid="{00000000-0005-0000-0000-0000A2010000}"/>
    <cellStyle name="Millares 2 3 2 2 2" xfId="1204" xr:uid="{00000000-0005-0000-0000-0000A3010000}"/>
    <cellStyle name="Millares 2 3 2 2 2 2" xfId="2614" xr:uid="{00000000-0005-0000-0000-0000A4010000}"/>
    <cellStyle name="Millares 2 3 2 2 2 2 2" xfId="7913" xr:uid="{00000000-0005-0000-0000-0000A5010000}"/>
    <cellStyle name="Millares 2 3 2 2 2 2 2 2" xfId="16059" xr:uid="{00000000-0005-0000-0000-0000A6010000}"/>
    <cellStyle name="Millares 2 3 2 2 2 2 2 2 2" xfId="32355" xr:uid="{00000000-0005-0000-0000-0000A7010000}"/>
    <cellStyle name="Millares 2 3 2 2 2 2 2 3" xfId="24209" xr:uid="{00000000-0005-0000-0000-0000A8010000}"/>
    <cellStyle name="Millares 2 3 2 2 2 2 3" xfId="10760" xr:uid="{00000000-0005-0000-0000-0000A9010000}"/>
    <cellStyle name="Millares 2 3 2 2 2 2 3 2" xfId="27056" xr:uid="{00000000-0005-0000-0000-0000AA010000}"/>
    <cellStyle name="Millares 2 3 2 2 2 2 4" xfId="18910" xr:uid="{00000000-0005-0000-0000-0000AB010000}"/>
    <cellStyle name="Millares 2 3 2 2 2 3" xfId="6503" xr:uid="{00000000-0005-0000-0000-0000AC010000}"/>
    <cellStyle name="Millares 2 3 2 2 2 3 2" xfId="14649" xr:uid="{00000000-0005-0000-0000-0000AD010000}"/>
    <cellStyle name="Millares 2 3 2 2 2 3 2 2" xfId="30945" xr:uid="{00000000-0005-0000-0000-0000AE010000}"/>
    <cellStyle name="Millares 2 3 2 2 2 3 3" xfId="22799" xr:uid="{00000000-0005-0000-0000-0000AF010000}"/>
    <cellStyle name="Millares 2 3 2 2 2 4" xfId="9350" xr:uid="{00000000-0005-0000-0000-0000B0010000}"/>
    <cellStyle name="Millares 2 3 2 2 2 4 2" xfId="25646" xr:uid="{00000000-0005-0000-0000-0000B1010000}"/>
    <cellStyle name="Millares 2 3 2 2 2 5" xfId="17500" xr:uid="{00000000-0005-0000-0000-0000B2010000}"/>
    <cellStyle name="Millares 2 3 2 2 3" xfId="1909" xr:uid="{00000000-0005-0000-0000-0000B3010000}"/>
    <cellStyle name="Millares 2 3 2 2 3 2" xfId="7208" xr:uid="{00000000-0005-0000-0000-0000B4010000}"/>
    <cellStyle name="Millares 2 3 2 2 3 2 2" xfId="15354" xr:uid="{00000000-0005-0000-0000-0000B5010000}"/>
    <cellStyle name="Millares 2 3 2 2 3 2 2 2" xfId="31650" xr:uid="{00000000-0005-0000-0000-0000B6010000}"/>
    <cellStyle name="Millares 2 3 2 2 3 2 3" xfId="23504" xr:uid="{00000000-0005-0000-0000-0000B7010000}"/>
    <cellStyle name="Millares 2 3 2 2 3 3" xfId="10055" xr:uid="{00000000-0005-0000-0000-0000B8010000}"/>
    <cellStyle name="Millares 2 3 2 2 3 3 2" xfId="26351" xr:uid="{00000000-0005-0000-0000-0000B9010000}"/>
    <cellStyle name="Millares 2 3 2 2 3 4" xfId="18205" xr:uid="{00000000-0005-0000-0000-0000BA010000}"/>
    <cellStyle name="Millares 2 3 2 2 4" xfId="5798" xr:uid="{00000000-0005-0000-0000-0000BB010000}"/>
    <cellStyle name="Millares 2 3 2 2 4 2" xfId="13944" xr:uid="{00000000-0005-0000-0000-0000BC010000}"/>
    <cellStyle name="Millares 2 3 2 2 4 2 2" xfId="30240" xr:uid="{00000000-0005-0000-0000-0000BD010000}"/>
    <cellStyle name="Millares 2 3 2 2 4 3" xfId="22094" xr:uid="{00000000-0005-0000-0000-0000BE010000}"/>
    <cellStyle name="Millares 2 3 2 2 5" xfId="8645" xr:uid="{00000000-0005-0000-0000-0000BF010000}"/>
    <cellStyle name="Millares 2 3 2 2 5 2" xfId="24941" xr:uid="{00000000-0005-0000-0000-0000C0010000}"/>
    <cellStyle name="Millares 2 3 2 2 6" xfId="16795" xr:uid="{00000000-0005-0000-0000-0000C1010000}"/>
    <cellStyle name="Millares 2 3 2 3" xfId="860" xr:uid="{00000000-0005-0000-0000-0000C2010000}"/>
    <cellStyle name="Millares 2 3 2 3 2" xfId="2270" xr:uid="{00000000-0005-0000-0000-0000C3010000}"/>
    <cellStyle name="Millares 2 3 2 3 2 2" xfId="7569" xr:uid="{00000000-0005-0000-0000-0000C4010000}"/>
    <cellStyle name="Millares 2 3 2 3 2 2 2" xfId="15715" xr:uid="{00000000-0005-0000-0000-0000C5010000}"/>
    <cellStyle name="Millares 2 3 2 3 2 2 2 2" xfId="32011" xr:uid="{00000000-0005-0000-0000-0000C6010000}"/>
    <cellStyle name="Millares 2 3 2 3 2 2 3" xfId="23865" xr:uid="{00000000-0005-0000-0000-0000C7010000}"/>
    <cellStyle name="Millares 2 3 2 3 2 3" xfId="10416" xr:uid="{00000000-0005-0000-0000-0000C8010000}"/>
    <cellStyle name="Millares 2 3 2 3 2 3 2" xfId="26712" xr:uid="{00000000-0005-0000-0000-0000C9010000}"/>
    <cellStyle name="Millares 2 3 2 3 2 4" xfId="18566" xr:uid="{00000000-0005-0000-0000-0000CA010000}"/>
    <cellStyle name="Millares 2 3 2 3 3" xfId="6159" xr:uid="{00000000-0005-0000-0000-0000CB010000}"/>
    <cellStyle name="Millares 2 3 2 3 3 2" xfId="14305" xr:uid="{00000000-0005-0000-0000-0000CC010000}"/>
    <cellStyle name="Millares 2 3 2 3 3 2 2" xfId="30601" xr:uid="{00000000-0005-0000-0000-0000CD010000}"/>
    <cellStyle name="Millares 2 3 2 3 3 3" xfId="22455" xr:uid="{00000000-0005-0000-0000-0000CE010000}"/>
    <cellStyle name="Millares 2 3 2 3 4" xfId="9006" xr:uid="{00000000-0005-0000-0000-0000CF010000}"/>
    <cellStyle name="Millares 2 3 2 3 4 2" xfId="25302" xr:uid="{00000000-0005-0000-0000-0000D0010000}"/>
    <cellStyle name="Millares 2 3 2 3 5" xfId="17156" xr:uid="{00000000-0005-0000-0000-0000D1010000}"/>
    <cellStyle name="Millares 2 3 2 4" xfId="1565" xr:uid="{00000000-0005-0000-0000-0000D2010000}"/>
    <cellStyle name="Millares 2 3 2 4 2" xfId="6864" xr:uid="{00000000-0005-0000-0000-0000D3010000}"/>
    <cellStyle name="Millares 2 3 2 4 2 2" xfId="15010" xr:uid="{00000000-0005-0000-0000-0000D4010000}"/>
    <cellStyle name="Millares 2 3 2 4 2 2 2" xfId="31306" xr:uid="{00000000-0005-0000-0000-0000D5010000}"/>
    <cellStyle name="Millares 2 3 2 4 2 3" xfId="23160" xr:uid="{00000000-0005-0000-0000-0000D6010000}"/>
    <cellStyle name="Millares 2 3 2 4 3" xfId="9711" xr:uid="{00000000-0005-0000-0000-0000D7010000}"/>
    <cellStyle name="Millares 2 3 2 4 3 2" xfId="26007" xr:uid="{00000000-0005-0000-0000-0000D8010000}"/>
    <cellStyle name="Millares 2 3 2 4 4" xfId="17861" xr:uid="{00000000-0005-0000-0000-0000D9010000}"/>
    <cellStyle name="Millares 2 3 2 5" xfId="5454" xr:uid="{00000000-0005-0000-0000-0000DA010000}"/>
    <cellStyle name="Millares 2 3 2 5 2" xfId="13600" xr:uid="{00000000-0005-0000-0000-0000DB010000}"/>
    <cellStyle name="Millares 2 3 2 5 2 2" xfId="29896" xr:uid="{00000000-0005-0000-0000-0000DC010000}"/>
    <cellStyle name="Millares 2 3 2 5 3" xfId="21750" xr:uid="{00000000-0005-0000-0000-0000DD010000}"/>
    <cellStyle name="Millares 2 3 2 6" xfId="8301" xr:uid="{00000000-0005-0000-0000-0000DE010000}"/>
    <cellStyle name="Millares 2 3 2 6 2" xfId="24597" xr:uid="{00000000-0005-0000-0000-0000DF010000}"/>
    <cellStyle name="Millares 2 3 2 7" xfId="16451" xr:uid="{00000000-0005-0000-0000-0000E0010000}"/>
    <cellStyle name="Millares 2 3 3" xfId="318" xr:uid="{00000000-0005-0000-0000-0000E1010000}"/>
    <cellStyle name="Millares 2 3 3 2" xfId="662" xr:uid="{00000000-0005-0000-0000-0000E2010000}"/>
    <cellStyle name="Millares 2 3 3 2 2" xfId="1368" xr:uid="{00000000-0005-0000-0000-0000E3010000}"/>
    <cellStyle name="Millares 2 3 3 2 2 2" xfId="2778" xr:uid="{00000000-0005-0000-0000-0000E4010000}"/>
    <cellStyle name="Millares 2 3 3 2 2 2 2" xfId="8077" xr:uid="{00000000-0005-0000-0000-0000E5010000}"/>
    <cellStyle name="Millares 2 3 3 2 2 2 2 2" xfId="16223" xr:uid="{00000000-0005-0000-0000-0000E6010000}"/>
    <cellStyle name="Millares 2 3 3 2 2 2 2 2 2" xfId="32519" xr:uid="{00000000-0005-0000-0000-0000E7010000}"/>
    <cellStyle name="Millares 2 3 3 2 2 2 2 3" xfId="24373" xr:uid="{00000000-0005-0000-0000-0000E8010000}"/>
    <cellStyle name="Millares 2 3 3 2 2 2 3" xfId="10924" xr:uid="{00000000-0005-0000-0000-0000E9010000}"/>
    <cellStyle name="Millares 2 3 3 2 2 2 3 2" xfId="27220" xr:uid="{00000000-0005-0000-0000-0000EA010000}"/>
    <cellStyle name="Millares 2 3 3 2 2 2 4" xfId="19074" xr:uid="{00000000-0005-0000-0000-0000EB010000}"/>
    <cellStyle name="Millares 2 3 3 2 2 3" xfId="6667" xr:uid="{00000000-0005-0000-0000-0000EC010000}"/>
    <cellStyle name="Millares 2 3 3 2 2 3 2" xfId="14813" xr:uid="{00000000-0005-0000-0000-0000ED010000}"/>
    <cellStyle name="Millares 2 3 3 2 2 3 2 2" xfId="31109" xr:uid="{00000000-0005-0000-0000-0000EE010000}"/>
    <cellStyle name="Millares 2 3 3 2 2 3 3" xfId="22963" xr:uid="{00000000-0005-0000-0000-0000EF010000}"/>
    <cellStyle name="Millares 2 3 3 2 2 4" xfId="9514" xr:uid="{00000000-0005-0000-0000-0000F0010000}"/>
    <cellStyle name="Millares 2 3 3 2 2 4 2" xfId="25810" xr:uid="{00000000-0005-0000-0000-0000F1010000}"/>
    <cellStyle name="Millares 2 3 3 2 2 5" xfId="17664" xr:uid="{00000000-0005-0000-0000-0000F2010000}"/>
    <cellStyle name="Millares 2 3 3 2 3" xfId="2073" xr:uid="{00000000-0005-0000-0000-0000F3010000}"/>
    <cellStyle name="Millares 2 3 3 2 3 2" xfId="7372" xr:uid="{00000000-0005-0000-0000-0000F4010000}"/>
    <cellStyle name="Millares 2 3 3 2 3 2 2" xfId="15518" xr:uid="{00000000-0005-0000-0000-0000F5010000}"/>
    <cellStyle name="Millares 2 3 3 2 3 2 2 2" xfId="31814" xr:uid="{00000000-0005-0000-0000-0000F6010000}"/>
    <cellStyle name="Millares 2 3 3 2 3 2 3" xfId="23668" xr:uid="{00000000-0005-0000-0000-0000F7010000}"/>
    <cellStyle name="Millares 2 3 3 2 3 3" xfId="10219" xr:uid="{00000000-0005-0000-0000-0000F8010000}"/>
    <cellStyle name="Millares 2 3 3 2 3 3 2" xfId="26515" xr:uid="{00000000-0005-0000-0000-0000F9010000}"/>
    <cellStyle name="Millares 2 3 3 2 3 4" xfId="18369" xr:uid="{00000000-0005-0000-0000-0000FA010000}"/>
    <cellStyle name="Millares 2 3 3 2 4" xfId="5962" xr:uid="{00000000-0005-0000-0000-0000FB010000}"/>
    <cellStyle name="Millares 2 3 3 2 4 2" xfId="14108" xr:uid="{00000000-0005-0000-0000-0000FC010000}"/>
    <cellStyle name="Millares 2 3 3 2 4 2 2" xfId="30404" xr:uid="{00000000-0005-0000-0000-0000FD010000}"/>
    <cellStyle name="Millares 2 3 3 2 4 3" xfId="22258" xr:uid="{00000000-0005-0000-0000-0000FE010000}"/>
    <cellStyle name="Millares 2 3 3 2 5" xfId="8809" xr:uid="{00000000-0005-0000-0000-0000FF010000}"/>
    <cellStyle name="Millares 2 3 3 2 5 2" xfId="25105" xr:uid="{00000000-0005-0000-0000-000000020000}"/>
    <cellStyle name="Millares 2 3 3 2 6" xfId="16959" xr:uid="{00000000-0005-0000-0000-000001020000}"/>
    <cellStyle name="Millares 2 3 3 3" xfId="1024" xr:uid="{00000000-0005-0000-0000-000002020000}"/>
    <cellStyle name="Millares 2 3 3 3 2" xfId="2434" xr:uid="{00000000-0005-0000-0000-000003020000}"/>
    <cellStyle name="Millares 2 3 3 3 2 2" xfId="7733" xr:uid="{00000000-0005-0000-0000-000004020000}"/>
    <cellStyle name="Millares 2 3 3 3 2 2 2" xfId="15879" xr:uid="{00000000-0005-0000-0000-000005020000}"/>
    <cellStyle name="Millares 2 3 3 3 2 2 2 2" xfId="32175" xr:uid="{00000000-0005-0000-0000-000006020000}"/>
    <cellStyle name="Millares 2 3 3 3 2 2 3" xfId="24029" xr:uid="{00000000-0005-0000-0000-000007020000}"/>
    <cellStyle name="Millares 2 3 3 3 2 3" xfId="10580" xr:uid="{00000000-0005-0000-0000-000008020000}"/>
    <cellStyle name="Millares 2 3 3 3 2 3 2" xfId="26876" xr:uid="{00000000-0005-0000-0000-000009020000}"/>
    <cellStyle name="Millares 2 3 3 3 2 4" xfId="18730" xr:uid="{00000000-0005-0000-0000-00000A020000}"/>
    <cellStyle name="Millares 2 3 3 3 3" xfId="6323" xr:uid="{00000000-0005-0000-0000-00000B020000}"/>
    <cellStyle name="Millares 2 3 3 3 3 2" xfId="14469" xr:uid="{00000000-0005-0000-0000-00000C020000}"/>
    <cellStyle name="Millares 2 3 3 3 3 2 2" xfId="30765" xr:uid="{00000000-0005-0000-0000-00000D020000}"/>
    <cellStyle name="Millares 2 3 3 3 3 3" xfId="22619" xr:uid="{00000000-0005-0000-0000-00000E020000}"/>
    <cellStyle name="Millares 2 3 3 3 4" xfId="9170" xr:uid="{00000000-0005-0000-0000-00000F020000}"/>
    <cellStyle name="Millares 2 3 3 3 4 2" xfId="25466" xr:uid="{00000000-0005-0000-0000-000010020000}"/>
    <cellStyle name="Millares 2 3 3 3 5" xfId="17320" xr:uid="{00000000-0005-0000-0000-000011020000}"/>
    <cellStyle name="Millares 2 3 3 4" xfId="1729" xr:uid="{00000000-0005-0000-0000-000012020000}"/>
    <cellStyle name="Millares 2 3 3 4 2" xfId="7028" xr:uid="{00000000-0005-0000-0000-000013020000}"/>
    <cellStyle name="Millares 2 3 3 4 2 2" xfId="15174" xr:uid="{00000000-0005-0000-0000-000014020000}"/>
    <cellStyle name="Millares 2 3 3 4 2 2 2" xfId="31470" xr:uid="{00000000-0005-0000-0000-000015020000}"/>
    <cellStyle name="Millares 2 3 3 4 2 3" xfId="23324" xr:uid="{00000000-0005-0000-0000-000016020000}"/>
    <cellStyle name="Millares 2 3 3 4 3" xfId="9875" xr:uid="{00000000-0005-0000-0000-000017020000}"/>
    <cellStyle name="Millares 2 3 3 4 3 2" xfId="26171" xr:uid="{00000000-0005-0000-0000-000018020000}"/>
    <cellStyle name="Millares 2 3 3 4 4" xfId="18025" xr:uid="{00000000-0005-0000-0000-000019020000}"/>
    <cellStyle name="Millares 2 3 3 5" xfId="5618" xr:uid="{00000000-0005-0000-0000-00001A020000}"/>
    <cellStyle name="Millares 2 3 3 5 2" xfId="13764" xr:uid="{00000000-0005-0000-0000-00001B020000}"/>
    <cellStyle name="Millares 2 3 3 5 2 2" xfId="30060" xr:uid="{00000000-0005-0000-0000-00001C020000}"/>
    <cellStyle name="Millares 2 3 3 5 3" xfId="21914" xr:uid="{00000000-0005-0000-0000-00001D020000}"/>
    <cellStyle name="Millares 2 3 3 6" xfId="8465" xr:uid="{00000000-0005-0000-0000-00001E020000}"/>
    <cellStyle name="Millares 2 3 3 6 2" xfId="24761" xr:uid="{00000000-0005-0000-0000-00001F020000}"/>
    <cellStyle name="Millares 2 3 3 7" xfId="16615" xr:uid="{00000000-0005-0000-0000-000020020000}"/>
    <cellStyle name="Millares 2 3 4" xfId="408" xr:uid="{00000000-0005-0000-0000-000021020000}"/>
    <cellStyle name="Millares 2 3 4 2" xfId="1114" xr:uid="{00000000-0005-0000-0000-000022020000}"/>
    <cellStyle name="Millares 2 3 4 2 2" xfId="2524" xr:uid="{00000000-0005-0000-0000-000023020000}"/>
    <cellStyle name="Millares 2 3 4 2 2 2" xfId="7823" xr:uid="{00000000-0005-0000-0000-000024020000}"/>
    <cellStyle name="Millares 2 3 4 2 2 2 2" xfId="15969" xr:uid="{00000000-0005-0000-0000-000025020000}"/>
    <cellStyle name="Millares 2 3 4 2 2 2 2 2" xfId="32265" xr:uid="{00000000-0005-0000-0000-000026020000}"/>
    <cellStyle name="Millares 2 3 4 2 2 2 3" xfId="24119" xr:uid="{00000000-0005-0000-0000-000027020000}"/>
    <cellStyle name="Millares 2 3 4 2 2 3" xfId="10670" xr:uid="{00000000-0005-0000-0000-000028020000}"/>
    <cellStyle name="Millares 2 3 4 2 2 3 2" xfId="26966" xr:uid="{00000000-0005-0000-0000-000029020000}"/>
    <cellStyle name="Millares 2 3 4 2 2 4" xfId="18820" xr:uid="{00000000-0005-0000-0000-00002A020000}"/>
    <cellStyle name="Millares 2 3 4 2 3" xfId="6413" xr:uid="{00000000-0005-0000-0000-00002B020000}"/>
    <cellStyle name="Millares 2 3 4 2 3 2" xfId="14559" xr:uid="{00000000-0005-0000-0000-00002C020000}"/>
    <cellStyle name="Millares 2 3 4 2 3 2 2" xfId="30855" xr:uid="{00000000-0005-0000-0000-00002D020000}"/>
    <cellStyle name="Millares 2 3 4 2 3 3" xfId="22709" xr:uid="{00000000-0005-0000-0000-00002E020000}"/>
    <cellStyle name="Millares 2 3 4 2 4" xfId="9260" xr:uid="{00000000-0005-0000-0000-00002F020000}"/>
    <cellStyle name="Millares 2 3 4 2 4 2" xfId="25556" xr:uid="{00000000-0005-0000-0000-000030020000}"/>
    <cellStyle name="Millares 2 3 4 2 5" xfId="17410" xr:uid="{00000000-0005-0000-0000-000031020000}"/>
    <cellStyle name="Millares 2 3 4 3" xfId="1819" xr:uid="{00000000-0005-0000-0000-000032020000}"/>
    <cellStyle name="Millares 2 3 4 3 2" xfId="7118" xr:uid="{00000000-0005-0000-0000-000033020000}"/>
    <cellStyle name="Millares 2 3 4 3 2 2" xfId="15264" xr:uid="{00000000-0005-0000-0000-000034020000}"/>
    <cellStyle name="Millares 2 3 4 3 2 2 2" xfId="31560" xr:uid="{00000000-0005-0000-0000-000035020000}"/>
    <cellStyle name="Millares 2 3 4 3 2 3" xfId="23414" xr:uid="{00000000-0005-0000-0000-000036020000}"/>
    <cellStyle name="Millares 2 3 4 3 3" xfId="9965" xr:uid="{00000000-0005-0000-0000-000037020000}"/>
    <cellStyle name="Millares 2 3 4 3 3 2" xfId="26261" xr:uid="{00000000-0005-0000-0000-000038020000}"/>
    <cellStyle name="Millares 2 3 4 3 4" xfId="18115" xr:uid="{00000000-0005-0000-0000-000039020000}"/>
    <cellStyle name="Millares 2 3 4 4" xfId="5708" xr:uid="{00000000-0005-0000-0000-00003A020000}"/>
    <cellStyle name="Millares 2 3 4 4 2" xfId="13854" xr:uid="{00000000-0005-0000-0000-00003B020000}"/>
    <cellStyle name="Millares 2 3 4 4 2 2" xfId="30150" xr:uid="{00000000-0005-0000-0000-00003C020000}"/>
    <cellStyle name="Millares 2 3 4 4 3" xfId="22004" xr:uid="{00000000-0005-0000-0000-00003D020000}"/>
    <cellStyle name="Millares 2 3 4 5" xfId="8555" xr:uid="{00000000-0005-0000-0000-00003E020000}"/>
    <cellStyle name="Millares 2 3 4 5 2" xfId="24851" xr:uid="{00000000-0005-0000-0000-00003F020000}"/>
    <cellStyle name="Millares 2 3 4 6" xfId="16705" xr:uid="{00000000-0005-0000-0000-000040020000}"/>
    <cellStyle name="Millares 2 3 5" xfId="770" xr:uid="{00000000-0005-0000-0000-000041020000}"/>
    <cellStyle name="Millares 2 3 5 2" xfId="2180" xr:uid="{00000000-0005-0000-0000-000042020000}"/>
    <cellStyle name="Millares 2 3 5 2 2" xfId="7479" xr:uid="{00000000-0005-0000-0000-000043020000}"/>
    <cellStyle name="Millares 2 3 5 2 2 2" xfId="15625" xr:uid="{00000000-0005-0000-0000-000044020000}"/>
    <cellStyle name="Millares 2 3 5 2 2 2 2" xfId="31921" xr:uid="{00000000-0005-0000-0000-000045020000}"/>
    <cellStyle name="Millares 2 3 5 2 2 3" xfId="23775" xr:uid="{00000000-0005-0000-0000-000046020000}"/>
    <cellStyle name="Millares 2 3 5 2 3" xfId="10326" xr:uid="{00000000-0005-0000-0000-000047020000}"/>
    <cellStyle name="Millares 2 3 5 2 3 2" xfId="26622" xr:uid="{00000000-0005-0000-0000-000048020000}"/>
    <cellStyle name="Millares 2 3 5 2 4" xfId="18476" xr:uid="{00000000-0005-0000-0000-000049020000}"/>
    <cellStyle name="Millares 2 3 5 3" xfId="6069" xr:uid="{00000000-0005-0000-0000-00004A020000}"/>
    <cellStyle name="Millares 2 3 5 3 2" xfId="14215" xr:uid="{00000000-0005-0000-0000-00004B020000}"/>
    <cellStyle name="Millares 2 3 5 3 2 2" xfId="30511" xr:uid="{00000000-0005-0000-0000-00004C020000}"/>
    <cellStyle name="Millares 2 3 5 3 3" xfId="22365" xr:uid="{00000000-0005-0000-0000-00004D020000}"/>
    <cellStyle name="Millares 2 3 5 4" xfId="8916" xr:uid="{00000000-0005-0000-0000-00004E020000}"/>
    <cellStyle name="Millares 2 3 5 4 2" xfId="25212" xr:uid="{00000000-0005-0000-0000-00004F020000}"/>
    <cellStyle name="Millares 2 3 5 5" xfId="17066" xr:uid="{00000000-0005-0000-0000-000050020000}"/>
    <cellStyle name="Millares 2 3 6" xfId="1475" xr:uid="{00000000-0005-0000-0000-000051020000}"/>
    <cellStyle name="Millares 2 3 6 2" xfId="6774" xr:uid="{00000000-0005-0000-0000-000052020000}"/>
    <cellStyle name="Millares 2 3 6 2 2" xfId="14920" xr:uid="{00000000-0005-0000-0000-000053020000}"/>
    <cellStyle name="Millares 2 3 6 2 2 2" xfId="31216" xr:uid="{00000000-0005-0000-0000-000054020000}"/>
    <cellStyle name="Millares 2 3 6 2 3" xfId="23070" xr:uid="{00000000-0005-0000-0000-000055020000}"/>
    <cellStyle name="Millares 2 3 6 3" xfId="9621" xr:uid="{00000000-0005-0000-0000-000056020000}"/>
    <cellStyle name="Millares 2 3 6 3 2" xfId="25917" xr:uid="{00000000-0005-0000-0000-000057020000}"/>
    <cellStyle name="Millares 2 3 6 4" xfId="17771" xr:uid="{00000000-0005-0000-0000-000058020000}"/>
    <cellStyle name="Millares 2 3 7" xfId="5364" xr:uid="{00000000-0005-0000-0000-000059020000}"/>
    <cellStyle name="Millares 2 3 7 2" xfId="13510" xr:uid="{00000000-0005-0000-0000-00005A020000}"/>
    <cellStyle name="Millares 2 3 7 2 2" xfId="29806" xr:uid="{00000000-0005-0000-0000-00005B020000}"/>
    <cellStyle name="Millares 2 3 7 3" xfId="21660" xr:uid="{00000000-0005-0000-0000-00005C020000}"/>
    <cellStyle name="Millares 2 3 8" xfId="8211" xr:uid="{00000000-0005-0000-0000-00005D020000}"/>
    <cellStyle name="Millares 2 3 8 2" xfId="24507" xr:uid="{00000000-0005-0000-0000-00005E020000}"/>
    <cellStyle name="Millares 2 3 9" xfId="16361" xr:uid="{00000000-0005-0000-0000-00005F020000}"/>
    <cellStyle name="Millares 2 4" xfId="110" xr:uid="{00000000-0005-0000-0000-000060020000}"/>
    <cellStyle name="Millares 2 4 2" xfId="454" xr:uid="{00000000-0005-0000-0000-000061020000}"/>
    <cellStyle name="Millares 2 4 2 2" xfId="1160" xr:uid="{00000000-0005-0000-0000-000062020000}"/>
    <cellStyle name="Millares 2 4 2 2 2" xfId="2570" xr:uid="{00000000-0005-0000-0000-000063020000}"/>
    <cellStyle name="Millares 2 4 2 2 2 2" xfId="7869" xr:uid="{00000000-0005-0000-0000-000064020000}"/>
    <cellStyle name="Millares 2 4 2 2 2 2 2" xfId="16015" xr:uid="{00000000-0005-0000-0000-000065020000}"/>
    <cellStyle name="Millares 2 4 2 2 2 2 2 2" xfId="32311" xr:uid="{00000000-0005-0000-0000-000066020000}"/>
    <cellStyle name="Millares 2 4 2 2 2 2 3" xfId="24165" xr:uid="{00000000-0005-0000-0000-000067020000}"/>
    <cellStyle name="Millares 2 4 2 2 2 3" xfId="10716" xr:uid="{00000000-0005-0000-0000-000068020000}"/>
    <cellStyle name="Millares 2 4 2 2 2 3 2" xfId="27012" xr:uid="{00000000-0005-0000-0000-000069020000}"/>
    <cellStyle name="Millares 2 4 2 2 2 4" xfId="18866" xr:uid="{00000000-0005-0000-0000-00006A020000}"/>
    <cellStyle name="Millares 2 4 2 2 3" xfId="6459" xr:uid="{00000000-0005-0000-0000-00006B020000}"/>
    <cellStyle name="Millares 2 4 2 2 3 2" xfId="14605" xr:uid="{00000000-0005-0000-0000-00006C020000}"/>
    <cellStyle name="Millares 2 4 2 2 3 2 2" xfId="30901" xr:uid="{00000000-0005-0000-0000-00006D020000}"/>
    <cellStyle name="Millares 2 4 2 2 3 3" xfId="22755" xr:uid="{00000000-0005-0000-0000-00006E020000}"/>
    <cellStyle name="Millares 2 4 2 2 4" xfId="9306" xr:uid="{00000000-0005-0000-0000-00006F020000}"/>
    <cellStyle name="Millares 2 4 2 2 4 2" xfId="25602" xr:uid="{00000000-0005-0000-0000-000070020000}"/>
    <cellStyle name="Millares 2 4 2 2 5" xfId="17456" xr:uid="{00000000-0005-0000-0000-000071020000}"/>
    <cellStyle name="Millares 2 4 2 3" xfId="1865" xr:uid="{00000000-0005-0000-0000-000072020000}"/>
    <cellStyle name="Millares 2 4 2 3 2" xfId="7164" xr:uid="{00000000-0005-0000-0000-000073020000}"/>
    <cellStyle name="Millares 2 4 2 3 2 2" xfId="15310" xr:uid="{00000000-0005-0000-0000-000074020000}"/>
    <cellStyle name="Millares 2 4 2 3 2 2 2" xfId="31606" xr:uid="{00000000-0005-0000-0000-000075020000}"/>
    <cellStyle name="Millares 2 4 2 3 2 3" xfId="23460" xr:uid="{00000000-0005-0000-0000-000076020000}"/>
    <cellStyle name="Millares 2 4 2 3 3" xfId="10011" xr:uid="{00000000-0005-0000-0000-000077020000}"/>
    <cellStyle name="Millares 2 4 2 3 3 2" xfId="26307" xr:uid="{00000000-0005-0000-0000-000078020000}"/>
    <cellStyle name="Millares 2 4 2 3 4" xfId="18161" xr:uid="{00000000-0005-0000-0000-000079020000}"/>
    <cellStyle name="Millares 2 4 2 4" xfId="5754" xr:uid="{00000000-0005-0000-0000-00007A020000}"/>
    <cellStyle name="Millares 2 4 2 4 2" xfId="13900" xr:uid="{00000000-0005-0000-0000-00007B020000}"/>
    <cellStyle name="Millares 2 4 2 4 2 2" xfId="30196" xr:uid="{00000000-0005-0000-0000-00007C020000}"/>
    <cellStyle name="Millares 2 4 2 4 3" xfId="22050" xr:uid="{00000000-0005-0000-0000-00007D020000}"/>
    <cellStyle name="Millares 2 4 2 5" xfId="8601" xr:uid="{00000000-0005-0000-0000-00007E020000}"/>
    <cellStyle name="Millares 2 4 2 5 2" xfId="24897" xr:uid="{00000000-0005-0000-0000-00007F020000}"/>
    <cellStyle name="Millares 2 4 2 6" xfId="16751" xr:uid="{00000000-0005-0000-0000-000080020000}"/>
    <cellStyle name="Millares 2 4 3" xfId="816" xr:uid="{00000000-0005-0000-0000-000081020000}"/>
    <cellStyle name="Millares 2 4 3 2" xfId="2226" xr:uid="{00000000-0005-0000-0000-000082020000}"/>
    <cellStyle name="Millares 2 4 3 2 2" xfId="7525" xr:uid="{00000000-0005-0000-0000-000083020000}"/>
    <cellStyle name="Millares 2 4 3 2 2 2" xfId="15671" xr:uid="{00000000-0005-0000-0000-000084020000}"/>
    <cellStyle name="Millares 2 4 3 2 2 2 2" xfId="31967" xr:uid="{00000000-0005-0000-0000-000085020000}"/>
    <cellStyle name="Millares 2 4 3 2 2 3" xfId="23821" xr:uid="{00000000-0005-0000-0000-000086020000}"/>
    <cellStyle name="Millares 2 4 3 2 3" xfId="10372" xr:uid="{00000000-0005-0000-0000-000087020000}"/>
    <cellStyle name="Millares 2 4 3 2 3 2" xfId="26668" xr:uid="{00000000-0005-0000-0000-000088020000}"/>
    <cellStyle name="Millares 2 4 3 2 4" xfId="18522" xr:uid="{00000000-0005-0000-0000-000089020000}"/>
    <cellStyle name="Millares 2 4 3 3" xfId="6115" xr:uid="{00000000-0005-0000-0000-00008A020000}"/>
    <cellStyle name="Millares 2 4 3 3 2" xfId="14261" xr:uid="{00000000-0005-0000-0000-00008B020000}"/>
    <cellStyle name="Millares 2 4 3 3 2 2" xfId="30557" xr:uid="{00000000-0005-0000-0000-00008C020000}"/>
    <cellStyle name="Millares 2 4 3 3 3" xfId="22411" xr:uid="{00000000-0005-0000-0000-00008D020000}"/>
    <cellStyle name="Millares 2 4 3 4" xfId="8962" xr:uid="{00000000-0005-0000-0000-00008E020000}"/>
    <cellStyle name="Millares 2 4 3 4 2" xfId="25258" xr:uid="{00000000-0005-0000-0000-00008F020000}"/>
    <cellStyle name="Millares 2 4 3 5" xfId="17112" xr:uid="{00000000-0005-0000-0000-000090020000}"/>
    <cellStyle name="Millares 2 4 4" xfId="1521" xr:uid="{00000000-0005-0000-0000-000091020000}"/>
    <cellStyle name="Millares 2 4 4 2" xfId="6820" xr:uid="{00000000-0005-0000-0000-000092020000}"/>
    <cellStyle name="Millares 2 4 4 2 2" xfId="14966" xr:uid="{00000000-0005-0000-0000-000093020000}"/>
    <cellStyle name="Millares 2 4 4 2 2 2" xfId="31262" xr:uid="{00000000-0005-0000-0000-000094020000}"/>
    <cellStyle name="Millares 2 4 4 2 3" xfId="23116" xr:uid="{00000000-0005-0000-0000-000095020000}"/>
    <cellStyle name="Millares 2 4 4 3" xfId="9667" xr:uid="{00000000-0005-0000-0000-000096020000}"/>
    <cellStyle name="Millares 2 4 4 3 2" xfId="25963" xr:uid="{00000000-0005-0000-0000-000097020000}"/>
    <cellStyle name="Millares 2 4 4 4" xfId="17817" xr:uid="{00000000-0005-0000-0000-000098020000}"/>
    <cellStyle name="Millares 2 4 5" xfId="5410" xr:uid="{00000000-0005-0000-0000-000099020000}"/>
    <cellStyle name="Millares 2 4 5 2" xfId="13556" xr:uid="{00000000-0005-0000-0000-00009A020000}"/>
    <cellStyle name="Millares 2 4 5 2 2" xfId="29852" xr:uid="{00000000-0005-0000-0000-00009B020000}"/>
    <cellStyle name="Millares 2 4 5 3" xfId="21706" xr:uid="{00000000-0005-0000-0000-00009C020000}"/>
    <cellStyle name="Millares 2 4 6" xfId="8257" xr:uid="{00000000-0005-0000-0000-00009D020000}"/>
    <cellStyle name="Millares 2 4 6 2" xfId="24553" xr:uid="{00000000-0005-0000-0000-00009E020000}"/>
    <cellStyle name="Millares 2 4 7" xfId="16407" xr:uid="{00000000-0005-0000-0000-00009F020000}"/>
    <cellStyle name="Millares 2 5" xfId="274" xr:uid="{00000000-0005-0000-0000-0000A0020000}"/>
    <cellStyle name="Millares 2 5 2" xfId="618" xr:uid="{00000000-0005-0000-0000-0000A1020000}"/>
    <cellStyle name="Millares 2 5 2 2" xfId="1324" xr:uid="{00000000-0005-0000-0000-0000A2020000}"/>
    <cellStyle name="Millares 2 5 2 2 2" xfId="2734" xr:uid="{00000000-0005-0000-0000-0000A3020000}"/>
    <cellStyle name="Millares 2 5 2 2 2 2" xfId="8033" xr:uid="{00000000-0005-0000-0000-0000A4020000}"/>
    <cellStyle name="Millares 2 5 2 2 2 2 2" xfId="16179" xr:uid="{00000000-0005-0000-0000-0000A5020000}"/>
    <cellStyle name="Millares 2 5 2 2 2 2 2 2" xfId="32475" xr:uid="{00000000-0005-0000-0000-0000A6020000}"/>
    <cellStyle name="Millares 2 5 2 2 2 2 3" xfId="24329" xr:uid="{00000000-0005-0000-0000-0000A7020000}"/>
    <cellStyle name="Millares 2 5 2 2 2 3" xfId="10880" xr:uid="{00000000-0005-0000-0000-0000A8020000}"/>
    <cellStyle name="Millares 2 5 2 2 2 3 2" xfId="27176" xr:uid="{00000000-0005-0000-0000-0000A9020000}"/>
    <cellStyle name="Millares 2 5 2 2 2 4" xfId="19030" xr:uid="{00000000-0005-0000-0000-0000AA020000}"/>
    <cellStyle name="Millares 2 5 2 2 3" xfId="6623" xr:uid="{00000000-0005-0000-0000-0000AB020000}"/>
    <cellStyle name="Millares 2 5 2 2 3 2" xfId="14769" xr:uid="{00000000-0005-0000-0000-0000AC020000}"/>
    <cellStyle name="Millares 2 5 2 2 3 2 2" xfId="31065" xr:uid="{00000000-0005-0000-0000-0000AD020000}"/>
    <cellStyle name="Millares 2 5 2 2 3 3" xfId="22919" xr:uid="{00000000-0005-0000-0000-0000AE020000}"/>
    <cellStyle name="Millares 2 5 2 2 4" xfId="9470" xr:uid="{00000000-0005-0000-0000-0000AF020000}"/>
    <cellStyle name="Millares 2 5 2 2 4 2" xfId="25766" xr:uid="{00000000-0005-0000-0000-0000B0020000}"/>
    <cellStyle name="Millares 2 5 2 2 5" xfId="17620" xr:uid="{00000000-0005-0000-0000-0000B1020000}"/>
    <cellStyle name="Millares 2 5 2 3" xfId="2029" xr:uid="{00000000-0005-0000-0000-0000B2020000}"/>
    <cellStyle name="Millares 2 5 2 3 2" xfId="7328" xr:uid="{00000000-0005-0000-0000-0000B3020000}"/>
    <cellStyle name="Millares 2 5 2 3 2 2" xfId="15474" xr:uid="{00000000-0005-0000-0000-0000B4020000}"/>
    <cellStyle name="Millares 2 5 2 3 2 2 2" xfId="31770" xr:uid="{00000000-0005-0000-0000-0000B5020000}"/>
    <cellStyle name="Millares 2 5 2 3 2 3" xfId="23624" xr:uid="{00000000-0005-0000-0000-0000B6020000}"/>
    <cellStyle name="Millares 2 5 2 3 3" xfId="10175" xr:uid="{00000000-0005-0000-0000-0000B7020000}"/>
    <cellStyle name="Millares 2 5 2 3 3 2" xfId="26471" xr:uid="{00000000-0005-0000-0000-0000B8020000}"/>
    <cellStyle name="Millares 2 5 2 3 4" xfId="18325" xr:uid="{00000000-0005-0000-0000-0000B9020000}"/>
    <cellStyle name="Millares 2 5 2 4" xfId="5918" xr:uid="{00000000-0005-0000-0000-0000BA020000}"/>
    <cellStyle name="Millares 2 5 2 4 2" xfId="14064" xr:uid="{00000000-0005-0000-0000-0000BB020000}"/>
    <cellStyle name="Millares 2 5 2 4 2 2" xfId="30360" xr:uid="{00000000-0005-0000-0000-0000BC020000}"/>
    <cellStyle name="Millares 2 5 2 4 3" xfId="22214" xr:uid="{00000000-0005-0000-0000-0000BD020000}"/>
    <cellStyle name="Millares 2 5 2 5" xfId="8765" xr:uid="{00000000-0005-0000-0000-0000BE020000}"/>
    <cellStyle name="Millares 2 5 2 5 2" xfId="25061" xr:uid="{00000000-0005-0000-0000-0000BF020000}"/>
    <cellStyle name="Millares 2 5 2 6" xfId="16915" xr:uid="{00000000-0005-0000-0000-0000C0020000}"/>
    <cellStyle name="Millares 2 5 3" xfId="980" xr:uid="{00000000-0005-0000-0000-0000C1020000}"/>
    <cellStyle name="Millares 2 5 3 2" xfId="2390" xr:uid="{00000000-0005-0000-0000-0000C2020000}"/>
    <cellStyle name="Millares 2 5 3 2 2" xfId="7689" xr:uid="{00000000-0005-0000-0000-0000C3020000}"/>
    <cellStyle name="Millares 2 5 3 2 2 2" xfId="15835" xr:uid="{00000000-0005-0000-0000-0000C4020000}"/>
    <cellStyle name="Millares 2 5 3 2 2 2 2" xfId="32131" xr:uid="{00000000-0005-0000-0000-0000C5020000}"/>
    <cellStyle name="Millares 2 5 3 2 2 3" xfId="23985" xr:uid="{00000000-0005-0000-0000-0000C6020000}"/>
    <cellStyle name="Millares 2 5 3 2 3" xfId="10536" xr:uid="{00000000-0005-0000-0000-0000C7020000}"/>
    <cellStyle name="Millares 2 5 3 2 3 2" xfId="26832" xr:uid="{00000000-0005-0000-0000-0000C8020000}"/>
    <cellStyle name="Millares 2 5 3 2 4" xfId="18686" xr:uid="{00000000-0005-0000-0000-0000C9020000}"/>
    <cellStyle name="Millares 2 5 3 3" xfId="6279" xr:uid="{00000000-0005-0000-0000-0000CA020000}"/>
    <cellStyle name="Millares 2 5 3 3 2" xfId="14425" xr:uid="{00000000-0005-0000-0000-0000CB020000}"/>
    <cellStyle name="Millares 2 5 3 3 2 2" xfId="30721" xr:uid="{00000000-0005-0000-0000-0000CC020000}"/>
    <cellStyle name="Millares 2 5 3 3 3" xfId="22575" xr:uid="{00000000-0005-0000-0000-0000CD020000}"/>
    <cellStyle name="Millares 2 5 3 4" xfId="9126" xr:uid="{00000000-0005-0000-0000-0000CE020000}"/>
    <cellStyle name="Millares 2 5 3 4 2" xfId="25422" xr:uid="{00000000-0005-0000-0000-0000CF020000}"/>
    <cellStyle name="Millares 2 5 3 5" xfId="17276" xr:uid="{00000000-0005-0000-0000-0000D0020000}"/>
    <cellStyle name="Millares 2 5 4" xfId="1685" xr:uid="{00000000-0005-0000-0000-0000D1020000}"/>
    <cellStyle name="Millares 2 5 4 2" xfId="6984" xr:uid="{00000000-0005-0000-0000-0000D2020000}"/>
    <cellStyle name="Millares 2 5 4 2 2" xfId="15130" xr:uid="{00000000-0005-0000-0000-0000D3020000}"/>
    <cellStyle name="Millares 2 5 4 2 2 2" xfId="31426" xr:uid="{00000000-0005-0000-0000-0000D4020000}"/>
    <cellStyle name="Millares 2 5 4 2 3" xfId="23280" xr:uid="{00000000-0005-0000-0000-0000D5020000}"/>
    <cellStyle name="Millares 2 5 4 3" xfId="9831" xr:uid="{00000000-0005-0000-0000-0000D6020000}"/>
    <cellStyle name="Millares 2 5 4 3 2" xfId="26127" xr:uid="{00000000-0005-0000-0000-0000D7020000}"/>
    <cellStyle name="Millares 2 5 4 4" xfId="17981" xr:uid="{00000000-0005-0000-0000-0000D8020000}"/>
    <cellStyle name="Millares 2 5 5" xfId="5574" xr:uid="{00000000-0005-0000-0000-0000D9020000}"/>
    <cellStyle name="Millares 2 5 5 2" xfId="13720" xr:uid="{00000000-0005-0000-0000-0000DA020000}"/>
    <cellStyle name="Millares 2 5 5 2 2" xfId="30016" xr:uid="{00000000-0005-0000-0000-0000DB020000}"/>
    <cellStyle name="Millares 2 5 5 3" xfId="21870" xr:uid="{00000000-0005-0000-0000-0000DC020000}"/>
    <cellStyle name="Millares 2 5 6" xfId="8421" xr:uid="{00000000-0005-0000-0000-0000DD020000}"/>
    <cellStyle name="Millares 2 5 6 2" xfId="24717" xr:uid="{00000000-0005-0000-0000-0000DE020000}"/>
    <cellStyle name="Millares 2 5 7" xfId="16571" xr:uid="{00000000-0005-0000-0000-0000DF020000}"/>
    <cellStyle name="Millares 2 6" xfId="364" xr:uid="{00000000-0005-0000-0000-0000E0020000}"/>
    <cellStyle name="Millares 2 6 2" xfId="1070" xr:uid="{00000000-0005-0000-0000-0000E1020000}"/>
    <cellStyle name="Millares 2 6 2 2" xfId="2480" xr:uid="{00000000-0005-0000-0000-0000E2020000}"/>
    <cellStyle name="Millares 2 6 2 2 2" xfId="7779" xr:uid="{00000000-0005-0000-0000-0000E3020000}"/>
    <cellStyle name="Millares 2 6 2 2 2 2" xfId="15925" xr:uid="{00000000-0005-0000-0000-0000E4020000}"/>
    <cellStyle name="Millares 2 6 2 2 2 2 2" xfId="32221" xr:uid="{00000000-0005-0000-0000-0000E5020000}"/>
    <cellStyle name="Millares 2 6 2 2 2 3" xfId="24075" xr:uid="{00000000-0005-0000-0000-0000E6020000}"/>
    <cellStyle name="Millares 2 6 2 2 3" xfId="10626" xr:uid="{00000000-0005-0000-0000-0000E7020000}"/>
    <cellStyle name="Millares 2 6 2 2 3 2" xfId="26922" xr:uid="{00000000-0005-0000-0000-0000E8020000}"/>
    <cellStyle name="Millares 2 6 2 2 4" xfId="18776" xr:uid="{00000000-0005-0000-0000-0000E9020000}"/>
    <cellStyle name="Millares 2 6 2 3" xfId="6369" xr:uid="{00000000-0005-0000-0000-0000EA020000}"/>
    <cellStyle name="Millares 2 6 2 3 2" xfId="14515" xr:uid="{00000000-0005-0000-0000-0000EB020000}"/>
    <cellStyle name="Millares 2 6 2 3 2 2" xfId="30811" xr:uid="{00000000-0005-0000-0000-0000EC020000}"/>
    <cellStyle name="Millares 2 6 2 3 3" xfId="22665" xr:uid="{00000000-0005-0000-0000-0000ED020000}"/>
    <cellStyle name="Millares 2 6 2 4" xfId="9216" xr:uid="{00000000-0005-0000-0000-0000EE020000}"/>
    <cellStyle name="Millares 2 6 2 4 2" xfId="25512" xr:uid="{00000000-0005-0000-0000-0000EF020000}"/>
    <cellStyle name="Millares 2 6 2 5" xfId="17366" xr:uid="{00000000-0005-0000-0000-0000F0020000}"/>
    <cellStyle name="Millares 2 6 3" xfId="1775" xr:uid="{00000000-0005-0000-0000-0000F1020000}"/>
    <cellStyle name="Millares 2 6 3 2" xfId="7074" xr:uid="{00000000-0005-0000-0000-0000F2020000}"/>
    <cellStyle name="Millares 2 6 3 2 2" xfId="15220" xr:uid="{00000000-0005-0000-0000-0000F3020000}"/>
    <cellStyle name="Millares 2 6 3 2 2 2" xfId="31516" xr:uid="{00000000-0005-0000-0000-0000F4020000}"/>
    <cellStyle name="Millares 2 6 3 2 3" xfId="23370" xr:uid="{00000000-0005-0000-0000-0000F5020000}"/>
    <cellStyle name="Millares 2 6 3 3" xfId="9921" xr:uid="{00000000-0005-0000-0000-0000F6020000}"/>
    <cellStyle name="Millares 2 6 3 3 2" xfId="26217" xr:uid="{00000000-0005-0000-0000-0000F7020000}"/>
    <cellStyle name="Millares 2 6 3 4" xfId="18071" xr:uid="{00000000-0005-0000-0000-0000F8020000}"/>
    <cellStyle name="Millares 2 6 4" xfId="5664" xr:uid="{00000000-0005-0000-0000-0000F9020000}"/>
    <cellStyle name="Millares 2 6 4 2" xfId="13810" xr:uid="{00000000-0005-0000-0000-0000FA020000}"/>
    <cellStyle name="Millares 2 6 4 2 2" xfId="30106" xr:uid="{00000000-0005-0000-0000-0000FB020000}"/>
    <cellStyle name="Millares 2 6 4 3" xfId="21960" xr:uid="{00000000-0005-0000-0000-0000FC020000}"/>
    <cellStyle name="Millares 2 6 5" xfId="8511" xr:uid="{00000000-0005-0000-0000-0000FD020000}"/>
    <cellStyle name="Millares 2 6 5 2" xfId="24807" xr:uid="{00000000-0005-0000-0000-0000FE020000}"/>
    <cellStyle name="Millares 2 6 6" xfId="16661" xr:uid="{00000000-0005-0000-0000-0000FF020000}"/>
    <cellStyle name="Millares 2 7" xfId="726" xr:uid="{00000000-0005-0000-0000-000000030000}"/>
    <cellStyle name="Millares 2 7 2" xfId="2136" xr:uid="{00000000-0005-0000-0000-000001030000}"/>
    <cellStyle name="Millares 2 7 2 2" xfId="7435" xr:uid="{00000000-0005-0000-0000-000002030000}"/>
    <cellStyle name="Millares 2 7 2 2 2" xfId="15581" xr:uid="{00000000-0005-0000-0000-000003030000}"/>
    <cellStyle name="Millares 2 7 2 2 2 2" xfId="31877" xr:uid="{00000000-0005-0000-0000-000004030000}"/>
    <cellStyle name="Millares 2 7 2 2 3" xfId="23731" xr:uid="{00000000-0005-0000-0000-000005030000}"/>
    <cellStyle name="Millares 2 7 2 3" xfId="10282" xr:uid="{00000000-0005-0000-0000-000006030000}"/>
    <cellStyle name="Millares 2 7 2 3 2" xfId="26578" xr:uid="{00000000-0005-0000-0000-000007030000}"/>
    <cellStyle name="Millares 2 7 2 4" xfId="18432" xr:uid="{00000000-0005-0000-0000-000008030000}"/>
    <cellStyle name="Millares 2 7 3" xfId="6025" xr:uid="{00000000-0005-0000-0000-000009030000}"/>
    <cellStyle name="Millares 2 7 3 2" xfId="14171" xr:uid="{00000000-0005-0000-0000-00000A030000}"/>
    <cellStyle name="Millares 2 7 3 2 2" xfId="30467" xr:uid="{00000000-0005-0000-0000-00000B030000}"/>
    <cellStyle name="Millares 2 7 3 3" xfId="22321" xr:uid="{00000000-0005-0000-0000-00000C030000}"/>
    <cellStyle name="Millares 2 7 4" xfId="8872" xr:uid="{00000000-0005-0000-0000-00000D030000}"/>
    <cellStyle name="Millares 2 7 4 2" xfId="25168" xr:uid="{00000000-0005-0000-0000-00000E030000}"/>
    <cellStyle name="Millares 2 7 5" xfId="17022" xr:uid="{00000000-0005-0000-0000-00000F030000}"/>
    <cellStyle name="Millares 2 8" xfId="1431" xr:uid="{00000000-0005-0000-0000-000010030000}"/>
    <cellStyle name="Millares 2 8 2" xfId="6730" xr:uid="{00000000-0005-0000-0000-000011030000}"/>
    <cellStyle name="Millares 2 8 2 2" xfId="14876" xr:uid="{00000000-0005-0000-0000-000012030000}"/>
    <cellStyle name="Millares 2 8 2 2 2" xfId="31172" xr:uid="{00000000-0005-0000-0000-000013030000}"/>
    <cellStyle name="Millares 2 8 2 3" xfId="23026" xr:uid="{00000000-0005-0000-0000-000014030000}"/>
    <cellStyle name="Millares 2 8 3" xfId="9577" xr:uid="{00000000-0005-0000-0000-000015030000}"/>
    <cellStyle name="Millares 2 8 3 2" xfId="25873" xr:uid="{00000000-0005-0000-0000-000016030000}"/>
    <cellStyle name="Millares 2 8 4" xfId="17727" xr:uid="{00000000-0005-0000-0000-000017030000}"/>
    <cellStyle name="Millares 2 9" xfId="5320" xr:uid="{00000000-0005-0000-0000-000018030000}"/>
    <cellStyle name="Millares 2 9 2" xfId="13466" xr:uid="{00000000-0005-0000-0000-000019030000}"/>
    <cellStyle name="Millares 2 9 2 2" xfId="29762" xr:uid="{00000000-0005-0000-0000-00001A030000}"/>
    <cellStyle name="Millares 2 9 3" xfId="21616" xr:uid="{00000000-0005-0000-0000-00001B030000}"/>
    <cellStyle name="Millares 3" xfId="14" xr:uid="{00000000-0005-0000-0000-00001C030000}"/>
    <cellStyle name="Millares 3 10" xfId="5314" xr:uid="{00000000-0005-0000-0000-00001D030000}"/>
    <cellStyle name="Millares 3 10 2" xfId="13460" xr:uid="{00000000-0005-0000-0000-00001E030000}"/>
    <cellStyle name="Millares 3 10 2 2" xfId="29756" xr:uid="{00000000-0005-0000-0000-00001F030000}"/>
    <cellStyle name="Millares 3 10 3" xfId="21610" xr:uid="{00000000-0005-0000-0000-000020030000}"/>
    <cellStyle name="Millares 3 11" xfId="8161" xr:uid="{00000000-0005-0000-0000-000021030000}"/>
    <cellStyle name="Millares 3 11 2" xfId="24457" xr:uid="{00000000-0005-0000-0000-000022030000}"/>
    <cellStyle name="Millares 3 12" xfId="16311" xr:uid="{00000000-0005-0000-0000-000023030000}"/>
    <cellStyle name="Millares 3 2" xfId="25" xr:uid="{00000000-0005-0000-0000-000024030000}"/>
    <cellStyle name="Millares 3 2 10" xfId="8172" xr:uid="{00000000-0005-0000-0000-000025030000}"/>
    <cellStyle name="Millares 3 2 10 2" xfId="24468" xr:uid="{00000000-0005-0000-0000-000026030000}"/>
    <cellStyle name="Millares 3 2 11" xfId="16322" xr:uid="{00000000-0005-0000-0000-000027030000}"/>
    <cellStyle name="Millares 3 2 2" xfId="47" xr:uid="{00000000-0005-0000-0000-000028030000}"/>
    <cellStyle name="Millares 3 2 2 10" xfId="16344" xr:uid="{00000000-0005-0000-0000-000029030000}"/>
    <cellStyle name="Millares 3 2 2 2" xfId="91" xr:uid="{00000000-0005-0000-0000-00002A030000}"/>
    <cellStyle name="Millares 3 2 2 2 2" xfId="181" xr:uid="{00000000-0005-0000-0000-00002B030000}"/>
    <cellStyle name="Millares 3 2 2 2 2 2" xfId="525" xr:uid="{00000000-0005-0000-0000-00002C030000}"/>
    <cellStyle name="Millares 3 2 2 2 2 2 2" xfId="1231" xr:uid="{00000000-0005-0000-0000-00002D030000}"/>
    <cellStyle name="Millares 3 2 2 2 2 2 2 2" xfId="2641" xr:uid="{00000000-0005-0000-0000-00002E030000}"/>
    <cellStyle name="Millares 3 2 2 2 2 2 2 2 2" xfId="7940" xr:uid="{00000000-0005-0000-0000-00002F030000}"/>
    <cellStyle name="Millares 3 2 2 2 2 2 2 2 2 2" xfId="16086" xr:uid="{00000000-0005-0000-0000-000030030000}"/>
    <cellStyle name="Millares 3 2 2 2 2 2 2 2 2 2 2" xfId="32382" xr:uid="{00000000-0005-0000-0000-000031030000}"/>
    <cellStyle name="Millares 3 2 2 2 2 2 2 2 2 3" xfId="24236" xr:uid="{00000000-0005-0000-0000-000032030000}"/>
    <cellStyle name="Millares 3 2 2 2 2 2 2 2 3" xfId="10787" xr:uid="{00000000-0005-0000-0000-000033030000}"/>
    <cellStyle name="Millares 3 2 2 2 2 2 2 2 3 2" xfId="27083" xr:uid="{00000000-0005-0000-0000-000034030000}"/>
    <cellStyle name="Millares 3 2 2 2 2 2 2 2 4" xfId="18937" xr:uid="{00000000-0005-0000-0000-000035030000}"/>
    <cellStyle name="Millares 3 2 2 2 2 2 2 3" xfId="6530" xr:uid="{00000000-0005-0000-0000-000036030000}"/>
    <cellStyle name="Millares 3 2 2 2 2 2 2 3 2" xfId="14676" xr:uid="{00000000-0005-0000-0000-000037030000}"/>
    <cellStyle name="Millares 3 2 2 2 2 2 2 3 2 2" xfId="30972" xr:uid="{00000000-0005-0000-0000-000038030000}"/>
    <cellStyle name="Millares 3 2 2 2 2 2 2 3 3" xfId="22826" xr:uid="{00000000-0005-0000-0000-000039030000}"/>
    <cellStyle name="Millares 3 2 2 2 2 2 2 4" xfId="9377" xr:uid="{00000000-0005-0000-0000-00003A030000}"/>
    <cellStyle name="Millares 3 2 2 2 2 2 2 4 2" xfId="25673" xr:uid="{00000000-0005-0000-0000-00003B030000}"/>
    <cellStyle name="Millares 3 2 2 2 2 2 2 5" xfId="17527" xr:uid="{00000000-0005-0000-0000-00003C030000}"/>
    <cellStyle name="Millares 3 2 2 2 2 2 3" xfId="1936" xr:uid="{00000000-0005-0000-0000-00003D030000}"/>
    <cellStyle name="Millares 3 2 2 2 2 2 3 2" xfId="7235" xr:uid="{00000000-0005-0000-0000-00003E030000}"/>
    <cellStyle name="Millares 3 2 2 2 2 2 3 2 2" xfId="15381" xr:uid="{00000000-0005-0000-0000-00003F030000}"/>
    <cellStyle name="Millares 3 2 2 2 2 2 3 2 2 2" xfId="31677" xr:uid="{00000000-0005-0000-0000-000040030000}"/>
    <cellStyle name="Millares 3 2 2 2 2 2 3 2 3" xfId="23531" xr:uid="{00000000-0005-0000-0000-000041030000}"/>
    <cellStyle name="Millares 3 2 2 2 2 2 3 3" xfId="10082" xr:uid="{00000000-0005-0000-0000-000042030000}"/>
    <cellStyle name="Millares 3 2 2 2 2 2 3 3 2" xfId="26378" xr:uid="{00000000-0005-0000-0000-000043030000}"/>
    <cellStyle name="Millares 3 2 2 2 2 2 3 4" xfId="18232" xr:uid="{00000000-0005-0000-0000-000044030000}"/>
    <cellStyle name="Millares 3 2 2 2 2 2 4" xfId="5825" xr:uid="{00000000-0005-0000-0000-000045030000}"/>
    <cellStyle name="Millares 3 2 2 2 2 2 4 2" xfId="13971" xr:uid="{00000000-0005-0000-0000-000046030000}"/>
    <cellStyle name="Millares 3 2 2 2 2 2 4 2 2" xfId="30267" xr:uid="{00000000-0005-0000-0000-000047030000}"/>
    <cellStyle name="Millares 3 2 2 2 2 2 4 3" xfId="22121" xr:uid="{00000000-0005-0000-0000-000048030000}"/>
    <cellStyle name="Millares 3 2 2 2 2 2 5" xfId="8672" xr:uid="{00000000-0005-0000-0000-000049030000}"/>
    <cellStyle name="Millares 3 2 2 2 2 2 5 2" xfId="24968" xr:uid="{00000000-0005-0000-0000-00004A030000}"/>
    <cellStyle name="Millares 3 2 2 2 2 2 6" xfId="16822" xr:uid="{00000000-0005-0000-0000-00004B030000}"/>
    <cellStyle name="Millares 3 2 2 2 2 3" xfId="887" xr:uid="{00000000-0005-0000-0000-00004C030000}"/>
    <cellStyle name="Millares 3 2 2 2 2 3 2" xfId="2297" xr:uid="{00000000-0005-0000-0000-00004D030000}"/>
    <cellStyle name="Millares 3 2 2 2 2 3 2 2" xfId="7596" xr:uid="{00000000-0005-0000-0000-00004E030000}"/>
    <cellStyle name="Millares 3 2 2 2 2 3 2 2 2" xfId="15742" xr:uid="{00000000-0005-0000-0000-00004F030000}"/>
    <cellStyle name="Millares 3 2 2 2 2 3 2 2 2 2" xfId="32038" xr:uid="{00000000-0005-0000-0000-000050030000}"/>
    <cellStyle name="Millares 3 2 2 2 2 3 2 2 3" xfId="23892" xr:uid="{00000000-0005-0000-0000-000051030000}"/>
    <cellStyle name="Millares 3 2 2 2 2 3 2 3" xfId="10443" xr:uid="{00000000-0005-0000-0000-000052030000}"/>
    <cellStyle name="Millares 3 2 2 2 2 3 2 3 2" xfId="26739" xr:uid="{00000000-0005-0000-0000-000053030000}"/>
    <cellStyle name="Millares 3 2 2 2 2 3 2 4" xfId="18593" xr:uid="{00000000-0005-0000-0000-000054030000}"/>
    <cellStyle name="Millares 3 2 2 2 2 3 3" xfId="6186" xr:uid="{00000000-0005-0000-0000-000055030000}"/>
    <cellStyle name="Millares 3 2 2 2 2 3 3 2" xfId="14332" xr:uid="{00000000-0005-0000-0000-000056030000}"/>
    <cellStyle name="Millares 3 2 2 2 2 3 3 2 2" xfId="30628" xr:uid="{00000000-0005-0000-0000-000057030000}"/>
    <cellStyle name="Millares 3 2 2 2 2 3 3 3" xfId="22482" xr:uid="{00000000-0005-0000-0000-000058030000}"/>
    <cellStyle name="Millares 3 2 2 2 2 3 4" xfId="9033" xr:uid="{00000000-0005-0000-0000-000059030000}"/>
    <cellStyle name="Millares 3 2 2 2 2 3 4 2" xfId="25329" xr:uid="{00000000-0005-0000-0000-00005A030000}"/>
    <cellStyle name="Millares 3 2 2 2 2 3 5" xfId="17183" xr:uid="{00000000-0005-0000-0000-00005B030000}"/>
    <cellStyle name="Millares 3 2 2 2 2 4" xfId="1592" xr:uid="{00000000-0005-0000-0000-00005C030000}"/>
    <cellStyle name="Millares 3 2 2 2 2 4 2" xfId="6891" xr:uid="{00000000-0005-0000-0000-00005D030000}"/>
    <cellStyle name="Millares 3 2 2 2 2 4 2 2" xfId="15037" xr:uid="{00000000-0005-0000-0000-00005E030000}"/>
    <cellStyle name="Millares 3 2 2 2 2 4 2 2 2" xfId="31333" xr:uid="{00000000-0005-0000-0000-00005F030000}"/>
    <cellStyle name="Millares 3 2 2 2 2 4 2 3" xfId="23187" xr:uid="{00000000-0005-0000-0000-000060030000}"/>
    <cellStyle name="Millares 3 2 2 2 2 4 3" xfId="9738" xr:uid="{00000000-0005-0000-0000-000061030000}"/>
    <cellStyle name="Millares 3 2 2 2 2 4 3 2" xfId="26034" xr:uid="{00000000-0005-0000-0000-000062030000}"/>
    <cellStyle name="Millares 3 2 2 2 2 4 4" xfId="17888" xr:uid="{00000000-0005-0000-0000-000063030000}"/>
    <cellStyle name="Millares 3 2 2 2 2 5" xfId="5481" xr:uid="{00000000-0005-0000-0000-000064030000}"/>
    <cellStyle name="Millares 3 2 2 2 2 5 2" xfId="13627" xr:uid="{00000000-0005-0000-0000-000065030000}"/>
    <cellStyle name="Millares 3 2 2 2 2 5 2 2" xfId="29923" xr:uid="{00000000-0005-0000-0000-000066030000}"/>
    <cellStyle name="Millares 3 2 2 2 2 5 3" xfId="21777" xr:uid="{00000000-0005-0000-0000-000067030000}"/>
    <cellStyle name="Millares 3 2 2 2 2 6" xfId="8328" xr:uid="{00000000-0005-0000-0000-000068030000}"/>
    <cellStyle name="Millares 3 2 2 2 2 6 2" xfId="24624" xr:uid="{00000000-0005-0000-0000-000069030000}"/>
    <cellStyle name="Millares 3 2 2 2 2 7" xfId="16478" xr:uid="{00000000-0005-0000-0000-00006A030000}"/>
    <cellStyle name="Millares 3 2 2 2 3" xfId="345" xr:uid="{00000000-0005-0000-0000-00006B030000}"/>
    <cellStyle name="Millares 3 2 2 2 3 2" xfId="689" xr:uid="{00000000-0005-0000-0000-00006C030000}"/>
    <cellStyle name="Millares 3 2 2 2 3 2 2" xfId="1395" xr:uid="{00000000-0005-0000-0000-00006D030000}"/>
    <cellStyle name="Millares 3 2 2 2 3 2 2 2" xfId="2805" xr:uid="{00000000-0005-0000-0000-00006E030000}"/>
    <cellStyle name="Millares 3 2 2 2 3 2 2 2 2" xfId="8104" xr:uid="{00000000-0005-0000-0000-00006F030000}"/>
    <cellStyle name="Millares 3 2 2 2 3 2 2 2 2 2" xfId="16250" xr:uid="{00000000-0005-0000-0000-000070030000}"/>
    <cellStyle name="Millares 3 2 2 2 3 2 2 2 2 2 2" xfId="32546" xr:uid="{00000000-0005-0000-0000-000071030000}"/>
    <cellStyle name="Millares 3 2 2 2 3 2 2 2 2 3" xfId="24400" xr:uid="{00000000-0005-0000-0000-000072030000}"/>
    <cellStyle name="Millares 3 2 2 2 3 2 2 2 3" xfId="10951" xr:uid="{00000000-0005-0000-0000-000073030000}"/>
    <cellStyle name="Millares 3 2 2 2 3 2 2 2 3 2" xfId="27247" xr:uid="{00000000-0005-0000-0000-000074030000}"/>
    <cellStyle name="Millares 3 2 2 2 3 2 2 2 4" xfId="19101" xr:uid="{00000000-0005-0000-0000-000075030000}"/>
    <cellStyle name="Millares 3 2 2 2 3 2 2 3" xfId="6694" xr:uid="{00000000-0005-0000-0000-000076030000}"/>
    <cellStyle name="Millares 3 2 2 2 3 2 2 3 2" xfId="14840" xr:uid="{00000000-0005-0000-0000-000077030000}"/>
    <cellStyle name="Millares 3 2 2 2 3 2 2 3 2 2" xfId="31136" xr:uid="{00000000-0005-0000-0000-000078030000}"/>
    <cellStyle name="Millares 3 2 2 2 3 2 2 3 3" xfId="22990" xr:uid="{00000000-0005-0000-0000-000079030000}"/>
    <cellStyle name="Millares 3 2 2 2 3 2 2 4" xfId="9541" xr:uid="{00000000-0005-0000-0000-00007A030000}"/>
    <cellStyle name="Millares 3 2 2 2 3 2 2 4 2" xfId="25837" xr:uid="{00000000-0005-0000-0000-00007B030000}"/>
    <cellStyle name="Millares 3 2 2 2 3 2 2 5" xfId="17691" xr:uid="{00000000-0005-0000-0000-00007C030000}"/>
    <cellStyle name="Millares 3 2 2 2 3 2 3" xfId="2100" xr:uid="{00000000-0005-0000-0000-00007D030000}"/>
    <cellStyle name="Millares 3 2 2 2 3 2 3 2" xfId="7399" xr:uid="{00000000-0005-0000-0000-00007E030000}"/>
    <cellStyle name="Millares 3 2 2 2 3 2 3 2 2" xfId="15545" xr:uid="{00000000-0005-0000-0000-00007F030000}"/>
    <cellStyle name="Millares 3 2 2 2 3 2 3 2 2 2" xfId="31841" xr:uid="{00000000-0005-0000-0000-000080030000}"/>
    <cellStyle name="Millares 3 2 2 2 3 2 3 2 3" xfId="23695" xr:uid="{00000000-0005-0000-0000-000081030000}"/>
    <cellStyle name="Millares 3 2 2 2 3 2 3 3" xfId="10246" xr:uid="{00000000-0005-0000-0000-000082030000}"/>
    <cellStyle name="Millares 3 2 2 2 3 2 3 3 2" xfId="26542" xr:uid="{00000000-0005-0000-0000-000083030000}"/>
    <cellStyle name="Millares 3 2 2 2 3 2 3 4" xfId="18396" xr:uid="{00000000-0005-0000-0000-000084030000}"/>
    <cellStyle name="Millares 3 2 2 2 3 2 4" xfId="5989" xr:uid="{00000000-0005-0000-0000-000085030000}"/>
    <cellStyle name="Millares 3 2 2 2 3 2 4 2" xfId="14135" xr:uid="{00000000-0005-0000-0000-000086030000}"/>
    <cellStyle name="Millares 3 2 2 2 3 2 4 2 2" xfId="30431" xr:uid="{00000000-0005-0000-0000-000087030000}"/>
    <cellStyle name="Millares 3 2 2 2 3 2 4 3" xfId="22285" xr:uid="{00000000-0005-0000-0000-000088030000}"/>
    <cellStyle name="Millares 3 2 2 2 3 2 5" xfId="8836" xr:uid="{00000000-0005-0000-0000-000089030000}"/>
    <cellStyle name="Millares 3 2 2 2 3 2 5 2" xfId="25132" xr:uid="{00000000-0005-0000-0000-00008A030000}"/>
    <cellStyle name="Millares 3 2 2 2 3 2 6" xfId="16986" xr:uid="{00000000-0005-0000-0000-00008B030000}"/>
    <cellStyle name="Millares 3 2 2 2 3 3" xfId="1051" xr:uid="{00000000-0005-0000-0000-00008C030000}"/>
    <cellStyle name="Millares 3 2 2 2 3 3 2" xfId="2461" xr:uid="{00000000-0005-0000-0000-00008D030000}"/>
    <cellStyle name="Millares 3 2 2 2 3 3 2 2" xfId="7760" xr:uid="{00000000-0005-0000-0000-00008E030000}"/>
    <cellStyle name="Millares 3 2 2 2 3 3 2 2 2" xfId="15906" xr:uid="{00000000-0005-0000-0000-00008F030000}"/>
    <cellStyle name="Millares 3 2 2 2 3 3 2 2 2 2" xfId="32202" xr:uid="{00000000-0005-0000-0000-000090030000}"/>
    <cellStyle name="Millares 3 2 2 2 3 3 2 2 3" xfId="24056" xr:uid="{00000000-0005-0000-0000-000091030000}"/>
    <cellStyle name="Millares 3 2 2 2 3 3 2 3" xfId="10607" xr:uid="{00000000-0005-0000-0000-000092030000}"/>
    <cellStyle name="Millares 3 2 2 2 3 3 2 3 2" xfId="26903" xr:uid="{00000000-0005-0000-0000-000093030000}"/>
    <cellStyle name="Millares 3 2 2 2 3 3 2 4" xfId="18757" xr:uid="{00000000-0005-0000-0000-000094030000}"/>
    <cellStyle name="Millares 3 2 2 2 3 3 3" xfId="6350" xr:uid="{00000000-0005-0000-0000-000095030000}"/>
    <cellStyle name="Millares 3 2 2 2 3 3 3 2" xfId="14496" xr:uid="{00000000-0005-0000-0000-000096030000}"/>
    <cellStyle name="Millares 3 2 2 2 3 3 3 2 2" xfId="30792" xr:uid="{00000000-0005-0000-0000-000097030000}"/>
    <cellStyle name="Millares 3 2 2 2 3 3 3 3" xfId="22646" xr:uid="{00000000-0005-0000-0000-000098030000}"/>
    <cellStyle name="Millares 3 2 2 2 3 3 4" xfId="9197" xr:uid="{00000000-0005-0000-0000-000099030000}"/>
    <cellStyle name="Millares 3 2 2 2 3 3 4 2" xfId="25493" xr:uid="{00000000-0005-0000-0000-00009A030000}"/>
    <cellStyle name="Millares 3 2 2 2 3 3 5" xfId="17347" xr:uid="{00000000-0005-0000-0000-00009B030000}"/>
    <cellStyle name="Millares 3 2 2 2 3 4" xfId="1756" xr:uid="{00000000-0005-0000-0000-00009C030000}"/>
    <cellStyle name="Millares 3 2 2 2 3 4 2" xfId="7055" xr:uid="{00000000-0005-0000-0000-00009D030000}"/>
    <cellStyle name="Millares 3 2 2 2 3 4 2 2" xfId="15201" xr:uid="{00000000-0005-0000-0000-00009E030000}"/>
    <cellStyle name="Millares 3 2 2 2 3 4 2 2 2" xfId="31497" xr:uid="{00000000-0005-0000-0000-00009F030000}"/>
    <cellStyle name="Millares 3 2 2 2 3 4 2 3" xfId="23351" xr:uid="{00000000-0005-0000-0000-0000A0030000}"/>
    <cellStyle name="Millares 3 2 2 2 3 4 3" xfId="9902" xr:uid="{00000000-0005-0000-0000-0000A1030000}"/>
    <cellStyle name="Millares 3 2 2 2 3 4 3 2" xfId="26198" xr:uid="{00000000-0005-0000-0000-0000A2030000}"/>
    <cellStyle name="Millares 3 2 2 2 3 4 4" xfId="18052" xr:uid="{00000000-0005-0000-0000-0000A3030000}"/>
    <cellStyle name="Millares 3 2 2 2 3 5" xfId="5645" xr:uid="{00000000-0005-0000-0000-0000A4030000}"/>
    <cellStyle name="Millares 3 2 2 2 3 5 2" xfId="13791" xr:uid="{00000000-0005-0000-0000-0000A5030000}"/>
    <cellStyle name="Millares 3 2 2 2 3 5 2 2" xfId="30087" xr:uid="{00000000-0005-0000-0000-0000A6030000}"/>
    <cellStyle name="Millares 3 2 2 2 3 5 3" xfId="21941" xr:uid="{00000000-0005-0000-0000-0000A7030000}"/>
    <cellStyle name="Millares 3 2 2 2 3 6" xfId="8492" xr:uid="{00000000-0005-0000-0000-0000A8030000}"/>
    <cellStyle name="Millares 3 2 2 2 3 6 2" xfId="24788" xr:uid="{00000000-0005-0000-0000-0000A9030000}"/>
    <cellStyle name="Millares 3 2 2 2 3 7" xfId="16642" xr:uid="{00000000-0005-0000-0000-0000AA030000}"/>
    <cellStyle name="Millares 3 2 2 2 4" xfId="435" xr:uid="{00000000-0005-0000-0000-0000AB030000}"/>
    <cellStyle name="Millares 3 2 2 2 4 2" xfId="1141" xr:uid="{00000000-0005-0000-0000-0000AC030000}"/>
    <cellStyle name="Millares 3 2 2 2 4 2 2" xfId="2551" xr:uid="{00000000-0005-0000-0000-0000AD030000}"/>
    <cellStyle name="Millares 3 2 2 2 4 2 2 2" xfId="7850" xr:uid="{00000000-0005-0000-0000-0000AE030000}"/>
    <cellStyle name="Millares 3 2 2 2 4 2 2 2 2" xfId="15996" xr:uid="{00000000-0005-0000-0000-0000AF030000}"/>
    <cellStyle name="Millares 3 2 2 2 4 2 2 2 2 2" xfId="32292" xr:uid="{00000000-0005-0000-0000-0000B0030000}"/>
    <cellStyle name="Millares 3 2 2 2 4 2 2 2 3" xfId="24146" xr:uid="{00000000-0005-0000-0000-0000B1030000}"/>
    <cellStyle name="Millares 3 2 2 2 4 2 2 3" xfId="10697" xr:uid="{00000000-0005-0000-0000-0000B2030000}"/>
    <cellStyle name="Millares 3 2 2 2 4 2 2 3 2" xfId="26993" xr:uid="{00000000-0005-0000-0000-0000B3030000}"/>
    <cellStyle name="Millares 3 2 2 2 4 2 2 4" xfId="18847" xr:uid="{00000000-0005-0000-0000-0000B4030000}"/>
    <cellStyle name="Millares 3 2 2 2 4 2 3" xfId="6440" xr:uid="{00000000-0005-0000-0000-0000B5030000}"/>
    <cellStyle name="Millares 3 2 2 2 4 2 3 2" xfId="14586" xr:uid="{00000000-0005-0000-0000-0000B6030000}"/>
    <cellStyle name="Millares 3 2 2 2 4 2 3 2 2" xfId="30882" xr:uid="{00000000-0005-0000-0000-0000B7030000}"/>
    <cellStyle name="Millares 3 2 2 2 4 2 3 3" xfId="22736" xr:uid="{00000000-0005-0000-0000-0000B8030000}"/>
    <cellStyle name="Millares 3 2 2 2 4 2 4" xfId="9287" xr:uid="{00000000-0005-0000-0000-0000B9030000}"/>
    <cellStyle name="Millares 3 2 2 2 4 2 4 2" xfId="25583" xr:uid="{00000000-0005-0000-0000-0000BA030000}"/>
    <cellStyle name="Millares 3 2 2 2 4 2 5" xfId="17437" xr:uid="{00000000-0005-0000-0000-0000BB030000}"/>
    <cellStyle name="Millares 3 2 2 2 4 3" xfId="1846" xr:uid="{00000000-0005-0000-0000-0000BC030000}"/>
    <cellStyle name="Millares 3 2 2 2 4 3 2" xfId="7145" xr:uid="{00000000-0005-0000-0000-0000BD030000}"/>
    <cellStyle name="Millares 3 2 2 2 4 3 2 2" xfId="15291" xr:uid="{00000000-0005-0000-0000-0000BE030000}"/>
    <cellStyle name="Millares 3 2 2 2 4 3 2 2 2" xfId="31587" xr:uid="{00000000-0005-0000-0000-0000BF030000}"/>
    <cellStyle name="Millares 3 2 2 2 4 3 2 3" xfId="23441" xr:uid="{00000000-0005-0000-0000-0000C0030000}"/>
    <cellStyle name="Millares 3 2 2 2 4 3 3" xfId="9992" xr:uid="{00000000-0005-0000-0000-0000C1030000}"/>
    <cellStyle name="Millares 3 2 2 2 4 3 3 2" xfId="26288" xr:uid="{00000000-0005-0000-0000-0000C2030000}"/>
    <cellStyle name="Millares 3 2 2 2 4 3 4" xfId="18142" xr:uid="{00000000-0005-0000-0000-0000C3030000}"/>
    <cellStyle name="Millares 3 2 2 2 4 4" xfId="5735" xr:uid="{00000000-0005-0000-0000-0000C4030000}"/>
    <cellStyle name="Millares 3 2 2 2 4 4 2" xfId="13881" xr:uid="{00000000-0005-0000-0000-0000C5030000}"/>
    <cellStyle name="Millares 3 2 2 2 4 4 2 2" xfId="30177" xr:uid="{00000000-0005-0000-0000-0000C6030000}"/>
    <cellStyle name="Millares 3 2 2 2 4 4 3" xfId="22031" xr:uid="{00000000-0005-0000-0000-0000C7030000}"/>
    <cellStyle name="Millares 3 2 2 2 4 5" xfId="8582" xr:uid="{00000000-0005-0000-0000-0000C8030000}"/>
    <cellStyle name="Millares 3 2 2 2 4 5 2" xfId="24878" xr:uid="{00000000-0005-0000-0000-0000C9030000}"/>
    <cellStyle name="Millares 3 2 2 2 4 6" xfId="16732" xr:uid="{00000000-0005-0000-0000-0000CA030000}"/>
    <cellStyle name="Millares 3 2 2 2 5" xfId="797" xr:uid="{00000000-0005-0000-0000-0000CB030000}"/>
    <cellStyle name="Millares 3 2 2 2 5 2" xfId="2207" xr:uid="{00000000-0005-0000-0000-0000CC030000}"/>
    <cellStyle name="Millares 3 2 2 2 5 2 2" xfId="7506" xr:uid="{00000000-0005-0000-0000-0000CD030000}"/>
    <cellStyle name="Millares 3 2 2 2 5 2 2 2" xfId="15652" xr:uid="{00000000-0005-0000-0000-0000CE030000}"/>
    <cellStyle name="Millares 3 2 2 2 5 2 2 2 2" xfId="31948" xr:uid="{00000000-0005-0000-0000-0000CF030000}"/>
    <cellStyle name="Millares 3 2 2 2 5 2 2 3" xfId="23802" xr:uid="{00000000-0005-0000-0000-0000D0030000}"/>
    <cellStyle name="Millares 3 2 2 2 5 2 3" xfId="10353" xr:uid="{00000000-0005-0000-0000-0000D1030000}"/>
    <cellStyle name="Millares 3 2 2 2 5 2 3 2" xfId="26649" xr:uid="{00000000-0005-0000-0000-0000D2030000}"/>
    <cellStyle name="Millares 3 2 2 2 5 2 4" xfId="18503" xr:uid="{00000000-0005-0000-0000-0000D3030000}"/>
    <cellStyle name="Millares 3 2 2 2 5 3" xfId="6096" xr:uid="{00000000-0005-0000-0000-0000D4030000}"/>
    <cellStyle name="Millares 3 2 2 2 5 3 2" xfId="14242" xr:uid="{00000000-0005-0000-0000-0000D5030000}"/>
    <cellStyle name="Millares 3 2 2 2 5 3 2 2" xfId="30538" xr:uid="{00000000-0005-0000-0000-0000D6030000}"/>
    <cellStyle name="Millares 3 2 2 2 5 3 3" xfId="22392" xr:uid="{00000000-0005-0000-0000-0000D7030000}"/>
    <cellStyle name="Millares 3 2 2 2 5 4" xfId="8943" xr:uid="{00000000-0005-0000-0000-0000D8030000}"/>
    <cellStyle name="Millares 3 2 2 2 5 4 2" xfId="25239" xr:uid="{00000000-0005-0000-0000-0000D9030000}"/>
    <cellStyle name="Millares 3 2 2 2 5 5" xfId="17093" xr:uid="{00000000-0005-0000-0000-0000DA030000}"/>
    <cellStyle name="Millares 3 2 2 2 6" xfId="1502" xr:uid="{00000000-0005-0000-0000-0000DB030000}"/>
    <cellStyle name="Millares 3 2 2 2 6 2" xfId="6801" xr:uid="{00000000-0005-0000-0000-0000DC030000}"/>
    <cellStyle name="Millares 3 2 2 2 6 2 2" xfId="14947" xr:uid="{00000000-0005-0000-0000-0000DD030000}"/>
    <cellStyle name="Millares 3 2 2 2 6 2 2 2" xfId="31243" xr:uid="{00000000-0005-0000-0000-0000DE030000}"/>
    <cellStyle name="Millares 3 2 2 2 6 2 3" xfId="23097" xr:uid="{00000000-0005-0000-0000-0000DF030000}"/>
    <cellStyle name="Millares 3 2 2 2 6 3" xfId="9648" xr:uid="{00000000-0005-0000-0000-0000E0030000}"/>
    <cellStyle name="Millares 3 2 2 2 6 3 2" xfId="25944" xr:uid="{00000000-0005-0000-0000-0000E1030000}"/>
    <cellStyle name="Millares 3 2 2 2 6 4" xfId="17798" xr:uid="{00000000-0005-0000-0000-0000E2030000}"/>
    <cellStyle name="Millares 3 2 2 2 7" xfId="5391" xr:uid="{00000000-0005-0000-0000-0000E3030000}"/>
    <cellStyle name="Millares 3 2 2 2 7 2" xfId="13537" xr:uid="{00000000-0005-0000-0000-0000E4030000}"/>
    <cellStyle name="Millares 3 2 2 2 7 2 2" xfId="29833" xr:uid="{00000000-0005-0000-0000-0000E5030000}"/>
    <cellStyle name="Millares 3 2 2 2 7 3" xfId="21687" xr:uid="{00000000-0005-0000-0000-0000E6030000}"/>
    <cellStyle name="Millares 3 2 2 2 8" xfId="8238" xr:uid="{00000000-0005-0000-0000-0000E7030000}"/>
    <cellStyle name="Millares 3 2 2 2 8 2" xfId="24534" xr:uid="{00000000-0005-0000-0000-0000E8030000}"/>
    <cellStyle name="Millares 3 2 2 2 9" xfId="16388" xr:uid="{00000000-0005-0000-0000-0000E9030000}"/>
    <cellStyle name="Millares 3 2 2 3" xfId="137" xr:uid="{00000000-0005-0000-0000-0000EA030000}"/>
    <cellStyle name="Millares 3 2 2 3 2" xfId="481" xr:uid="{00000000-0005-0000-0000-0000EB030000}"/>
    <cellStyle name="Millares 3 2 2 3 2 2" xfId="1187" xr:uid="{00000000-0005-0000-0000-0000EC030000}"/>
    <cellStyle name="Millares 3 2 2 3 2 2 2" xfId="2597" xr:uid="{00000000-0005-0000-0000-0000ED030000}"/>
    <cellStyle name="Millares 3 2 2 3 2 2 2 2" xfId="7896" xr:uid="{00000000-0005-0000-0000-0000EE030000}"/>
    <cellStyle name="Millares 3 2 2 3 2 2 2 2 2" xfId="16042" xr:uid="{00000000-0005-0000-0000-0000EF030000}"/>
    <cellStyle name="Millares 3 2 2 3 2 2 2 2 2 2" xfId="32338" xr:uid="{00000000-0005-0000-0000-0000F0030000}"/>
    <cellStyle name="Millares 3 2 2 3 2 2 2 2 3" xfId="24192" xr:uid="{00000000-0005-0000-0000-0000F1030000}"/>
    <cellStyle name="Millares 3 2 2 3 2 2 2 3" xfId="10743" xr:uid="{00000000-0005-0000-0000-0000F2030000}"/>
    <cellStyle name="Millares 3 2 2 3 2 2 2 3 2" xfId="27039" xr:uid="{00000000-0005-0000-0000-0000F3030000}"/>
    <cellStyle name="Millares 3 2 2 3 2 2 2 4" xfId="18893" xr:uid="{00000000-0005-0000-0000-0000F4030000}"/>
    <cellStyle name="Millares 3 2 2 3 2 2 3" xfId="6486" xr:uid="{00000000-0005-0000-0000-0000F5030000}"/>
    <cellStyle name="Millares 3 2 2 3 2 2 3 2" xfId="14632" xr:uid="{00000000-0005-0000-0000-0000F6030000}"/>
    <cellStyle name="Millares 3 2 2 3 2 2 3 2 2" xfId="30928" xr:uid="{00000000-0005-0000-0000-0000F7030000}"/>
    <cellStyle name="Millares 3 2 2 3 2 2 3 3" xfId="22782" xr:uid="{00000000-0005-0000-0000-0000F8030000}"/>
    <cellStyle name="Millares 3 2 2 3 2 2 4" xfId="9333" xr:uid="{00000000-0005-0000-0000-0000F9030000}"/>
    <cellStyle name="Millares 3 2 2 3 2 2 4 2" xfId="25629" xr:uid="{00000000-0005-0000-0000-0000FA030000}"/>
    <cellStyle name="Millares 3 2 2 3 2 2 5" xfId="17483" xr:uid="{00000000-0005-0000-0000-0000FB030000}"/>
    <cellStyle name="Millares 3 2 2 3 2 3" xfId="1892" xr:uid="{00000000-0005-0000-0000-0000FC030000}"/>
    <cellStyle name="Millares 3 2 2 3 2 3 2" xfId="7191" xr:uid="{00000000-0005-0000-0000-0000FD030000}"/>
    <cellStyle name="Millares 3 2 2 3 2 3 2 2" xfId="15337" xr:uid="{00000000-0005-0000-0000-0000FE030000}"/>
    <cellStyle name="Millares 3 2 2 3 2 3 2 2 2" xfId="31633" xr:uid="{00000000-0005-0000-0000-0000FF030000}"/>
    <cellStyle name="Millares 3 2 2 3 2 3 2 3" xfId="23487" xr:uid="{00000000-0005-0000-0000-000000040000}"/>
    <cellStyle name="Millares 3 2 2 3 2 3 3" xfId="10038" xr:uid="{00000000-0005-0000-0000-000001040000}"/>
    <cellStyle name="Millares 3 2 2 3 2 3 3 2" xfId="26334" xr:uid="{00000000-0005-0000-0000-000002040000}"/>
    <cellStyle name="Millares 3 2 2 3 2 3 4" xfId="18188" xr:uid="{00000000-0005-0000-0000-000003040000}"/>
    <cellStyle name="Millares 3 2 2 3 2 4" xfId="5781" xr:uid="{00000000-0005-0000-0000-000004040000}"/>
    <cellStyle name="Millares 3 2 2 3 2 4 2" xfId="13927" xr:uid="{00000000-0005-0000-0000-000005040000}"/>
    <cellStyle name="Millares 3 2 2 3 2 4 2 2" xfId="30223" xr:uid="{00000000-0005-0000-0000-000006040000}"/>
    <cellStyle name="Millares 3 2 2 3 2 4 3" xfId="22077" xr:uid="{00000000-0005-0000-0000-000007040000}"/>
    <cellStyle name="Millares 3 2 2 3 2 5" xfId="8628" xr:uid="{00000000-0005-0000-0000-000008040000}"/>
    <cellStyle name="Millares 3 2 2 3 2 5 2" xfId="24924" xr:uid="{00000000-0005-0000-0000-000009040000}"/>
    <cellStyle name="Millares 3 2 2 3 2 6" xfId="16778" xr:uid="{00000000-0005-0000-0000-00000A040000}"/>
    <cellStyle name="Millares 3 2 2 3 3" xfId="843" xr:uid="{00000000-0005-0000-0000-00000B040000}"/>
    <cellStyle name="Millares 3 2 2 3 3 2" xfId="2253" xr:uid="{00000000-0005-0000-0000-00000C040000}"/>
    <cellStyle name="Millares 3 2 2 3 3 2 2" xfId="7552" xr:uid="{00000000-0005-0000-0000-00000D040000}"/>
    <cellStyle name="Millares 3 2 2 3 3 2 2 2" xfId="15698" xr:uid="{00000000-0005-0000-0000-00000E040000}"/>
    <cellStyle name="Millares 3 2 2 3 3 2 2 2 2" xfId="31994" xr:uid="{00000000-0005-0000-0000-00000F040000}"/>
    <cellStyle name="Millares 3 2 2 3 3 2 2 3" xfId="23848" xr:uid="{00000000-0005-0000-0000-000010040000}"/>
    <cellStyle name="Millares 3 2 2 3 3 2 3" xfId="10399" xr:uid="{00000000-0005-0000-0000-000011040000}"/>
    <cellStyle name="Millares 3 2 2 3 3 2 3 2" xfId="26695" xr:uid="{00000000-0005-0000-0000-000012040000}"/>
    <cellStyle name="Millares 3 2 2 3 3 2 4" xfId="18549" xr:uid="{00000000-0005-0000-0000-000013040000}"/>
    <cellStyle name="Millares 3 2 2 3 3 3" xfId="6142" xr:uid="{00000000-0005-0000-0000-000014040000}"/>
    <cellStyle name="Millares 3 2 2 3 3 3 2" xfId="14288" xr:uid="{00000000-0005-0000-0000-000015040000}"/>
    <cellStyle name="Millares 3 2 2 3 3 3 2 2" xfId="30584" xr:uid="{00000000-0005-0000-0000-000016040000}"/>
    <cellStyle name="Millares 3 2 2 3 3 3 3" xfId="22438" xr:uid="{00000000-0005-0000-0000-000017040000}"/>
    <cellStyle name="Millares 3 2 2 3 3 4" xfId="8989" xr:uid="{00000000-0005-0000-0000-000018040000}"/>
    <cellStyle name="Millares 3 2 2 3 3 4 2" xfId="25285" xr:uid="{00000000-0005-0000-0000-000019040000}"/>
    <cellStyle name="Millares 3 2 2 3 3 5" xfId="17139" xr:uid="{00000000-0005-0000-0000-00001A040000}"/>
    <cellStyle name="Millares 3 2 2 3 4" xfId="1548" xr:uid="{00000000-0005-0000-0000-00001B040000}"/>
    <cellStyle name="Millares 3 2 2 3 4 2" xfId="6847" xr:uid="{00000000-0005-0000-0000-00001C040000}"/>
    <cellStyle name="Millares 3 2 2 3 4 2 2" xfId="14993" xr:uid="{00000000-0005-0000-0000-00001D040000}"/>
    <cellStyle name="Millares 3 2 2 3 4 2 2 2" xfId="31289" xr:uid="{00000000-0005-0000-0000-00001E040000}"/>
    <cellStyle name="Millares 3 2 2 3 4 2 3" xfId="23143" xr:uid="{00000000-0005-0000-0000-00001F040000}"/>
    <cellStyle name="Millares 3 2 2 3 4 3" xfId="9694" xr:uid="{00000000-0005-0000-0000-000020040000}"/>
    <cellStyle name="Millares 3 2 2 3 4 3 2" xfId="25990" xr:uid="{00000000-0005-0000-0000-000021040000}"/>
    <cellStyle name="Millares 3 2 2 3 4 4" xfId="17844" xr:uid="{00000000-0005-0000-0000-000022040000}"/>
    <cellStyle name="Millares 3 2 2 3 5" xfId="5437" xr:uid="{00000000-0005-0000-0000-000023040000}"/>
    <cellStyle name="Millares 3 2 2 3 5 2" xfId="13583" xr:uid="{00000000-0005-0000-0000-000024040000}"/>
    <cellStyle name="Millares 3 2 2 3 5 2 2" xfId="29879" xr:uid="{00000000-0005-0000-0000-000025040000}"/>
    <cellStyle name="Millares 3 2 2 3 5 3" xfId="21733" xr:uid="{00000000-0005-0000-0000-000026040000}"/>
    <cellStyle name="Millares 3 2 2 3 6" xfId="8284" xr:uid="{00000000-0005-0000-0000-000027040000}"/>
    <cellStyle name="Millares 3 2 2 3 6 2" xfId="24580" xr:uid="{00000000-0005-0000-0000-000028040000}"/>
    <cellStyle name="Millares 3 2 2 3 7" xfId="16434" xr:uid="{00000000-0005-0000-0000-000029040000}"/>
    <cellStyle name="Millares 3 2 2 4" xfId="301" xr:uid="{00000000-0005-0000-0000-00002A040000}"/>
    <cellStyle name="Millares 3 2 2 4 2" xfId="645" xr:uid="{00000000-0005-0000-0000-00002B040000}"/>
    <cellStyle name="Millares 3 2 2 4 2 2" xfId="1351" xr:uid="{00000000-0005-0000-0000-00002C040000}"/>
    <cellStyle name="Millares 3 2 2 4 2 2 2" xfId="2761" xr:uid="{00000000-0005-0000-0000-00002D040000}"/>
    <cellStyle name="Millares 3 2 2 4 2 2 2 2" xfId="8060" xr:uid="{00000000-0005-0000-0000-00002E040000}"/>
    <cellStyle name="Millares 3 2 2 4 2 2 2 2 2" xfId="16206" xr:uid="{00000000-0005-0000-0000-00002F040000}"/>
    <cellStyle name="Millares 3 2 2 4 2 2 2 2 2 2" xfId="32502" xr:uid="{00000000-0005-0000-0000-000030040000}"/>
    <cellStyle name="Millares 3 2 2 4 2 2 2 2 3" xfId="24356" xr:uid="{00000000-0005-0000-0000-000031040000}"/>
    <cellStyle name="Millares 3 2 2 4 2 2 2 3" xfId="10907" xr:uid="{00000000-0005-0000-0000-000032040000}"/>
    <cellStyle name="Millares 3 2 2 4 2 2 2 3 2" xfId="27203" xr:uid="{00000000-0005-0000-0000-000033040000}"/>
    <cellStyle name="Millares 3 2 2 4 2 2 2 4" xfId="19057" xr:uid="{00000000-0005-0000-0000-000034040000}"/>
    <cellStyle name="Millares 3 2 2 4 2 2 3" xfId="6650" xr:uid="{00000000-0005-0000-0000-000035040000}"/>
    <cellStyle name="Millares 3 2 2 4 2 2 3 2" xfId="14796" xr:uid="{00000000-0005-0000-0000-000036040000}"/>
    <cellStyle name="Millares 3 2 2 4 2 2 3 2 2" xfId="31092" xr:uid="{00000000-0005-0000-0000-000037040000}"/>
    <cellStyle name="Millares 3 2 2 4 2 2 3 3" xfId="22946" xr:uid="{00000000-0005-0000-0000-000038040000}"/>
    <cellStyle name="Millares 3 2 2 4 2 2 4" xfId="9497" xr:uid="{00000000-0005-0000-0000-000039040000}"/>
    <cellStyle name="Millares 3 2 2 4 2 2 4 2" xfId="25793" xr:uid="{00000000-0005-0000-0000-00003A040000}"/>
    <cellStyle name="Millares 3 2 2 4 2 2 5" xfId="17647" xr:uid="{00000000-0005-0000-0000-00003B040000}"/>
    <cellStyle name="Millares 3 2 2 4 2 3" xfId="2056" xr:uid="{00000000-0005-0000-0000-00003C040000}"/>
    <cellStyle name="Millares 3 2 2 4 2 3 2" xfId="7355" xr:uid="{00000000-0005-0000-0000-00003D040000}"/>
    <cellStyle name="Millares 3 2 2 4 2 3 2 2" xfId="15501" xr:uid="{00000000-0005-0000-0000-00003E040000}"/>
    <cellStyle name="Millares 3 2 2 4 2 3 2 2 2" xfId="31797" xr:uid="{00000000-0005-0000-0000-00003F040000}"/>
    <cellStyle name="Millares 3 2 2 4 2 3 2 3" xfId="23651" xr:uid="{00000000-0005-0000-0000-000040040000}"/>
    <cellStyle name="Millares 3 2 2 4 2 3 3" xfId="10202" xr:uid="{00000000-0005-0000-0000-000041040000}"/>
    <cellStyle name="Millares 3 2 2 4 2 3 3 2" xfId="26498" xr:uid="{00000000-0005-0000-0000-000042040000}"/>
    <cellStyle name="Millares 3 2 2 4 2 3 4" xfId="18352" xr:uid="{00000000-0005-0000-0000-000043040000}"/>
    <cellStyle name="Millares 3 2 2 4 2 4" xfId="5945" xr:uid="{00000000-0005-0000-0000-000044040000}"/>
    <cellStyle name="Millares 3 2 2 4 2 4 2" xfId="14091" xr:uid="{00000000-0005-0000-0000-000045040000}"/>
    <cellStyle name="Millares 3 2 2 4 2 4 2 2" xfId="30387" xr:uid="{00000000-0005-0000-0000-000046040000}"/>
    <cellStyle name="Millares 3 2 2 4 2 4 3" xfId="22241" xr:uid="{00000000-0005-0000-0000-000047040000}"/>
    <cellStyle name="Millares 3 2 2 4 2 5" xfId="8792" xr:uid="{00000000-0005-0000-0000-000048040000}"/>
    <cellStyle name="Millares 3 2 2 4 2 5 2" xfId="25088" xr:uid="{00000000-0005-0000-0000-000049040000}"/>
    <cellStyle name="Millares 3 2 2 4 2 6" xfId="16942" xr:uid="{00000000-0005-0000-0000-00004A040000}"/>
    <cellStyle name="Millares 3 2 2 4 3" xfId="1007" xr:uid="{00000000-0005-0000-0000-00004B040000}"/>
    <cellStyle name="Millares 3 2 2 4 3 2" xfId="2417" xr:uid="{00000000-0005-0000-0000-00004C040000}"/>
    <cellStyle name="Millares 3 2 2 4 3 2 2" xfId="7716" xr:uid="{00000000-0005-0000-0000-00004D040000}"/>
    <cellStyle name="Millares 3 2 2 4 3 2 2 2" xfId="15862" xr:uid="{00000000-0005-0000-0000-00004E040000}"/>
    <cellStyle name="Millares 3 2 2 4 3 2 2 2 2" xfId="32158" xr:uid="{00000000-0005-0000-0000-00004F040000}"/>
    <cellStyle name="Millares 3 2 2 4 3 2 2 3" xfId="24012" xr:uid="{00000000-0005-0000-0000-000050040000}"/>
    <cellStyle name="Millares 3 2 2 4 3 2 3" xfId="10563" xr:uid="{00000000-0005-0000-0000-000051040000}"/>
    <cellStyle name="Millares 3 2 2 4 3 2 3 2" xfId="26859" xr:uid="{00000000-0005-0000-0000-000052040000}"/>
    <cellStyle name="Millares 3 2 2 4 3 2 4" xfId="18713" xr:uid="{00000000-0005-0000-0000-000053040000}"/>
    <cellStyle name="Millares 3 2 2 4 3 3" xfId="6306" xr:uid="{00000000-0005-0000-0000-000054040000}"/>
    <cellStyle name="Millares 3 2 2 4 3 3 2" xfId="14452" xr:uid="{00000000-0005-0000-0000-000055040000}"/>
    <cellStyle name="Millares 3 2 2 4 3 3 2 2" xfId="30748" xr:uid="{00000000-0005-0000-0000-000056040000}"/>
    <cellStyle name="Millares 3 2 2 4 3 3 3" xfId="22602" xr:uid="{00000000-0005-0000-0000-000057040000}"/>
    <cellStyle name="Millares 3 2 2 4 3 4" xfId="9153" xr:uid="{00000000-0005-0000-0000-000058040000}"/>
    <cellStyle name="Millares 3 2 2 4 3 4 2" xfId="25449" xr:uid="{00000000-0005-0000-0000-000059040000}"/>
    <cellStyle name="Millares 3 2 2 4 3 5" xfId="17303" xr:uid="{00000000-0005-0000-0000-00005A040000}"/>
    <cellStyle name="Millares 3 2 2 4 4" xfId="1712" xr:uid="{00000000-0005-0000-0000-00005B040000}"/>
    <cellStyle name="Millares 3 2 2 4 4 2" xfId="7011" xr:uid="{00000000-0005-0000-0000-00005C040000}"/>
    <cellStyle name="Millares 3 2 2 4 4 2 2" xfId="15157" xr:uid="{00000000-0005-0000-0000-00005D040000}"/>
    <cellStyle name="Millares 3 2 2 4 4 2 2 2" xfId="31453" xr:uid="{00000000-0005-0000-0000-00005E040000}"/>
    <cellStyle name="Millares 3 2 2 4 4 2 3" xfId="23307" xr:uid="{00000000-0005-0000-0000-00005F040000}"/>
    <cellStyle name="Millares 3 2 2 4 4 3" xfId="9858" xr:uid="{00000000-0005-0000-0000-000060040000}"/>
    <cellStyle name="Millares 3 2 2 4 4 3 2" xfId="26154" xr:uid="{00000000-0005-0000-0000-000061040000}"/>
    <cellStyle name="Millares 3 2 2 4 4 4" xfId="18008" xr:uid="{00000000-0005-0000-0000-000062040000}"/>
    <cellStyle name="Millares 3 2 2 4 5" xfId="5601" xr:uid="{00000000-0005-0000-0000-000063040000}"/>
    <cellStyle name="Millares 3 2 2 4 5 2" xfId="13747" xr:uid="{00000000-0005-0000-0000-000064040000}"/>
    <cellStyle name="Millares 3 2 2 4 5 2 2" xfId="30043" xr:uid="{00000000-0005-0000-0000-000065040000}"/>
    <cellStyle name="Millares 3 2 2 4 5 3" xfId="21897" xr:uid="{00000000-0005-0000-0000-000066040000}"/>
    <cellStyle name="Millares 3 2 2 4 6" xfId="8448" xr:uid="{00000000-0005-0000-0000-000067040000}"/>
    <cellStyle name="Millares 3 2 2 4 6 2" xfId="24744" xr:uid="{00000000-0005-0000-0000-000068040000}"/>
    <cellStyle name="Millares 3 2 2 4 7" xfId="16598" xr:uid="{00000000-0005-0000-0000-000069040000}"/>
    <cellStyle name="Millares 3 2 2 5" xfId="391" xr:uid="{00000000-0005-0000-0000-00006A040000}"/>
    <cellStyle name="Millares 3 2 2 5 2" xfId="1097" xr:uid="{00000000-0005-0000-0000-00006B040000}"/>
    <cellStyle name="Millares 3 2 2 5 2 2" xfId="2507" xr:uid="{00000000-0005-0000-0000-00006C040000}"/>
    <cellStyle name="Millares 3 2 2 5 2 2 2" xfId="7806" xr:uid="{00000000-0005-0000-0000-00006D040000}"/>
    <cellStyle name="Millares 3 2 2 5 2 2 2 2" xfId="15952" xr:uid="{00000000-0005-0000-0000-00006E040000}"/>
    <cellStyle name="Millares 3 2 2 5 2 2 2 2 2" xfId="32248" xr:uid="{00000000-0005-0000-0000-00006F040000}"/>
    <cellStyle name="Millares 3 2 2 5 2 2 2 3" xfId="24102" xr:uid="{00000000-0005-0000-0000-000070040000}"/>
    <cellStyle name="Millares 3 2 2 5 2 2 3" xfId="10653" xr:uid="{00000000-0005-0000-0000-000071040000}"/>
    <cellStyle name="Millares 3 2 2 5 2 2 3 2" xfId="26949" xr:uid="{00000000-0005-0000-0000-000072040000}"/>
    <cellStyle name="Millares 3 2 2 5 2 2 4" xfId="18803" xr:uid="{00000000-0005-0000-0000-000073040000}"/>
    <cellStyle name="Millares 3 2 2 5 2 3" xfId="6396" xr:uid="{00000000-0005-0000-0000-000074040000}"/>
    <cellStyle name="Millares 3 2 2 5 2 3 2" xfId="14542" xr:uid="{00000000-0005-0000-0000-000075040000}"/>
    <cellStyle name="Millares 3 2 2 5 2 3 2 2" xfId="30838" xr:uid="{00000000-0005-0000-0000-000076040000}"/>
    <cellStyle name="Millares 3 2 2 5 2 3 3" xfId="22692" xr:uid="{00000000-0005-0000-0000-000077040000}"/>
    <cellStyle name="Millares 3 2 2 5 2 4" xfId="9243" xr:uid="{00000000-0005-0000-0000-000078040000}"/>
    <cellStyle name="Millares 3 2 2 5 2 4 2" xfId="25539" xr:uid="{00000000-0005-0000-0000-000079040000}"/>
    <cellStyle name="Millares 3 2 2 5 2 5" xfId="17393" xr:uid="{00000000-0005-0000-0000-00007A040000}"/>
    <cellStyle name="Millares 3 2 2 5 3" xfId="1802" xr:uid="{00000000-0005-0000-0000-00007B040000}"/>
    <cellStyle name="Millares 3 2 2 5 3 2" xfId="7101" xr:uid="{00000000-0005-0000-0000-00007C040000}"/>
    <cellStyle name="Millares 3 2 2 5 3 2 2" xfId="15247" xr:uid="{00000000-0005-0000-0000-00007D040000}"/>
    <cellStyle name="Millares 3 2 2 5 3 2 2 2" xfId="31543" xr:uid="{00000000-0005-0000-0000-00007E040000}"/>
    <cellStyle name="Millares 3 2 2 5 3 2 3" xfId="23397" xr:uid="{00000000-0005-0000-0000-00007F040000}"/>
    <cellStyle name="Millares 3 2 2 5 3 3" xfId="9948" xr:uid="{00000000-0005-0000-0000-000080040000}"/>
    <cellStyle name="Millares 3 2 2 5 3 3 2" xfId="26244" xr:uid="{00000000-0005-0000-0000-000081040000}"/>
    <cellStyle name="Millares 3 2 2 5 3 4" xfId="18098" xr:uid="{00000000-0005-0000-0000-000082040000}"/>
    <cellStyle name="Millares 3 2 2 5 4" xfId="5691" xr:uid="{00000000-0005-0000-0000-000083040000}"/>
    <cellStyle name="Millares 3 2 2 5 4 2" xfId="13837" xr:uid="{00000000-0005-0000-0000-000084040000}"/>
    <cellStyle name="Millares 3 2 2 5 4 2 2" xfId="30133" xr:uid="{00000000-0005-0000-0000-000085040000}"/>
    <cellStyle name="Millares 3 2 2 5 4 3" xfId="21987" xr:uid="{00000000-0005-0000-0000-000086040000}"/>
    <cellStyle name="Millares 3 2 2 5 5" xfId="8538" xr:uid="{00000000-0005-0000-0000-000087040000}"/>
    <cellStyle name="Millares 3 2 2 5 5 2" xfId="24834" xr:uid="{00000000-0005-0000-0000-000088040000}"/>
    <cellStyle name="Millares 3 2 2 5 6" xfId="16688" xr:uid="{00000000-0005-0000-0000-000089040000}"/>
    <cellStyle name="Millares 3 2 2 6" xfId="753" xr:uid="{00000000-0005-0000-0000-00008A040000}"/>
    <cellStyle name="Millares 3 2 2 6 2" xfId="2163" xr:uid="{00000000-0005-0000-0000-00008B040000}"/>
    <cellStyle name="Millares 3 2 2 6 2 2" xfId="7462" xr:uid="{00000000-0005-0000-0000-00008C040000}"/>
    <cellStyle name="Millares 3 2 2 6 2 2 2" xfId="15608" xr:uid="{00000000-0005-0000-0000-00008D040000}"/>
    <cellStyle name="Millares 3 2 2 6 2 2 2 2" xfId="31904" xr:uid="{00000000-0005-0000-0000-00008E040000}"/>
    <cellStyle name="Millares 3 2 2 6 2 2 3" xfId="23758" xr:uid="{00000000-0005-0000-0000-00008F040000}"/>
    <cellStyle name="Millares 3 2 2 6 2 3" xfId="10309" xr:uid="{00000000-0005-0000-0000-000090040000}"/>
    <cellStyle name="Millares 3 2 2 6 2 3 2" xfId="26605" xr:uid="{00000000-0005-0000-0000-000091040000}"/>
    <cellStyle name="Millares 3 2 2 6 2 4" xfId="18459" xr:uid="{00000000-0005-0000-0000-000092040000}"/>
    <cellStyle name="Millares 3 2 2 6 3" xfId="6052" xr:uid="{00000000-0005-0000-0000-000093040000}"/>
    <cellStyle name="Millares 3 2 2 6 3 2" xfId="14198" xr:uid="{00000000-0005-0000-0000-000094040000}"/>
    <cellStyle name="Millares 3 2 2 6 3 2 2" xfId="30494" xr:uid="{00000000-0005-0000-0000-000095040000}"/>
    <cellStyle name="Millares 3 2 2 6 3 3" xfId="22348" xr:uid="{00000000-0005-0000-0000-000096040000}"/>
    <cellStyle name="Millares 3 2 2 6 4" xfId="8899" xr:uid="{00000000-0005-0000-0000-000097040000}"/>
    <cellStyle name="Millares 3 2 2 6 4 2" xfId="25195" xr:uid="{00000000-0005-0000-0000-000098040000}"/>
    <cellStyle name="Millares 3 2 2 6 5" xfId="17049" xr:uid="{00000000-0005-0000-0000-000099040000}"/>
    <cellStyle name="Millares 3 2 2 7" xfId="1458" xr:uid="{00000000-0005-0000-0000-00009A040000}"/>
    <cellStyle name="Millares 3 2 2 7 2" xfId="6757" xr:uid="{00000000-0005-0000-0000-00009B040000}"/>
    <cellStyle name="Millares 3 2 2 7 2 2" xfId="14903" xr:uid="{00000000-0005-0000-0000-00009C040000}"/>
    <cellStyle name="Millares 3 2 2 7 2 2 2" xfId="31199" xr:uid="{00000000-0005-0000-0000-00009D040000}"/>
    <cellStyle name="Millares 3 2 2 7 2 3" xfId="23053" xr:uid="{00000000-0005-0000-0000-00009E040000}"/>
    <cellStyle name="Millares 3 2 2 7 3" xfId="9604" xr:uid="{00000000-0005-0000-0000-00009F040000}"/>
    <cellStyle name="Millares 3 2 2 7 3 2" xfId="25900" xr:uid="{00000000-0005-0000-0000-0000A0040000}"/>
    <cellStyle name="Millares 3 2 2 7 4" xfId="17754" xr:uid="{00000000-0005-0000-0000-0000A1040000}"/>
    <cellStyle name="Millares 3 2 2 8" xfId="5347" xr:uid="{00000000-0005-0000-0000-0000A2040000}"/>
    <cellStyle name="Millares 3 2 2 8 2" xfId="13493" xr:uid="{00000000-0005-0000-0000-0000A3040000}"/>
    <cellStyle name="Millares 3 2 2 8 2 2" xfId="29789" xr:uid="{00000000-0005-0000-0000-0000A4040000}"/>
    <cellStyle name="Millares 3 2 2 8 3" xfId="21643" xr:uid="{00000000-0005-0000-0000-0000A5040000}"/>
    <cellStyle name="Millares 3 2 2 9" xfId="8194" xr:uid="{00000000-0005-0000-0000-0000A6040000}"/>
    <cellStyle name="Millares 3 2 2 9 2" xfId="24490" xr:uid="{00000000-0005-0000-0000-0000A7040000}"/>
    <cellStyle name="Millares 3 2 3" xfId="69" xr:uid="{00000000-0005-0000-0000-0000A8040000}"/>
    <cellStyle name="Millares 3 2 3 2" xfId="159" xr:uid="{00000000-0005-0000-0000-0000A9040000}"/>
    <cellStyle name="Millares 3 2 3 2 2" xfId="503" xr:uid="{00000000-0005-0000-0000-0000AA040000}"/>
    <cellStyle name="Millares 3 2 3 2 2 2" xfId="1209" xr:uid="{00000000-0005-0000-0000-0000AB040000}"/>
    <cellStyle name="Millares 3 2 3 2 2 2 2" xfId="2619" xr:uid="{00000000-0005-0000-0000-0000AC040000}"/>
    <cellStyle name="Millares 3 2 3 2 2 2 2 2" xfId="7918" xr:uid="{00000000-0005-0000-0000-0000AD040000}"/>
    <cellStyle name="Millares 3 2 3 2 2 2 2 2 2" xfId="16064" xr:uid="{00000000-0005-0000-0000-0000AE040000}"/>
    <cellStyle name="Millares 3 2 3 2 2 2 2 2 2 2" xfId="32360" xr:uid="{00000000-0005-0000-0000-0000AF040000}"/>
    <cellStyle name="Millares 3 2 3 2 2 2 2 2 3" xfId="24214" xr:uid="{00000000-0005-0000-0000-0000B0040000}"/>
    <cellStyle name="Millares 3 2 3 2 2 2 2 3" xfId="10765" xr:uid="{00000000-0005-0000-0000-0000B1040000}"/>
    <cellStyle name="Millares 3 2 3 2 2 2 2 3 2" xfId="27061" xr:uid="{00000000-0005-0000-0000-0000B2040000}"/>
    <cellStyle name="Millares 3 2 3 2 2 2 2 4" xfId="18915" xr:uid="{00000000-0005-0000-0000-0000B3040000}"/>
    <cellStyle name="Millares 3 2 3 2 2 2 3" xfId="6508" xr:uid="{00000000-0005-0000-0000-0000B4040000}"/>
    <cellStyle name="Millares 3 2 3 2 2 2 3 2" xfId="14654" xr:uid="{00000000-0005-0000-0000-0000B5040000}"/>
    <cellStyle name="Millares 3 2 3 2 2 2 3 2 2" xfId="30950" xr:uid="{00000000-0005-0000-0000-0000B6040000}"/>
    <cellStyle name="Millares 3 2 3 2 2 2 3 3" xfId="22804" xr:uid="{00000000-0005-0000-0000-0000B7040000}"/>
    <cellStyle name="Millares 3 2 3 2 2 2 4" xfId="9355" xr:uid="{00000000-0005-0000-0000-0000B8040000}"/>
    <cellStyle name="Millares 3 2 3 2 2 2 4 2" xfId="25651" xr:uid="{00000000-0005-0000-0000-0000B9040000}"/>
    <cellStyle name="Millares 3 2 3 2 2 2 5" xfId="17505" xr:uid="{00000000-0005-0000-0000-0000BA040000}"/>
    <cellStyle name="Millares 3 2 3 2 2 3" xfId="1914" xr:uid="{00000000-0005-0000-0000-0000BB040000}"/>
    <cellStyle name="Millares 3 2 3 2 2 3 2" xfId="7213" xr:uid="{00000000-0005-0000-0000-0000BC040000}"/>
    <cellStyle name="Millares 3 2 3 2 2 3 2 2" xfId="15359" xr:uid="{00000000-0005-0000-0000-0000BD040000}"/>
    <cellStyle name="Millares 3 2 3 2 2 3 2 2 2" xfId="31655" xr:uid="{00000000-0005-0000-0000-0000BE040000}"/>
    <cellStyle name="Millares 3 2 3 2 2 3 2 3" xfId="23509" xr:uid="{00000000-0005-0000-0000-0000BF040000}"/>
    <cellStyle name="Millares 3 2 3 2 2 3 3" xfId="10060" xr:uid="{00000000-0005-0000-0000-0000C0040000}"/>
    <cellStyle name="Millares 3 2 3 2 2 3 3 2" xfId="26356" xr:uid="{00000000-0005-0000-0000-0000C1040000}"/>
    <cellStyle name="Millares 3 2 3 2 2 3 4" xfId="18210" xr:uid="{00000000-0005-0000-0000-0000C2040000}"/>
    <cellStyle name="Millares 3 2 3 2 2 4" xfId="5803" xr:uid="{00000000-0005-0000-0000-0000C3040000}"/>
    <cellStyle name="Millares 3 2 3 2 2 4 2" xfId="13949" xr:uid="{00000000-0005-0000-0000-0000C4040000}"/>
    <cellStyle name="Millares 3 2 3 2 2 4 2 2" xfId="30245" xr:uid="{00000000-0005-0000-0000-0000C5040000}"/>
    <cellStyle name="Millares 3 2 3 2 2 4 3" xfId="22099" xr:uid="{00000000-0005-0000-0000-0000C6040000}"/>
    <cellStyle name="Millares 3 2 3 2 2 5" xfId="8650" xr:uid="{00000000-0005-0000-0000-0000C7040000}"/>
    <cellStyle name="Millares 3 2 3 2 2 5 2" xfId="24946" xr:uid="{00000000-0005-0000-0000-0000C8040000}"/>
    <cellStyle name="Millares 3 2 3 2 2 6" xfId="16800" xr:uid="{00000000-0005-0000-0000-0000C9040000}"/>
    <cellStyle name="Millares 3 2 3 2 3" xfId="865" xr:uid="{00000000-0005-0000-0000-0000CA040000}"/>
    <cellStyle name="Millares 3 2 3 2 3 2" xfId="2275" xr:uid="{00000000-0005-0000-0000-0000CB040000}"/>
    <cellStyle name="Millares 3 2 3 2 3 2 2" xfId="7574" xr:uid="{00000000-0005-0000-0000-0000CC040000}"/>
    <cellStyle name="Millares 3 2 3 2 3 2 2 2" xfId="15720" xr:uid="{00000000-0005-0000-0000-0000CD040000}"/>
    <cellStyle name="Millares 3 2 3 2 3 2 2 2 2" xfId="32016" xr:uid="{00000000-0005-0000-0000-0000CE040000}"/>
    <cellStyle name="Millares 3 2 3 2 3 2 2 3" xfId="23870" xr:uid="{00000000-0005-0000-0000-0000CF040000}"/>
    <cellStyle name="Millares 3 2 3 2 3 2 3" xfId="10421" xr:uid="{00000000-0005-0000-0000-0000D0040000}"/>
    <cellStyle name="Millares 3 2 3 2 3 2 3 2" xfId="26717" xr:uid="{00000000-0005-0000-0000-0000D1040000}"/>
    <cellStyle name="Millares 3 2 3 2 3 2 4" xfId="18571" xr:uid="{00000000-0005-0000-0000-0000D2040000}"/>
    <cellStyle name="Millares 3 2 3 2 3 3" xfId="6164" xr:uid="{00000000-0005-0000-0000-0000D3040000}"/>
    <cellStyle name="Millares 3 2 3 2 3 3 2" xfId="14310" xr:uid="{00000000-0005-0000-0000-0000D4040000}"/>
    <cellStyle name="Millares 3 2 3 2 3 3 2 2" xfId="30606" xr:uid="{00000000-0005-0000-0000-0000D5040000}"/>
    <cellStyle name="Millares 3 2 3 2 3 3 3" xfId="22460" xr:uid="{00000000-0005-0000-0000-0000D6040000}"/>
    <cellStyle name="Millares 3 2 3 2 3 4" xfId="9011" xr:uid="{00000000-0005-0000-0000-0000D7040000}"/>
    <cellStyle name="Millares 3 2 3 2 3 4 2" xfId="25307" xr:uid="{00000000-0005-0000-0000-0000D8040000}"/>
    <cellStyle name="Millares 3 2 3 2 3 5" xfId="17161" xr:uid="{00000000-0005-0000-0000-0000D9040000}"/>
    <cellStyle name="Millares 3 2 3 2 4" xfId="1570" xr:uid="{00000000-0005-0000-0000-0000DA040000}"/>
    <cellStyle name="Millares 3 2 3 2 4 2" xfId="6869" xr:uid="{00000000-0005-0000-0000-0000DB040000}"/>
    <cellStyle name="Millares 3 2 3 2 4 2 2" xfId="15015" xr:uid="{00000000-0005-0000-0000-0000DC040000}"/>
    <cellStyle name="Millares 3 2 3 2 4 2 2 2" xfId="31311" xr:uid="{00000000-0005-0000-0000-0000DD040000}"/>
    <cellStyle name="Millares 3 2 3 2 4 2 3" xfId="23165" xr:uid="{00000000-0005-0000-0000-0000DE040000}"/>
    <cellStyle name="Millares 3 2 3 2 4 3" xfId="9716" xr:uid="{00000000-0005-0000-0000-0000DF040000}"/>
    <cellStyle name="Millares 3 2 3 2 4 3 2" xfId="26012" xr:uid="{00000000-0005-0000-0000-0000E0040000}"/>
    <cellStyle name="Millares 3 2 3 2 4 4" xfId="17866" xr:uid="{00000000-0005-0000-0000-0000E1040000}"/>
    <cellStyle name="Millares 3 2 3 2 5" xfId="5459" xr:uid="{00000000-0005-0000-0000-0000E2040000}"/>
    <cellStyle name="Millares 3 2 3 2 5 2" xfId="13605" xr:uid="{00000000-0005-0000-0000-0000E3040000}"/>
    <cellStyle name="Millares 3 2 3 2 5 2 2" xfId="29901" xr:uid="{00000000-0005-0000-0000-0000E4040000}"/>
    <cellStyle name="Millares 3 2 3 2 5 3" xfId="21755" xr:uid="{00000000-0005-0000-0000-0000E5040000}"/>
    <cellStyle name="Millares 3 2 3 2 6" xfId="8306" xr:uid="{00000000-0005-0000-0000-0000E6040000}"/>
    <cellStyle name="Millares 3 2 3 2 6 2" xfId="24602" xr:uid="{00000000-0005-0000-0000-0000E7040000}"/>
    <cellStyle name="Millares 3 2 3 2 7" xfId="16456" xr:uid="{00000000-0005-0000-0000-0000E8040000}"/>
    <cellStyle name="Millares 3 2 3 3" xfId="323" xr:uid="{00000000-0005-0000-0000-0000E9040000}"/>
    <cellStyle name="Millares 3 2 3 3 2" xfId="667" xr:uid="{00000000-0005-0000-0000-0000EA040000}"/>
    <cellStyle name="Millares 3 2 3 3 2 2" xfId="1373" xr:uid="{00000000-0005-0000-0000-0000EB040000}"/>
    <cellStyle name="Millares 3 2 3 3 2 2 2" xfId="2783" xr:uid="{00000000-0005-0000-0000-0000EC040000}"/>
    <cellStyle name="Millares 3 2 3 3 2 2 2 2" xfId="8082" xr:uid="{00000000-0005-0000-0000-0000ED040000}"/>
    <cellStyle name="Millares 3 2 3 3 2 2 2 2 2" xfId="16228" xr:uid="{00000000-0005-0000-0000-0000EE040000}"/>
    <cellStyle name="Millares 3 2 3 3 2 2 2 2 2 2" xfId="32524" xr:uid="{00000000-0005-0000-0000-0000EF040000}"/>
    <cellStyle name="Millares 3 2 3 3 2 2 2 2 3" xfId="24378" xr:uid="{00000000-0005-0000-0000-0000F0040000}"/>
    <cellStyle name="Millares 3 2 3 3 2 2 2 3" xfId="10929" xr:uid="{00000000-0005-0000-0000-0000F1040000}"/>
    <cellStyle name="Millares 3 2 3 3 2 2 2 3 2" xfId="27225" xr:uid="{00000000-0005-0000-0000-0000F2040000}"/>
    <cellStyle name="Millares 3 2 3 3 2 2 2 4" xfId="19079" xr:uid="{00000000-0005-0000-0000-0000F3040000}"/>
    <cellStyle name="Millares 3 2 3 3 2 2 3" xfId="6672" xr:uid="{00000000-0005-0000-0000-0000F4040000}"/>
    <cellStyle name="Millares 3 2 3 3 2 2 3 2" xfId="14818" xr:uid="{00000000-0005-0000-0000-0000F5040000}"/>
    <cellStyle name="Millares 3 2 3 3 2 2 3 2 2" xfId="31114" xr:uid="{00000000-0005-0000-0000-0000F6040000}"/>
    <cellStyle name="Millares 3 2 3 3 2 2 3 3" xfId="22968" xr:uid="{00000000-0005-0000-0000-0000F7040000}"/>
    <cellStyle name="Millares 3 2 3 3 2 2 4" xfId="9519" xr:uid="{00000000-0005-0000-0000-0000F8040000}"/>
    <cellStyle name="Millares 3 2 3 3 2 2 4 2" xfId="25815" xr:uid="{00000000-0005-0000-0000-0000F9040000}"/>
    <cellStyle name="Millares 3 2 3 3 2 2 5" xfId="17669" xr:uid="{00000000-0005-0000-0000-0000FA040000}"/>
    <cellStyle name="Millares 3 2 3 3 2 3" xfId="2078" xr:uid="{00000000-0005-0000-0000-0000FB040000}"/>
    <cellStyle name="Millares 3 2 3 3 2 3 2" xfId="7377" xr:uid="{00000000-0005-0000-0000-0000FC040000}"/>
    <cellStyle name="Millares 3 2 3 3 2 3 2 2" xfId="15523" xr:uid="{00000000-0005-0000-0000-0000FD040000}"/>
    <cellStyle name="Millares 3 2 3 3 2 3 2 2 2" xfId="31819" xr:uid="{00000000-0005-0000-0000-0000FE040000}"/>
    <cellStyle name="Millares 3 2 3 3 2 3 2 3" xfId="23673" xr:uid="{00000000-0005-0000-0000-0000FF040000}"/>
    <cellStyle name="Millares 3 2 3 3 2 3 3" xfId="10224" xr:uid="{00000000-0005-0000-0000-000000050000}"/>
    <cellStyle name="Millares 3 2 3 3 2 3 3 2" xfId="26520" xr:uid="{00000000-0005-0000-0000-000001050000}"/>
    <cellStyle name="Millares 3 2 3 3 2 3 4" xfId="18374" xr:uid="{00000000-0005-0000-0000-000002050000}"/>
    <cellStyle name="Millares 3 2 3 3 2 4" xfId="5967" xr:uid="{00000000-0005-0000-0000-000003050000}"/>
    <cellStyle name="Millares 3 2 3 3 2 4 2" xfId="14113" xr:uid="{00000000-0005-0000-0000-000004050000}"/>
    <cellStyle name="Millares 3 2 3 3 2 4 2 2" xfId="30409" xr:uid="{00000000-0005-0000-0000-000005050000}"/>
    <cellStyle name="Millares 3 2 3 3 2 4 3" xfId="22263" xr:uid="{00000000-0005-0000-0000-000006050000}"/>
    <cellStyle name="Millares 3 2 3 3 2 5" xfId="8814" xr:uid="{00000000-0005-0000-0000-000007050000}"/>
    <cellStyle name="Millares 3 2 3 3 2 5 2" xfId="25110" xr:uid="{00000000-0005-0000-0000-000008050000}"/>
    <cellStyle name="Millares 3 2 3 3 2 6" xfId="16964" xr:uid="{00000000-0005-0000-0000-000009050000}"/>
    <cellStyle name="Millares 3 2 3 3 3" xfId="1029" xr:uid="{00000000-0005-0000-0000-00000A050000}"/>
    <cellStyle name="Millares 3 2 3 3 3 2" xfId="2439" xr:uid="{00000000-0005-0000-0000-00000B050000}"/>
    <cellStyle name="Millares 3 2 3 3 3 2 2" xfId="7738" xr:uid="{00000000-0005-0000-0000-00000C050000}"/>
    <cellStyle name="Millares 3 2 3 3 3 2 2 2" xfId="15884" xr:uid="{00000000-0005-0000-0000-00000D050000}"/>
    <cellStyle name="Millares 3 2 3 3 3 2 2 2 2" xfId="32180" xr:uid="{00000000-0005-0000-0000-00000E050000}"/>
    <cellStyle name="Millares 3 2 3 3 3 2 2 3" xfId="24034" xr:uid="{00000000-0005-0000-0000-00000F050000}"/>
    <cellStyle name="Millares 3 2 3 3 3 2 3" xfId="10585" xr:uid="{00000000-0005-0000-0000-000010050000}"/>
    <cellStyle name="Millares 3 2 3 3 3 2 3 2" xfId="26881" xr:uid="{00000000-0005-0000-0000-000011050000}"/>
    <cellStyle name="Millares 3 2 3 3 3 2 4" xfId="18735" xr:uid="{00000000-0005-0000-0000-000012050000}"/>
    <cellStyle name="Millares 3 2 3 3 3 3" xfId="6328" xr:uid="{00000000-0005-0000-0000-000013050000}"/>
    <cellStyle name="Millares 3 2 3 3 3 3 2" xfId="14474" xr:uid="{00000000-0005-0000-0000-000014050000}"/>
    <cellStyle name="Millares 3 2 3 3 3 3 2 2" xfId="30770" xr:uid="{00000000-0005-0000-0000-000015050000}"/>
    <cellStyle name="Millares 3 2 3 3 3 3 3" xfId="22624" xr:uid="{00000000-0005-0000-0000-000016050000}"/>
    <cellStyle name="Millares 3 2 3 3 3 4" xfId="9175" xr:uid="{00000000-0005-0000-0000-000017050000}"/>
    <cellStyle name="Millares 3 2 3 3 3 4 2" xfId="25471" xr:uid="{00000000-0005-0000-0000-000018050000}"/>
    <cellStyle name="Millares 3 2 3 3 3 5" xfId="17325" xr:uid="{00000000-0005-0000-0000-000019050000}"/>
    <cellStyle name="Millares 3 2 3 3 4" xfId="1734" xr:uid="{00000000-0005-0000-0000-00001A050000}"/>
    <cellStyle name="Millares 3 2 3 3 4 2" xfId="7033" xr:uid="{00000000-0005-0000-0000-00001B050000}"/>
    <cellStyle name="Millares 3 2 3 3 4 2 2" xfId="15179" xr:uid="{00000000-0005-0000-0000-00001C050000}"/>
    <cellStyle name="Millares 3 2 3 3 4 2 2 2" xfId="31475" xr:uid="{00000000-0005-0000-0000-00001D050000}"/>
    <cellStyle name="Millares 3 2 3 3 4 2 3" xfId="23329" xr:uid="{00000000-0005-0000-0000-00001E050000}"/>
    <cellStyle name="Millares 3 2 3 3 4 3" xfId="9880" xr:uid="{00000000-0005-0000-0000-00001F050000}"/>
    <cellStyle name="Millares 3 2 3 3 4 3 2" xfId="26176" xr:uid="{00000000-0005-0000-0000-000020050000}"/>
    <cellStyle name="Millares 3 2 3 3 4 4" xfId="18030" xr:uid="{00000000-0005-0000-0000-000021050000}"/>
    <cellStyle name="Millares 3 2 3 3 5" xfId="5623" xr:uid="{00000000-0005-0000-0000-000022050000}"/>
    <cellStyle name="Millares 3 2 3 3 5 2" xfId="13769" xr:uid="{00000000-0005-0000-0000-000023050000}"/>
    <cellStyle name="Millares 3 2 3 3 5 2 2" xfId="30065" xr:uid="{00000000-0005-0000-0000-000024050000}"/>
    <cellStyle name="Millares 3 2 3 3 5 3" xfId="21919" xr:uid="{00000000-0005-0000-0000-000025050000}"/>
    <cellStyle name="Millares 3 2 3 3 6" xfId="8470" xr:uid="{00000000-0005-0000-0000-000026050000}"/>
    <cellStyle name="Millares 3 2 3 3 6 2" xfId="24766" xr:uid="{00000000-0005-0000-0000-000027050000}"/>
    <cellStyle name="Millares 3 2 3 3 7" xfId="16620" xr:uid="{00000000-0005-0000-0000-000028050000}"/>
    <cellStyle name="Millares 3 2 3 4" xfId="413" xr:uid="{00000000-0005-0000-0000-000029050000}"/>
    <cellStyle name="Millares 3 2 3 4 2" xfId="1119" xr:uid="{00000000-0005-0000-0000-00002A050000}"/>
    <cellStyle name="Millares 3 2 3 4 2 2" xfId="2529" xr:uid="{00000000-0005-0000-0000-00002B050000}"/>
    <cellStyle name="Millares 3 2 3 4 2 2 2" xfId="7828" xr:uid="{00000000-0005-0000-0000-00002C050000}"/>
    <cellStyle name="Millares 3 2 3 4 2 2 2 2" xfId="15974" xr:uid="{00000000-0005-0000-0000-00002D050000}"/>
    <cellStyle name="Millares 3 2 3 4 2 2 2 2 2" xfId="32270" xr:uid="{00000000-0005-0000-0000-00002E050000}"/>
    <cellStyle name="Millares 3 2 3 4 2 2 2 3" xfId="24124" xr:uid="{00000000-0005-0000-0000-00002F050000}"/>
    <cellStyle name="Millares 3 2 3 4 2 2 3" xfId="10675" xr:uid="{00000000-0005-0000-0000-000030050000}"/>
    <cellStyle name="Millares 3 2 3 4 2 2 3 2" xfId="26971" xr:uid="{00000000-0005-0000-0000-000031050000}"/>
    <cellStyle name="Millares 3 2 3 4 2 2 4" xfId="18825" xr:uid="{00000000-0005-0000-0000-000032050000}"/>
    <cellStyle name="Millares 3 2 3 4 2 3" xfId="6418" xr:uid="{00000000-0005-0000-0000-000033050000}"/>
    <cellStyle name="Millares 3 2 3 4 2 3 2" xfId="14564" xr:uid="{00000000-0005-0000-0000-000034050000}"/>
    <cellStyle name="Millares 3 2 3 4 2 3 2 2" xfId="30860" xr:uid="{00000000-0005-0000-0000-000035050000}"/>
    <cellStyle name="Millares 3 2 3 4 2 3 3" xfId="22714" xr:uid="{00000000-0005-0000-0000-000036050000}"/>
    <cellStyle name="Millares 3 2 3 4 2 4" xfId="9265" xr:uid="{00000000-0005-0000-0000-000037050000}"/>
    <cellStyle name="Millares 3 2 3 4 2 4 2" xfId="25561" xr:uid="{00000000-0005-0000-0000-000038050000}"/>
    <cellStyle name="Millares 3 2 3 4 2 5" xfId="17415" xr:uid="{00000000-0005-0000-0000-000039050000}"/>
    <cellStyle name="Millares 3 2 3 4 3" xfId="1824" xr:uid="{00000000-0005-0000-0000-00003A050000}"/>
    <cellStyle name="Millares 3 2 3 4 3 2" xfId="7123" xr:uid="{00000000-0005-0000-0000-00003B050000}"/>
    <cellStyle name="Millares 3 2 3 4 3 2 2" xfId="15269" xr:uid="{00000000-0005-0000-0000-00003C050000}"/>
    <cellStyle name="Millares 3 2 3 4 3 2 2 2" xfId="31565" xr:uid="{00000000-0005-0000-0000-00003D050000}"/>
    <cellStyle name="Millares 3 2 3 4 3 2 3" xfId="23419" xr:uid="{00000000-0005-0000-0000-00003E050000}"/>
    <cellStyle name="Millares 3 2 3 4 3 3" xfId="9970" xr:uid="{00000000-0005-0000-0000-00003F050000}"/>
    <cellStyle name="Millares 3 2 3 4 3 3 2" xfId="26266" xr:uid="{00000000-0005-0000-0000-000040050000}"/>
    <cellStyle name="Millares 3 2 3 4 3 4" xfId="18120" xr:uid="{00000000-0005-0000-0000-000041050000}"/>
    <cellStyle name="Millares 3 2 3 4 4" xfId="5713" xr:uid="{00000000-0005-0000-0000-000042050000}"/>
    <cellStyle name="Millares 3 2 3 4 4 2" xfId="13859" xr:uid="{00000000-0005-0000-0000-000043050000}"/>
    <cellStyle name="Millares 3 2 3 4 4 2 2" xfId="30155" xr:uid="{00000000-0005-0000-0000-000044050000}"/>
    <cellStyle name="Millares 3 2 3 4 4 3" xfId="22009" xr:uid="{00000000-0005-0000-0000-000045050000}"/>
    <cellStyle name="Millares 3 2 3 4 5" xfId="8560" xr:uid="{00000000-0005-0000-0000-000046050000}"/>
    <cellStyle name="Millares 3 2 3 4 5 2" xfId="24856" xr:uid="{00000000-0005-0000-0000-000047050000}"/>
    <cellStyle name="Millares 3 2 3 4 6" xfId="16710" xr:uid="{00000000-0005-0000-0000-000048050000}"/>
    <cellStyle name="Millares 3 2 3 5" xfId="775" xr:uid="{00000000-0005-0000-0000-000049050000}"/>
    <cellStyle name="Millares 3 2 3 5 2" xfId="2185" xr:uid="{00000000-0005-0000-0000-00004A050000}"/>
    <cellStyle name="Millares 3 2 3 5 2 2" xfId="7484" xr:uid="{00000000-0005-0000-0000-00004B050000}"/>
    <cellStyle name="Millares 3 2 3 5 2 2 2" xfId="15630" xr:uid="{00000000-0005-0000-0000-00004C050000}"/>
    <cellStyle name="Millares 3 2 3 5 2 2 2 2" xfId="31926" xr:uid="{00000000-0005-0000-0000-00004D050000}"/>
    <cellStyle name="Millares 3 2 3 5 2 2 3" xfId="23780" xr:uid="{00000000-0005-0000-0000-00004E050000}"/>
    <cellStyle name="Millares 3 2 3 5 2 3" xfId="10331" xr:uid="{00000000-0005-0000-0000-00004F050000}"/>
    <cellStyle name="Millares 3 2 3 5 2 3 2" xfId="26627" xr:uid="{00000000-0005-0000-0000-000050050000}"/>
    <cellStyle name="Millares 3 2 3 5 2 4" xfId="18481" xr:uid="{00000000-0005-0000-0000-000051050000}"/>
    <cellStyle name="Millares 3 2 3 5 3" xfId="6074" xr:uid="{00000000-0005-0000-0000-000052050000}"/>
    <cellStyle name="Millares 3 2 3 5 3 2" xfId="14220" xr:uid="{00000000-0005-0000-0000-000053050000}"/>
    <cellStyle name="Millares 3 2 3 5 3 2 2" xfId="30516" xr:uid="{00000000-0005-0000-0000-000054050000}"/>
    <cellStyle name="Millares 3 2 3 5 3 3" xfId="22370" xr:uid="{00000000-0005-0000-0000-000055050000}"/>
    <cellStyle name="Millares 3 2 3 5 4" xfId="8921" xr:uid="{00000000-0005-0000-0000-000056050000}"/>
    <cellStyle name="Millares 3 2 3 5 4 2" xfId="25217" xr:uid="{00000000-0005-0000-0000-000057050000}"/>
    <cellStyle name="Millares 3 2 3 5 5" xfId="17071" xr:uid="{00000000-0005-0000-0000-000058050000}"/>
    <cellStyle name="Millares 3 2 3 6" xfId="1480" xr:uid="{00000000-0005-0000-0000-000059050000}"/>
    <cellStyle name="Millares 3 2 3 6 2" xfId="6779" xr:uid="{00000000-0005-0000-0000-00005A050000}"/>
    <cellStyle name="Millares 3 2 3 6 2 2" xfId="14925" xr:uid="{00000000-0005-0000-0000-00005B050000}"/>
    <cellStyle name="Millares 3 2 3 6 2 2 2" xfId="31221" xr:uid="{00000000-0005-0000-0000-00005C050000}"/>
    <cellStyle name="Millares 3 2 3 6 2 3" xfId="23075" xr:uid="{00000000-0005-0000-0000-00005D050000}"/>
    <cellStyle name="Millares 3 2 3 6 3" xfId="9626" xr:uid="{00000000-0005-0000-0000-00005E050000}"/>
    <cellStyle name="Millares 3 2 3 6 3 2" xfId="25922" xr:uid="{00000000-0005-0000-0000-00005F050000}"/>
    <cellStyle name="Millares 3 2 3 6 4" xfId="17776" xr:uid="{00000000-0005-0000-0000-000060050000}"/>
    <cellStyle name="Millares 3 2 3 7" xfId="5369" xr:uid="{00000000-0005-0000-0000-000061050000}"/>
    <cellStyle name="Millares 3 2 3 7 2" xfId="13515" xr:uid="{00000000-0005-0000-0000-000062050000}"/>
    <cellStyle name="Millares 3 2 3 7 2 2" xfId="29811" xr:uid="{00000000-0005-0000-0000-000063050000}"/>
    <cellStyle name="Millares 3 2 3 7 3" xfId="21665" xr:uid="{00000000-0005-0000-0000-000064050000}"/>
    <cellStyle name="Millares 3 2 3 8" xfId="8216" xr:uid="{00000000-0005-0000-0000-000065050000}"/>
    <cellStyle name="Millares 3 2 3 8 2" xfId="24512" xr:uid="{00000000-0005-0000-0000-000066050000}"/>
    <cellStyle name="Millares 3 2 3 9" xfId="16366" xr:uid="{00000000-0005-0000-0000-000067050000}"/>
    <cellStyle name="Millares 3 2 4" xfId="115" xr:uid="{00000000-0005-0000-0000-000068050000}"/>
    <cellStyle name="Millares 3 2 4 2" xfId="459" xr:uid="{00000000-0005-0000-0000-000069050000}"/>
    <cellStyle name="Millares 3 2 4 2 2" xfId="1165" xr:uid="{00000000-0005-0000-0000-00006A050000}"/>
    <cellStyle name="Millares 3 2 4 2 2 2" xfId="2575" xr:uid="{00000000-0005-0000-0000-00006B050000}"/>
    <cellStyle name="Millares 3 2 4 2 2 2 2" xfId="7874" xr:uid="{00000000-0005-0000-0000-00006C050000}"/>
    <cellStyle name="Millares 3 2 4 2 2 2 2 2" xfId="16020" xr:uid="{00000000-0005-0000-0000-00006D050000}"/>
    <cellStyle name="Millares 3 2 4 2 2 2 2 2 2" xfId="32316" xr:uid="{00000000-0005-0000-0000-00006E050000}"/>
    <cellStyle name="Millares 3 2 4 2 2 2 2 3" xfId="24170" xr:uid="{00000000-0005-0000-0000-00006F050000}"/>
    <cellStyle name="Millares 3 2 4 2 2 2 3" xfId="10721" xr:uid="{00000000-0005-0000-0000-000070050000}"/>
    <cellStyle name="Millares 3 2 4 2 2 2 3 2" xfId="27017" xr:uid="{00000000-0005-0000-0000-000071050000}"/>
    <cellStyle name="Millares 3 2 4 2 2 2 4" xfId="18871" xr:uid="{00000000-0005-0000-0000-000072050000}"/>
    <cellStyle name="Millares 3 2 4 2 2 3" xfId="6464" xr:uid="{00000000-0005-0000-0000-000073050000}"/>
    <cellStyle name="Millares 3 2 4 2 2 3 2" xfId="14610" xr:uid="{00000000-0005-0000-0000-000074050000}"/>
    <cellStyle name="Millares 3 2 4 2 2 3 2 2" xfId="30906" xr:uid="{00000000-0005-0000-0000-000075050000}"/>
    <cellStyle name="Millares 3 2 4 2 2 3 3" xfId="22760" xr:uid="{00000000-0005-0000-0000-000076050000}"/>
    <cellStyle name="Millares 3 2 4 2 2 4" xfId="9311" xr:uid="{00000000-0005-0000-0000-000077050000}"/>
    <cellStyle name="Millares 3 2 4 2 2 4 2" xfId="25607" xr:uid="{00000000-0005-0000-0000-000078050000}"/>
    <cellStyle name="Millares 3 2 4 2 2 5" xfId="17461" xr:uid="{00000000-0005-0000-0000-000079050000}"/>
    <cellStyle name="Millares 3 2 4 2 3" xfId="1870" xr:uid="{00000000-0005-0000-0000-00007A050000}"/>
    <cellStyle name="Millares 3 2 4 2 3 2" xfId="7169" xr:uid="{00000000-0005-0000-0000-00007B050000}"/>
    <cellStyle name="Millares 3 2 4 2 3 2 2" xfId="15315" xr:uid="{00000000-0005-0000-0000-00007C050000}"/>
    <cellStyle name="Millares 3 2 4 2 3 2 2 2" xfId="31611" xr:uid="{00000000-0005-0000-0000-00007D050000}"/>
    <cellStyle name="Millares 3 2 4 2 3 2 3" xfId="23465" xr:uid="{00000000-0005-0000-0000-00007E050000}"/>
    <cellStyle name="Millares 3 2 4 2 3 3" xfId="10016" xr:uid="{00000000-0005-0000-0000-00007F050000}"/>
    <cellStyle name="Millares 3 2 4 2 3 3 2" xfId="26312" xr:uid="{00000000-0005-0000-0000-000080050000}"/>
    <cellStyle name="Millares 3 2 4 2 3 4" xfId="18166" xr:uid="{00000000-0005-0000-0000-000081050000}"/>
    <cellStyle name="Millares 3 2 4 2 4" xfId="5759" xr:uid="{00000000-0005-0000-0000-000082050000}"/>
    <cellStyle name="Millares 3 2 4 2 4 2" xfId="13905" xr:uid="{00000000-0005-0000-0000-000083050000}"/>
    <cellStyle name="Millares 3 2 4 2 4 2 2" xfId="30201" xr:uid="{00000000-0005-0000-0000-000084050000}"/>
    <cellStyle name="Millares 3 2 4 2 4 3" xfId="22055" xr:uid="{00000000-0005-0000-0000-000085050000}"/>
    <cellStyle name="Millares 3 2 4 2 5" xfId="8606" xr:uid="{00000000-0005-0000-0000-000086050000}"/>
    <cellStyle name="Millares 3 2 4 2 5 2" xfId="24902" xr:uid="{00000000-0005-0000-0000-000087050000}"/>
    <cellStyle name="Millares 3 2 4 2 6" xfId="16756" xr:uid="{00000000-0005-0000-0000-000088050000}"/>
    <cellStyle name="Millares 3 2 4 3" xfId="821" xr:uid="{00000000-0005-0000-0000-000089050000}"/>
    <cellStyle name="Millares 3 2 4 3 2" xfId="2231" xr:uid="{00000000-0005-0000-0000-00008A050000}"/>
    <cellStyle name="Millares 3 2 4 3 2 2" xfId="7530" xr:uid="{00000000-0005-0000-0000-00008B050000}"/>
    <cellStyle name="Millares 3 2 4 3 2 2 2" xfId="15676" xr:uid="{00000000-0005-0000-0000-00008C050000}"/>
    <cellStyle name="Millares 3 2 4 3 2 2 2 2" xfId="31972" xr:uid="{00000000-0005-0000-0000-00008D050000}"/>
    <cellStyle name="Millares 3 2 4 3 2 2 3" xfId="23826" xr:uid="{00000000-0005-0000-0000-00008E050000}"/>
    <cellStyle name="Millares 3 2 4 3 2 3" xfId="10377" xr:uid="{00000000-0005-0000-0000-00008F050000}"/>
    <cellStyle name="Millares 3 2 4 3 2 3 2" xfId="26673" xr:uid="{00000000-0005-0000-0000-000090050000}"/>
    <cellStyle name="Millares 3 2 4 3 2 4" xfId="18527" xr:uid="{00000000-0005-0000-0000-000091050000}"/>
    <cellStyle name="Millares 3 2 4 3 3" xfId="6120" xr:uid="{00000000-0005-0000-0000-000092050000}"/>
    <cellStyle name="Millares 3 2 4 3 3 2" xfId="14266" xr:uid="{00000000-0005-0000-0000-000093050000}"/>
    <cellStyle name="Millares 3 2 4 3 3 2 2" xfId="30562" xr:uid="{00000000-0005-0000-0000-000094050000}"/>
    <cellStyle name="Millares 3 2 4 3 3 3" xfId="22416" xr:uid="{00000000-0005-0000-0000-000095050000}"/>
    <cellStyle name="Millares 3 2 4 3 4" xfId="8967" xr:uid="{00000000-0005-0000-0000-000096050000}"/>
    <cellStyle name="Millares 3 2 4 3 4 2" xfId="25263" xr:uid="{00000000-0005-0000-0000-000097050000}"/>
    <cellStyle name="Millares 3 2 4 3 5" xfId="17117" xr:uid="{00000000-0005-0000-0000-000098050000}"/>
    <cellStyle name="Millares 3 2 4 4" xfId="1526" xr:uid="{00000000-0005-0000-0000-000099050000}"/>
    <cellStyle name="Millares 3 2 4 4 2" xfId="6825" xr:uid="{00000000-0005-0000-0000-00009A050000}"/>
    <cellStyle name="Millares 3 2 4 4 2 2" xfId="14971" xr:uid="{00000000-0005-0000-0000-00009B050000}"/>
    <cellStyle name="Millares 3 2 4 4 2 2 2" xfId="31267" xr:uid="{00000000-0005-0000-0000-00009C050000}"/>
    <cellStyle name="Millares 3 2 4 4 2 3" xfId="23121" xr:uid="{00000000-0005-0000-0000-00009D050000}"/>
    <cellStyle name="Millares 3 2 4 4 3" xfId="9672" xr:uid="{00000000-0005-0000-0000-00009E050000}"/>
    <cellStyle name="Millares 3 2 4 4 3 2" xfId="25968" xr:uid="{00000000-0005-0000-0000-00009F050000}"/>
    <cellStyle name="Millares 3 2 4 4 4" xfId="17822" xr:uid="{00000000-0005-0000-0000-0000A0050000}"/>
    <cellStyle name="Millares 3 2 4 5" xfId="5415" xr:uid="{00000000-0005-0000-0000-0000A1050000}"/>
    <cellStyle name="Millares 3 2 4 5 2" xfId="13561" xr:uid="{00000000-0005-0000-0000-0000A2050000}"/>
    <cellStyle name="Millares 3 2 4 5 2 2" xfId="29857" xr:uid="{00000000-0005-0000-0000-0000A3050000}"/>
    <cellStyle name="Millares 3 2 4 5 3" xfId="21711" xr:uid="{00000000-0005-0000-0000-0000A4050000}"/>
    <cellStyle name="Millares 3 2 4 6" xfId="8262" xr:uid="{00000000-0005-0000-0000-0000A5050000}"/>
    <cellStyle name="Millares 3 2 4 6 2" xfId="24558" xr:uid="{00000000-0005-0000-0000-0000A6050000}"/>
    <cellStyle name="Millares 3 2 4 7" xfId="16412" xr:uid="{00000000-0005-0000-0000-0000A7050000}"/>
    <cellStyle name="Millares 3 2 5" xfId="279" xr:uid="{00000000-0005-0000-0000-0000A8050000}"/>
    <cellStyle name="Millares 3 2 5 2" xfId="623" xr:uid="{00000000-0005-0000-0000-0000A9050000}"/>
    <cellStyle name="Millares 3 2 5 2 2" xfId="1329" xr:uid="{00000000-0005-0000-0000-0000AA050000}"/>
    <cellStyle name="Millares 3 2 5 2 2 2" xfId="2739" xr:uid="{00000000-0005-0000-0000-0000AB050000}"/>
    <cellStyle name="Millares 3 2 5 2 2 2 2" xfId="8038" xr:uid="{00000000-0005-0000-0000-0000AC050000}"/>
    <cellStyle name="Millares 3 2 5 2 2 2 2 2" xfId="16184" xr:uid="{00000000-0005-0000-0000-0000AD050000}"/>
    <cellStyle name="Millares 3 2 5 2 2 2 2 2 2" xfId="32480" xr:uid="{00000000-0005-0000-0000-0000AE050000}"/>
    <cellStyle name="Millares 3 2 5 2 2 2 2 3" xfId="24334" xr:uid="{00000000-0005-0000-0000-0000AF050000}"/>
    <cellStyle name="Millares 3 2 5 2 2 2 3" xfId="10885" xr:uid="{00000000-0005-0000-0000-0000B0050000}"/>
    <cellStyle name="Millares 3 2 5 2 2 2 3 2" xfId="27181" xr:uid="{00000000-0005-0000-0000-0000B1050000}"/>
    <cellStyle name="Millares 3 2 5 2 2 2 4" xfId="19035" xr:uid="{00000000-0005-0000-0000-0000B2050000}"/>
    <cellStyle name="Millares 3 2 5 2 2 3" xfId="6628" xr:uid="{00000000-0005-0000-0000-0000B3050000}"/>
    <cellStyle name="Millares 3 2 5 2 2 3 2" xfId="14774" xr:uid="{00000000-0005-0000-0000-0000B4050000}"/>
    <cellStyle name="Millares 3 2 5 2 2 3 2 2" xfId="31070" xr:uid="{00000000-0005-0000-0000-0000B5050000}"/>
    <cellStyle name="Millares 3 2 5 2 2 3 3" xfId="22924" xr:uid="{00000000-0005-0000-0000-0000B6050000}"/>
    <cellStyle name="Millares 3 2 5 2 2 4" xfId="9475" xr:uid="{00000000-0005-0000-0000-0000B7050000}"/>
    <cellStyle name="Millares 3 2 5 2 2 4 2" xfId="25771" xr:uid="{00000000-0005-0000-0000-0000B8050000}"/>
    <cellStyle name="Millares 3 2 5 2 2 5" xfId="17625" xr:uid="{00000000-0005-0000-0000-0000B9050000}"/>
    <cellStyle name="Millares 3 2 5 2 3" xfId="2034" xr:uid="{00000000-0005-0000-0000-0000BA050000}"/>
    <cellStyle name="Millares 3 2 5 2 3 2" xfId="7333" xr:uid="{00000000-0005-0000-0000-0000BB050000}"/>
    <cellStyle name="Millares 3 2 5 2 3 2 2" xfId="15479" xr:uid="{00000000-0005-0000-0000-0000BC050000}"/>
    <cellStyle name="Millares 3 2 5 2 3 2 2 2" xfId="31775" xr:uid="{00000000-0005-0000-0000-0000BD050000}"/>
    <cellStyle name="Millares 3 2 5 2 3 2 3" xfId="23629" xr:uid="{00000000-0005-0000-0000-0000BE050000}"/>
    <cellStyle name="Millares 3 2 5 2 3 3" xfId="10180" xr:uid="{00000000-0005-0000-0000-0000BF050000}"/>
    <cellStyle name="Millares 3 2 5 2 3 3 2" xfId="26476" xr:uid="{00000000-0005-0000-0000-0000C0050000}"/>
    <cellStyle name="Millares 3 2 5 2 3 4" xfId="18330" xr:uid="{00000000-0005-0000-0000-0000C1050000}"/>
    <cellStyle name="Millares 3 2 5 2 4" xfId="5923" xr:uid="{00000000-0005-0000-0000-0000C2050000}"/>
    <cellStyle name="Millares 3 2 5 2 4 2" xfId="14069" xr:uid="{00000000-0005-0000-0000-0000C3050000}"/>
    <cellStyle name="Millares 3 2 5 2 4 2 2" xfId="30365" xr:uid="{00000000-0005-0000-0000-0000C4050000}"/>
    <cellStyle name="Millares 3 2 5 2 4 3" xfId="22219" xr:uid="{00000000-0005-0000-0000-0000C5050000}"/>
    <cellStyle name="Millares 3 2 5 2 5" xfId="8770" xr:uid="{00000000-0005-0000-0000-0000C6050000}"/>
    <cellStyle name="Millares 3 2 5 2 5 2" xfId="25066" xr:uid="{00000000-0005-0000-0000-0000C7050000}"/>
    <cellStyle name="Millares 3 2 5 2 6" xfId="16920" xr:uid="{00000000-0005-0000-0000-0000C8050000}"/>
    <cellStyle name="Millares 3 2 5 3" xfId="985" xr:uid="{00000000-0005-0000-0000-0000C9050000}"/>
    <cellStyle name="Millares 3 2 5 3 2" xfId="2395" xr:uid="{00000000-0005-0000-0000-0000CA050000}"/>
    <cellStyle name="Millares 3 2 5 3 2 2" xfId="7694" xr:uid="{00000000-0005-0000-0000-0000CB050000}"/>
    <cellStyle name="Millares 3 2 5 3 2 2 2" xfId="15840" xr:uid="{00000000-0005-0000-0000-0000CC050000}"/>
    <cellStyle name="Millares 3 2 5 3 2 2 2 2" xfId="32136" xr:uid="{00000000-0005-0000-0000-0000CD050000}"/>
    <cellStyle name="Millares 3 2 5 3 2 2 3" xfId="23990" xr:uid="{00000000-0005-0000-0000-0000CE050000}"/>
    <cellStyle name="Millares 3 2 5 3 2 3" xfId="10541" xr:uid="{00000000-0005-0000-0000-0000CF050000}"/>
    <cellStyle name="Millares 3 2 5 3 2 3 2" xfId="26837" xr:uid="{00000000-0005-0000-0000-0000D0050000}"/>
    <cellStyle name="Millares 3 2 5 3 2 4" xfId="18691" xr:uid="{00000000-0005-0000-0000-0000D1050000}"/>
    <cellStyle name="Millares 3 2 5 3 3" xfId="6284" xr:uid="{00000000-0005-0000-0000-0000D2050000}"/>
    <cellStyle name="Millares 3 2 5 3 3 2" xfId="14430" xr:uid="{00000000-0005-0000-0000-0000D3050000}"/>
    <cellStyle name="Millares 3 2 5 3 3 2 2" xfId="30726" xr:uid="{00000000-0005-0000-0000-0000D4050000}"/>
    <cellStyle name="Millares 3 2 5 3 3 3" xfId="22580" xr:uid="{00000000-0005-0000-0000-0000D5050000}"/>
    <cellStyle name="Millares 3 2 5 3 4" xfId="9131" xr:uid="{00000000-0005-0000-0000-0000D6050000}"/>
    <cellStyle name="Millares 3 2 5 3 4 2" xfId="25427" xr:uid="{00000000-0005-0000-0000-0000D7050000}"/>
    <cellStyle name="Millares 3 2 5 3 5" xfId="17281" xr:uid="{00000000-0005-0000-0000-0000D8050000}"/>
    <cellStyle name="Millares 3 2 5 4" xfId="1690" xr:uid="{00000000-0005-0000-0000-0000D9050000}"/>
    <cellStyle name="Millares 3 2 5 4 2" xfId="6989" xr:uid="{00000000-0005-0000-0000-0000DA050000}"/>
    <cellStyle name="Millares 3 2 5 4 2 2" xfId="15135" xr:uid="{00000000-0005-0000-0000-0000DB050000}"/>
    <cellStyle name="Millares 3 2 5 4 2 2 2" xfId="31431" xr:uid="{00000000-0005-0000-0000-0000DC050000}"/>
    <cellStyle name="Millares 3 2 5 4 2 3" xfId="23285" xr:uid="{00000000-0005-0000-0000-0000DD050000}"/>
    <cellStyle name="Millares 3 2 5 4 3" xfId="9836" xr:uid="{00000000-0005-0000-0000-0000DE050000}"/>
    <cellStyle name="Millares 3 2 5 4 3 2" xfId="26132" xr:uid="{00000000-0005-0000-0000-0000DF050000}"/>
    <cellStyle name="Millares 3 2 5 4 4" xfId="17986" xr:uid="{00000000-0005-0000-0000-0000E0050000}"/>
    <cellStyle name="Millares 3 2 5 5" xfId="5579" xr:uid="{00000000-0005-0000-0000-0000E1050000}"/>
    <cellStyle name="Millares 3 2 5 5 2" xfId="13725" xr:uid="{00000000-0005-0000-0000-0000E2050000}"/>
    <cellStyle name="Millares 3 2 5 5 2 2" xfId="30021" xr:uid="{00000000-0005-0000-0000-0000E3050000}"/>
    <cellStyle name="Millares 3 2 5 5 3" xfId="21875" xr:uid="{00000000-0005-0000-0000-0000E4050000}"/>
    <cellStyle name="Millares 3 2 5 6" xfId="8426" xr:uid="{00000000-0005-0000-0000-0000E5050000}"/>
    <cellStyle name="Millares 3 2 5 6 2" xfId="24722" xr:uid="{00000000-0005-0000-0000-0000E6050000}"/>
    <cellStyle name="Millares 3 2 5 7" xfId="16576" xr:uid="{00000000-0005-0000-0000-0000E7050000}"/>
    <cellStyle name="Millares 3 2 6" xfId="369" xr:uid="{00000000-0005-0000-0000-0000E8050000}"/>
    <cellStyle name="Millares 3 2 6 2" xfId="1075" xr:uid="{00000000-0005-0000-0000-0000E9050000}"/>
    <cellStyle name="Millares 3 2 6 2 2" xfId="2485" xr:uid="{00000000-0005-0000-0000-0000EA050000}"/>
    <cellStyle name="Millares 3 2 6 2 2 2" xfId="7784" xr:uid="{00000000-0005-0000-0000-0000EB050000}"/>
    <cellStyle name="Millares 3 2 6 2 2 2 2" xfId="15930" xr:uid="{00000000-0005-0000-0000-0000EC050000}"/>
    <cellStyle name="Millares 3 2 6 2 2 2 2 2" xfId="32226" xr:uid="{00000000-0005-0000-0000-0000ED050000}"/>
    <cellStyle name="Millares 3 2 6 2 2 2 3" xfId="24080" xr:uid="{00000000-0005-0000-0000-0000EE050000}"/>
    <cellStyle name="Millares 3 2 6 2 2 3" xfId="10631" xr:uid="{00000000-0005-0000-0000-0000EF050000}"/>
    <cellStyle name="Millares 3 2 6 2 2 3 2" xfId="26927" xr:uid="{00000000-0005-0000-0000-0000F0050000}"/>
    <cellStyle name="Millares 3 2 6 2 2 4" xfId="18781" xr:uid="{00000000-0005-0000-0000-0000F1050000}"/>
    <cellStyle name="Millares 3 2 6 2 3" xfId="6374" xr:uid="{00000000-0005-0000-0000-0000F2050000}"/>
    <cellStyle name="Millares 3 2 6 2 3 2" xfId="14520" xr:uid="{00000000-0005-0000-0000-0000F3050000}"/>
    <cellStyle name="Millares 3 2 6 2 3 2 2" xfId="30816" xr:uid="{00000000-0005-0000-0000-0000F4050000}"/>
    <cellStyle name="Millares 3 2 6 2 3 3" xfId="22670" xr:uid="{00000000-0005-0000-0000-0000F5050000}"/>
    <cellStyle name="Millares 3 2 6 2 4" xfId="9221" xr:uid="{00000000-0005-0000-0000-0000F6050000}"/>
    <cellStyle name="Millares 3 2 6 2 4 2" xfId="25517" xr:uid="{00000000-0005-0000-0000-0000F7050000}"/>
    <cellStyle name="Millares 3 2 6 2 5" xfId="17371" xr:uid="{00000000-0005-0000-0000-0000F8050000}"/>
    <cellStyle name="Millares 3 2 6 3" xfId="1780" xr:uid="{00000000-0005-0000-0000-0000F9050000}"/>
    <cellStyle name="Millares 3 2 6 3 2" xfId="7079" xr:uid="{00000000-0005-0000-0000-0000FA050000}"/>
    <cellStyle name="Millares 3 2 6 3 2 2" xfId="15225" xr:uid="{00000000-0005-0000-0000-0000FB050000}"/>
    <cellStyle name="Millares 3 2 6 3 2 2 2" xfId="31521" xr:uid="{00000000-0005-0000-0000-0000FC050000}"/>
    <cellStyle name="Millares 3 2 6 3 2 3" xfId="23375" xr:uid="{00000000-0005-0000-0000-0000FD050000}"/>
    <cellStyle name="Millares 3 2 6 3 3" xfId="9926" xr:uid="{00000000-0005-0000-0000-0000FE050000}"/>
    <cellStyle name="Millares 3 2 6 3 3 2" xfId="26222" xr:uid="{00000000-0005-0000-0000-0000FF050000}"/>
    <cellStyle name="Millares 3 2 6 3 4" xfId="18076" xr:uid="{00000000-0005-0000-0000-000000060000}"/>
    <cellStyle name="Millares 3 2 6 4" xfId="5669" xr:uid="{00000000-0005-0000-0000-000001060000}"/>
    <cellStyle name="Millares 3 2 6 4 2" xfId="13815" xr:uid="{00000000-0005-0000-0000-000002060000}"/>
    <cellStyle name="Millares 3 2 6 4 2 2" xfId="30111" xr:uid="{00000000-0005-0000-0000-000003060000}"/>
    <cellStyle name="Millares 3 2 6 4 3" xfId="21965" xr:uid="{00000000-0005-0000-0000-000004060000}"/>
    <cellStyle name="Millares 3 2 6 5" xfId="8516" xr:uid="{00000000-0005-0000-0000-000005060000}"/>
    <cellStyle name="Millares 3 2 6 5 2" xfId="24812" xr:uid="{00000000-0005-0000-0000-000006060000}"/>
    <cellStyle name="Millares 3 2 6 6" xfId="16666" xr:uid="{00000000-0005-0000-0000-000007060000}"/>
    <cellStyle name="Millares 3 2 7" xfId="731" xr:uid="{00000000-0005-0000-0000-000008060000}"/>
    <cellStyle name="Millares 3 2 7 2" xfId="2141" xr:uid="{00000000-0005-0000-0000-000009060000}"/>
    <cellStyle name="Millares 3 2 7 2 2" xfId="7440" xr:uid="{00000000-0005-0000-0000-00000A060000}"/>
    <cellStyle name="Millares 3 2 7 2 2 2" xfId="15586" xr:uid="{00000000-0005-0000-0000-00000B060000}"/>
    <cellStyle name="Millares 3 2 7 2 2 2 2" xfId="31882" xr:uid="{00000000-0005-0000-0000-00000C060000}"/>
    <cellStyle name="Millares 3 2 7 2 2 3" xfId="23736" xr:uid="{00000000-0005-0000-0000-00000D060000}"/>
    <cellStyle name="Millares 3 2 7 2 3" xfId="10287" xr:uid="{00000000-0005-0000-0000-00000E060000}"/>
    <cellStyle name="Millares 3 2 7 2 3 2" xfId="26583" xr:uid="{00000000-0005-0000-0000-00000F060000}"/>
    <cellStyle name="Millares 3 2 7 2 4" xfId="18437" xr:uid="{00000000-0005-0000-0000-000010060000}"/>
    <cellStyle name="Millares 3 2 7 3" xfId="6030" xr:uid="{00000000-0005-0000-0000-000011060000}"/>
    <cellStyle name="Millares 3 2 7 3 2" xfId="14176" xr:uid="{00000000-0005-0000-0000-000012060000}"/>
    <cellStyle name="Millares 3 2 7 3 2 2" xfId="30472" xr:uid="{00000000-0005-0000-0000-000013060000}"/>
    <cellStyle name="Millares 3 2 7 3 3" xfId="22326" xr:uid="{00000000-0005-0000-0000-000014060000}"/>
    <cellStyle name="Millares 3 2 7 4" xfId="8877" xr:uid="{00000000-0005-0000-0000-000015060000}"/>
    <cellStyle name="Millares 3 2 7 4 2" xfId="25173" xr:uid="{00000000-0005-0000-0000-000016060000}"/>
    <cellStyle name="Millares 3 2 7 5" xfId="17027" xr:uid="{00000000-0005-0000-0000-000017060000}"/>
    <cellStyle name="Millares 3 2 8" xfId="1436" xr:uid="{00000000-0005-0000-0000-000018060000}"/>
    <cellStyle name="Millares 3 2 8 2" xfId="6735" xr:uid="{00000000-0005-0000-0000-000019060000}"/>
    <cellStyle name="Millares 3 2 8 2 2" xfId="14881" xr:uid="{00000000-0005-0000-0000-00001A060000}"/>
    <cellStyle name="Millares 3 2 8 2 2 2" xfId="31177" xr:uid="{00000000-0005-0000-0000-00001B060000}"/>
    <cellStyle name="Millares 3 2 8 2 3" xfId="23031" xr:uid="{00000000-0005-0000-0000-00001C060000}"/>
    <cellStyle name="Millares 3 2 8 3" xfId="9582" xr:uid="{00000000-0005-0000-0000-00001D060000}"/>
    <cellStyle name="Millares 3 2 8 3 2" xfId="25878" xr:uid="{00000000-0005-0000-0000-00001E060000}"/>
    <cellStyle name="Millares 3 2 8 4" xfId="17732" xr:uid="{00000000-0005-0000-0000-00001F060000}"/>
    <cellStyle name="Millares 3 2 9" xfId="5325" xr:uid="{00000000-0005-0000-0000-000020060000}"/>
    <cellStyle name="Millares 3 2 9 2" xfId="13471" xr:uid="{00000000-0005-0000-0000-000021060000}"/>
    <cellStyle name="Millares 3 2 9 2 2" xfId="29767" xr:uid="{00000000-0005-0000-0000-000022060000}"/>
    <cellStyle name="Millares 3 2 9 3" xfId="21621" xr:uid="{00000000-0005-0000-0000-000023060000}"/>
    <cellStyle name="Millares 3 3" xfId="36" xr:uid="{00000000-0005-0000-0000-000024060000}"/>
    <cellStyle name="Millares 3 3 10" xfId="16333" xr:uid="{00000000-0005-0000-0000-000025060000}"/>
    <cellStyle name="Millares 3 3 2" xfId="80" xr:uid="{00000000-0005-0000-0000-000026060000}"/>
    <cellStyle name="Millares 3 3 2 2" xfId="170" xr:uid="{00000000-0005-0000-0000-000027060000}"/>
    <cellStyle name="Millares 3 3 2 2 2" xfId="514" xr:uid="{00000000-0005-0000-0000-000028060000}"/>
    <cellStyle name="Millares 3 3 2 2 2 2" xfId="1220" xr:uid="{00000000-0005-0000-0000-000029060000}"/>
    <cellStyle name="Millares 3 3 2 2 2 2 2" xfId="2630" xr:uid="{00000000-0005-0000-0000-00002A060000}"/>
    <cellStyle name="Millares 3 3 2 2 2 2 2 2" xfId="7929" xr:uid="{00000000-0005-0000-0000-00002B060000}"/>
    <cellStyle name="Millares 3 3 2 2 2 2 2 2 2" xfId="16075" xr:uid="{00000000-0005-0000-0000-00002C060000}"/>
    <cellStyle name="Millares 3 3 2 2 2 2 2 2 2 2" xfId="32371" xr:uid="{00000000-0005-0000-0000-00002D060000}"/>
    <cellStyle name="Millares 3 3 2 2 2 2 2 2 3" xfId="24225" xr:uid="{00000000-0005-0000-0000-00002E060000}"/>
    <cellStyle name="Millares 3 3 2 2 2 2 2 3" xfId="10776" xr:uid="{00000000-0005-0000-0000-00002F060000}"/>
    <cellStyle name="Millares 3 3 2 2 2 2 2 3 2" xfId="27072" xr:uid="{00000000-0005-0000-0000-000030060000}"/>
    <cellStyle name="Millares 3 3 2 2 2 2 2 4" xfId="18926" xr:uid="{00000000-0005-0000-0000-000031060000}"/>
    <cellStyle name="Millares 3 3 2 2 2 2 3" xfId="6519" xr:uid="{00000000-0005-0000-0000-000032060000}"/>
    <cellStyle name="Millares 3 3 2 2 2 2 3 2" xfId="14665" xr:uid="{00000000-0005-0000-0000-000033060000}"/>
    <cellStyle name="Millares 3 3 2 2 2 2 3 2 2" xfId="30961" xr:uid="{00000000-0005-0000-0000-000034060000}"/>
    <cellStyle name="Millares 3 3 2 2 2 2 3 3" xfId="22815" xr:uid="{00000000-0005-0000-0000-000035060000}"/>
    <cellStyle name="Millares 3 3 2 2 2 2 4" xfId="9366" xr:uid="{00000000-0005-0000-0000-000036060000}"/>
    <cellStyle name="Millares 3 3 2 2 2 2 4 2" xfId="25662" xr:uid="{00000000-0005-0000-0000-000037060000}"/>
    <cellStyle name="Millares 3 3 2 2 2 2 5" xfId="17516" xr:uid="{00000000-0005-0000-0000-000038060000}"/>
    <cellStyle name="Millares 3 3 2 2 2 3" xfId="1925" xr:uid="{00000000-0005-0000-0000-000039060000}"/>
    <cellStyle name="Millares 3 3 2 2 2 3 2" xfId="7224" xr:uid="{00000000-0005-0000-0000-00003A060000}"/>
    <cellStyle name="Millares 3 3 2 2 2 3 2 2" xfId="15370" xr:uid="{00000000-0005-0000-0000-00003B060000}"/>
    <cellStyle name="Millares 3 3 2 2 2 3 2 2 2" xfId="31666" xr:uid="{00000000-0005-0000-0000-00003C060000}"/>
    <cellStyle name="Millares 3 3 2 2 2 3 2 3" xfId="23520" xr:uid="{00000000-0005-0000-0000-00003D060000}"/>
    <cellStyle name="Millares 3 3 2 2 2 3 3" xfId="10071" xr:uid="{00000000-0005-0000-0000-00003E060000}"/>
    <cellStyle name="Millares 3 3 2 2 2 3 3 2" xfId="26367" xr:uid="{00000000-0005-0000-0000-00003F060000}"/>
    <cellStyle name="Millares 3 3 2 2 2 3 4" xfId="18221" xr:uid="{00000000-0005-0000-0000-000040060000}"/>
    <cellStyle name="Millares 3 3 2 2 2 4" xfId="5814" xr:uid="{00000000-0005-0000-0000-000041060000}"/>
    <cellStyle name="Millares 3 3 2 2 2 4 2" xfId="13960" xr:uid="{00000000-0005-0000-0000-000042060000}"/>
    <cellStyle name="Millares 3 3 2 2 2 4 2 2" xfId="30256" xr:uid="{00000000-0005-0000-0000-000043060000}"/>
    <cellStyle name="Millares 3 3 2 2 2 4 3" xfId="22110" xr:uid="{00000000-0005-0000-0000-000044060000}"/>
    <cellStyle name="Millares 3 3 2 2 2 5" xfId="8661" xr:uid="{00000000-0005-0000-0000-000045060000}"/>
    <cellStyle name="Millares 3 3 2 2 2 5 2" xfId="24957" xr:uid="{00000000-0005-0000-0000-000046060000}"/>
    <cellStyle name="Millares 3 3 2 2 2 6" xfId="16811" xr:uid="{00000000-0005-0000-0000-000047060000}"/>
    <cellStyle name="Millares 3 3 2 2 3" xfId="876" xr:uid="{00000000-0005-0000-0000-000048060000}"/>
    <cellStyle name="Millares 3 3 2 2 3 2" xfId="2286" xr:uid="{00000000-0005-0000-0000-000049060000}"/>
    <cellStyle name="Millares 3 3 2 2 3 2 2" xfId="7585" xr:uid="{00000000-0005-0000-0000-00004A060000}"/>
    <cellStyle name="Millares 3 3 2 2 3 2 2 2" xfId="15731" xr:uid="{00000000-0005-0000-0000-00004B060000}"/>
    <cellStyle name="Millares 3 3 2 2 3 2 2 2 2" xfId="32027" xr:uid="{00000000-0005-0000-0000-00004C060000}"/>
    <cellStyle name="Millares 3 3 2 2 3 2 2 3" xfId="23881" xr:uid="{00000000-0005-0000-0000-00004D060000}"/>
    <cellStyle name="Millares 3 3 2 2 3 2 3" xfId="10432" xr:uid="{00000000-0005-0000-0000-00004E060000}"/>
    <cellStyle name="Millares 3 3 2 2 3 2 3 2" xfId="26728" xr:uid="{00000000-0005-0000-0000-00004F060000}"/>
    <cellStyle name="Millares 3 3 2 2 3 2 4" xfId="18582" xr:uid="{00000000-0005-0000-0000-000050060000}"/>
    <cellStyle name="Millares 3 3 2 2 3 3" xfId="6175" xr:uid="{00000000-0005-0000-0000-000051060000}"/>
    <cellStyle name="Millares 3 3 2 2 3 3 2" xfId="14321" xr:uid="{00000000-0005-0000-0000-000052060000}"/>
    <cellStyle name="Millares 3 3 2 2 3 3 2 2" xfId="30617" xr:uid="{00000000-0005-0000-0000-000053060000}"/>
    <cellStyle name="Millares 3 3 2 2 3 3 3" xfId="22471" xr:uid="{00000000-0005-0000-0000-000054060000}"/>
    <cellStyle name="Millares 3 3 2 2 3 4" xfId="9022" xr:uid="{00000000-0005-0000-0000-000055060000}"/>
    <cellStyle name="Millares 3 3 2 2 3 4 2" xfId="25318" xr:uid="{00000000-0005-0000-0000-000056060000}"/>
    <cellStyle name="Millares 3 3 2 2 3 5" xfId="17172" xr:uid="{00000000-0005-0000-0000-000057060000}"/>
    <cellStyle name="Millares 3 3 2 2 4" xfId="1581" xr:uid="{00000000-0005-0000-0000-000058060000}"/>
    <cellStyle name="Millares 3 3 2 2 4 2" xfId="6880" xr:uid="{00000000-0005-0000-0000-000059060000}"/>
    <cellStyle name="Millares 3 3 2 2 4 2 2" xfId="15026" xr:uid="{00000000-0005-0000-0000-00005A060000}"/>
    <cellStyle name="Millares 3 3 2 2 4 2 2 2" xfId="31322" xr:uid="{00000000-0005-0000-0000-00005B060000}"/>
    <cellStyle name="Millares 3 3 2 2 4 2 3" xfId="23176" xr:uid="{00000000-0005-0000-0000-00005C060000}"/>
    <cellStyle name="Millares 3 3 2 2 4 3" xfId="9727" xr:uid="{00000000-0005-0000-0000-00005D060000}"/>
    <cellStyle name="Millares 3 3 2 2 4 3 2" xfId="26023" xr:uid="{00000000-0005-0000-0000-00005E060000}"/>
    <cellStyle name="Millares 3 3 2 2 4 4" xfId="17877" xr:uid="{00000000-0005-0000-0000-00005F060000}"/>
    <cellStyle name="Millares 3 3 2 2 5" xfId="5470" xr:uid="{00000000-0005-0000-0000-000060060000}"/>
    <cellStyle name="Millares 3 3 2 2 5 2" xfId="13616" xr:uid="{00000000-0005-0000-0000-000061060000}"/>
    <cellStyle name="Millares 3 3 2 2 5 2 2" xfId="29912" xr:uid="{00000000-0005-0000-0000-000062060000}"/>
    <cellStyle name="Millares 3 3 2 2 5 3" xfId="21766" xr:uid="{00000000-0005-0000-0000-000063060000}"/>
    <cellStyle name="Millares 3 3 2 2 6" xfId="8317" xr:uid="{00000000-0005-0000-0000-000064060000}"/>
    <cellStyle name="Millares 3 3 2 2 6 2" xfId="24613" xr:uid="{00000000-0005-0000-0000-000065060000}"/>
    <cellStyle name="Millares 3 3 2 2 7" xfId="16467" xr:uid="{00000000-0005-0000-0000-000066060000}"/>
    <cellStyle name="Millares 3 3 2 3" xfId="334" xr:uid="{00000000-0005-0000-0000-000067060000}"/>
    <cellStyle name="Millares 3 3 2 3 2" xfId="678" xr:uid="{00000000-0005-0000-0000-000068060000}"/>
    <cellStyle name="Millares 3 3 2 3 2 2" xfId="1384" xr:uid="{00000000-0005-0000-0000-000069060000}"/>
    <cellStyle name="Millares 3 3 2 3 2 2 2" xfId="2794" xr:uid="{00000000-0005-0000-0000-00006A060000}"/>
    <cellStyle name="Millares 3 3 2 3 2 2 2 2" xfId="8093" xr:uid="{00000000-0005-0000-0000-00006B060000}"/>
    <cellStyle name="Millares 3 3 2 3 2 2 2 2 2" xfId="16239" xr:uid="{00000000-0005-0000-0000-00006C060000}"/>
    <cellStyle name="Millares 3 3 2 3 2 2 2 2 2 2" xfId="32535" xr:uid="{00000000-0005-0000-0000-00006D060000}"/>
    <cellStyle name="Millares 3 3 2 3 2 2 2 2 3" xfId="24389" xr:uid="{00000000-0005-0000-0000-00006E060000}"/>
    <cellStyle name="Millares 3 3 2 3 2 2 2 3" xfId="10940" xr:uid="{00000000-0005-0000-0000-00006F060000}"/>
    <cellStyle name="Millares 3 3 2 3 2 2 2 3 2" xfId="27236" xr:uid="{00000000-0005-0000-0000-000070060000}"/>
    <cellStyle name="Millares 3 3 2 3 2 2 2 4" xfId="19090" xr:uid="{00000000-0005-0000-0000-000071060000}"/>
    <cellStyle name="Millares 3 3 2 3 2 2 3" xfId="6683" xr:uid="{00000000-0005-0000-0000-000072060000}"/>
    <cellStyle name="Millares 3 3 2 3 2 2 3 2" xfId="14829" xr:uid="{00000000-0005-0000-0000-000073060000}"/>
    <cellStyle name="Millares 3 3 2 3 2 2 3 2 2" xfId="31125" xr:uid="{00000000-0005-0000-0000-000074060000}"/>
    <cellStyle name="Millares 3 3 2 3 2 2 3 3" xfId="22979" xr:uid="{00000000-0005-0000-0000-000075060000}"/>
    <cellStyle name="Millares 3 3 2 3 2 2 4" xfId="9530" xr:uid="{00000000-0005-0000-0000-000076060000}"/>
    <cellStyle name="Millares 3 3 2 3 2 2 4 2" xfId="25826" xr:uid="{00000000-0005-0000-0000-000077060000}"/>
    <cellStyle name="Millares 3 3 2 3 2 2 5" xfId="17680" xr:uid="{00000000-0005-0000-0000-000078060000}"/>
    <cellStyle name="Millares 3 3 2 3 2 3" xfId="2089" xr:uid="{00000000-0005-0000-0000-000079060000}"/>
    <cellStyle name="Millares 3 3 2 3 2 3 2" xfId="7388" xr:uid="{00000000-0005-0000-0000-00007A060000}"/>
    <cellStyle name="Millares 3 3 2 3 2 3 2 2" xfId="15534" xr:uid="{00000000-0005-0000-0000-00007B060000}"/>
    <cellStyle name="Millares 3 3 2 3 2 3 2 2 2" xfId="31830" xr:uid="{00000000-0005-0000-0000-00007C060000}"/>
    <cellStyle name="Millares 3 3 2 3 2 3 2 3" xfId="23684" xr:uid="{00000000-0005-0000-0000-00007D060000}"/>
    <cellStyle name="Millares 3 3 2 3 2 3 3" xfId="10235" xr:uid="{00000000-0005-0000-0000-00007E060000}"/>
    <cellStyle name="Millares 3 3 2 3 2 3 3 2" xfId="26531" xr:uid="{00000000-0005-0000-0000-00007F060000}"/>
    <cellStyle name="Millares 3 3 2 3 2 3 4" xfId="18385" xr:uid="{00000000-0005-0000-0000-000080060000}"/>
    <cellStyle name="Millares 3 3 2 3 2 4" xfId="5978" xr:uid="{00000000-0005-0000-0000-000081060000}"/>
    <cellStyle name="Millares 3 3 2 3 2 4 2" xfId="14124" xr:uid="{00000000-0005-0000-0000-000082060000}"/>
    <cellStyle name="Millares 3 3 2 3 2 4 2 2" xfId="30420" xr:uid="{00000000-0005-0000-0000-000083060000}"/>
    <cellStyle name="Millares 3 3 2 3 2 4 3" xfId="22274" xr:uid="{00000000-0005-0000-0000-000084060000}"/>
    <cellStyle name="Millares 3 3 2 3 2 5" xfId="8825" xr:uid="{00000000-0005-0000-0000-000085060000}"/>
    <cellStyle name="Millares 3 3 2 3 2 5 2" xfId="25121" xr:uid="{00000000-0005-0000-0000-000086060000}"/>
    <cellStyle name="Millares 3 3 2 3 2 6" xfId="16975" xr:uid="{00000000-0005-0000-0000-000087060000}"/>
    <cellStyle name="Millares 3 3 2 3 3" xfId="1040" xr:uid="{00000000-0005-0000-0000-000088060000}"/>
    <cellStyle name="Millares 3 3 2 3 3 2" xfId="2450" xr:uid="{00000000-0005-0000-0000-000089060000}"/>
    <cellStyle name="Millares 3 3 2 3 3 2 2" xfId="7749" xr:uid="{00000000-0005-0000-0000-00008A060000}"/>
    <cellStyle name="Millares 3 3 2 3 3 2 2 2" xfId="15895" xr:uid="{00000000-0005-0000-0000-00008B060000}"/>
    <cellStyle name="Millares 3 3 2 3 3 2 2 2 2" xfId="32191" xr:uid="{00000000-0005-0000-0000-00008C060000}"/>
    <cellStyle name="Millares 3 3 2 3 3 2 2 3" xfId="24045" xr:uid="{00000000-0005-0000-0000-00008D060000}"/>
    <cellStyle name="Millares 3 3 2 3 3 2 3" xfId="10596" xr:uid="{00000000-0005-0000-0000-00008E060000}"/>
    <cellStyle name="Millares 3 3 2 3 3 2 3 2" xfId="26892" xr:uid="{00000000-0005-0000-0000-00008F060000}"/>
    <cellStyle name="Millares 3 3 2 3 3 2 4" xfId="18746" xr:uid="{00000000-0005-0000-0000-000090060000}"/>
    <cellStyle name="Millares 3 3 2 3 3 3" xfId="6339" xr:uid="{00000000-0005-0000-0000-000091060000}"/>
    <cellStyle name="Millares 3 3 2 3 3 3 2" xfId="14485" xr:uid="{00000000-0005-0000-0000-000092060000}"/>
    <cellStyle name="Millares 3 3 2 3 3 3 2 2" xfId="30781" xr:uid="{00000000-0005-0000-0000-000093060000}"/>
    <cellStyle name="Millares 3 3 2 3 3 3 3" xfId="22635" xr:uid="{00000000-0005-0000-0000-000094060000}"/>
    <cellStyle name="Millares 3 3 2 3 3 4" xfId="9186" xr:uid="{00000000-0005-0000-0000-000095060000}"/>
    <cellStyle name="Millares 3 3 2 3 3 4 2" xfId="25482" xr:uid="{00000000-0005-0000-0000-000096060000}"/>
    <cellStyle name="Millares 3 3 2 3 3 5" xfId="17336" xr:uid="{00000000-0005-0000-0000-000097060000}"/>
    <cellStyle name="Millares 3 3 2 3 4" xfId="1745" xr:uid="{00000000-0005-0000-0000-000098060000}"/>
    <cellStyle name="Millares 3 3 2 3 4 2" xfId="7044" xr:uid="{00000000-0005-0000-0000-000099060000}"/>
    <cellStyle name="Millares 3 3 2 3 4 2 2" xfId="15190" xr:uid="{00000000-0005-0000-0000-00009A060000}"/>
    <cellStyle name="Millares 3 3 2 3 4 2 2 2" xfId="31486" xr:uid="{00000000-0005-0000-0000-00009B060000}"/>
    <cellStyle name="Millares 3 3 2 3 4 2 3" xfId="23340" xr:uid="{00000000-0005-0000-0000-00009C060000}"/>
    <cellStyle name="Millares 3 3 2 3 4 3" xfId="9891" xr:uid="{00000000-0005-0000-0000-00009D060000}"/>
    <cellStyle name="Millares 3 3 2 3 4 3 2" xfId="26187" xr:uid="{00000000-0005-0000-0000-00009E060000}"/>
    <cellStyle name="Millares 3 3 2 3 4 4" xfId="18041" xr:uid="{00000000-0005-0000-0000-00009F060000}"/>
    <cellStyle name="Millares 3 3 2 3 5" xfId="5634" xr:uid="{00000000-0005-0000-0000-0000A0060000}"/>
    <cellStyle name="Millares 3 3 2 3 5 2" xfId="13780" xr:uid="{00000000-0005-0000-0000-0000A1060000}"/>
    <cellStyle name="Millares 3 3 2 3 5 2 2" xfId="30076" xr:uid="{00000000-0005-0000-0000-0000A2060000}"/>
    <cellStyle name="Millares 3 3 2 3 5 3" xfId="21930" xr:uid="{00000000-0005-0000-0000-0000A3060000}"/>
    <cellStyle name="Millares 3 3 2 3 6" xfId="8481" xr:uid="{00000000-0005-0000-0000-0000A4060000}"/>
    <cellStyle name="Millares 3 3 2 3 6 2" xfId="24777" xr:uid="{00000000-0005-0000-0000-0000A5060000}"/>
    <cellStyle name="Millares 3 3 2 3 7" xfId="16631" xr:uid="{00000000-0005-0000-0000-0000A6060000}"/>
    <cellStyle name="Millares 3 3 2 4" xfId="424" xr:uid="{00000000-0005-0000-0000-0000A7060000}"/>
    <cellStyle name="Millares 3 3 2 4 2" xfId="1130" xr:uid="{00000000-0005-0000-0000-0000A8060000}"/>
    <cellStyle name="Millares 3 3 2 4 2 2" xfId="2540" xr:uid="{00000000-0005-0000-0000-0000A9060000}"/>
    <cellStyle name="Millares 3 3 2 4 2 2 2" xfId="7839" xr:uid="{00000000-0005-0000-0000-0000AA060000}"/>
    <cellStyle name="Millares 3 3 2 4 2 2 2 2" xfId="15985" xr:uid="{00000000-0005-0000-0000-0000AB060000}"/>
    <cellStyle name="Millares 3 3 2 4 2 2 2 2 2" xfId="32281" xr:uid="{00000000-0005-0000-0000-0000AC060000}"/>
    <cellStyle name="Millares 3 3 2 4 2 2 2 3" xfId="24135" xr:uid="{00000000-0005-0000-0000-0000AD060000}"/>
    <cellStyle name="Millares 3 3 2 4 2 2 3" xfId="10686" xr:uid="{00000000-0005-0000-0000-0000AE060000}"/>
    <cellStyle name="Millares 3 3 2 4 2 2 3 2" xfId="26982" xr:uid="{00000000-0005-0000-0000-0000AF060000}"/>
    <cellStyle name="Millares 3 3 2 4 2 2 4" xfId="18836" xr:uid="{00000000-0005-0000-0000-0000B0060000}"/>
    <cellStyle name="Millares 3 3 2 4 2 3" xfId="6429" xr:uid="{00000000-0005-0000-0000-0000B1060000}"/>
    <cellStyle name="Millares 3 3 2 4 2 3 2" xfId="14575" xr:uid="{00000000-0005-0000-0000-0000B2060000}"/>
    <cellStyle name="Millares 3 3 2 4 2 3 2 2" xfId="30871" xr:uid="{00000000-0005-0000-0000-0000B3060000}"/>
    <cellStyle name="Millares 3 3 2 4 2 3 3" xfId="22725" xr:uid="{00000000-0005-0000-0000-0000B4060000}"/>
    <cellStyle name="Millares 3 3 2 4 2 4" xfId="9276" xr:uid="{00000000-0005-0000-0000-0000B5060000}"/>
    <cellStyle name="Millares 3 3 2 4 2 4 2" xfId="25572" xr:uid="{00000000-0005-0000-0000-0000B6060000}"/>
    <cellStyle name="Millares 3 3 2 4 2 5" xfId="17426" xr:uid="{00000000-0005-0000-0000-0000B7060000}"/>
    <cellStyle name="Millares 3 3 2 4 3" xfId="1835" xr:uid="{00000000-0005-0000-0000-0000B8060000}"/>
    <cellStyle name="Millares 3 3 2 4 3 2" xfId="7134" xr:uid="{00000000-0005-0000-0000-0000B9060000}"/>
    <cellStyle name="Millares 3 3 2 4 3 2 2" xfId="15280" xr:uid="{00000000-0005-0000-0000-0000BA060000}"/>
    <cellStyle name="Millares 3 3 2 4 3 2 2 2" xfId="31576" xr:uid="{00000000-0005-0000-0000-0000BB060000}"/>
    <cellStyle name="Millares 3 3 2 4 3 2 3" xfId="23430" xr:uid="{00000000-0005-0000-0000-0000BC060000}"/>
    <cellStyle name="Millares 3 3 2 4 3 3" xfId="9981" xr:uid="{00000000-0005-0000-0000-0000BD060000}"/>
    <cellStyle name="Millares 3 3 2 4 3 3 2" xfId="26277" xr:uid="{00000000-0005-0000-0000-0000BE060000}"/>
    <cellStyle name="Millares 3 3 2 4 3 4" xfId="18131" xr:uid="{00000000-0005-0000-0000-0000BF060000}"/>
    <cellStyle name="Millares 3 3 2 4 4" xfId="5724" xr:uid="{00000000-0005-0000-0000-0000C0060000}"/>
    <cellStyle name="Millares 3 3 2 4 4 2" xfId="13870" xr:uid="{00000000-0005-0000-0000-0000C1060000}"/>
    <cellStyle name="Millares 3 3 2 4 4 2 2" xfId="30166" xr:uid="{00000000-0005-0000-0000-0000C2060000}"/>
    <cellStyle name="Millares 3 3 2 4 4 3" xfId="22020" xr:uid="{00000000-0005-0000-0000-0000C3060000}"/>
    <cellStyle name="Millares 3 3 2 4 5" xfId="8571" xr:uid="{00000000-0005-0000-0000-0000C4060000}"/>
    <cellStyle name="Millares 3 3 2 4 5 2" xfId="24867" xr:uid="{00000000-0005-0000-0000-0000C5060000}"/>
    <cellStyle name="Millares 3 3 2 4 6" xfId="16721" xr:uid="{00000000-0005-0000-0000-0000C6060000}"/>
    <cellStyle name="Millares 3 3 2 5" xfId="786" xr:uid="{00000000-0005-0000-0000-0000C7060000}"/>
    <cellStyle name="Millares 3 3 2 5 2" xfId="2196" xr:uid="{00000000-0005-0000-0000-0000C8060000}"/>
    <cellStyle name="Millares 3 3 2 5 2 2" xfId="7495" xr:uid="{00000000-0005-0000-0000-0000C9060000}"/>
    <cellStyle name="Millares 3 3 2 5 2 2 2" xfId="15641" xr:uid="{00000000-0005-0000-0000-0000CA060000}"/>
    <cellStyle name="Millares 3 3 2 5 2 2 2 2" xfId="31937" xr:uid="{00000000-0005-0000-0000-0000CB060000}"/>
    <cellStyle name="Millares 3 3 2 5 2 2 3" xfId="23791" xr:uid="{00000000-0005-0000-0000-0000CC060000}"/>
    <cellStyle name="Millares 3 3 2 5 2 3" xfId="10342" xr:uid="{00000000-0005-0000-0000-0000CD060000}"/>
    <cellStyle name="Millares 3 3 2 5 2 3 2" xfId="26638" xr:uid="{00000000-0005-0000-0000-0000CE060000}"/>
    <cellStyle name="Millares 3 3 2 5 2 4" xfId="18492" xr:uid="{00000000-0005-0000-0000-0000CF060000}"/>
    <cellStyle name="Millares 3 3 2 5 3" xfId="6085" xr:uid="{00000000-0005-0000-0000-0000D0060000}"/>
    <cellStyle name="Millares 3 3 2 5 3 2" xfId="14231" xr:uid="{00000000-0005-0000-0000-0000D1060000}"/>
    <cellStyle name="Millares 3 3 2 5 3 2 2" xfId="30527" xr:uid="{00000000-0005-0000-0000-0000D2060000}"/>
    <cellStyle name="Millares 3 3 2 5 3 3" xfId="22381" xr:uid="{00000000-0005-0000-0000-0000D3060000}"/>
    <cellStyle name="Millares 3 3 2 5 4" xfId="8932" xr:uid="{00000000-0005-0000-0000-0000D4060000}"/>
    <cellStyle name="Millares 3 3 2 5 4 2" xfId="25228" xr:uid="{00000000-0005-0000-0000-0000D5060000}"/>
    <cellStyle name="Millares 3 3 2 5 5" xfId="17082" xr:uid="{00000000-0005-0000-0000-0000D6060000}"/>
    <cellStyle name="Millares 3 3 2 6" xfId="1491" xr:uid="{00000000-0005-0000-0000-0000D7060000}"/>
    <cellStyle name="Millares 3 3 2 6 2" xfId="6790" xr:uid="{00000000-0005-0000-0000-0000D8060000}"/>
    <cellStyle name="Millares 3 3 2 6 2 2" xfId="14936" xr:uid="{00000000-0005-0000-0000-0000D9060000}"/>
    <cellStyle name="Millares 3 3 2 6 2 2 2" xfId="31232" xr:uid="{00000000-0005-0000-0000-0000DA060000}"/>
    <cellStyle name="Millares 3 3 2 6 2 3" xfId="23086" xr:uid="{00000000-0005-0000-0000-0000DB060000}"/>
    <cellStyle name="Millares 3 3 2 6 3" xfId="9637" xr:uid="{00000000-0005-0000-0000-0000DC060000}"/>
    <cellStyle name="Millares 3 3 2 6 3 2" xfId="25933" xr:uid="{00000000-0005-0000-0000-0000DD060000}"/>
    <cellStyle name="Millares 3 3 2 6 4" xfId="17787" xr:uid="{00000000-0005-0000-0000-0000DE060000}"/>
    <cellStyle name="Millares 3 3 2 7" xfId="5380" xr:uid="{00000000-0005-0000-0000-0000DF060000}"/>
    <cellStyle name="Millares 3 3 2 7 2" xfId="13526" xr:uid="{00000000-0005-0000-0000-0000E0060000}"/>
    <cellStyle name="Millares 3 3 2 7 2 2" xfId="29822" xr:uid="{00000000-0005-0000-0000-0000E1060000}"/>
    <cellStyle name="Millares 3 3 2 7 3" xfId="21676" xr:uid="{00000000-0005-0000-0000-0000E2060000}"/>
    <cellStyle name="Millares 3 3 2 8" xfId="8227" xr:uid="{00000000-0005-0000-0000-0000E3060000}"/>
    <cellStyle name="Millares 3 3 2 8 2" xfId="24523" xr:uid="{00000000-0005-0000-0000-0000E4060000}"/>
    <cellStyle name="Millares 3 3 2 9" xfId="16377" xr:uid="{00000000-0005-0000-0000-0000E5060000}"/>
    <cellStyle name="Millares 3 3 3" xfId="126" xr:uid="{00000000-0005-0000-0000-0000E6060000}"/>
    <cellStyle name="Millares 3 3 3 2" xfId="470" xr:uid="{00000000-0005-0000-0000-0000E7060000}"/>
    <cellStyle name="Millares 3 3 3 2 2" xfId="1176" xr:uid="{00000000-0005-0000-0000-0000E8060000}"/>
    <cellStyle name="Millares 3 3 3 2 2 2" xfId="2586" xr:uid="{00000000-0005-0000-0000-0000E9060000}"/>
    <cellStyle name="Millares 3 3 3 2 2 2 2" xfId="7885" xr:uid="{00000000-0005-0000-0000-0000EA060000}"/>
    <cellStyle name="Millares 3 3 3 2 2 2 2 2" xfId="16031" xr:uid="{00000000-0005-0000-0000-0000EB060000}"/>
    <cellStyle name="Millares 3 3 3 2 2 2 2 2 2" xfId="32327" xr:uid="{00000000-0005-0000-0000-0000EC060000}"/>
    <cellStyle name="Millares 3 3 3 2 2 2 2 3" xfId="24181" xr:uid="{00000000-0005-0000-0000-0000ED060000}"/>
    <cellStyle name="Millares 3 3 3 2 2 2 3" xfId="10732" xr:uid="{00000000-0005-0000-0000-0000EE060000}"/>
    <cellStyle name="Millares 3 3 3 2 2 2 3 2" xfId="27028" xr:uid="{00000000-0005-0000-0000-0000EF060000}"/>
    <cellStyle name="Millares 3 3 3 2 2 2 4" xfId="18882" xr:uid="{00000000-0005-0000-0000-0000F0060000}"/>
    <cellStyle name="Millares 3 3 3 2 2 3" xfId="6475" xr:uid="{00000000-0005-0000-0000-0000F1060000}"/>
    <cellStyle name="Millares 3 3 3 2 2 3 2" xfId="14621" xr:uid="{00000000-0005-0000-0000-0000F2060000}"/>
    <cellStyle name="Millares 3 3 3 2 2 3 2 2" xfId="30917" xr:uid="{00000000-0005-0000-0000-0000F3060000}"/>
    <cellStyle name="Millares 3 3 3 2 2 3 3" xfId="22771" xr:uid="{00000000-0005-0000-0000-0000F4060000}"/>
    <cellStyle name="Millares 3 3 3 2 2 4" xfId="9322" xr:uid="{00000000-0005-0000-0000-0000F5060000}"/>
    <cellStyle name="Millares 3 3 3 2 2 4 2" xfId="25618" xr:uid="{00000000-0005-0000-0000-0000F6060000}"/>
    <cellStyle name="Millares 3 3 3 2 2 5" xfId="17472" xr:uid="{00000000-0005-0000-0000-0000F7060000}"/>
    <cellStyle name="Millares 3 3 3 2 3" xfId="1881" xr:uid="{00000000-0005-0000-0000-0000F8060000}"/>
    <cellStyle name="Millares 3 3 3 2 3 2" xfId="7180" xr:uid="{00000000-0005-0000-0000-0000F9060000}"/>
    <cellStyle name="Millares 3 3 3 2 3 2 2" xfId="15326" xr:uid="{00000000-0005-0000-0000-0000FA060000}"/>
    <cellStyle name="Millares 3 3 3 2 3 2 2 2" xfId="31622" xr:uid="{00000000-0005-0000-0000-0000FB060000}"/>
    <cellStyle name="Millares 3 3 3 2 3 2 3" xfId="23476" xr:uid="{00000000-0005-0000-0000-0000FC060000}"/>
    <cellStyle name="Millares 3 3 3 2 3 3" xfId="10027" xr:uid="{00000000-0005-0000-0000-0000FD060000}"/>
    <cellStyle name="Millares 3 3 3 2 3 3 2" xfId="26323" xr:uid="{00000000-0005-0000-0000-0000FE060000}"/>
    <cellStyle name="Millares 3 3 3 2 3 4" xfId="18177" xr:uid="{00000000-0005-0000-0000-0000FF060000}"/>
    <cellStyle name="Millares 3 3 3 2 4" xfId="5770" xr:uid="{00000000-0005-0000-0000-000000070000}"/>
    <cellStyle name="Millares 3 3 3 2 4 2" xfId="13916" xr:uid="{00000000-0005-0000-0000-000001070000}"/>
    <cellStyle name="Millares 3 3 3 2 4 2 2" xfId="30212" xr:uid="{00000000-0005-0000-0000-000002070000}"/>
    <cellStyle name="Millares 3 3 3 2 4 3" xfId="22066" xr:uid="{00000000-0005-0000-0000-000003070000}"/>
    <cellStyle name="Millares 3 3 3 2 5" xfId="8617" xr:uid="{00000000-0005-0000-0000-000004070000}"/>
    <cellStyle name="Millares 3 3 3 2 5 2" xfId="24913" xr:uid="{00000000-0005-0000-0000-000005070000}"/>
    <cellStyle name="Millares 3 3 3 2 6" xfId="16767" xr:uid="{00000000-0005-0000-0000-000006070000}"/>
    <cellStyle name="Millares 3 3 3 3" xfId="832" xr:uid="{00000000-0005-0000-0000-000007070000}"/>
    <cellStyle name="Millares 3 3 3 3 2" xfId="2242" xr:uid="{00000000-0005-0000-0000-000008070000}"/>
    <cellStyle name="Millares 3 3 3 3 2 2" xfId="7541" xr:uid="{00000000-0005-0000-0000-000009070000}"/>
    <cellStyle name="Millares 3 3 3 3 2 2 2" xfId="15687" xr:uid="{00000000-0005-0000-0000-00000A070000}"/>
    <cellStyle name="Millares 3 3 3 3 2 2 2 2" xfId="31983" xr:uid="{00000000-0005-0000-0000-00000B070000}"/>
    <cellStyle name="Millares 3 3 3 3 2 2 3" xfId="23837" xr:uid="{00000000-0005-0000-0000-00000C070000}"/>
    <cellStyle name="Millares 3 3 3 3 2 3" xfId="10388" xr:uid="{00000000-0005-0000-0000-00000D070000}"/>
    <cellStyle name="Millares 3 3 3 3 2 3 2" xfId="26684" xr:uid="{00000000-0005-0000-0000-00000E070000}"/>
    <cellStyle name="Millares 3 3 3 3 2 4" xfId="18538" xr:uid="{00000000-0005-0000-0000-00000F070000}"/>
    <cellStyle name="Millares 3 3 3 3 3" xfId="6131" xr:uid="{00000000-0005-0000-0000-000010070000}"/>
    <cellStyle name="Millares 3 3 3 3 3 2" xfId="14277" xr:uid="{00000000-0005-0000-0000-000011070000}"/>
    <cellStyle name="Millares 3 3 3 3 3 2 2" xfId="30573" xr:uid="{00000000-0005-0000-0000-000012070000}"/>
    <cellStyle name="Millares 3 3 3 3 3 3" xfId="22427" xr:uid="{00000000-0005-0000-0000-000013070000}"/>
    <cellStyle name="Millares 3 3 3 3 4" xfId="8978" xr:uid="{00000000-0005-0000-0000-000014070000}"/>
    <cellStyle name="Millares 3 3 3 3 4 2" xfId="25274" xr:uid="{00000000-0005-0000-0000-000015070000}"/>
    <cellStyle name="Millares 3 3 3 3 5" xfId="17128" xr:uid="{00000000-0005-0000-0000-000016070000}"/>
    <cellStyle name="Millares 3 3 3 4" xfId="1537" xr:uid="{00000000-0005-0000-0000-000017070000}"/>
    <cellStyle name="Millares 3 3 3 4 2" xfId="6836" xr:uid="{00000000-0005-0000-0000-000018070000}"/>
    <cellStyle name="Millares 3 3 3 4 2 2" xfId="14982" xr:uid="{00000000-0005-0000-0000-000019070000}"/>
    <cellStyle name="Millares 3 3 3 4 2 2 2" xfId="31278" xr:uid="{00000000-0005-0000-0000-00001A070000}"/>
    <cellStyle name="Millares 3 3 3 4 2 3" xfId="23132" xr:uid="{00000000-0005-0000-0000-00001B070000}"/>
    <cellStyle name="Millares 3 3 3 4 3" xfId="9683" xr:uid="{00000000-0005-0000-0000-00001C070000}"/>
    <cellStyle name="Millares 3 3 3 4 3 2" xfId="25979" xr:uid="{00000000-0005-0000-0000-00001D070000}"/>
    <cellStyle name="Millares 3 3 3 4 4" xfId="17833" xr:uid="{00000000-0005-0000-0000-00001E070000}"/>
    <cellStyle name="Millares 3 3 3 5" xfId="5426" xr:uid="{00000000-0005-0000-0000-00001F070000}"/>
    <cellStyle name="Millares 3 3 3 5 2" xfId="13572" xr:uid="{00000000-0005-0000-0000-000020070000}"/>
    <cellStyle name="Millares 3 3 3 5 2 2" xfId="29868" xr:uid="{00000000-0005-0000-0000-000021070000}"/>
    <cellStyle name="Millares 3 3 3 5 3" xfId="21722" xr:uid="{00000000-0005-0000-0000-000022070000}"/>
    <cellStyle name="Millares 3 3 3 6" xfId="8273" xr:uid="{00000000-0005-0000-0000-000023070000}"/>
    <cellStyle name="Millares 3 3 3 6 2" xfId="24569" xr:uid="{00000000-0005-0000-0000-000024070000}"/>
    <cellStyle name="Millares 3 3 3 7" xfId="16423" xr:uid="{00000000-0005-0000-0000-000025070000}"/>
    <cellStyle name="Millares 3 3 4" xfId="290" xr:uid="{00000000-0005-0000-0000-000026070000}"/>
    <cellStyle name="Millares 3 3 4 2" xfId="634" xr:uid="{00000000-0005-0000-0000-000027070000}"/>
    <cellStyle name="Millares 3 3 4 2 2" xfId="1340" xr:uid="{00000000-0005-0000-0000-000028070000}"/>
    <cellStyle name="Millares 3 3 4 2 2 2" xfId="2750" xr:uid="{00000000-0005-0000-0000-000029070000}"/>
    <cellStyle name="Millares 3 3 4 2 2 2 2" xfId="8049" xr:uid="{00000000-0005-0000-0000-00002A070000}"/>
    <cellStyle name="Millares 3 3 4 2 2 2 2 2" xfId="16195" xr:uid="{00000000-0005-0000-0000-00002B070000}"/>
    <cellStyle name="Millares 3 3 4 2 2 2 2 2 2" xfId="32491" xr:uid="{00000000-0005-0000-0000-00002C070000}"/>
    <cellStyle name="Millares 3 3 4 2 2 2 2 3" xfId="24345" xr:uid="{00000000-0005-0000-0000-00002D070000}"/>
    <cellStyle name="Millares 3 3 4 2 2 2 3" xfId="10896" xr:uid="{00000000-0005-0000-0000-00002E070000}"/>
    <cellStyle name="Millares 3 3 4 2 2 2 3 2" xfId="27192" xr:uid="{00000000-0005-0000-0000-00002F070000}"/>
    <cellStyle name="Millares 3 3 4 2 2 2 4" xfId="19046" xr:uid="{00000000-0005-0000-0000-000030070000}"/>
    <cellStyle name="Millares 3 3 4 2 2 3" xfId="6639" xr:uid="{00000000-0005-0000-0000-000031070000}"/>
    <cellStyle name="Millares 3 3 4 2 2 3 2" xfId="14785" xr:uid="{00000000-0005-0000-0000-000032070000}"/>
    <cellStyle name="Millares 3 3 4 2 2 3 2 2" xfId="31081" xr:uid="{00000000-0005-0000-0000-000033070000}"/>
    <cellStyle name="Millares 3 3 4 2 2 3 3" xfId="22935" xr:uid="{00000000-0005-0000-0000-000034070000}"/>
    <cellStyle name="Millares 3 3 4 2 2 4" xfId="9486" xr:uid="{00000000-0005-0000-0000-000035070000}"/>
    <cellStyle name="Millares 3 3 4 2 2 4 2" xfId="25782" xr:uid="{00000000-0005-0000-0000-000036070000}"/>
    <cellStyle name="Millares 3 3 4 2 2 5" xfId="17636" xr:uid="{00000000-0005-0000-0000-000037070000}"/>
    <cellStyle name="Millares 3 3 4 2 3" xfId="2045" xr:uid="{00000000-0005-0000-0000-000038070000}"/>
    <cellStyle name="Millares 3 3 4 2 3 2" xfId="7344" xr:uid="{00000000-0005-0000-0000-000039070000}"/>
    <cellStyle name="Millares 3 3 4 2 3 2 2" xfId="15490" xr:uid="{00000000-0005-0000-0000-00003A070000}"/>
    <cellStyle name="Millares 3 3 4 2 3 2 2 2" xfId="31786" xr:uid="{00000000-0005-0000-0000-00003B070000}"/>
    <cellStyle name="Millares 3 3 4 2 3 2 3" xfId="23640" xr:uid="{00000000-0005-0000-0000-00003C070000}"/>
    <cellStyle name="Millares 3 3 4 2 3 3" xfId="10191" xr:uid="{00000000-0005-0000-0000-00003D070000}"/>
    <cellStyle name="Millares 3 3 4 2 3 3 2" xfId="26487" xr:uid="{00000000-0005-0000-0000-00003E070000}"/>
    <cellStyle name="Millares 3 3 4 2 3 4" xfId="18341" xr:uid="{00000000-0005-0000-0000-00003F070000}"/>
    <cellStyle name="Millares 3 3 4 2 4" xfId="5934" xr:uid="{00000000-0005-0000-0000-000040070000}"/>
    <cellStyle name="Millares 3 3 4 2 4 2" xfId="14080" xr:uid="{00000000-0005-0000-0000-000041070000}"/>
    <cellStyle name="Millares 3 3 4 2 4 2 2" xfId="30376" xr:uid="{00000000-0005-0000-0000-000042070000}"/>
    <cellStyle name="Millares 3 3 4 2 4 3" xfId="22230" xr:uid="{00000000-0005-0000-0000-000043070000}"/>
    <cellStyle name="Millares 3 3 4 2 5" xfId="8781" xr:uid="{00000000-0005-0000-0000-000044070000}"/>
    <cellStyle name="Millares 3 3 4 2 5 2" xfId="25077" xr:uid="{00000000-0005-0000-0000-000045070000}"/>
    <cellStyle name="Millares 3 3 4 2 6" xfId="16931" xr:uid="{00000000-0005-0000-0000-000046070000}"/>
    <cellStyle name="Millares 3 3 4 3" xfId="996" xr:uid="{00000000-0005-0000-0000-000047070000}"/>
    <cellStyle name="Millares 3 3 4 3 2" xfId="2406" xr:uid="{00000000-0005-0000-0000-000048070000}"/>
    <cellStyle name="Millares 3 3 4 3 2 2" xfId="7705" xr:uid="{00000000-0005-0000-0000-000049070000}"/>
    <cellStyle name="Millares 3 3 4 3 2 2 2" xfId="15851" xr:uid="{00000000-0005-0000-0000-00004A070000}"/>
    <cellStyle name="Millares 3 3 4 3 2 2 2 2" xfId="32147" xr:uid="{00000000-0005-0000-0000-00004B070000}"/>
    <cellStyle name="Millares 3 3 4 3 2 2 3" xfId="24001" xr:uid="{00000000-0005-0000-0000-00004C070000}"/>
    <cellStyle name="Millares 3 3 4 3 2 3" xfId="10552" xr:uid="{00000000-0005-0000-0000-00004D070000}"/>
    <cellStyle name="Millares 3 3 4 3 2 3 2" xfId="26848" xr:uid="{00000000-0005-0000-0000-00004E070000}"/>
    <cellStyle name="Millares 3 3 4 3 2 4" xfId="18702" xr:uid="{00000000-0005-0000-0000-00004F070000}"/>
    <cellStyle name="Millares 3 3 4 3 3" xfId="6295" xr:uid="{00000000-0005-0000-0000-000050070000}"/>
    <cellStyle name="Millares 3 3 4 3 3 2" xfId="14441" xr:uid="{00000000-0005-0000-0000-000051070000}"/>
    <cellStyle name="Millares 3 3 4 3 3 2 2" xfId="30737" xr:uid="{00000000-0005-0000-0000-000052070000}"/>
    <cellStyle name="Millares 3 3 4 3 3 3" xfId="22591" xr:uid="{00000000-0005-0000-0000-000053070000}"/>
    <cellStyle name="Millares 3 3 4 3 4" xfId="9142" xr:uid="{00000000-0005-0000-0000-000054070000}"/>
    <cellStyle name="Millares 3 3 4 3 4 2" xfId="25438" xr:uid="{00000000-0005-0000-0000-000055070000}"/>
    <cellStyle name="Millares 3 3 4 3 5" xfId="17292" xr:uid="{00000000-0005-0000-0000-000056070000}"/>
    <cellStyle name="Millares 3 3 4 4" xfId="1701" xr:uid="{00000000-0005-0000-0000-000057070000}"/>
    <cellStyle name="Millares 3 3 4 4 2" xfId="7000" xr:uid="{00000000-0005-0000-0000-000058070000}"/>
    <cellStyle name="Millares 3 3 4 4 2 2" xfId="15146" xr:uid="{00000000-0005-0000-0000-000059070000}"/>
    <cellStyle name="Millares 3 3 4 4 2 2 2" xfId="31442" xr:uid="{00000000-0005-0000-0000-00005A070000}"/>
    <cellStyle name="Millares 3 3 4 4 2 3" xfId="23296" xr:uid="{00000000-0005-0000-0000-00005B070000}"/>
    <cellStyle name="Millares 3 3 4 4 3" xfId="9847" xr:uid="{00000000-0005-0000-0000-00005C070000}"/>
    <cellStyle name="Millares 3 3 4 4 3 2" xfId="26143" xr:uid="{00000000-0005-0000-0000-00005D070000}"/>
    <cellStyle name="Millares 3 3 4 4 4" xfId="17997" xr:uid="{00000000-0005-0000-0000-00005E070000}"/>
    <cellStyle name="Millares 3 3 4 5" xfId="5590" xr:uid="{00000000-0005-0000-0000-00005F070000}"/>
    <cellStyle name="Millares 3 3 4 5 2" xfId="13736" xr:uid="{00000000-0005-0000-0000-000060070000}"/>
    <cellStyle name="Millares 3 3 4 5 2 2" xfId="30032" xr:uid="{00000000-0005-0000-0000-000061070000}"/>
    <cellStyle name="Millares 3 3 4 5 3" xfId="21886" xr:uid="{00000000-0005-0000-0000-000062070000}"/>
    <cellStyle name="Millares 3 3 4 6" xfId="8437" xr:uid="{00000000-0005-0000-0000-000063070000}"/>
    <cellStyle name="Millares 3 3 4 6 2" xfId="24733" xr:uid="{00000000-0005-0000-0000-000064070000}"/>
    <cellStyle name="Millares 3 3 4 7" xfId="16587" xr:uid="{00000000-0005-0000-0000-000065070000}"/>
    <cellStyle name="Millares 3 3 5" xfId="380" xr:uid="{00000000-0005-0000-0000-000066070000}"/>
    <cellStyle name="Millares 3 3 5 2" xfId="1086" xr:uid="{00000000-0005-0000-0000-000067070000}"/>
    <cellStyle name="Millares 3 3 5 2 2" xfId="2496" xr:uid="{00000000-0005-0000-0000-000068070000}"/>
    <cellStyle name="Millares 3 3 5 2 2 2" xfId="7795" xr:uid="{00000000-0005-0000-0000-000069070000}"/>
    <cellStyle name="Millares 3 3 5 2 2 2 2" xfId="15941" xr:uid="{00000000-0005-0000-0000-00006A070000}"/>
    <cellStyle name="Millares 3 3 5 2 2 2 2 2" xfId="32237" xr:uid="{00000000-0005-0000-0000-00006B070000}"/>
    <cellStyle name="Millares 3 3 5 2 2 2 3" xfId="24091" xr:uid="{00000000-0005-0000-0000-00006C070000}"/>
    <cellStyle name="Millares 3 3 5 2 2 3" xfId="10642" xr:uid="{00000000-0005-0000-0000-00006D070000}"/>
    <cellStyle name="Millares 3 3 5 2 2 3 2" xfId="26938" xr:uid="{00000000-0005-0000-0000-00006E070000}"/>
    <cellStyle name="Millares 3 3 5 2 2 4" xfId="18792" xr:uid="{00000000-0005-0000-0000-00006F070000}"/>
    <cellStyle name="Millares 3 3 5 2 3" xfId="6385" xr:uid="{00000000-0005-0000-0000-000070070000}"/>
    <cellStyle name="Millares 3 3 5 2 3 2" xfId="14531" xr:uid="{00000000-0005-0000-0000-000071070000}"/>
    <cellStyle name="Millares 3 3 5 2 3 2 2" xfId="30827" xr:uid="{00000000-0005-0000-0000-000072070000}"/>
    <cellStyle name="Millares 3 3 5 2 3 3" xfId="22681" xr:uid="{00000000-0005-0000-0000-000073070000}"/>
    <cellStyle name="Millares 3 3 5 2 4" xfId="9232" xr:uid="{00000000-0005-0000-0000-000074070000}"/>
    <cellStyle name="Millares 3 3 5 2 4 2" xfId="25528" xr:uid="{00000000-0005-0000-0000-000075070000}"/>
    <cellStyle name="Millares 3 3 5 2 5" xfId="17382" xr:uid="{00000000-0005-0000-0000-000076070000}"/>
    <cellStyle name="Millares 3 3 5 3" xfId="1791" xr:uid="{00000000-0005-0000-0000-000077070000}"/>
    <cellStyle name="Millares 3 3 5 3 2" xfId="7090" xr:uid="{00000000-0005-0000-0000-000078070000}"/>
    <cellStyle name="Millares 3 3 5 3 2 2" xfId="15236" xr:uid="{00000000-0005-0000-0000-000079070000}"/>
    <cellStyle name="Millares 3 3 5 3 2 2 2" xfId="31532" xr:uid="{00000000-0005-0000-0000-00007A070000}"/>
    <cellStyle name="Millares 3 3 5 3 2 3" xfId="23386" xr:uid="{00000000-0005-0000-0000-00007B070000}"/>
    <cellStyle name="Millares 3 3 5 3 3" xfId="9937" xr:uid="{00000000-0005-0000-0000-00007C070000}"/>
    <cellStyle name="Millares 3 3 5 3 3 2" xfId="26233" xr:uid="{00000000-0005-0000-0000-00007D070000}"/>
    <cellStyle name="Millares 3 3 5 3 4" xfId="18087" xr:uid="{00000000-0005-0000-0000-00007E070000}"/>
    <cellStyle name="Millares 3 3 5 4" xfId="5680" xr:uid="{00000000-0005-0000-0000-00007F070000}"/>
    <cellStyle name="Millares 3 3 5 4 2" xfId="13826" xr:uid="{00000000-0005-0000-0000-000080070000}"/>
    <cellStyle name="Millares 3 3 5 4 2 2" xfId="30122" xr:uid="{00000000-0005-0000-0000-000081070000}"/>
    <cellStyle name="Millares 3 3 5 4 3" xfId="21976" xr:uid="{00000000-0005-0000-0000-000082070000}"/>
    <cellStyle name="Millares 3 3 5 5" xfId="8527" xr:uid="{00000000-0005-0000-0000-000083070000}"/>
    <cellStyle name="Millares 3 3 5 5 2" xfId="24823" xr:uid="{00000000-0005-0000-0000-000084070000}"/>
    <cellStyle name="Millares 3 3 5 6" xfId="16677" xr:uid="{00000000-0005-0000-0000-000085070000}"/>
    <cellStyle name="Millares 3 3 6" xfId="742" xr:uid="{00000000-0005-0000-0000-000086070000}"/>
    <cellStyle name="Millares 3 3 6 2" xfId="2152" xr:uid="{00000000-0005-0000-0000-000087070000}"/>
    <cellStyle name="Millares 3 3 6 2 2" xfId="7451" xr:uid="{00000000-0005-0000-0000-000088070000}"/>
    <cellStyle name="Millares 3 3 6 2 2 2" xfId="15597" xr:uid="{00000000-0005-0000-0000-000089070000}"/>
    <cellStyle name="Millares 3 3 6 2 2 2 2" xfId="31893" xr:uid="{00000000-0005-0000-0000-00008A070000}"/>
    <cellStyle name="Millares 3 3 6 2 2 3" xfId="23747" xr:uid="{00000000-0005-0000-0000-00008B070000}"/>
    <cellStyle name="Millares 3 3 6 2 3" xfId="10298" xr:uid="{00000000-0005-0000-0000-00008C070000}"/>
    <cellStyle name="Millares 3 3 6 2 3 2" xfId="26594" xr:uid="{00000000-0005-0000-0000-00008D070000}"/>
    <cellStyle name="Millares 3 3 6 2 4" xfId="18448" xr:uid="{00000000-0005-0000-0000-00008E070000}"/>
    <cellStyle name="Millares 3 3 6 3" xfId="6041" xr:uid="{00000000-0005-0000-0000-00008F070000}"/>
    <cellStyle name="Millares 3 3 6 3 2" xfId="14187" xr:uid="{00000000-0005-0000-0000-000090070000}"/>
    <cellStyle name="Millares 3 3 6 3 2 2" xfId="30483" xr:uid="{00000000-0005-0000-0000-000091070000}"/>
    <cellStyle name="Millares 3 3 6 3 3" xfId="22337" xr:uid="{00000000-0005-0000-0000-000092070000}"/>
    <cellStyle name="Millares 3 3 6 4" xfId="8888" xr:uid="{00000000-0005-0000-0000-000093070000}"/>
    <cellStyle name="Millares 3 3 6 4 2" xfId="25184" xr:uid="{00000000-0005-0000-0000-000094070000}"/>
    <cellStyle name="Millares 3 3 6 5" xfId="17038" xr:uid="{00000000-0005-0000-0000-000095070000}"/>
    <cellStyle name="Millares 3 3 7" xfId="1447" xr:uid="{00000000-0005-0000-0000-000096070000}"/>
    <cellStyle name="Millares 3 3 7 2" xfId="6746" xr:uid="{00000000-0005-0000-0000-000097070000}"/>
    <cellStyle name="Millares 3 3 7 2 2" xfId="14892" xr:uid="{00000000-0005-0000-0000-000098070000}"/>
    <cellStyle name="Millares 3 3 7 2 2 2" xfId="31188" xr:uid="{00000000-0005-0000-0000-000099070000}"/>
    <cellStyle name="Millares 3 3 7 2 3" xfId="23042" xr:uid="{00000000-0005-0000-0000-00009A070000}"/>
    <cellStyle name="Millares 3 3 7 3" xfId="9593" xr:uid="{00000000-0005-0000-0000-00009B070000}"/>
    <cellStyle name="Millares 3 3 7 3 2" xfId="25889" xr:uid="{00000000-0005-0000-0000-00009C070000}"/>
    <cellStyle name="Millares 3 3 7 4" xfId="17743" xr:uid="{00000000-0005-0000-0000-00009D070000}"/>
    <cellStyle name="Millares 3 3 8" xfId="5336" xr:uid="{00000000-0005-0000-0000-00009E070000}"/>
    <cellStyle name="Millares 3 3 8 2" xfId="13482" xr:uid="{00000000-0005-0000-0000-00009F070000}"/>
    <cellStyle name="Millares 3 3 8 2 2" xfId="29778" xr:uid="{00000000-0005-0000-0000-0000A0070000}"/>
    <cellStyle name="Millares 3 3 8 3" xfId="21632" xr:uid="{00000000-0005-0000-0000-0000A1070000}"/>
    <cellStyle name="Millares 3 3 9" xfId="8183" xr:uid="{00000000-0005-0000-0000-0000A2070000}"/>
    <cellStyle name="Millares 3 3 9 2" xfId="24479" xr:uid="{00000000-0005-0000-0000-0000A3070000}"/>
    <cellStyle name="Millares 3 4" xfId="58" xr:uid="{00000000-0005-0000-0000-0000A4070000}"/>
    <cellStyle name="Millares 3 4 2" xfId="148" xr:uid="{00000000-0005-0000-0000-0000A5070000}"/>
    <cellStyle name="Millares 3 4 2 2" xfId="492" xr:uid="{00000000-0005-0000-0000-0000A6070000}"/>
    <cellStyle name="Millares 3 4 2 2 2" xfId="1198" xr:uid="{00000000-0005-0000-0000-0000A7070000}"/>
    <cellStyle name="Millares 3 4 2 2 2 2" xfId="2608" xr:uid="{00000000-0005-0000-0000-0000A8070000}"/>
    <cellStyle name="Millares 3 4 2 2 2 2 2" xfId="7907" xr:uid="{00000000-0005-0000-0000-0000A9070000}"/>
    <cellStyle name="Millares 3 4 2 2 2 2 2 2" xfId="16053" xr:uid="{00000000-0005-0000-0000-0000AA070000}"/>
    <cellStyle name="Millares 3 4 2 2 2 2 2 2 2" xfId="32349" xr:uid="{00000000-0005-0000-0000-0000AB070000}"/>
    <cellStyle name="Millares 3 4 2 2 2 2 2 3" xfId="24203" xr:uid="{00000000-0005-0000-0000-0000AC070000}"/>
    <cellStyle name="Millares 3 4 2 2 2 2 3" xfId="10754" xr:uid="{00000000-0005-0000-0000-0000AD070000}"/>
    <cellStyle name="Millares 3 4 2 2 2 2 3 2" xfId="27050" xr:uid="{00000000-0005-0000-0000-0000AE070000}"/>
    <cellStyle name="Millares 3 4 2 2 2 2 4" xfId="18904" xr:uid="{00000000-0005-0000-0000-0000AF070000}"/>
    <cellStyle name="Millares 3 4 2 2 2 3" xfId="6497" xr:uid="{00000000-0005-0000-0000-0000B0070000}"/>
    <cellStyle name="Millares 3 4 2 2 2 3 2" xfId="14643" xr:uid="{00000000-0005-0000-0000-0000B1070000}"/>
    <cellStyle name="Millares 3 4 2 2 2 3 2 2" xfId="30939" xr:uid="{00000000-0005-0000-0000-0000B2070000}"/>
    <cellStyle name="Millares 3 4 2 2 2 3 3" xfId="22793" xr:uid="{00000000-0005-0000-0000-0000B3070000}"/>
    <cellStyle name="Millares 3 4 2 2 2 4" xfId="9344" xr:uid="{00000000-0005-0000-0000-0000B4070000}"/>
    <cellStyle name="Millares 3 4 2 2 2 4 2" xfId="25640" xr:uid="{00000000-0005-0000-0000-0000B5070000}"/>
    <cellStyle name="Millares 3 4 2 2 2 5" xfId="17494" xr:uid="{00000000-0005-0000-0000-0000B6070000}"/>
    <cellStyle name="Millares 3 4 2 2 3" xfId="1903" xr:uid="{00000000-0005-0000-0000-0000B7070000}"/>
    <cellStyle name="Millares 3 4 2 2 3 2" xfId="7202" xr:uid="{00000000-0005-0000-0000-0000B8070000}"/>
    <cellStyle name="Millares 3 4 2 2 3 2 2" xfId="15348" xr:uid="{00000000-0005-0000-0000-0000B9070000}"/>
    <cellStyle name="Millares 3 4 2 2 3 2 2 2" xfId="31644" xr:uid="{00000000-0005-0000-0000-0000BA070000}"/>
    <cellStyle name="Millares 3 4 2 2 3 2 3" xfId="23498" xr:uid="{00000000-0005-0000-0000-0000BB070000}"/>
    <cellStyle name="Millares 3 4 2 2 3 3" xfId="10049" xr:uid="{00000000-0005-0000-0000-0000BC070000}"/>
    <cellStyle name="Millares 3 4 2 2 3 3 2" xfId="26345" xr:uid="{00000000-0005-0000-0000-0000BD070000}"/>
    <cellStyle name="Millares 3 4 2 2 3 4" xfId="18199" xr:uid="{00000000-0005-0000-0000-0000BE070000}"/>
    <cellStyle name="Millares 3 4 2 2 4" xfId="5792" xr:uid="{00000000-0005-0000-0000-0000BF070000}"/>
    <cellStyle name="Millares 3 4 2 2 4 2" xfId="13938" xr:uid="{00000000-0005-0000-0000-0000C0070000}"/>
    <cellStyle name="Millares 3 4 2 2 4 2 2" xfId="30234" xr:uid="{00000000-0005-0000-0000-0000C1070000}"/>
    <cellStyle name="Millares 3 4 2 2 4 3" xfId="22088" xr:uid="{00000000-0005-0000-0000-0000C2070000}"/>
    <cellStyle name="Millares 3 4 2 2 5" xfId="8639" xr:uid="{00000000-0005-0000-0000-0000C3070000}"/>
    <cellStyle name="Millares 3 4 2 2 5 2" xfId="24935" xr:uid="{00000000-0005-0000-0000-0000C4070000}"/>
    <cellStyle name="Millares 3 4 2 2 6" xfId="16789" xr:uid="{00000000-0005-0000-0000-0000C5070000}"/>
    <cellStyle name="Millares 3 4 2 3" xfId="854" xr:uid="{00000000-0005-0000-0000-0000C6070000}"/>
    <cellStyle name="Millares 3 4 2 3 2" xfId="2264" xr:uid="{00000000-0005-0000-0000-0000C7070000}"/>
    <cellStyle name="Millares 3 4 2 3 2 2" xfId="7563" xr:uid="{00000000-0005-0000-0000-0000C8070000}"/>
    <cellStyle name="Millares 3 4 2 3 2 2 2" xfId="15709" xr:uid="{00000000-0005-0000-0000-0000C9070000}"/>
    <cellStyle name="Millares 3 4 2 3 2 2 2 2" xfId="32005" xr:uid="{00000000-0005-0000-0000-0000CA070000}"/>
    <cellStyle name="Millares 3 4 2 3 2 2 3" xfId="23859" xr:uid="{00000000-0005-0000-0000-0000CB070000}"/>
    <cellStyle name="Millares 3 4 2 3 2 3" xfId="10410" xr:uid="{00000000-0005-0000-0000-0000CC070000}"/>
    <cellStyle name="Millares 3 4 2 3 2 3 2" xfId="26706" xr:uid="{00000000-0005-0000-0000-0000CD070000}"/>
    <cellStyle name="Millares 3 4 2 3 2 4" xfId="18560" xr:uid="{00000000-0005-0000-0000-0000CE070000}"/>
    <cellStyle name="Millares 3 4 2 3 3" xfId="6153" xr:uid="{00000000-0005-0000-0000-0000CF070000}"/>
    <cellStyle name="Millares 3 4 2 3 3 2" xfId="14299" xr:uid="{00000000-0005-0000-0000-0000D0070000}"/>
    <cellStyle name="Millares 3 4 2 3 3 2 2" xfId="30595" xr:uid="{00000000-0005-0000-0000-0000D1070000}"/>
    <cellStyle name="Millares 3 4 2 3 3 3" xfId="22449" xr:uid="{00000000-0005-0000-0000-0000D2070000}"/>
    <cellStyle name="Millares 3 4 2 3 4" xfId="9000" xr:uid="{00000000-0005-0000-0000-0000D3070000}"/>
    <cellStyle name="Millares 3 4 2 3 4 2" xfId="25296" xr:uid="{00000000-0005-0000-0000-0000D4070000}"/>
    <cellStyle name="Millares 3 4 2 3 5" xfId="17150" xr:uid="{00000000-0005-0000-0000-0000D5070000}"/>
    <cellStyle name="Millares 3 4 2 4" xfId="1559" xr:uid="{00000000-0005-0000-0000-0000D6070000}"/>
    <cellStyle name="Millares 3 4 2 4 2" xfId="6858" xr:uid="{00000000-0005-0000-0000-0000D7070000}"/>
    <cellStyle name="Millares 3 4 2 4 2 2" xfId="15004" xr:uid="{00000000-0005-0000-0000-0000D8070000}"/>
    <cellStyle name="Millares 3 4 2 4 2 2 2" xfId="31300" xr:uid="{00000000-0005-0000-0000-0000D9070000}"/>
    <cellStyle name="Millares 3 4 2 4 2 3" xfId="23154" xr:uid="{00000000-0005-0000-0000-0000DA070000}"/>
    <cellStyle name="Millares 3 4 2 4 3" xfId="9705" xr:uid="{00000000-0005-0000-0000-0000DB070000}"/>
    <cellStyle name="Millares 3 4 2 4 3 2" xfId="26001" xr:uid="{00000000-0005-0000-0000-0000DC070000}"/>
    <cellStyle name="Millares 3 4 2 4 4" xfId="17855" xr:uid="{00000000-0005-0000-0000-0000DD070000}"/>
    <cellStyle name="Millares 3 4 2 5" xfId="5448" xr:uid="{00000000-0005-0000-0000-0000DE070000}"/>
    <cellStyle name="Millares 3 4 2 5 2" xfId="13594" xr:uid="{00000000-0005-0000-0000-0000DF070000}"/>
    <cellStyle name="Millares 3 4 2 5 2 2" xfId="29890" xr:uid="{00000000-0005-0000-0000-0000E0070000}"/>
    <cellStyle name="Millares 3 4 2 5 3" xfId="21744" xr:uid="{00000000-0005-0000-0000-0000E1070000}"/>
    <cellStyle name="Millares 3 4 2 6" xfId="8295" xr:uid="{00000000-0005-0000-0000-0000E2070000}"/>
    <cellStyle name="Millares 3 4 2 6 2" xfId="24591" xr:uid="{00000000-0005-0000-0000-0000E3070000}"/>
    <cellStyle name="Millares 3 4 2 7" xfId="16445" xr:uid="{00000000-0005-0000-0000-0000E4070000}"/>
    <cellStyle name="Millares 3 4 3" xfId="312" xr:uid="{00000000-0005-0000-0000-0000E5070000}"/>
    <cellStyle name="Millares 3 4 3 2" xfId="656" xr:uid="{00000000-0005-0000-0000-0000E6070000}"/>
    <cellStyle name="Millares 3 4 3 2 2" xfId="1362" xr:uid="{00000000-0005-0000-0000-0000E7070000}"/>
    <cellStyle name="Millares 3 4 3 2 2 2" xfId="2772" xr:uid="{00000000-0005-0000-0000-0000E8070000}"/>
    <cellStyle name="Millares 3 4 3 2 2 2 2" xfId="8071" xr:uid="{00000000-0005-0000-0000-0000E9070000}"/>
    <cellStyle name="Millares 3 4 3 2 2 2 2 2" xfId="16217" xr:uid="{00000000-0005-0000-0000-0000EA070000}"/>
    <cellStyle name="Millares 3 4 3 2 2 2 2 2 2" xfId="32513" xr:uid="{00000000-0005-0000-0000-0000EB070000}"/>
    <cellStyle name="Millares 3 4 3 2 2 2 2 3" xfId="24367" xr:uid="{00000000-0005-0000-0000-0000EC070000}"/>
    <cellStyle name="Millares 3 4 3 2 2 2 3" xfId="10918" xr:uid="{00000000-0005-0000-0000-0000ED070000}"/>
    <cellStyle name="Millares 3 4 3 2 2 2 3 2" xfId="27214" xr:uid="{00000000-0005-0000-0000-0000EE070000}"/>
    <cellStyle name="Millares 3 4 3 2 2 2 4" xfId="19068" xr:uid="{00000000-0005-0000-0000-0000EF070000}"/>
    <cellStyle name="Millares 3 4 3 2 2 3" xfId="6661" xr:uid="{00000000-0005-0000-0000-0000F0070000}"/>
    <cellStyle name="Millares 3 4 3 2 2 3 2" xfId="14807" xr:uid="{00000000-0005-0000-0000-0000F1070000}"/>
    <cellStyle name="Millares 3 4 3 2 2 3 2 2" xfId="31103" xr:uid="{00000000-0005-0000-0000-0000F2070000}"/>
    <cellStyle name="Millares 3 4 3 2 2 3 3" xfId="22957" xr:uid="{00000000-0005-0000-0000-0000F3070000}"/>
    <cellStyle name="Millares 3 4 3 2 2 4" xfId="9508" xr:uid="{00000000-0005-0000-0000-0000F4070000}"/>
    <cellStyle name="Millares 3 4 3 2 2 4 2" xfId="25804" xr:uid="{00000000-0005-0000-0000-0000F5070000}"/>
    <cellStyle name="Millares 3 4 3 2 2 5" xfId="17658" xr:uid="{00000000-0005-0000-0000-0000F6070000}"/>
    <cellStyle name="Millares 3 4 3 2 3" xfId="2067" xr:uid="{00000000-0005-0000-0000-0000F7070000}"/>
    <cellStyle name="Millares 3 4 3 2 3 2" xfId="7366" xr:uid="{00000000-0005-0000-0000-0000F8070000}"/>
    <cellStyle name="Millares 3 4 3 2 3 2 2" xfId="15512" xr:uid="{00000000-0005-0000-0000-0000F9070000}"/>
    <cellStyle name="Millares 3 4 3 2 3 2 2 2" xfId="31808" xr:uid="{00000000-0005-0000-0000-0000FA070000}"/>
    <cellStyle name="Millares 3 4 3 2 3 2 3" xfId="23662" xr:uid="{00000000-0005-0000-0000-0000FB070000}"/>
    <cellStyle name="Millares 3 4 3 2 3 3" xfId="10213" xr:uid="{00000000-0005-0000-0000-0000FC070000}"/>
    <cellStyle name="Millares 3 4 3 2 3 3 2" xfId="26509" xr:uid="{00000000-0005-0000-0000-0000FD070000}"/>
    <cellStyle name="Millares 3 4 3 2 3 4" xfId="18363" xr:uid="{00000000-0005-0000-0000-0000FE070000}"/>
    <cellStyle name="Millares 3 4 3 2 4" xfId="5956" xr:uid="{00000000-0005-0000-0000-0000FF070000}"/>
    <cellStyle name="Millares 3 4 3 2 4 2" xfId="14102" xr:uid="{00000000-0005-0000-0000-000000080000}"/>
    <cellStyle name="Millares 3 4 3 2 4 2 2" xfId="30398" xr:uid="{00000000-0005-0000-0000-000001080000}"/>
    <cellStyle name="Millares 3 4 3 2 4 3" xfId="22252" xr:uid="{00000000-0005-0000-0000-000002080000}"/>
    <cellStyle name="Millares 3 4 3 2 5" xfId="8803" xr:uid="{00000000-0005-0000-0000-000003080000}"/>
    <cellStyle name="Millares 3 4 3 2 5 2" xfId="25099" xr:uid="{00000000-0005-0000-0000-000004080000}"/>
    <cellStyle name="Millares 3 4 3 2 6" xfId="16953" xr:uid="{00000000-0005-0000-0000-000005080000}"/>
    <cellStyle name="Millares 3 4 3 3" xfId="1018" xr:uid="{00000000-0005-0000-0000-000006080000}"/>
    <cellStyle name="Millares 3 4 3 3 2" xfId="2428" xr:uid="{00000000-0005-0000-0000-000007080000}"/>
    <cellStyle name="Millares 3 4 3 3 2 2" xfId="7727" xr:uid="{00000000-0005-0000-0000-000008080000}"/>
    <cellStyle name="Millares 3 4 3 3 2 2 2" xfId="15873" xr:uid="{00000000-0005-0000-0000-000009080000}"/>
    <cellStyle name="Millares 3 4 3 3 2 2 2 2" xfId="32169" xr:uid="{00000000-0005-0000-0000-00000A080000}"/>
    <cellStyle name="Millares 3 4 3 3 2 2 3" xfId="24023" xr:uid="{00000000-0005-0000-0000-00000B080000}"/>
    <cellStyle name="Millares 3 4 3 3 2 3" xfId="10574" xr:uid="{00000000-0005-0000-0000-00000C080000}"/>
    <cellStyle name="Millares 3 4 3 3 2 3 2" xfId="26870" xr:uid="{00000000-0005-0000-0000-00000D080000}"/>
    <cellStyle name="Millares 3 4 3 3 2 4" xfId="18724" xr:uid="{00000000-0005-0000-0000-00000E080000}"/>
    <cellStyle name="Millares 3 4 3 3 3" xfId="6317" xr:uid="{00000000-0005-0000-0000-00000F080000}"/>
    <cellStyle name="Millares 3 4 3 3 3 2" xfId="14463" xr:uid="{00000000-0005-0000-0000-000010080000}"/>
    <cellStyle name="Millares 3 4 3 3 3 2 2" xfId="30759" xr:uid="{00000000-0005-0000-0000-000011080000}"/>
    <cellStyle name="Millares 3 4 3 3 3 3" xfId="22613" xr:uid="{00000000-0005-0000-0000-000012080000}"/>
    <cellStyle name="Millares 3 4 3 3 4" xfId="9164" xr:uid="{00000000-0005-0000-0000-000013080000}"/>
    <cellStyle name="Millares 3 4 3 3 4 2" xfId="25460" xr:uid="{00000000-0005-0000-0000-000014080000}"/>
    <cellStyle name="Millares 3 4 3 3 5" xfId="17314" xr:uid="{00000000-0005-0000-0000-000015080000}"/>
    <cellStyle name="Millares 3 4 3 4" xfId="1723" xr:uid="{00000000-0005-0000-0000-000016080000}"/>
    <cellStyle name="Millares 3 4 3 4 2" xfId="7022" xr:uid="{00000000-0005-0000-0000-000017080000}"/>
    <cellStyle name="Millares 3 4 3 4 2 2" xfId="15168" xr:uid="{00000000-0005-0000-0000-000018080000}"/>
    <cellStyle name="Millares 3 4 3 4 2 2 2" xfId="31464" xr:uid="{00000000-0005-0000-0000-000019080000}"/>
    <cellStyle name="Millares 3 4 3 4 2 3" xfId="23318" xr:uid="{00000000-0005-0000-0000-00001A080000}"/>
    <cellStyle name="Millares 3 4 3 4 3" xfId="9869" xr:uid="{00000000-0005-0000-0000-00001B080000}"/>
    <cellStyle name="Millares 3 4 3 4 3 2" xfId="26165" xr:uid="{00000000-0005-0000-0000-00001C080000}"/>
    <cellStyle name="Millares 3 4 3 4 4" xfId="18019" xr:uid="{00000000-0005-0000-0000-00001D080000}"/>
    <cellStyle name="Millares 3 4 3 5" xfId="5612" xr:uid="{00000000-0005-0000-0000-00001E080000}"/>
    <cellStyle name="Millares 3 4 3 5 2" xfId="13758" xr:uid="{00000000-0005-0000-0000-00001F080000}"/>
    <cellStyle name="Millares 3 4 3 5 2 2" xfId="30054" xr:uid="{00000000-0005-0000-0000-000020080000}"/>
    <cellStyle name="Millares 3 4 3 5 3" xfId="21908" xr:uid="{00000000-0005-0000-0000-000021080000}"/>
    <cellStyle name="Millares 3 4 3 6" xfId="8459" xr:uid="{00000000-0005-0000-0000-000022080000}"/>
    <cellStyle name="Millares 3 4 3 6 2" xfId="24755" xr:uid="{00000000-0005-0000-0000-000023080000}"/>
    <cellStyle name="Millares 3 4 3 7" xfId="16609" xr:uid="{00000000-0005-0000-0000-000024080000}"/>
    <cellStyle name="Millares 3 4 4" xfId="402" xr:uid="{00000000-0005-0000-0000-000025080000}"/>
    <cellStyle name="Millares 3 4 4 2" xfId="1108" xr:uid="{00000000-0005-0000-0000-000026080000}"/>
    <cellStyle name="Millares 3 4 4 2 2" xfId="2518" xr:uid="{00000000-0005-0000-0000-000027080000}"/>
    <cellStyle name="Millares 3 4 4 2 2 2" xfId="7817" xr:uid="{00000000-0005-0000-0000-000028080000}"/>
    <cellStyle name="Millares 3 4 4 2 2 2 2" xfId="15963" xr:uid="{00000000-0005-0000-0000-000029080000}"/>
    <cellStyle name="Millares 3 4 4 2 2 2 2 2" xfId="32259" xr:uid="{00000000-0005-0000-0000-00002A080000}"/>
    <cellStyle name="Millares 3 4 4 2 2 2 3" xfId="24113" xr:uid="{00000000-0005-0000-0000-00002B080000}"/>
    <cellStyle name="Millares 3 4 4 2 2 3" xfId="10664" xr:uid="{00000000-0005-0000-0000-00002C080000}"/>
    <cellStyle name="Millares 3 4 4 2 2 3 2" xfId="26960" xr:uid="{00000000-0005-0000-0000-00002D080000}"/>
    <cellStyle name="Millares 3 4 4 2 2 4" xfId="18814" xr:uid="{00000000-0005-0000-0000-00002E080000}"/>
    <cellStyle name="Millares 3 4 4 2 3" xfId="6407" xr:uid="{00000000-0005-0000-0000-00002F080000}"/>
    <cellStyle name="Millares 3 4 4 2 3 2" xfId="14553" xr:uid="{00000000-0005-0000-0000-000030080000}"/>
    <cellStyle name="Millares 3 4 4 2 3 2 2" xfId="30849" xr:uid="{00000000-0005-0000-0000-000031080000}"/>
    <cellStyle name="Millares 3 4 4 2 3 3" xfId="22703" xr:uid="{00000000-0005-0000-0000-000032080000}"/>
    <cellStyle name="Millares 3 4 4 2 4" xfId="9254" xr:uid="{00000000-0005-0000-0000-000033080000}"/>
    <cellStyle name="Millares 3 4 4 2 4 2" xfId="25550" xr:uid="{00000000-0005-0000-0000-000034080000}"/>
    <cellStyle name="Millares 3 4 4 2 5" xfId="17404" xr:uid="{00000000-0005-0000-0000-000035080000}"/>
    <cellStyle name="Millares 3 4 4 3" xfId="1813" xr:uid="{00000000-0005-0000-0000-000036080000}"/>
    <cellStyle name="Millares 3 4 4 3 2" xfId="7112" xr:uid="{00000000-0005-0000-0000-000037080000}"/>
    <cellStyle name="Millares 3 4 4 3 2 2" xfId="15258" xr:uid="{00000000-0005-0000-0000-000038080000}"/>
    <cellStyle name="Millares 3 4 4 3 2 2 2" xfId="31554" xr:uid="{00000000-0005-0000-0000-000039080000}"/>
    <cellStyle name="Millares 3 4 4 3 2 3" xfId="23408" xr:uid="{00000000-0005-0000-0000-00003A080000}"/>
    <cellStyle name="Millares 3 4 4 3 3" xfId="9959" xr:uid="{00000000-0005-0000-0000-00003B080000}"/>
    <cellStyle name="Millares 3 4 4 3 3 2" xfId="26255" xr:uid="{00000000-0005-0000-0000-00003C080000}"/>
    <cellStyle name="Millares 3 4 4 3 4" xfId="18109" xr:uid="{00000000-0005-0000-0000-00003D080000}"/>
    <cellStyle name="Millares 3 4 4 4" xfId="5702" xr:uid="{00000000-0005-0000-0000-00003E080000}"/>
    <cellStyle name="Millares 3 4 4 4 2" xfId="13848" xr:uid="{00000000-0005-0000-0000-00003F080000}"/>
    <cellStyle name="Millares 3 4 4 4 2 2" xfId="30144" xr:uid="{00000000-0005-0000-0000-000040080000}"/>
    <cellStyle name="Millares 3 4 4 4 3" xfId="21998" xr:uid="{00000000-0005-0000-0000-000041080000}"/>
    <cellStyle name="Millares 3 4 4 5" xfId="8549" xr:uid="{00000000-0005-0000-0000-000042080000}"/>
    <cellStyle name="Millares 3 4 4 5 2" xfId="24845" xr:uid="{00000000-0005-0000-0000-000043080000}"/>
    <cellStyle name="Millares 3 4 4 6" xfId="16699" xr:uid="{00000000-0005-0000-0000-000044080000}"/>
    <cellStyle name="Millares 3 4 5" xfId="764" xr:uid="{00000000-0005-0000-0000-000045080000}"/>
    <cellStyle name="Millares 3 4 5 2" xfId="2174" xr:uid="{00000000-0005-0000-0000-000046080000}"/>
    <cellStyle name="Millares 3 4 5 2 2" xfId="7473" xr:uid="{00000000-0005-0000-0000-000047080000}"/>
    <cellStyle name="Millares 3 4 5 2 2 2" xfId="15619" xr:uid="{00000000-0005-0000-0000-000048080000}"/>
    <cellStyle name="Millares 3 4 5 2 2 2 2" xfId="31915" xr:uid="{00000000-0005-0000-0000-000049080000}"/>
    <cellStyle name="Millares 3 4 5 2 2 3" xfId="23769" xr:uid="{00000000-0005-0000-0000-00004A080000}"/>
    <cellStyle name="Millares 3 4 5 2 3" xfId="10320" xr:uid="{00000000-0005-0000-0000-00004B080000}"/>
    <cellStyle name="Millares 3 4 5 2 3 2" xfId="26616" xr:uid="{00000000-0005-0000-0000-00004C080000}"/>
    <cellStyle name="Millares 3 4 5 2 4" xfId="18470" xr:uid="{00000000-0005-0000-0000-00004D080000}"/>
    <cellStyle name="Millares 3 4 5 3" xfId="6063" xr:uid="{00000000-0005-0000-0000-00004E080000}"/>
    <cellStyle name="Millares 3 4 5 3 2" xfId="14209" xr:uid="{00000000-0005-0000-0000-00004F080000}"/>
    <cellStyle name="Millares 3 4 5 3 2 2" xfId="30505" xr:uid="{00000000-0005-0000-0000-000050080000}"/>
    <cellStyle name="Millares 3 4 5 3 3" xfId="22359" xr:uid="{00000000-0005-0000-0000-000051080000}"/>
    <cellStyle name="Millares 3 4 5 4" xfId="8910" xr:uid="{00000000-0005-0000-0000-000052080000}"/>
    <cellStyle name="Millares 3 4 5 4 2" xfId="25206" xr:uid="{00000000-0005-0000-0000-000053080000}"/>
    <cellStyle name="Millares 3 4 5 5" xfId="17060" xr:uid="{00000000-0005-0000-0000-000054080000}"/>
    <cellStyle name="Millares 3 4 6" xfId="1469" xr:uid="{00000000-0005-0000-0000-000055080000}"/>
    <cellStyle name="Millares 3 4 6 2" xfId="6768" xr:uid="{00000000-0005-0000-0000-000056080000}"/>
    <cellStyle name="Millares 3 4 6 2 2" xfId="14914" xr:uid="{00000000-0005-0000-0000-000057080000}"/>
    <cellStyle name="Millares 3 4 6 2 2 2" xfId="31210" xr:uid="{00000000-0005-0000-0000-000058080000}"/>
    <cellStyle name="Millares 3 4 6 2 3" xfId="23064" xr:uid="{00000000-0005-0000-0000-000059080000}"/>
    <cellStyle name="Millares 3 4 6 3" xfId="9615" xr:uid="{00000000-0005-0000-0000-00005A080000}"/>
    <cellStyle name="Millares 3 4 6 3 2" xfId="25911" xr:uid="{00000000-0005-0000-0000-00005B080000}"/>
    <cellStyle name="Millares 3 4 6 4" xfId="17765" xr:uid="{00000000-0005-0000-0000-00005C080000}"/>
    <cellStyle name="Millares 3 4 7" xfId="5358" xr:uid="{00000000-0005-0000-0000-00005D080000}"/>
    <cellStyle name="Millares 3 4 7 2" xfId="13504" xr:uid="{00000000-0005-0000-0000-00005E080000}"/>
    <cellStyle name="Millares 3 4 7 2 2" xfId="29800" xr:uid="{00000000-0005-0000-0000-00005F080000}"/>
    <cellStyle name="Millares 3 4 7 3" xfId="21654" xr:uid="{00000000-0005-0000-0000-000060080000}"/>
    <cellStyle name="Millares 3 4 8" xfId="8205" xr:uid="{00000000-0005-0000-0000-000061080000}"/>
    <cellStyle name="Millares 3 4 8 2" xfId="24501" xr:uid="{00000000-0005-0000-0000-000062080000}"/>
    <cellStyle name="Millares 3 4 9" xfId="16355" xr:uid="{00000000-0005-0000-0000-000063080000}"/>
    <cellStyle name="Millares 3 5" xfId="104" xr:uid="{00000000-0005-0000-0000-000064080000}"/>
    <cellStyle name="Millares 3 5 2" xfId="448" xr:uid="{00000000-0005-0000-0000-000065080000}"/>
    <cellStyle name="Millares 3 5 2 2" xfId="1154" xr:uid="{00000000-0005-0000-0000-000066080000}"/>
    <cellStyle name="Millares 3 5 2 2 2" xfId="2564" xr:uid="{00000000-0005-0000-0000-000067080000}"/>
    <cellStyle name="Millares 3 5 2 2 2 2" xfId="7863" xr:uid="{00000000-0005-0000-0000-000068080000}"/>
    <cellStyle name="Millares 3 5 2 2 2 2 2" xfId="16009" xr:uid="{00000000-0005-0000-0000-000069080000}"/>
    <cellStyle name="Millares 3 5 2 2 2 2 2 2" xfId="32305" xr:uid="{00000000-0005-0000-0000-00006A080000}"/>
    <cellStyle name="Millares 3 5 2 2 2 2 3" xfId="24159" xr:uid="{00000000-0005-0000-0000-00006B080000}"/>
    <cellStyle name="Millares 3 5 2 2 2 3" xfId="10710" xr:uid="{00000000-0005-0000-0000-00006C080000}"/>
    <cellStyle name="Millares 3 5 2 2 2 3 2" xfId="27006" xr:uid="{00000000-0005-0000-0000-00006D080000}"/>
    <cellStyle name="Millares 3 5 2 2 2 4" xfId="18860" xr:uid="{00000000-0005-0000-0000-00006E080000}"/>
    <cellStyle name="Millares 3 5 2 2 3" xfId="6453" xr:uid="{00000000-0005-0000-0000-00006F080000}"/>
    <cellStyle name="Millares 3 5 2 2 3 2" xfId="14599" xr:uid="{00000000-0005-0000-0000-000070080000}"/>
    <cellStyle name="Millares 3 5 2 2 3 2 2" xfId="30895" xr:uid="{00000000-0005-0000-0000-000071080000}"/>
    <cellStyle name="Millares 3 5 2 2 3 3" xfId="22749" xr:uid="{00000000-0005-0000-0000-000072080000}"/>
    <cellStyle name="Millares 3 5 2 2 4" xfId="9300" xr:uid="{00000000-0005-0000-0000-000073080000}"/>
    <cellStyle name="Millares 3 5 2 2 4 2" xfId="25596" xr:uid="{00000000-0005-0000-0000-000074080000}"/>
    <cellStyle name="Millares 3 5 2 2 5" xfId="17450" xr:uid="{00000000-0005-0000-0000-000075080000}"/>
    <cellStyle name="Millares 3 5 2 3" xfId="1859" xr:uid="{00000000-0005-0000-0000-000076080000}"/>
    <cellStyle name="Millares 3 5 2 3 2" xfId="7158" xr:uid="{00000000-0005-0000-0000-000077080000}"/>
    <cellStyle name="Millares 3 5 2 3 2 2" xfId="15304" xr:uid="{00000000-0005-0000-0000-000078080000}"/>
    <cellStyle name="Millares 3 5 2 3 2 2 2" xfId="31600" xr:uid="{00000000-0005-0000-0000-000079080000}"/>
    <cellStyle name="Millares 3 5 2 3 2 3" xfId="23454" xr:uid="{00000000-0005-0000-0000-00007A080000}"/>
    <cellStyle name="Millares 3 5 2 3 3" xfId="10005" xr:uid="{00000000-0005-0000-0000-00007B080000}"/>
    <cellStyle name="Millares 3 5 2 3 3 2" xfId="26301" xr:uid="{00000000-0005-0000-0000-00007C080000}"/>
    <cellStyle name="Millares 3 5 2 3 4" xfId="18155" xr:uid="{00000000-0005-0000-0000-00007D080000}"/>
    <cellStyle name="Millares 3 5 2 4" xfId="5748" xr:uid="{00000000-0005-0000-0000-00007E080000}"/>
    <cellStyle name="Millares 3 5 2 4 2" xfId="13894" xr:uid="{00000000-0005-0000-0000-00007F080000}"/>
    <cellStyle name="Millares 3 5 2 4 2 2" xfId="30190" xr:uid="{00000000-0005-0000-0000-000080080000}"/>
    <cellStyle name="Millares 3 5 2 4 3" xfId="22044" xr:uid="{00000000-0005-0000-0000-000081080000}"/>
    <cellStyle name="Millares 3 5 2 5" xfId="8595" xr:uid="{00000000-0005-0000-0000-000082080000}"/>
    <cellStyle name="Millares 3 5 2 5 2" xfId="24891" xr:uid="{00000000-0005-0000-0000-000083080000}"/>
    <cellStyle name="Millares 3 5 2 6" xfId="16745" xr:uid="{00000000-0005-0000-0000-000084080000}"/>
    <cellStyle name="Millares 3 5 3" xfId="810" xr:uid="{00000000-0005-0000-0000-000085080000}"/>
    <cellStyle name="Millares 3 5 3 2" xfId="2220" xr:uid="{00000000-0005-0000-0000-000086080000}"/>
    <cellStyle name="Millares 3 5 3 2 2" xfId="7519" xr:uid="{00000000-0005-0000-0000-000087080000}"/>
    <cellStyle name="Millares 3 5 3 2 2 2" xfId="15665" xr:uid="{00000000-0005-0000-0000-000088080000}"/>
    <cellStyle name="Millares 3 5 3 2 2 2 2" xfId="31961" xr:uid="{00000000-0005-0000-0000-000089080000}"/>
    <cellStyle name="Millares 3 5 3 2 2 3" xfId="23815" xr:uid="{00000000-0005-0000-0000-00008A080000}"/>
    <cellStyle name="Millares 3 5 3 2 3" xfId="10366" xr:uid="{00000000-0005-0000-0000-00008B080000}"/>
    <cellStyle name="Millares 3 5 3 2 3 2" xfId="26662" xr:uid="{00000000-0005-0000-0000-00008C080000}"/>
    <cellStyle name="Millares 3 5 3 2 4" xfId="18516" xr:uid="{00000000-0005-0000-0000-00008D080000}"/>
    <cellStyle name="Millares 3 5 3 3" xfId="6109" xr:uid="{00000000-0005-0000-0000-00008E080000}"/>
    <cellStyle name="Millares 3 5 3 3 2" xfId="14255" xr:uid="{00000000-0005-0000-0000-00008F080000}"/>
    <cellStyle name="Millares 3 5 3 3 2 2" xfId="30551" xr:uid="{00000000-0005-0000-0000-000090080000}"/>
    <cellStyle name="Millares 3 5 3 3 3" xfId="22405" xr:uid="{00000000-0005-0000-0000-000091080000}"/>
    <cellStyle name="Millares 3 5 3 4" xfId="8956" xr:uid="{00000000-0005-0000-0000-000092080000}"/>
    <cellStyle name="Millares 3 5 3 4 2" xfId="25252" xr:uid="{00000000-0005-0000-0000-000093080000}"/>
    <cellStyle name="Millares 3 5 3 5" xfId="17106" xr:uid="{00000000-0005-0000-0000-000094080000}"/>
    <cellStyle name="Millares 3 5 4" xfId="1515" xr:uid="{00000000-0005-0000-0000-000095080000}"/>
    <cellStyle name="Millares 3 5 4 2" xfId="6814" xr:uid="{00000000-0005-0000-0000-000096080000}"/>
    <cellStyle name="Millares 3 5 4 2 2" xfId="14960" xr:uid="{00000000-0005-0000-0000-000097080000}"/>
    <cellStyle name="Millares 3 5 4 2 2 2" xfId="31256" xr:uid="{00000000-0005-0000-0000-000098080000}"/>
    <cellStyle name="Millares 3 5 4 2 3" xfId="23110" xr:uid="{00000000-0005-0000-0000-000099080000}"/>
    <cellStyle name="Millares 3 5 4 3" xfId="9661" xr:uid="{00000000-0005-0000-0000-00009A080000}"/>
    <cellStyle name="Millares 3 5 4 3 2" xfId="25957" xr:uid="{00000000-0005-0000-0000-00009B080000}"/>
    <cellStyle name="Millares 3 5 4 4" xfId="17811" xr:uid="{00000000-0005-0000-0000-00009C080000}"/>
    <cellStyle name="Millares 3 5 5" xfId="5404" xr:uid="{00000000-0005-0000-0000-00009D080000}"/>
    <cellStyle name="Millares 3 5 5 2" xfId="13550" xr:uid="{00000000-0005-0000-0000-00009E080000}"/>
    <cellStyle name="Millares 3 5 5 2 2" xfId="29846" xr:uid="{00000000-0005-0000-0000-00009F080000}"/>
    <cellStyle name="Millares 3 5 5 3" xfId="21700" xr:uid="{00000000-0005-0000-0000-0000A0080000}"/>
    <cellStyle name="Millares 3 5 6" xfId="8251" xr:uid="{00000000-0005-0000-0000-0000A1080000}"/>
    <cellStyle name="Millares 3 5 6 2" xfId="24547" xr:uid="{00000000-0005-0000-0000-0000A2080000}"/>
    <cellStyle name="Millares 3 5 7" xfId="16401" xr:uid="{00000000-0005-0000-0000-0000A3080000}"/>
    <cellStyle name="Millares 3 6" xfId="268" xr:uid="{00000000-0005-0000-0000-0000A4080000}"/>
    <cellStyle name="Millares 3 6 2" xfId="612" xr:uid="{00000000-0005-0000-0000-0000A5080000}"/>
    <cellStyle name="Millares 3 6 2 2" xfId="1318" xr:uid="{00000000-0005-0000-0000-0000A6080000}"/>
    <cellStyle name="Millares 3 6 2 2 2" xfId="2728" xr:uid="{00000000-0005-0000-0000-0000A7080000}"/>
    <cellStyle name="Millares 3 6 2 2 2 2" xfId="8027" xr:uid="{00000000-0005-0000-0000-0000A8080000}"/>
    <cellStyle name="Millares 3 6 2 2 2 2 2" xfId="16173" xr:uid="{00000000-0005-0000-0000-0000A9080000}"/>
    <cellStyle name="Millares 3 6 2 2 2 2 2 2" xfId="32469" xr:uid="{00000000-0005-0000-0000-0000AA080000}"/>
    <cellStyle name="Millares 3 6 2 2 2 2 3" xfId="24323" xr:uid="{00000000-0005-0000-0000-0000AB080000}"/>
    <cellStyle name="Millares 3 6 2 2 2 3" xfId="10874" xr:uid="{00000000-0005-0000-0000-0000AC080000}"/>
    <cellStyle name="Millares 3 6 2 2 2 3 2" xfId="27170" xr:uid="{00000000-0005-0000-0000-0000AD080000}"/>
    <cellStyle name="Millares 3 6 2 2 2 4" xfId="19024" xr:uid="{00000000-0005-0000-0000-0000AE080000}"/>
    <cellStyle name="Millares 3 6 2 2 3" xfId="6617" xr:uid="{00000000-0005-0000-0000-0000AF080000}"/>
    <cellStyle name="Millares 3 6 2 2 3 2" xfId="14763" xr:uid="{00000000-0005-0000-0000-0000B0080000}"/>
    <cellStyle name="Millares 3 6 2 2 3 2 2" xfId="31059" xr:uid="{00000000-0005-0000-0000-0000B1080000}"/>
    <cellStyle name="Millares 3 6 2 2 3 3" xfId="22913" xr:uid="{00000000-0005-0000-0000-0000B2080000}"/>
    <cellStyle name="Millares 3 6 2 2 4" xfId="9464" xr:uid="{00000000-0005-0000-0000-0000B3080000}"/>
    <cellStyle name="Millares 3 6 2 2 4 2" xfId="25760" xr:uid="{00000000-0005-0000-0000-0000B4080000}"/>
    <cellStyle name="Millares 3 6 2 2 5" xfId="17614" xr:uid="{00000000-0005-0000-0000-0000B5080000}"/>
    <cellStyle name="Millares 3 6 2 3" xfId="2023" xr:uid="{00000000-0005-0000-0000-0000B6080000}"/>
    <cellStyle name="Millares 3 6 2 3 2" xfId="7322" xr:uid="{00000000-0005-0000-0000-0000B7080000}"/>
    <cellStyle name="Millares 3 6 2 3 2 2" xfId="15468" xr:uid="{00000000-0005-0000-0000-0000B8080000}"/>
    <cellStyle name="Millares 3 6 2 3 2 2 2" xfId="31764" xr:uid="{00000000-0005-0000-0000-0000B9080000}"/>
    <cellStyle name="Millares 3 6 2 3 2 3" xfId="23618" xr:uid="{00000000-0005-0000-0000-0000BA080000}"/>
    <cellStyle name="Millares 3 6 2 3 3" xfId="10169" xr:uid="{00000000-0005-0000-0000-0000BB080000}"/>
    <cellStyle name="Millares 3 6 2 3 3 2" xfId="26465" xr:uid="{00000000-0005-0000-0000-0000BC080000}"/>
    <cellStyle name="Millares 3 6 2 3 4" xfId="18319" xr:uid="{00000000-0005-0000-0000-0000BD080000}"/>
    <cellStyle name="Millares 3 6 2 4" xfId="5912" xr:uid="{00000000-0005-0000-0000-0000BE080000}"/>
    <cellStyle name="Millares 3 6 2 4 2" xfId="14058" xr:uid="{00000000-0005-0000-0000-0000BF080000}"/>
    <cellStyle name="Millares 3 6 2 4 2 2" xfId="30354" xr:uid="{00000000-0005-0000-0000-0000C0080000}"/>
    <cellStyle name="Millares 3 6 2 4 3" xfId="22208" xr:uid="{00000000-0005-0000-0000-0000C1080000}"/>
    <cellStyle name="Millares 3 6 2 5" xfId="8759" xr:uid="{00000000-0005-0000-0000-0000C2080000}"/>
    <cellStyle name="Millares 3 6 2 5 2" xfId="25055" xr:uid="{00000000-0005-0000-0000-0000C3080000}"/>
    <cellStyle name="Millares 3 6 2 6" xfId="16909" xr:uid="{00000000-0005-0000-0000-0000C4080000}"/>
    <cellStyle name="Millares 3 6 3" xfId="974" xr:uid="{00000000-0005-0000-0000-0000C5080000}"/>
    <cellStyle name="Millares 3 6 3 2" xfId="2384" xr:uid="{00000000-0005-0000-0000-0000C6080000}"/>
    <cellStyle name="Millares 3 6 3 2 2" xfId="7683" xr:uid="{00000000-0005-0000-0000-0000C7080000}"/>
    <cellStyle name="Millares 3 6 3 2 2 2" xfId="15829" xr:uid="{00000000-0005-0000-0000-0000C8080000}"/>
    <cellStyle name="Millares 3 6 3 2 2 2 2" xfId="32125" xr:uid="{00000000-0005-0000-0000-0000C9080000}"/>
    <cellStyle name="Millares 3 6 3 2 2 3" xfId="23979" xr:uid="{00000000-0005-0000-0000-0000CA080000}"/>
    <cellStyle name="Millares 3 6 3 2 3" xfId="10530" xr:uid="{00000000-0005-0000-0000-0000CB080000}"/>
    <cellStyle name="Millares 3 6 3 2 3 2" xfId="26826" xr:uid="{00000000-0005-0000-0000-0000CC080000}"/>
    <cellStyle name="Millares 3 6 3 2 4" xfId="18680" xr:uid="{00000000-0005-0000-0000-0000CD080000}"/>
    <cellStyle name="Millares 3 6 3 3" xfId="6273" xr:uid="{00000000-0005-0000-0000-0000CE080000}"/>
    <cellStyle name="Millares 3 6 3 3 2" xfId="14419" xr:uid="{00000000-0005-0000-0000-0000CF080000}"/>
    <cellStyle name="Millares 3 6 3 3 2 2" xfId="30715" xr:uid="{00000000-0005-0000-0000-0000D0080000}"/>
    <cellStyle name="Millares 3 6 3 3 3" xfId="22569" xr:uid="{00000000-0005-0000-0000-0000D1080000}"/>
    <cellStyle name="Millares 3 6 3 4" xfId="9120" xr:uid="{00000000-0005-0000-0000-0000D2080000}"/>
    <cellStyle name="Millares 3 6 3 4 2" xfId="25416" xr:uid="{00000000-0005-0000-0000-0000D3080000}"/>
    <cellStyle name="Millares 3 6 3 5" xfId="17270" xr:uid="{00000000-0005-0000-0000-0000D4080000}"/>
    <cellStyle name="Millares 3 6 4" xfId="1679" xr:uid="{00000000-0005-0000-0000-0000D5080000}"/>
    <cellStyle name="Millares 3 6 4 2" xfId="6978" xr:uid="{00000000-0005-0000-0000-0000D6080000}"/>
    <cellStyle name="Millares 3 6 4 2 2" xfId="15124" xr:uid="{00000000-0005-0000-0000-0000D7080000}"/>
    <cellStyle name="Millares 3 6 4 2 2 2" xfId="31420" xr:uid="{00000000-0005-0000-0000-0000D8080000}"/>
    <cellStyle name="Millares 3 6 4 2 3" xfId="23274" xr:uid="{00000000-0005-0000-0000-0000D9080000}"/>
    <cellStyle name="Millares 3 6 4 3" xfId="9825" xr:uid="{00000000-0005-0000-0000-0000DA080000}"/>
    <cellStyle name="Millares 3 6 4 3 2" xfId="26121" xr:uid="{00000000-0005-0000-0000-0000DB080000}"/>
    <cellStyle name="Millares 3 6 4 4" xfId="17975" xr:uid="{00000000-0005-0000-0000-0000DC080000}"/>
    <cellStyle name="Millares 3 6 5" xfId="5568" xr:uid="{00000000-0005-0000-0000-0000DD080000}"/>
    <cellStyle name="Millares 3 6 5 2" xfId="13714" xr:uid="{00000000-0005-0000-0000-0000DE080000}"/>
    <cellStyle name="Millares 3 6 5 2 2" xfId="30010" xr:uid="{00000000-0005-0000-0000-0000DF080000}"/>
    <cellStyle name="Millares 3 6 5 3" xfId="21864" xr:uid="{00000000-0005-0000-0000-0000E0080000}"/>
    <cellStyle name="Millares 3 6 6" xfId="8415" xr:uid="{00000000-0005-0000-0000-0000E1080000}"/>
    <cellStyle name="Millares 3 6 6 2" xfId="24711" xr:uid="{00000000-0005-0000-0000-0000E2080000}"/>
    <cellStyle name="Millares 3 6 7" xfId="16565" xr:uid="{00000000-0005-0000-0000-0000E3080000}"/>
    <cellStyle name="Millares 3 7" xfId="358" xr:uid="{00000000-0005-0000-0000-0000E4080000}"/>
    <cellStyle name="Millares 3 7 2" xfId="1064" xr:uid="{00000000-0005-0000-0000-0000E5080000}"/>
    <cellStyle name="Millares 3 7 2 2" xfId="2474" xr:uid="{00000000-0005-0000-0000-0000E6080000}"/>
    <cellStyle name="Millares 3 7 2 2 2" xfId="7773" xr:uid="{00000000-0005-0000-0000-0000E7080000}"/>
    <cellStyle name="Millares 3 7 2 2 2 2" xfId="15919" xr:uid="{00000000-0005-0000-0000-0000E8080000}"/>
    <cellStyle name="Millares 3 7 2 2 2 2 2" xfId="32215" xr:uid="{00000000-0005-0000-0000-0000E9080000}"/>
    <cellStyle name="Millares 3 7 2 2 2 3" xfId="24069" xr:uid="{00000000-0005-0000-0000-0000EA080000}"/>
    <cellStyle name="Millares 3 7 2 2 3" xfId="10620" xr:uid="{00000000-0005-0000-0000-0000EB080000}"/>
    <cellStyle name="Millares 3 7 2 2 3 2" xfId="26916" xr:uid="{00000000-0005-0000-0000-0000EC080000}"/>
    <cellStyle name="Millares 3 7 2 2 4" xfId="18770" xr:uid="{00000000-0005-0000-0000-0000ED080000}"/>
    <cellStyle name="Millares 3 7 2 3" xfId="6363" xr:uid="{00000000-0005-0000-0000-0000EE080000}"/>
    <cellStyle name="Millares 3 7 2 3 2" xfId="14509" xr:uid="{00000000-0005-0000-0000-0000EF080000}"/>
    <cellStyle name="Millares 3 7 2 3 2 2" xfId="30805" xr:uid="{00000000-0005-0000-0000-0000F0080000}"/>
    <cellStyle name="Millares 3 7 2 3 3" xfId="22659" xr:uid="{00000000-0005-0000-0000-0000F1080000}"/>
    <cellStyle name="Millares 3 7 2 4" xfId="9210" xr:uid="{00000000-0005-0000-0000-0000F2080000}"/>
    <cellStyle name="Millares 3 7 2 4 2" xfId="25506" xr:uid="{00000000-0005-0000-0000-0000F3080000}"/>
    <cellStyle name="Millares 3 7 2 5" xfId="17360" xr:uid="{00000000-0005-0000-0000-0000F4080000}"/>
    <cellStyle name="Millares 3 7 3" xfId="1769" xr:uid="{00000000-0005-0000-0000-0000F5080000}"/>
    <cellStyle name="Millares 3 7 3 2" xfId="7068" xr:uid="{00000000-0005-0000-0000-0000F6080000}"/>
    <cellStyle name="Millares 3 7 3 2 2" xfId="15214" xr:uid="{00000000-0005-0000-0000-0000F7080000}"/>
    <cellStyle name="Millares 3 7 3 2 2 2" xfId="31510" xr:uid="{00000000-0005-0000-0000-0000F8080000}"/>
    <cellStyle name="Millares 3 7 3 2 3" xfId="23364" xr:uid="{00000000-0005-0000-0000-0000F9080000}"/>
    <cellStyle name="Millares 3 7 3 3" xfId="9915" xr:uid="{00000000-0005-0000-0000-0000FA080000}"/>
    <cellStyle name="Millares 3 7 3 3 2" xfId="26211" xr:uid="{00000000-0005-0000-0000-0000FB080000}"/>
    <cellStyle name="Millares 3 7 3 4" xfId="18065" xr:uid="{00000000-0005-0000-0000-0000FC080000}"/>
    <cellStyle name="Millares 3 7 4" xfId="5658" xr:uid="{00000000-0005-0000-0000-0000FD080000}"/>
    <cellStyle name="Millares 3 7 4 2" xfId="13804" xr:uid="{00000000-0005-0000-0000-0000FE080000}"/>
    <cellStyle name="Millares 3 7 4 2 2" xfId="30100" xr:uid="{00000000-0005-0000-0000-0000FF080000}"/>
    <cellStyle name="Millares 3 7 4 3" xfId="21954" xr:uid="{00000000-0005-0000-0000-000000090000}"/>
    <cellStyle name="Millares 3 7 5" xfId="8505" xr:uid="{00000000-0005-0000-0000-000001090000}"/>
    <cellStyle name="Millares 3 7 5 2" xfId="24801" xr:uid="{00000000-0005-0000-0000-000002090000}"/>
    <cellStyle name="Millares 3 7 6" xfId="16655" xr:uid="{00000000-0005-0000-0000-000003090000}"/>
    <cellStyle name="Millares 3 8" xfId="720" xr:uid="{00000000-0005-0000-0000-000004090000}"/>
    <cellStyle name="Millares 3 8 2" xfId="2130" xr:uid="{00000000-0005-0000-0000-000005090000}"/>
    <cellStyle name="Millares 3 8 2 2" xfId="7429" xr:uid="{00000000-0005-0000-0000-000006090000}"/>
    <cellStyle name="Millares 3 8 2 2 2" xfId="15575" xr:uid="{00000000-0005-0000-0000-000007090000}"/>
    <cellStyle name="Millares 3 8 2 2 2 2" xfId="31871" xr:uid="{00000000-0005-0000-0000-000008090000}"/>
    <cellStyle name="Millares 3 8 2 2 3" xfId="23725" xr:uid="{00000000-0005-0000-0000-000009090000}"/>
    <cellStyle name="Millares 3 8 2 3" xfId="10276" xr:uid="{00000000-0005-0000-0000-00000A090000}"/>
    <cellStyle name="Millares 3 8 2 3 2" xfId="26572" xr:uid="{00000000-0005-0000-0000-00000B090000}"/>
    <cellStyle name="Millares 3 8 2 4" xfId="18426" xr:uid="{00000000-0005-0000-0000-00000C090000}"/>
    <cellStyle name="Millares 3 8 3" xfId="6019" xr:uid="{00000000-0005-0000-0000-00000D090000}"/>
    <cellStyle name="Millares 3 8 3 2" xfId="14165" xr:uid="{00000000-0005-0000-0000-00000E090000}"/>
    <cellStyle name="Millares 3 8 3 2 2" xfId="30461" xr:uid="{00000000-0005-0000-0000-00000F090000}"/>
    <cellStyle name="Millares 3 8 3 3" xfId="22315" xr:uid="{00000000-0005-0000-0000-000010090000}"/>
    <cellStyle name="Millares 3 8 4" xfId="8866" xr:uid="{00000000-0005-0000-0000-000011090000}"/>
    <cellStyle name="Millares 3 8 4 2" xfId="25162" xr:uid="{00000000-0005-0000-0000-000012090000}"/>
    <cellStyle name="Millares 3 8 5" xfId="17016" xr:uid="{00000000-0005-0000-0000-000013090000}"/>
    <cellStyle name="Millares 3 9" xfId="1425" xr:uid="{00000000-0005-0000-0000-000014090000}"/>
    <cellStyle name="Millares 3 9 2" xfId="6724" xr:uid="{00000000-0005-0000-0000-000015090000}"/>
    <cellStyle name="Millares 3 9 2 2" xfId="14870" xr:uid="{00000000-0005-0000-0000-000016090000}"/>
    <cellStyle name="Millares 3 9 2 2 2" xfId="31166" xr:uid="{00000000-0005-0000-0000-000017090000}"/>
    <cellStyle name="Millares 3 9 2 3" xfId="23020" xr:uid="{00000000-0005-0000-0000-000018090000}"/>
    <cellStyle name="Millares 3 9 3" xfId="9571" xr:uid="{00000000-0005-0000-0000-000019090000}"/>
    <cellStyle name="Millares 3 9 3 2" xfId="25867" xr:uid="{00000000-0005-0000-0000-00001A090000}"/>
    <cellStyle name="Millares 3 9 4" xfId="17721" xr:uid="{00000000-0005-0000-0000-00001B090000}"/>
    <cellStyle name="Millares 4" xfId="31" xr:uid="{00000000-0005-0000-0000-00001C090000}"/>
    <cellStyle name="Millares 4 10" xfId="16328" xr:uid="{00000000-0005-0000-0000-00001D090000}"/>
    <cellStyle name="Millares 4 2" xfId="75" xr:uid="{00000000-0005-0000-0000-00001E090000}"/>
    <cellStyle name="Millares 4 2 2" xfId="165" xr:uid="{00000000-0005-0000-0000-00001F090000}"/>
    <cellStyle name="Millares 4 2 2 2" xfId="509" xr:uid="{00000000-0005-0000-0000-000020090000}"/>
    <cellStyle name="Millares 4 2 2 2 2" xfId="1215" xr:uid="{00000000-0005-0000-0000-000021090000}"/>
    <cellStyle name="Millares 4 2 2 2 2 2" xfId="2625" xr:uid="{00000000-0005-0000-0000-000022090000}"/>
    <cellStyle name="Millares 4 2 2 2 2 2 2" xfId="7924" xr:uid="{00000000-0005-0000-0000-000023090000}"/>
    <cellStyle name="Millares 4 2 2 2 2 2 2 2" xfId="16070" xr:uid="{00000000-0005-0000-0000-000024090000}"/>
    <cellStyle name="Millares 4 2 2 2 2 2 2 2 2" xfId="32366" xr:uid="{00000000-0005-0000-0000-000025090000}"/>
    <cellStyle name="Millares 4 2 2 2 2 2 2 3" xfId="24220" xr:uid="{00000000-0005-0000-0000-000026090000}"/>
    <cellStyle name="Millares 4 2 2 2 2 2 3" xfId="10771" xr:uid="{00000000-0005-0000-0000-000027090000}"/>
    <cellStyle name="Millares 4 2 2 2 2 2 3 2" xfId="27067" xr:uid="{00000000-0005-0000-0000-000028090000}"/>
    <cellStyle name="Millares 4 2 2 2 2 2 4" xfId="18921" xr:uid="{00000000-0005-0000-0000-000029090000}"/>
    <cellStyle name="Millares 4 2 2 2 2 3" xfId="6514" xr:uid="{00000000-0005-0000-0000-00002A090000}"/>
    <cellStyle name="Millares 4 2 2 2 2 3 2" xfId="14660" xr:uid="{00000000-0005-0000-0000-00002B090000}"/>
    <cellStyle name="Millares 4 2 2 2 2 3 2 2" xfId="30956" xr:uid="{00000000-0005-0000-0000-00002C090000}"/>
    <cellStyle name="Millares 4 2 2 2 2 3 3" xfId="22810" xr:uid="{00000000-0005-0000-0000-00002D090000}"/>
    <cellStyle name="Millares 4 2 2 2 2 4" xfId="9361" xr:uid="{00000000-0005-0000-0000-00002E090000}"/>
    <cellStyle name="Millares 4 2 2 2 2 4 2" xfId="25657" xr:uid="{00000000-0005-0000-0000-00002F090000}"/>
    <cellStyle name="Millares 4 2 2 2 2 5" xfId="17511" xr:uid="{00000000-0005-0000-0000-000030090000}"/>
    <cellStyle name="Millares 4 2 2 2 3" xfId="1920" xr:uid="{00000000-0005-0000-0000-000031090000}"/>
    <cellStyle name="Millares 4 2 2 2 3 2" xfId="7219" xr:uid="{00000000-0005-0000-0000-000032090000}"/>
    <cellStyle name="Millares 4 2 2 2 3 2 2" xfId="15365" xr:uid="{00000000-0005-0000-0000-000033090000}"/>
    <cellStyle name="Millares 4 2 2 2 3 2 2 2" xfId="31661" xr:uid="{00000000-0005-0000-0000-000034090000}"/>
    <cellStyle name="Millares 4 2 2 2 3 2 3" xfId="23515" xr:uid="{00000000-0005-0000-0000-000035090000}"/>
    <cellStyle name="Millares 4 2 2 2 3 3" xfId="10066" xr:uid="{00000000-0005-0000-0000-000036090000}"/>
    <cellStyle name="Millares 4 2 2 2 3 3 2" xfId="26362" xr:uid="{00000000-0005-0000-0000-000037090000}"/>
    <cellStyle name="Millares 4 2 2 2 3 4" xfId="18216" xr:uid="{00000000-0005-0000-0000-000038090000}"/>
    <cellStyle name="Millares 4 2 2 2 4" xfId="5809" xr:uid="{00000000-0005-0000-0000-000039090000}"/>
    <cellStyle name="Millares 4 2 2 2 4 2" xfId="13955" xr:uid="{00000000-0005-0000-0000-00003A090000}"/>
    <cellStyle name="Millares 4 2 2 2 4 2 2" xfId="30251" xr:uid="{00000000-0005-0000-0000-00003B090000}"/>
    <cellStyle name="Millares 4 2 2 2 4 3" xfId="22105" xr:uid="{00000000-0005-0000-0000-00003C090000}"/>
    <cellStyle name="Millares 4 2 2 2 5" xfId="8656" xr:uid="{00000000-0005-0000-0000-00003D090000}"/>
    <cellStyle name="Millares 4 2 2 2 5 2" xfId="24952" xr:uid="{00000000-0005-0000-0000-00003E090000}"/>
    <cellStyle name="Millares 4 2 2 2 6" xfId="16806" xr:uid="{00000000-0005-0000-0000-00003F090000}"/>
    <cellStyle name="Millares 4 2 2 3" xfId="871" xr:uid="{00000000-0005-0000-0000-000040090000}"/>
    <cellStyle name="Millares 4 2 2 3 2" xfId="2281" xr:uid="{00000000-0005-0000-0000-000041090000}"/>
    <cellStyle name="Millares 4 2 2 3 2 2" xfId="7580" xr:uid="{00000000-0005-0000-0000-000042090000}"/>
    <cellStyle name="Millares 4 2 2 3 2 2 2" xfId="15726" xr:uid="{00000000-0005-0000-0000-000043090000}"/>
    <cellStyle name="Millares 4 2 2 3 2 2 2 2" xfId="32022" xr:uid="{00000000-0005-0000-0000-000044090000}"/>
    <cellStyle name="Millares 4 2 2 3 2 2 3" xfId="23876" xr:uid="{00000000-0005-0000-0000-000045090000}"/>
    <cellStyle name="Millares 4 2 2 3 2 3" xfId="10427" xr:uid="{00000000-0005-0000-0000-000046090000}"/>
    <cellStyle name="Millares 4 2 2 3 2 3 2" xfId="26723" xr:uid="{00000000-0005-0000-0000-000047090000}"/>
    <cellStyle name="Millares 4 2 2 3 2 4" xfId="18577" xr:uid="{00000000-0005-0000-0000-000048090000}"/>
    <cellStyle name="Millares 4 2 2 3 3" xfId="6170" xr:uid="{00000000-0005-0000-0000-000049090000}"/>
    <cellStyle name="Millares 4 2 2 3 3 2" xfId="14316" xr:uid="{00000000-0005-0000-0000-00004A090000}"/>
    <cellStyle name="Millares 4 2 2 3 3 2 2" xfId="30612" xr:uid="{00000000-0005-0000-0000-00004B090000}"/>
    <cellStyle name="Millares 4 2 2 3 3 3" xfId="22466" xr:uid="{00000000-0005-0000-0000-00004C090000}"/>
    <cellStyle name="Millares 4 2 2 3 4" xfId="9017" xr:uid="{00000000-0005-0000-0000-00004D090000}"/>
    <cellStyle name="Millares 4 2 2 3 4 2" xfId="25313" xr:uid="{00000000-0005-0000-0000-00004E090000}"/>
    <cellStyle name="Millares 4 2 2 3 5" xfId="17167" xr:uid="{00000000-0005-0000-0000-00004F090000}"/>
    <cellStyle name="Millares 4 2 2 4" xfId="1576" xr:uid="{00000000-0005-0000-0000-000050090000}"/>
    <cellStyle name="Millares 4 2 2 4 2" xfId="6875" xr:uid="{00000000-0005-0000-0000-000051090000}"/>
    <cellStyle name="Millares 4 2 2 4 2 2" xfId="15021" xr:uid="{00000000-0005-0000-0000-000052090000}"/>
    <cellStyle name="Millares 4 2 2 4 2 2 2" xfId="31317" xr:uid="{00000000-0005-0000-0000-000053090000}"/>
    <cellStyle name="Millares 4 2 2 4 2 3" xfId="23171" xr:uid="{00000000-0005-0000-0000-000054090000}"/>
    <cellStyle name="Millares 4 2 2 4 3" xfId="9722" xr:uid="{00000000-0005-0000-0000-000055090000}"/>
    <cellStyle name="Millares 4 2 2 4 3 2" xfId="26018" xr:uid="{00000000-0005-0000-0000-000056090000}"/>
    <cellStyle name="Millares 4 2 2 4 4" xfId="17872" xr:uid="{00000000-0005-0000-0000-000057090000}"/>
    <cellStyle name="Millares 4 2 2 5" xfId="5465" xr:uid="{00000000-0005-0000-0000-000058090000}"/>
    <cellStyle name="Millares 4 2 2 5 2" xfId="13611" xr:uid="{00000000-0005-0000-0000-000059090000}"/>
    <cellStyle name="Millares 4 2 2 5 2 2" xfId="29907" xr:uid="{00000000-0005-0000-0000-00005A090000}"/>
    <cellStyle name="Millares 4 2 2 5 3" xfId="21761" xr:uid="{00000000-0005-0000-0000-00005B090000}"/>
    <cellStyle name="Millares 4 2 2 6" xfId="8312" xr:uid="{00000000-0005-0000-0000-00005C090000}"/>
    <cellStyle name="Millares 4 2 2 6 2" xfId="24608" xr:uid="{00000000-0005-0000-0000-00005D090000}"/>
    <cellStyle name="Millares 4 2 2 7" xfId="16462" xr:uid="{00000000-0005-0000-0000-00005E090000}"/>
    <cellStyle name="Millares 4 2 3" xfId="329" xr:uid="{00000000-0005-0000-0000-00005F090000}"/>
    <cellStyle name="Millares 4 2 3 2" xfId="673" xr:uid="{00000000-0005-0000-0000-000060090000}"/>
    <cellStyle name="Millares 4 2 3 2 2" xfId="1379" xr:uid="{00000000-0005-0000-0000-000061090000}"/>
    <cellStyle name="Millares 4 2 3 2 2 2" xfId="2789" xr:uid="{00000000-0005-0000-0000-000062090000}"/>
    <cellStyle name="Millares 4 2 3 2 2 2 2" xfId="8088" xr:uid="{00000000-0005-0000-0000-000063090000}"/>
    <cellStyle name="Millares 4 2 3 2 2 2 2 2" xfId="16234" xr:uid="{00000000-0005-0000-0000-000064090000}"/>
    <cellStyle name="Millares 4 2 3 2 2 2 2 2 2" xfId="32530" xr:uid="{00000000-0005-0000-0000-000065090000}"/>
    <cellStyle name="Millares 4 2 3 2 2 2 2 3" xfId="24384" xr:uid="{00000000-0005-0000-0000-000066090000}"/>
    <cellStyle name="Millares 4 2 3 2 2 2 3" xfId="10935" xr:uid="{00000000-0005-0000-0000-000067090000}"/>
    <cellStyle name="Millares 4 2 3 2 2 2 3 2" xfId="27231" xr:uid="{00000000-0005-0000-0000-000068090000}"/>
    <cellStyle name="Millares 4 2 3 2 2 2 4" xfId="19085" xr:uid="{00000000-0005-0000-0000-000069090000}"/>
    <cellStyle name="Millares 4 2 3 2 2 3" xfId="6678" xr:uid="{00000000-0005-0000-0000-00006A090000}"/>
    <cellStyle name="Millares 4 2 3 2 2 3 2" xfId="14824" xr:uid="{00000000-0005-0000-0000-00006B090000}"/>
    <cellStyle name="Millares 4 2 3 2 2 3 2 2" xfId="31120" xr:uid="{00000000-0005-0000-0000-00006C090000}"/>
    <cellStyle name="Millares 4 2 3 2 2 3 3" xfId="22974" xr:uid="{00000000-0005-0000-0000-00006D090000}"/>
    <cellStyle name="Millares 4 2 3 2 2 4" xfId="9525" xr:uid="{00000000-0005-0000-0000-00006E090000}"/>
    <cellStyle name="Millares 4 2 3 2 2 4 2" xfId="25821" xr:uid="{00000000-0005-0000-0000-00006F090000}"/>
    <cellStyle name="Millares 4 2 3 2 2 5" xfId="17675" xr:uid="{00000000-0005-0000-0000-000070090000}"/>
    <cellStyle name="Millares 4 2 3 2 3" xfId="2084" xr:uid="{00000000-0005-0000-0000-000071090000}"/>
    <cellStyle name="Millares 4 2 3 2 3 2" xfId="7383" xr:uid="{00000000-0005-0000-0000-000072090000}"/>
    <cellStyle name="Millares 4 2 3 2 3 2 2" xfId="15529" xr:uid="{00000000-0005-0000-0000-000073090000}"/>
    <cellStyle name="Millares 4 2 3 2 3 2 2 2" xfId="31825" xr:uid="{00000000-0005-0000-0000-000074090000}"/>
    <cellStyle name="Millares 4 2 3 2 3 2 3" xfId="23679" xr:uid="{00000000-0005-0000-0000-000075090000}"/>
    <cellStyle name="Millares 4 2 3 2 3 3" xfId="10230" xr:uid="{00000000-0005-0000-0000-000076090000}"/>
    <cellStyle name="Millares 4 2 3 2 3 3 2" xfId="26526" xr:uid="{00000000-0005-0000-0000-000077090000}"/>
    <cellStyle name="Millares 4 2 3 2 3 4" xfId="18380" xr:uid="{00000000-0005-0000-0000-000078090000}"/>
    <cellStyle name="Millares 4 2 3 2 4" xfId="5973" xr:uid="{00000000-0005-0000-0000-000079090000}"/>
    <cellStyle name="Millares 4 2 3 2 4 2" xfId="14119" xr:uid="{00000000-0005-0000-0000-00007A090000}"/>
    <cellStyle name="Millares 4 2 3 2 4 2 2" xfId="30415" xr:uid="{00000000-0005-0000-0000-00007B090000}"/>
    <cellStyle name="Millares 4 2 3 2 4 3" xfId="22269" xr:uid="{00000000-0005-0000-0000-00007C090000}"/>
    <cellStyle name="Millares 4 2 3 2 5" xfId="8820" xr:uid="{00000000-0005-0000-0000-00007D090000}"/>
    <cellStyle name="Millares 4 2 3 2 5 2" xfId="25116" xr:uid="{00000000-0005-0000-0000-00007E090000}"/>
    <cellStyle name="Millares 4 2 3 2 6" xfId="16970" xr:uid="{00000000-0005-0000-0000-00007F090000}"/>
    <cellStyle name="Millares 4 2 3 3" xfId="1035" xr:uid="{00000000-0005-0000-0000-000080090000}"/>
    <cellStyle name="Millares 4 2 3 3 2" xfId="2445" xr:uid="{00000000-0005-0000-0000-000081090000}"/>
    <cellStyle name="Millares 4 2 3 3 2 2" xfId="7744" xr:uid="{00000000-0005-0000-0000-000082090000}"/>
    <cellStyle name="Millares 4 2 3 3 2 2 2" xfId="15890" xr:uid="{00000000-0005-0000-0000-000083090000}"/>
    <cellStyle name="Millares 4 2 3 3 2 2 2 2" xfId="32186" xr:uid="{00000000-0005-0000-0000-000084090000}"/>
    <cellStyle name="Millares 4 2 3 3 2 2 3" xfId="24040" xr:uid="{00000000-0005-0000-0000-000085090000}"/>
    <cellStyle name="Millares 4 2 3 3 2 3" xfId="10591" xr:uid="{00000000-0005-0000-0000-000086090000}"/>
    <cellStyle name="Millares 4 2 3 3 2 3 2" xfId="26887" xr:uid="{00000000-0005-0000-0000-000087090000}"/>
    <cellStyle name="Millares 4 2 3 3 2 4" xfId="18741" xr:uid="{00000000-0005-0000-0000-000088090000}"/>
    <cellStyle name="Millares 4 2 3 3 3" xfId="6334" xr:uid="{00000000-0005-0000-0000-000089090000}"/>
    <cellStyle name="Millares 4 2 3 3 3 2" xfId="14480" xr:uid="{00000000-0005-0000-0000-00008A090000}"/>
    <cellStyle name="Millares 4 2 3 3 3 2 2" xfId="30776" xr:uid="{00000000-0005-0000-0000-00008B090000}"/>
    <cellStyle name="Millares 4 2 3 3 3 3" xfId="22630" xr:uid="{00000000-0005-0000-0000-00008C090000}"/>
    <cellStyle name="Millares 4 2 3 3 4" xfId="9181" xr:uid="{00000000-0005-0000-0000-00008D090000}"/>
    <cellStyle name="Millares 4 2 3 3 4 2" xfId="25477" xr:uid="{00000000-0005-0000-0000-00008E090000}"/>
    <cellStyle name="Millares 4 2 3 3 5" xfId="17331" xr:uid="{00000000-0005-0000-0000-00008F090000}"/>
    <cellStyle name="Millares 4 2 3 4" xfId="1740" xr:uid="{00000000-0005-0000-0000-000090090000}"/>
    <cellStyle name="Millares 4 2 3 4 2" xfId="7039" xr:uid="{00000000-0005-0000-0000-000091090000}"/>
    <cellStyle name="Millares 4 2 3 4 2 2" xfId="15185" xr:uid="{00000000-0005-0000-0000-000092090000}"/>
    <cellStyle name="Millares 4 2 3 4 2 2 2" xfId="31481" xr:uid="{00000000-0005-0000-0000-000093090000}"/>
    <cellStyle name="Millares 4 2 3 4 2 3" xfId="23335" xr:uid="{00000000-0005-0000-0000-000094090000}"/>
    <cellStyle name="Millares 4 2 3 4 3" xfId="9886" xr:uid="{00000000-0005-0000-0000-000095090000}"/>
    <cellStyle name="Millares 4 2 3 4 3 2" xfId="26182" xr:uid="{00000000-0005-0000-0000-000096090000}"/>
    <cellStyle name="Millares 4 2 3 4 4" xfId="18036" xr:uid="{00000000-0005-0000-0000-000097090000}"/>
    <cellStyle name="Millares 4 2 3 5" xfId="5629" xr:uid="{00000000-0005-0000-0000-000098090000}"/>
    <cellStyle name="Millares 4 2 3 5 2" xfId="13775" xr:uid="{00000000-0005-0000-0000-000099090000}"/>
    <cellStyle name="Millares 4 2 3 5 2 2" xfId="30071" xr:uid="{00000000-0005-0000-0000-00009A090000}"/>
    <cellStyle name="Millares 4 2 3 5 3" xfId="21925" xr:uid="{00000000-0005-0000-0000-00009B090000}"/>
    <cellStyle name="Millares 4 2 3 6" xfId="8476" xr:uid="{00000000-0005-0000-0000-00009C090000}"/>
    <cellStyle name="Millares 4 2 3 6 2" xfId="24772" xr:uid="{00000000-0005-0000-0000-00009D090000}"/>
    <cellStyle name="Millares 4 2 3 7" xfId="16626" xr:uid="{00000000-0005-0000-0000-00009E090000}"/>
    <cellStyle name="Millares 4 2 4" xfId="419" xr:uid="{00000000-0005-0000-0000-00009F090000}"/>
    <cellStyle name="Millares 4 2 4 2" xfId="1125" xr:uid="{00000000-0005-0000-0000-0000A0090000}"/>
    <cellStyle name="Millares 4 2 4 2 2" xfId="2535" xr:uid="{00000000-0005-0000-0000-0000A1090000}"/>
    <cellStyle name="Millares 4 2 4 2 2 2" xfId="7834" xr:uid="{00000000-0005-0000-0000-0000A2090000}"/>
    <cellStyle name="Millares 4 2 4 2 2 2 2" xfId="15980" xr:uid="{00000000-0005-0000-0000-0000A3090000}"/>
    <cellStyle name="Millares 4 2 4 2 2 2 2 2" xfId="32276" xr:uid="{00000000-0005-0000-0000-0000A4090000}"/>
    <cellStyle name="Millares 4 2 4 2 2 2 3" xfId="24130" xr:uid="{00000000-0005-0000-0000-0000A5090000}"/>
    <cellStyle name="Millares 4 2 4 2 2 3" xfId="10681" xr:uid="{00000000-0005-0000-0000-0000A6090000}"/>
    <cellStyle name="Millares 4 2 4 2 2 3 2" xfId="26977" xr:uid="{00000000-0005-0000-0000-0000A7090000}"/>
    <cellStyle name="Millares 4 2 4 2 2 4" xfId="18831" xr:uid="{00000000-0005-0000-0000-0000A8090000}"/>
    <cellStyle name="Millares 4 2 4 2 3" xfId="6424" xr:uid="{00000000-0005-0000-0000-0000A9090000}"/>
    <cellStyle name="Millares 4 2 4 2 3 2" xfId="14570" xr:uid="{00000000-0005-0000-0000-0000AA090000}"/>
    <cellStyle name="Millares 4 2 4 2 3 2 2" xfId="30866" xr:uid="{00000000-0005-0000-0000-0000AB090000}"/>
    <cellStyle name="Millares 4 2 4 2 3 3" xfId="22720" xr:uid="{00000000-0005-0000-0000-0000AC090000}"/>
    <cellStyle name="Millares 4 2 4 2 4" xfId="9271" xr:uid="{00000000-0005-0000-0000-0000AD090000}"/>
    <cellStyle name="Millares 4 2 4 2 4 2" xfId="25567" xr:uid="{00000000-0005-0000-0000-0000AE090000}"/>
    <cellStyle name="Millares 4 2 4 2 5" xfId="17421" xr:uid="{00000000-0005-0000-0000-0000AF090000}"/>
    <cellStyle name="Millares 4 2 4 3" xfId="1830" xr:uid="{00000000-0005-0000-0000-0000B0090000}"/>
    <cellStyle name="Millares 4 2 4 3 2" xfId="7129" xr:uid="{00000000-0005-0000-0000-0000B1090000}"/>
    <cellStyle name="Millares 4 2 4 3 2 2" xfId="15275" xr:uid="{00000000-0005-0000-0000-0000B2090000}"/>
    <cellStyle name="Millares 4 2 4 3 2 2 2" xfId="31571" xr:uid="{00000000-0005-0000-0000-0000B3090000}"/>
    <cellStyle name="Millares 4 2 4 3 2 3" xfId="23425" xr:uid="{00000000-0005-0000-0000-0000B4090000}"/>
    <cellStyle name="Millares 4 2 4 3 3" xfId="9976" xr:uid="{00000000-0005-0000-0000-0000B5090000}"/>
    <cellStyle name="Millares 4 2 4 3 3 2" xfId="26272" xr:uid="{00000000-0005-0000-0000-0000B6090000}"/>
    <cellStyle name="Millares 4 2 4 3 4" xfId="18126" xr:uid="{00000000-0005-0000-0000-0000B7090000}"/>
    <cellStyle name="Millares 4 2 4 4" xfId="5719" xr:uid="{00000000-0005-0000-0000-0000B8090000}"/>
    <cellStyle name="Millares 4 2 4 4 2" xfId="13865" xr:uid="{00000000-0005-0000-0000-0000B9090000}"/>
    <cellStyle name="Millares 4 2 4 4 2 2" xfId="30161" xr:uid="{00000000-0005-0000-0000-0000BA090000}"/>
    <cellStyle name="Millares 4 2 4 4 3" xfId="22015" xr:uid="{00000000-0005-0000-0000-0000BB090000}"/>
    <cellStyle name="Millares 4 2 4 5" xfId="8566" xr:uid="{00000000-0005-0000-0000-0000BC090000}"/>
    <cellStyle name="Millares 4 2 4 5 2" xfId="24862" xr:uid="{00000000-0005-0000-0000-0000BD090000}"/>
    <cellStyle name="Millares 4 2 4 6" xfId="16716" xr:uid="{00000000-0005-0000-0000-0000BE090000}"/>
    <cellStyle name="Millares 4 2 5" xfId="781" xr:uid="{00000000-0005-0000-0000-0000BF090000}"/>
    <cellStyle name="Millares 4 2 5 2" xfId="2191" xr:uid="{00000000-0005-0000-0000-0000C0090000}"/>
    <cellStyle name="Millares 4 2 5 2 2" xfId="7490" xr:uid="{00000000-0005-0000-0000-0000C1090000}"/>
    <cellStyle name="Millares 4 2 5 2 2 2" xfId="15636" xr:uid="{00000000-0005-0000-0000-0000C2090000}"/>
    <cellStyle name="Millares 4 2 5 2 2 2 2" xfId="31932" xr:uid="{00000000-0005-0000-0000-0000C3090000}"/>
    <cellStyle name="Millares 4 2 5 2 2 3" xfId="23786" xr:uid="{00000000-0005-0000-0000-0000C4090000}"/>
    <cellStyle name="Millares 4 2 5 2 3" xfId="10337" xr:uid="{00000000-0005-0000-0000-0000C5090000}"/>
    <cellStyle name="Millares 4 2 5 2 3 2" xfId="26633" xr:uid="{00000000-0005-0000-0000-0000C6090000}"/>
    <cellStyle name="Millares 4 2 5 2 4" xfId="18487" xr:uid="{00000000-0005-0000-0000-0000C7090000}"/>
    <cellStyle name="Millares 4 2 5 3" xfId="6080" xr:uid="{00000000-0005-0000-0000-0000C8090000}"/>
    <cellStyle name="Millares 4 2 5 3 2" xfId="14226" xr:uid="{00000000-0005-0000-0000-0000C9090000}"/>
    <cellStyle name="Millares 4 2 5 3 2 2" xfId="30522" xr:uid="{00000000-0005-0000-0000-0000CA090000}"/>
    <cellStyle name="Millares 4 2 5 3 3" xfId="22376" xr:uid="{00000000-0005-0000-0000-0000CB090000}"/>
    <cellStyle name="Millares 4 2 5 4" xfId="8927" xr:uid="{00000000-0005-0000-0000-0000CC090000}"/>
    <cellStyle name="Millares 4 2 5 4 2" xfId="25223" xr:uid="{00000000-0005-0000-0000-0000CD090000}"/>
    <cellStyle name="Millares 4 2 5 5" xfId="17077" xr:uid="{00000000-0005-0000-0000-0000CE090000}"/>
    <cellStyle name="Millares 4 2 6" xfId="1486" xr:uid="{00000000-0005-0000-0000-0000CF090000}"/>
    <cellStyle name="Millares 4 2 6 2" xfId="6785" xr:uid="{00000000-0005-0000-0000-0000D0090000}"/>
    <cellStyle name="Millares 4 2 6 2 2" xfId="14931" xr:uid="{00000000-0005-0000-0000-0000D1090000}"/>
    <cellStyle name="Millares 4 2 6 2 2 2" xfId="31227" xr:uid="{00000000-0005-0000-0000-0000D2090000}"/>
    <cellStyle name="Millares 4 2 6 2 3" xfId="23081" xr:uid="{00000000-0005-0000-0000-0000D3090000}"/>
    <cellStyle name="Millares 4 2 6 3" xfId="9632" xr:uid="{00000000-0005-0000-0000-0000D4090000}"/>
    <cellStyle name="Millares 4 2 6 3 2" xfId="25928" xr:uid="{00000000-0005-0000-0000-0000D5090000}"/>
    <cellStyle name="Millares 4 2 6 4" xfId="17782" xr:uid="{00000000-0005-0000-0000-0000D6090000}"/>
    <cellStyle name="Millares 4 2 7" xfId="5375" xr:uid="{00000000-0005-0000-0000-0000D7090000}"/>
    <cellStyle name="Millares 4 2 7 2" xfId="13521" xr:uid="{00000000-0005-0000-0000-0000D8090000}"/>
    <cellStyle name="Millares 4 2 7 2 2" xfId="29817" xr:uid="{00000000-0005-0000-0000-0000D9090000}"/>
    <cellStyle name="Millares 4 2 7 3" xfId="21671" xr:uid="{00000000-0005-0000-0000-0000DA090000}"/>
    <cellStyle name="Millares 4 2 8" xfId="8222" xr:uid="{00000000-0005-0000-0000-0000DB090000}"/>
    <cellStyle name="Millares 4 2 8 2" xfId="24518" xr:uid="{00000000-0005-0000-0000-0000DC090000}"/>
    <cellStyle name="Millares 4 2 9" xfId="16372" xr:uid="{00000000-0005-0000-0000-0000DD090000}"/>
    <cellStyle name="Millares 4 3" xfId="121" xr:uid="{00000000-0005-0000-0000-0000DE090000}"/>
    <cellStyle name="Millares 4 3 2" xfId="465" xr:uid="{00000000-0005-0000-0000-0000DF090000}"/>
    <cellStyle name="Millares 4 3 2 2" xfId="1171" xr:uid="{00000000-0005-0000-0000-0000E0090000}"/>
    <cellStyle name="Millares 4 3 2 2 2" xfId="2581" xr:uid="{00000000-0005-0000-0000-0000E1090000}"/>
    <cellStyle name="Millares 4 3 2 2 2 2" xfId="7880" xr:uid="{00000000-0005-0000-0000-0000E2090000}"/>
    <cellStyle name="Millares 4 3 2 2 2 2 2" xfId="16026" xr:uid="{00000000-0005-0000-0000-0000E3090000}"/>
    <cellStyle name="Millares 4 3 2 2 2 2 2 2" xfId="32322" xr:uid="{00000000-0005-0000-0000-0000E4090000}"/>
    <cellStyle name="Millares 4 3 2 2 2 2 3" xfId="24176" xr:uid="{00000000-0005-0000-0000-0000E5090000}"/>
    <cellStyle name="Millares 4 3 2 2 2 3" xfId="10727" xr:uid="{00000000-0005-0000-0000-0000E6090000}"/>
    <cellStyle name="Millares 4 3 2 2 2 3 2" xfId="27023" xr:uid="{00000000-0005-0000-0000-0000E7090000}"/>
    <cellStyle name="Millares 4 3 2 2 2 4" xfId="18877" xr:uid="{00000000-0005-0000-0000-0000E8090000}"/>
    <cellStyle name="Millares 4 3 2 2 3" xfId="6470" xr:uid="{00000000-0005-0000-0000-0000E9090000}"/>
    <cellStyle name="Millares 4 3 2 2 3 2" xfId="14616" xr:uid="{00000000-0005-0000-0000-0000EA090000}"/>
    <cellStyle name="Millares 4 3 2 2 3 2 2" xfId="30912" xr:uid="{00000000-0005-0000-0000-0000EB090000}"/>
    <cellStyle name="Millares 4 3 2 2 3 3" xfId="22766" xr:uid="{00000000-0005-0000-0000-0000EC090000}"/>
    <cellStyle name="Millares 4 3 2 2 4" xfId="9317" xr:uid="{00000000-0005-0000-0000-0000ED090000}"/>
    <cellStyle name="Millares 4 3 2 2 4 2" xfId="25613" xr:uid="{00000000-0005-0000-0000-0000EE090000}"/>
    <cellStyle name="Millares 4 3 2 2 5" xfId="17467" xr:uid="{00000000-0005-0000-0000-0000EF090000}"/>
    <cellStyle name="Millares 4 3 2 3" xfId="1876" xr:uid="{00000000-0005-0000-0000-0000F0090000}"/>
    <cellStyle name="Millares 4 3 2 3 2" xfId="7175" xr:uid="{00000000-0005-0000-0000-0000F1090000}"/>
    <cellStyle name="Millares 4 3 2 3 2 2" xfId="15321" xr:uid="{00000000-0005-0000-0000-0000F2090000}"/>
    <cellStyle name="Millares 4 3 2 3 2 2 2" xfId="31617" xr:uid="{00000000-0005-0000-0000-0000F3090000}"/>
    <cellStyle name="Millares 4 3 2 3 2 3" xfId="23471" xr:uid="{00000000-0005-0000-0000-0000F4090000}"/>
    <cellStyle name="Millares 4 3 2 3 3" xfId="10022" xr:uid="{00000000-0005-0000-0000-0000F5090000}"/>
    <cellStyle name="Millares 4 3 2 3 3 2" xfId="26318" xr:uid="{00000000-0005-0000-0000-0000F6090000}"/>
    <cellStyle name="Millares 4 3 2 3 4" xfId="18172" xr:uid="{00000000-0005-0000-0000-0000F7090000}"/>
    <cellStyle name="Millares 4 3 2 4" xfId="5765" xr:uid="{00000000-0005-0000-0000-0000F8090000}"/>
    <cellStyle name="Millares 4 3 2 4 2" xfId="13911" xr:uid="{00000000-0005-0000-0000-0000F9090000}"/>
    <cellStyle name="Millares 4 3 2 4 2 2" xfId="30207" xr:uid="{00000000-0005-0000-0000-0000FA090000}"/>
    <cellStyle name="Millares 4 3 2 4 3" xfId="22061" xr:uid="{00000000-0005-0000-0000-0000FB090000}"/>
    <cellStyle name="Millares 4 3 2 5" xfId="8612" xr:uid="{00000000-0005-0000-0000-0000FC090000}"/>
    <cellStyle name="Millares 4 3 2 5 2" xfId="24908" xr:uid="{00000000-0005-0000-0000-0000FD090000}"/>
    <cellStyle name="Millares 4 3 2 6" xfId="16762" xr:uid="{00000000-0005-0000-0000-0000FE090000}"/>
    <cellStyle name="Millares 4 3 3" xfId="827" xr:uid="{00000000-0005-0000-0000-0000FF090000}"/>
    <cellStyle name="Millares 4 3 3 2" xfId="2237" xr:uid="{00000000-0005-0000-0000-0000000A0000}"/>
    <cellStyle name="Millares 4 3 3 2 2" xfId="7536" xr:uid="{00000000-0005-0000-0000-0000010A0000}"/>
    <cellStyle name="Millares 4 3 3 2 2 2" xfId="15682" xr:uid="{00000000-0005-0000-0000-0000020A0000}"/>
    <cellStyle name="Millares 4 3 3 2 2 2 2" xfId="31978" xr:uid="{00000000-0005-0000-0000-0000030A0000}"/>
    <cellStyle name="Millares 4 3 3 2 2 3" xfId="23832" xr:uid="{00000000-0005-0000-0000-0000040A0000}"/>
    <cellStyle name="Millares 4 3 3 2 3" xfId="10383" xr:uid="{00000000-0005-0000-0000-0000050A0000}"/>
    <cellStyle name="Millares 4 3 3 2 3 2" xfId="26679" xr:uid="{00000000-0005-0000-0000-0000060A0000}"/>
    <cellStyle name="Millares 4 3 3 2 4" xfId="18533" xr:uid="{00000000-0005-0000-0000-0000070A0000}"/>
    <cellStyle name="Millares 4 3 3 3" xfId="6126" xr:uid="{00000000-0005-0000-0000-0000080A0000}"/>
    <cellStyle name="Millares 4 3 3 3 2" xfId="14272" xr:uid="{00000000-0005-0000-0000-0000090A0000}"/>
    <cellStyle name="Millares 4 3 3 3 2 2" xfId="30568" xr:uid="{00000000-0005-0000-0000-00000A0A0000}"/>
    <cellStyle name="Millares 4 3 3 3 3" xfId="22422" xr:uid="{00000000-0005-0000-0000-00000B0A0000}"/>
    <cellStyle name="Millares 4 3 3 4" xfId="8973" xr:uid="{00000000-0005-0000-0000-00000C0A0000}"/>
    <cellStyle name="Millares 4 3 3 4 2" xfId="25269" xr:uid="{00000000-0005-0000-0000-00000D0A0000}"/>
    <cellStyle name="Millares 4 3 3 5" xfId="17123" xr:uid="{00000000-0005-0000-0000-00000E0A0000}"/>
    <cellStyle name="Millares 4 3 4" xfId="1532" xr:uid="{00000000-0005-0000-0000-00000F0A0000}"/>
    <cellStyle name="Millares 4 3 4 2" xfId="6831" xr:uid="{00000000-0005-0000-0000-0000100A0000}"/>
    <cellStyle name="Millares 4 3 4 2 2" xfId="14977" xr:uid="{00000000-0005-0000-0000-0000110A0000}"/>
    <cellStyle name="Millares 4 3 4 2 2 2" xfId="31273" xr:uid="{00000000-0005-0000-0000-0000120A0000}"/>
    <cellStyle name="Millares 4 3 4 2 3" xfId="23127" xr:uid="{00000000-0005-0000-0000-0000130A0000}"/>
    <cellStyle name="Millares 4 3 4 3" xfId="9678" xr:uid="{00000000-0005-0000-0000-0000140A0000}"/>
    <cellStyle name="Millares 4 3 4 3 2" xfId="25974" xr:uid="{00000000-0005-0000-0000-0000150A0000}"/>
    <cellStyle name="Millares 4 3 4 4" xfId="17828" xr:uid="{00000000-0005-0000-0000-0000160A0000}"/>
    <cellStyle name="Millares 4 3 5" xfId="5421" xr:uid="{00000000-0005-0000-0000-0000170A0000}"/>
    <cellStyle name="Millares 4 3 5 2" xfId="13567" xr:uid="{00000000-0005-0000-0000-0000180A0000}"/>
    <cellStyle name="Millares 4 3 5 2 2" xfId="29863" xr:uid="{00000000-0005-0000-0000-0000190A0000}"/>
    <cellStyle name="Millares 4 3 5 3" xfId="21717" xr:uid="{00000000-0005-0000-0000-00001A0A0000}"/>
    <cellStyle name="Millares 4 3 6" xfId="8268" xr:uid="{00000000-0005-0000-0000-00001B0A0000}"/>
    <cellStyle name="Millares 4 3 6 2" xfId="24564" xr:uid="{00000000-0005-0000-0000-00001C0A0000}"/>
    <cellStyle name="Millares 4 3 7" xfId="16418" xr:uid="{00000000-0005-0000-0000-00001D0A0000}"/>
    <cellStyle name="Millares 4 4" xfId="285" xr:uid="{00000000-0005-0000-0000-00001E0A0000}"/>
    <cellStyle name="Millares 4 4 2" xfId="629" xr:uid="{00000000-0005-0000-0000-00001F0A0000}"/>
    <cellStyle name="Millares 4 4 2 2" xfId="1335" xr:uid="{00000000-0005-0000-0000-0000200A0000}"/>
    <cellStyle name="Millares 4 4 2 2 2" xfId="2745" xr:uid="{00000000-0005-0000-0000-0000210A0000}"/>
    <cellStyle name="Millares 4 4 2 2 2 2" xfId="8044" xr:uid="{00000000-0005-0000-0000-0000220A0000}"/>
    <cellStyle name="Millares 4 4 2 2 2 2 2" xfId="16190" xr:uid="{00000000-0005-0000-0000-0000230A0000}"/>
    <cellStyle name="Millares 4 4 2 2 2 2 2 2" xfId="32486" xr:uid="{00000000-0005-0000-0000-0000240A0000}"/>
    <cellStyle name="Millares 4 4 2 2 2 2 3" xfId="24340" xr:uid="{00000000-0005-0000-0000-0000250A0000}"/>
    <cellStyle name="Millares 4 4 2 2 2 3" xfId="10891" xr:uid="{00000000-0005-0000-0000-0000260A0000}"/>
    <cellStyle name="Millares 4 4 2 2 2 3 2" xfId="27187" xr:uid="{00000000-0005-0000-0000-0000270A0000}"/>
    <cellStyle name="Millares 4 4 2 2 2 4" xfId="19041" xr:uid="{00000000-0005-0000-0000-0000280A0000}"/>
    <cellStyle name="Millares 4 4 2 2 3" xfId="6634" xr:uid="{00000000-0005-0000-0000-0000290A0000}"/>
    <cellStyle name="Millares 4 4 2 2 3 2" xfId="14780" xr:uid="{00000000-0005-0000-0000-00002A0A0000}"/>
    <cellStyle name="Millares 4 4 2 2 3 2 2" xfId="31076" xr:uid="{00000000-0005-0000-0000-00002B0A0000}"/>
    <cellStyle name="Millares 4 4 2 2 3 3" xfId="22930" xr:uid="{00000000-0005-0000-0000-00002C0A0000}"/>
    <cellStyle name="Millares 4 4 2 2 4" xfId="9481" xr:uid="{00000000-0005-0000-0000-00002D0A0000}"/>
    <cellStyle name="Millares 4 4 2 2 4 2" xfId="25777" xr:uid="{00000000-0005-0000-0000-00002E0A0000}"/>
    <cellStyle name="Millares 4 4 2 2 5" xfId="17631" xr:uid="{00000000-0005-0000-0000-00002F0A0000}"/>
    <cellStyle name="Millares 4 4 2 3" xfId="2040" xr:uid="{00000000-0005-0000-0000-0000300A0000}"/>
    <cellStyle name="Millares 4 4 2 3 2" xfId="7339" xr:uid="{00000000-0005-0000-0000-0000310A0000}"/>
    <cellStyle name="Millares 4 4 2 3 2 2" xfId="15485" xr:uid="{00000000-0005-0000-0000-0000320A0000}"/>
    <cellStyle name="Millares 4 4 2 3 2 2 2" xfId="31781" xr:uid="{00000000-0005-0000-0000-0000330A0000}"/>
    <cellStyle name="Millares 4 4 2 3 2 3" xfId="23635" xr:uid="{00000000-0005-0000-0000-0000340A0000}"/>
    <cellStyle name="Millares 4 4 2 3 3" xfId="10186" xr:uid="{00000000-0005-0000-0000-0000350A0000}"/>
    <cellStyle name="Millares 4 4 2 3 3 2" xfId="26482" xr:uid="{00000000-0005-0000-0000-0000360A0000}"/>
    <cellStyle name="Millares 4 4 2 3 4" xfId="18336" xr:uid="{00000000-0005-0000-0000-0000370A0000}"/>
    <cellStyle name="Millares 4 4 2 4" xfId="5929" xr:uid="{00000000-0005-0000-0000-0000380A0000}"/>
    <cellStyle name="Millares 4 4 2 4 2" xfId="14075" xr:uid="{00000000-0005-0000-0000-0000390A0000}"/>
    <cellStyle name="Millares 4 4 2 4 2 2" xfId="30371" xr:uid="{00000000-0005-0000-0000-00003A0A0000}"/>
    <cellStyle name="Millares 4 4 2 4 3" xfId="22225" xr:uid="{00000000-0005-0000-0000-00003B0A0000}"/>
    <cellStyle name="Millares 4 4 2 5" xfId="8776" xr:uid="{00000000-0005-0000-0000-00003C0A0000}"/>
    <cellStyle name="Millares 4 4 2 5 2" xfId="25072" xr:uid="{00000000-0005-0000-0000-00003D0A0000}"/>
    <cellStyle name="Millares 4 4 2 6" xfId="16926" xr:uid="{00000000-0005-0000-0000-00003E0A0000}"/>
    <cellStyle name="Millares 4 4 3" xfId="991" xr:uid="{00000000-0005-0000-0000-00003F0A0000}"/>
    <cellStyle name="Millares 4 4 3 2" xfId="2401" xr:uid="{00000000-0005-0000-0000-0000400A0000}"/>
    <cellStyle name="Millares 4 4 3 2 2" xfId="7700" xr:uid="{00000000-0005-0000-0000-0000410A0000}"/>
    <cellStyle name="Millares 4 4 3 2 2 2" xfId="15846" xr:uid="{00000000-0005-0000-0000-0000420A0000}"/>
    <cellStyle name="Millares 4 4 3 2 2 2 2" xfId="32142" xr:uid="{00000000-0005-0000-0000-0000430A0000}"/>
    <cellStyle name="Millares 4 4 3 2 2 3" xfId="23996" xr:uid="{00000000-0005-0000-0000-0000440A0000}"/>
    <cellStyle name="Millares 4 4 3 2 3" xfId="10547" xr:uid="{00000000-0005-0000-0000-0000450A0000}"/>
    <cellStyle name="Millares 4 4 3 2 3 2" xfId="26843" xr:uid="{00000000-0005-0000-0000-0000460A0000}"/>
    <cellStyle name="Millares 4 4 3 2 4" xfId="18697" xr:uid="{00000000-0005-0000-0000-0000470A0000}"/>
    <cellStyle name="Millares 4 4 3 3" xfId="6290" xr:uid="{00000000-0005-0000-0000-0000480A0000}"/>
    <cellStyle name="Millares 4 4 3 3 2" xfId="14436" xr:uid="{00000000-0005-0000-0000-0000490A0000}"/>
    <cellStyle name="Millares 4 4 3 3 2 2" xfId="30732" xr:uid="{00000000-0005-0000-0000-00004A0A0000}"/>
    <cellStyle name="Millares 4 4 3 3 3" xfId="22586" xr:uid="{00000000-0005-0000-0000-00004B0A0000}"/>
    <cellStyle name="Millares 4 4 3 4" xfId="9137" xr:uid="{00000000-0005-0000-0000-00004C0A0000}"/>
    <cellStyle name="Millares 4 4 3 4 2" xfId="25433" xr:uid="{00000000-0005-0000-0000-00004D0A0000}"/>
    <cellStyle name="Millares 4 4 3 5" xfId="17287" xr:uid="{00000000-0005-0000-0000-00004E0A0000}"/>
    <cellStyle name="Millares 4 4 4" xfId="1696" xr:uid="{00000000-0005-0000-0000-00004F0A0000}"/>
    <cellStyle name="Millares 4 4 4 2" xfId="6995" xr:uid="{00000000-0005-0000-0000-0000500A0000}"/>
    <cellStyle name="Millares 4 4 4 2 2" xfId="15141" xr:uid="{00000000-0005-0000-0000-0000510A0000}"/>
    <cellStyle name="Millares 4 4 4 2 2 2" xfId="31437" xr:uid="{00000000-0005-0000-0000-0000520A0000}"/>
    <cellStyle name="Millares 4 4 4 2 3" xfId="23291" xr:uid="{00000000-0005-0000-0000-0000530A0000}"/>
    <cellStyle name="Millares 4 4 4 3" xfId="9842" xr:uid="{00000000-0005-0000-0000-0000540A0000}"/>
    <cellStyle name="Millares 4 4 4 3 2" xfId="26138" xr:uid="{00000000-0005-0000-0000-0000550A0000}"/>
    <cellStyle name="Millares 4 4 4 4" xfId="17992" xr:uid="{00000000-0005-0000-0000-0000560A0000}"/>
    <cellStyle name="Millares 4 4 5" xfId="5585" xr:uid="{00000000-0005-0000-0000-0000570A0000}"/>
    <cellStyle name="Millares 4 4 5 2" xfId="13731" xr:uid="{00000000-0005-0000-0000-0000580A0000}"/>
    <cellStyle name="Millares 4 4 5 2 2" xfId="30027" xr:uid="{00000000-0005-0000-0000-0000590A0000}"/>
    <cellStyle name="Millares 4 4 5 3" xfId="21881" xr:uid="{00000000-0005-0000-0000-00005A0A0000}"/>
    <cellStyle name="Millares 4 4 6" xfId="8432" xr:uid="{00000000-0005-0000-0000-00005B0A0000}"/>
    <cellStyle name="Millares 4 4 6 2" xfId="24728" xr:uid="{00000000-0005-0000-0000-00005C0A0000}"/>
    <cellStyle name="Millares 4 4 7" xfId="16582" xr:uid="{00000000-0005-0000-0000-00005D0A0000}"/>
    <cellStyle name="Millares 4 5" xfId="375" xr:uid="{00000000-0005-0000-0000-00005E0A0000}"/>
    <cellStyle name="Millares 4 5 2" xfId="1081" xr:uid="{00000000-0005-0000-0000-00005F0A0000}"/>
    <cellStyle name="Millares 4 5 2 2" xfId="2491" xr:uid="{00000000-0005-0000-0000-0000600A0000}"/>
    <cellStyle name="Millares 4 5 2 2 2" xfId="7790" xr:uid="{00000000-0005-0000-0000-0000610A0000}"/>
    <cellStyle name="Millares 4 5 2 2 2 2" xfId="15936" xr:uid="{00000000-0005-0000-0000-0000620A0000}"/>
    <cellStyle name="Millares 4 5 2 2 2 2 2" xfId="32232" xr:uid="{00000000-0005-0000-0000-0000630A0000}"/>
    <cellStyle name="Millares 4 5 2 2 2 3" xfId="24086" xr:uid="{00000000-0005-0000-0000-0000640A0000}"/>
    <cellStyle name="Millares 4 5 2 2 3" xfId="10637" xr:uid="{00000000-0005-0000-0000-0000650A0000}"/>
    <cellStyle name="Millares 4 5 2 2 3 2" xfId="26933" xr:uid="{00000000-0005-0000-0000-0000660A0000}"/>
    <cellStyle name="Millares 4 5 2 2 4" xfId="18787" xr:uid="{00000000-0005-0000-0000-0000670A0000}"/>
    <cellStyle name="Millares 4 5 2 3" xfId="6380" xr:uid="{00000000-0005-0000-0000-0000680A0000}"/>
    <cellStyle name="Millares 4 5 2 3 2" xfId="14526" xr:uid="{00000000-0005-0000-0000-0000690A0000}"/>
    <cellStyle name="Millares 4 5 2 3 2 2" xfId="30822" xr:uid="{00000000-0005-0000-0000-00006A0A0000}"/>
    <cellStyle name="Millares 4 5 2 3 3" xfId="22676" xr:uid="{00000000-0005-0000-0000-00006B0A0000}"/>
    <cellStyle name="Millares 4 5 2 4" xfId="9227" xr:uid="{00000000-0005-0000-0000-00006C0A0000}"/>
    <cellStyle name="Millares 4 5 2 4 2" xfId="25523" xr:uid="{00000000-0005-0000-0000-00006D0A0000}"/>
    <cellStyle name="Millares 4 5 2 5" xfId="17377" xr:uid="{00000000-0005-0000-0000-00006E0A0000}"/>
    <cellStyle name="Millares 4 5 3" xfId="1786" xr:uid="{00000000-0005-0000-0000-00006F0A0000}"/>
    <cellStyle name="Millares 4 5 3 2" xfId="7085" xr:uid="{00000000-0005-0000-0000-0000700A0000}"/>
    <cellStyle name="Millares 4 5 3 2 2" xfId="15231" xr:uid="{00000000-0005-0000-0000-0000710A0000}"/>
    <cellStyle name="Millares 4 5 3 2 2 2" xfId="31527" xr:uid="{00000000-0005-0000-0000-0000720A0000}"/>
    <cellStyle name="Millares 4 5 3 2 3" xfId="23381" xr:uid="{00000000-0005-0000-0000-0000730A0000}"/>
    <cellStyle name="Millares 4 5 3 3" xfId="9932" xr:uid="{00000000-0005-0000-0000-0000740A0000}"/>
    <cellStyle name="Millares 4 5 3 3 2" xfId="26228" xr:uid="{00000000-0005-0000-0000-0000750A0000}"/>
    <cellStyle name="Millares 4 5 3 4" xfId="18082" xr:uid="{00000000-0005-0000-0000-0000760A0000}"/>
    <cellStyle name="Millares 4 5 4" xfId="5675" xr:uid="{00000000-0005-0000-0000-0000770A0000}"/>
    <cellStyle name="Millares 4 5 4 2" xfId="13821" xr:uid="{00000000-0005-0000-0000-0000780A0000}"/>
    <cellStyle name="Millares 4 5 4 2 2" xfId="30117" xr:uid="{00000000-0005-0000-0000-0000790A0000}"/>
    <cellStyle name="Millares 4 5 4 3" xfId="21971" xr:uid="{00000000-0005-0000-0000-00007A0A0000}"/>
    <cellStyle name="Millares 4 5 5" xfId="8522" xr:uid="{00000000-0005-0000-0000-00007B0A0000}"/>
    <cellStyle name="Millares 4 5 5 2" xfId="24818" xr:uid="{00000000-0005-0000-0000-00007C0A0000}"/>
    <cellStyle name="Millares 4 5 6" xfId="16672" xr:uid="{00000000-0005-0000-0000-00007D0A0000}"/>
    <cellStyle name="Millares 4 6" xfId="737" xr:uid="{00000000-0005-0000-0000-00007E0A0000}"/>
    <cellStyle name="Millares 4 6 2" xfId="2147" xr:uid="{00000000-0005-0000-0000-00007F0A0000}"/>
    <cellStyle name="Millares 4 6 2 2" xfId="7446" xr:uid="{00000000-0005-0000-0000-0000800A0000}"/>
    <cellStyle name="Millares 4 6 2 2 2" xfId="15592" xr:uid="{00000000-0005-0000-0000-0000810A0000}"/>
    <cellStyle name="Millares 4 6 2 2 2 2" xfId="31888" xr:uid="{00000000-0005-0000-0000-0000820A0000}"/>
    <cellStyle name="Millares 4 6 2 2 3" xfId="23742" xr:uid="{00000000-0005-0000-0000-0000830A0000}"/>
    <cellStyle name="Millares 4 6 2 3" xfId="10293" xr:uid="{00000000-0005-0000-0000-0000840A0000}"/>
    <cellStyle name="Millares 4 6 2 3 2" xfId="26589" xr:uid="{00000000-0005-0000-0000-0000850A0000}"/>
    <cellStyle name="Millares 4 6 2 4" xfId="18443" xr:uid="{00000000-0005-0000-0000-0000860A0000}"/>
    <cellStyle name="Millares 4 6 3" xfId="6036" xr:uid="{00000000-0005-0000-0000-0000870A0000}"/>
    <cellStyle name="Millares 4 6 3 2" xfId="14182" xr:uid="{00000000-0005-0000-0000-0000880A0000}"/>
    <cellStyle name="Millares 4 6 3 2 2" xfId="30478" xr:uid="{00000000-0005-0000-0000-0000890A0000}"/>
    <cellStyle name="Millares 4 6 3 3" xfId="22332" xr:uid="{00000000-0005-0000-0000-00008A0A0000}"/>
    <cellStyle name="Millares 4 6 4" xfId="8883" xr:uid="{00000000-0005-0000-0000-00008B0A0000}"/>
    <cellStyle name="Millares 4 6 4 2" xfId="25179" xr:uid="{00000000-0005-0000-0000-00008C0A0000}"/>
    <cellStyle name="Millares 4 6 5" xfId="17033" xr:uid="{00000000-0005-0000-0000-00008D0A0000}"/>
    <cellStyle name="Millares 4 7" xfId="1442" xr:uid="{00000000-0005-0000-0000-00008E0A0000}"/>
    <cellStyle name="Millares 4 7 2" xfId="6741" xr:uid="{00000000-0005-0000-0000-00008F0A0000}"/>
    <cellStyle name="Millares 4 7 2 2" xfId="14887" xr:uid="{00000000-0005-0000-0000-0000900A0000}"/>
    <cellStyle name="Millares 4 7 2 2 2" xfId="31183" xr:uid="{00000000-0005-0000-0000-0000910A0000}"/>
    <cellStyle name="Millares 4 7 2 3" xfId="23037" xr:uid="{00000000-0005-0000-0000-0000920A0000}"/>
    <cellStyle name="Millares 4 7 3" xfId="9588" xr:uid="{00000000-0005-0000-0000-0000930A0000}"/>
    <cellStyle name="Millares 4 7 3 2" xfId="25884" xr:uid="{00000000-0005-0000-0000-0000940A0000}"/>
    <cellStyle name="Millares 4 7 4" xfId="17738" xr:uid="{00000000-0005-0000-0000-0000950A0000}"/>
    <cellStyle name="Millares 4 8" xfId="5331" xr:uid="{00000000-0005-0000-0000-0000960A0000}"/>
    <cellStyle name="Millares 4 8 2" xfId="13477" xr:uid="{00000000-0005-0000-0000-0000970A0000}"/>
    <cellStyle name="Millares 4 8 2 2" xfId="29773" xr:uid="{00000000-0005-0000-0000-0000980A0000}"/>
    <cellStyle name="Millares 4 8 3" xfId="21627" xr:uid="{00000000-0005-0000-0000-0000990A0000}"/>
    <cellStyle name="Millares 4 9" xfId="8178" xr:uid="{00000000-0005-0000-0000-00009A0A0000}"/>
    <cellStyle name="Millares 4 9 2" xfId="24474" xr:uid="{00000000-0005-0000-0000-00009B0A0000}"/>
    <cellStyle name="Millares 5" xfId="53" xr:uid="{00000000-0005-0000-0000-00009C0A0000}"/>
    <cellStyle name="Millares 5 2" xfId="143" xr:uid="{00000000-0005-0000-0000-00009D0A0000}"/>
    <cellStyle name="Millares 5 2 2" xfId="487" xr:uid="{00000000-0005-0000-0000-00009E0A0000}"/>
    <cellStyle name="Millares 5 2 2 2" xfId="1193" xr:uid="{00000000-0005-0000-0000-00009F0A0000}"/>
    <cellStyle name="Millares 5 2 2 2 2" xfId="2603" xr:uid="{00000000-0005-0000-0000-0000A00A0000}"/>
    <cellStyle name="Millares 5 2 2 2 2 2" xfId="7902" xr:uid="{00000000-0005-0000-0000-0000A10A0000}"/>
    <cellStyle name="Millares 5 2 2 2 2 2 2" xfId="16048" xr:uid="{00000000-0005-0000-0000-0000A20A0000}"/>
    <cellStyle name="Millares 5 2 2 2 2 2 2 2" xfId="32344" xr:uid="{00000000-0005-0000-0000-0000A30A0000}"/>
    <cellStyle name="Millares 5 2 2 2 2 2 3" xfId="24198" xr:uid="{00000000-0005-0000-0000-0000A40A0000}"/>
    <cellStyle name="Millares 5 2 2 2 2 3" xfId="10749" xr:uid="{00000000-0005-0000-0000-0000A50A0000}"/>
    <cellStyle name="Millares 5 2 2 2 2 3 2" xfId="27045" xr:uid="{00000000-0005-0000-0000-0000A60A0000}"/>
    <cellStyle name="Millares 5 2 2 2 2 4" xfId="18899" xr:uid="{00000000-0005-0000-0000-0000A70A0000}"/>
    <cellStyle name="Millares 5 2 2 2 3" xfId="6492" xr:uid="{00000000-0005-0000-0000-0000A80A0000}"/>
    <cellStyle name="Millares 5 2 2 2 3 2" xfId="14638" xr:uid="{00000000-0005-0000-0000-0000A90A0000}"/>
    <cellStyle name="Millares 5 2 2 2 3 2 2" xfId="30934" xr:uid="{00000000-0005-0000-0000-0000AA0A0000}"/>
    <cellStyle name="Millares 5 2 2 2 3 3" xfId="22788" xr:uid="{00000000-0005-0000-0000-0000AB0A0000}"/>
    <cellStyle name="Millares 5 2 2 2 4" xfId="9339" xr:uid="{00000000-0005-0000-0000-0000AC0A0000}"/>
    <cellStyle name="Millares 5 2 2 2 4 2" xfId="25635" xr:uid="{00000000-0005-0000-0000-0000AD0A0000}"/>
    <cellStyle name="Millares 5 2 2 2 5" xfId="17489" xr:uid="{00000000-0005-0000-0000-0000AE0A0000}"/>
    <cellStyle name="Millares 5 2 2 3" xfId="1898" xr:uid="{00000000-0005-0000-0000-0000AF0A0000}"/>
    <cellStyle name="Millares 5 2 2 3 2" xfId="7197" xr:uid="{00000000-0005-0000-0000-0000B00A0000}"/>
    <cellStyle name="Millares 5 2 2 3 2 2" xfId="15343" xr:uid="{00000000-0005-0000-0000-0000B10A0000}"/>
    <cellStyle name="Millares 5 2 2 3 2 2 2" xfId="31639" xr:uid="{00000000-0005-0000-0000-0000B20A0000}"/>
    <cellStyle name="Millares 5 2 2 3 2 3" xfId="23493" xr:uid="{00000000-0005-0000-0000-0000B30A0000}"/>
    <cellStyle name="Millares 5 2 2 3 3" xfId="10044" xr:uid="{00000000-0005-0000-0000-0000B40A0000}"/>
    <cellStyle name="Millares 5 2 2 3 3 2" xfId="26340" xr:uid="{00000000-0005-0000-0000-0000B50A0000}"/>
    <cellStyle name="Millares 5 2 2 3 4" xfId="18194" xr:uid="{00000000-0005-0000-0000-0000B60A0000}"/>
    <cellStyle name="Millares 5 2 2 4" xfId="5787" xr:uid="{00000000-0005-0000-0000-0000B70A0000}"/>
    <cellStyle name="Millares 5 2 2 4 2" xfId="13933" xr:uid="{00000000-0005-0000-0000-0000B80A0000}"/>
    <cellStyle name="Millares 5 2 2 4 2 2" xfId="30229" xr:uid="{00000000-0005-0000-0000-0000B90A0000}"/>
    <cellStyle name="Millares 5 2 2 4 3" xfId="22083" xr:uid="{00000000-0005-0000-0000-0000BA0A0000}"/>
    <cellStyle name="Millares 5 2 2 5" xfId="8634" xr:uid="{00000000-0005-0000-0000-0000BB0A0000}"/>
    <cellStyle name="Millares 5 2 2 5 2" xfId="24930" xr:uid="{00000000-0005-0000-0000-0000BC0A0000}"/>
    <cellStyle name="Millares 5 2 2 6" xfId="16784" xr:uid="{00000000-0005-0000-0000-0000BD0A0000}"/>
    <cellStyle name="Millares 5 2 3" xfId="849" xr:uid="{00000000-0005-0000-0000-0000BE0A0000}"/>
    <cellStyle name="Millares 5 2 3 2" xfId="2259" xr:uid="{00000000-0005-0000-0000-0000BF0A0000}"/>
    <cellStyle name="Millares 5 2 3 2 2" xfId="7558" xr:uid="{00000000-0005-0000-0000-0000C00A0000}"/>
    <cellStyle name="Millares 5 2 3 2 2 2" xfId="15704" xr:uid="{00000000-0005-0000-0000-0000C10A0000}"/>
    <cellStyle name="Millares 5 2 3 2 2 2 2" xfId="32000" xr:uid="{00000000-0005-0000-0000-0000C20A0000}"/>
    <cellStyle name="Millares 5 2 3 2 2 3" xfId="23854" xr:uid="{00000000-0005-0000-0000-0000C30A0000}"/>
    <cellStyle name="Millares 5 2 3 2 3" xfId="10405" xr:uid="{00000000-0005-0000-0000-0000C40A0000}"/>
    <cellStyle name="Millares 5 2 3 2 3 2" xfId="26701" xr:uid="{00000000-0005-0000-0000-0000C50A0000}"/>
    <cellStyle name="Millares 5 2 3 2 4" xfId="18555" xr:uid="{00000000-0005-0000-0000-0000C60A0000}"/>
    <cellStyle name="Millares 5 2 3 3" xfId="6148" xr:uid="{00000000-0005-0000-0000-0000C70A0000}"/>
    <cellStyle name="Millares 5 2 3 3 2" xfId="14294" xr:uid="{00000000-0005-0000-0000-0000C80A0000}"/>
    <cellStyle name="Millares 5 2 3 3 2 2" xfId="30590" xr:uid="{00000000-0005-0000-0000-0000C90A0000}"/>
    <cellStyle name="Millares 5 2 3 3 3" xfId="22444" xr:uid="{00000000-0005-0000-0000-0000CA0A0000}"/>
    <cellStyle name="Millares 5 2 3 4" xfId="8995" xr:uid="{00000000-0005-0000-0000-0000CB0A0000}"/>
    <cellStyle name="Millares 5 2 3 4 2" xfId="25291" xr:uid="{00000000-0005-0000-0000-0000CC0A0000}"/>
    <cellStyle name="Millares 5 2 3 5" xfId="17145" xr:uid="{00000000-0005-0000-0000-0000CD0A0000}"/>
    <cellStyle name="Millares 5 2 4" xfId="1554" xr:uid="{00000000-0005-0000-0000-0000CE0A0000}"/>
    <cellStyle name="Millares 5 2 4 2" xfId="6853" xr:uid="{00000000-0005-0000-0000-0000CF0A0000}"/>
    <cellStyle name="Millares 5 2 4 2 2" xfId="14999" xr:uid="{00000000-0005-0000-0000-0000D00A0000}"/>
    <cellStyle name="Millares 5 2 4 2 2 2" xfId="31295" xr:uid="{00000000-0005-0000-0000-0000D10A0000}"/>
    <cellStyle name="Millares 5 2 4 2 3" xfId="23149" xr:uid="{00000000-0005-0000-0000-0000D20A0000}"/>
    <cellStyle name="Millares 5 2 4 3" xfId="9700" xr:uid="{00000000-0005-0000-0000-0000D30A0000}"/>
    <cellStyle name="Millares 5 2 4 3 2" xfId="25996" xr:uid="{00000000-0005-0000-0000-0000D40A0000}"/>
    <cellStyle name="Millares 5 2 4 4" xfId="17850" xr:uid="{00000000-0005-0000-0000-0000D50A0000}"/>
    <cellStyle name="Millares 5 2 5" xfId="5443" xr:uid="{00000000-0005-0000-0000-0000D60A0000}"/>
    <cellStyle name="Millares 5 2 5 2" xfId="13589" xr:uid="{00000000-0005-0000-0000-0000D70A0000}"/>
    <cellStyle name="Millares 5 2 5 2 2" xfId="29885" xr:uid="{00000000-0005-0000-0000-0000D80A0000}"/>
    <cellStyle name="Millares 5 2 5 3" xfId="21739" xr:uid="{00000000-0005-0000-0000-0000D90A0000}"/>
    <cellStyle name="Millares 5 2 6" xfId="8290" xr:uid="{00000000-0005-0000-0000-0000DA0A0000}"/>
    <cellStyle name="Millares 5 2 6 2" xfId="24586" xr:uid="{00000000-0005-0000-0000-0000DB0A0000}"/>
    <cellStyle name="Millares 5 2 7" xfId="16440" xr:uid="{00000000-0005-0000-0000-0000DC0A0000}"/>
    <cellStyle name="Millares 5 3" xfId="307" xr:uid="{00000000-0005-0000-0000-0000DD0A0000}"/>
    <cellStyle name="Millares 5 3 2" xfId="651" xr:uid="{00000000-0005-0000-0000-0000DE0A0000}"/>
    <cellStyle name="Millares 5 3 2 2" xfId="1357" xr:uid="{00000000-0005-0000-0000-0000DF0A0000}"/>
    <cellStyle name="Millares 5 3 2 2 2" xfId="2767" xr:uid="{00000000-0005-0000-0000-0000E00A0000}"/>
    <cellStyle name="Millares 5 3 2 2 2 2" xfId="8066" xr:uid="{00000000-0005-0000-0000-0000E10A0000}"/>
    <cellStyle name="Millares 5 3 2 2 2 2 2" xfId="16212" xr:uid="{00000000-0005-0000-0000-0000E20A0000}"/>
    <cellStyle name="Millares 5 3 2 2 2 2 2 2" xfId="32508" xr:uid="{00000000-0005-0000-0000-0000E30A0000}"/>
    <cellStyle name="Millares 5 3 2 2 2 2 3" xfId="24362" xr:uid="{00000000-0005-0000-0000-0000E40A0000}"/>
    <cellStyle name="Millares 5 3 2 2 2 3" xfId="10913" xr:uid="{00000000-0005-0000-0000-0000E50A0000}"/>
    <cellStyle name="Millares 5 3 2 2 2 3 2" xfId="27209" xr:uid="{00000000-0005-0000-0000-0000E60A0000}"/>
    <cellStyle name="Millares 5 3 2 2 2 4" xfId="19063" xr:uid="{00000000-0005-0000-0000-0000E70A0000}"/>
    <cellStyle name="Millares 5 3 2 2 3" xfId="6656" xr:uid="{00000000-0005-0000-0000-0000E80A0000}"/>
    <cellStyle name="Millares 5 3 2 2 3 2" xfId="14802" xr:uid="{00000000-0005-0000-0000-0000E90A0000}"/>
    <cellStyle name="Millares 5 3 2 2 3 2 2" xfId="31098" xr:uid="{00000000-0005-0000-0000-0000EA0A0000}"/>
    <cellStyle name="Millares 5 3 2 2 3 3" xfId="22952" xr:uid="{00000000-0005-0000-0000-0000EB0A0000}"/>
    <cellStyle name="Millares 5 3 2 2 4" xfId="9503" xr:uid="{00000000-0005-0000-0000-0000EC0A0000}"/>
    <cellStyle name="Millares 5 3 2 2 4 2" xfId="25799" xr:uid="{00000000-0005-0000-0000-0000ED0A0000}"/>
    <cellStyle name="Millares 5 3 2 2 5" xfId="17653" xr:uid="{00000000-0005-0000-0000-0000EE0A0000}"/>
    <cellStyle name="Millares 5 3 2 3" xfId="2062" xr:uid="{00000000-0005-0000-0000-0000EF0A0000}"/>
    <cellStyle name="Millares 5 3 2 3 2" xfId="7361" xr:uid="{00000000-0005-0000-0000-0000F00A0000}"/>
    <cellStyle name="Millares 5 3 2 3 2 2" xfId="15507" xr:uid="{00000000-0005-0000-0000-0000F10A0000}"/>
    <cellStyle name="Millares 5 3 2 3 2 2 2" xfId="31803" xr:uid="{00000000-0005-0000-0000-0000F20A0000}"/>
    <cellStyle name="Millares 5 3 2 3 2 3" xfId="23657" xr:uid="{00000000-0005-0000-0000-0000F30A0000}"/>
    <cellStyle name="Millares 5 3 2 3 3" xfId="10208" xr:uid="{00000000-0005-0000-0000-0000F40A0000}"/>
    <cellStyle name="Millares 5 3 2 3 3 2" xfId="26504" xr:uid="{00000000-0005-0000-0000-0000F50A0000}"/>
    <cellStyle name="Millares 5 3 2 3 4" xfId="18358" xr:uid="{00000000-0005-0000-0000-0000F60A0000}"/>
    <cellStyle name="Millares 5 3 2 4" xfId="5951" xr:uid="{00000000-0005-0000-0000-0000F70A0000}"/>
    <cellStyle name="Millares 5 3 2 4 2" xfId="14097" xr:uid="{00000000-0005-0000-0000-0000F80A0000}"/>
    <cellStyle name="Millares 5 3 2 4 2 2" xfId="30393" xr:uid="{00000000-0005-0000-0000-0000F90A0000}"/>
    <cellStyle name="Millares 5 3 2 4 3" xfId="22247" xr:uid="{00000000-0005-0000-0000-0000FA0A0000}"/>
    <cellStyle name="Millares 5 3 2 5" xfId="8798" xr:uid="{00000000-0005-0000-0000-0000FB0A0000}"/>
    <cellStyle name="Millares 5 3 2 5 2" xfId="25094" xr:uid="{00000000-0005-0000-0000-0000FC0A0000}"/>
    <cellStyle name="Millares 5 3 2 6" xfId="16948" xr:uid="{00000000-0005-0000-0000-0000FD0A0000}"/>
    <cellStyle name="Millares 5 3 3" xfId="1013" xr:uid="{00000000-0005-0000-0000-0000FE0A0000}"/>
    <cellStyle name="Millares 5 3 3 2" xfId="2423" xr:uid="{00000000-0005-0000-0000-0000FF0A0000}"/>
    <cellStyle name="Millares 5 3 3 2 2" xfId="7722" xr:uid="{00000000-0005-0000-0000-0000000B0000}"/>
    <cellStyle name="Millares 5 3 3 2 2 2" xfId="15868" xr:uid="{00000000-0005-0000-0000-0000010B0000}"/>
    <cellStyle name="Millares 5 3 3 2 2 2 2" xfId="32164" xr:uid="{00000000-0005-0000-0000-0000020B0000}"/>
    <cellStyle name="Millares 5 3 3 2 2 3" xfId="24018" xr:uid="{00000000-0005-0000-0000-0000030B0000}"/>
    <cellStyle name="Millares 5 3 3 2 3" xfId="10569" xr:uid="{00000000-0005-0000-0000-0000040B0000}"/>
    <cellStyle name="Millares 5 3 3 2 3 2" xfId="26865" xr:uid="{00000000-0005-0000-0000-0000050B0000}"/>
    <cellStyle name="Millares 5 3 3 2 4" xfId="18719" xr:uid="{00000000-0005-0000-0000-0000060B0000}"/>
    <cellStyle name="Millares 5 3 3 3" xfId="6312" xr:uid="{00000000-0005-0000-0000-0000070B0000}"/>
    <cellStyle name="Millares 5 3 3 3 2" xfId="14458" xr:uid="{00000000-0005-0000-0000-0000080B0000}"/>
    <cellStyle name="Millares 5 3 3 3 2 2" xfId="30754" xr:uid="{00000000-0005-0000-0000-0000090B0000}"/>
    <cellStyle name="Millares 5 3 3 3 3" xfId="22608" xr:uid="{00000000-0005-0000-0000-00000A0B0000}"/>
    <cellStyle name="Millares 5 3 3 4" xfId="9159" xr:uid="{00000000-0005-0000-0000-00000B0B0000}"/>
    <cellStyle name="Millares 5 3 3 4 2" xfId="25455" xr:uid="{00000000-0005-0000-0000-00000C0B0000}"/>
    <cellStyle name="Millares 5 3 3 5" xfId="17309" xr:uid="{00000000-0005-0000-0000-00000D0B0000}"/>
    <cellStyle name="Millares 5 3 4" xfId="1718" xr:uid="{00000000-0005-0000-0000-00000E0B0000}"/>
    <cellStyle name="Millares 5 3 4 2" xfId="7017" xr:uid="{00000000-0005-0000-0000-00000F0B0000}"/>
    <cellStyle name="Millares 5 3 4 2 2" xfId="15163" xr:uid="{00000000-0005-0000-0000-0000100B0000}"/>
    <cellStyle name="Millares 5 3 4 2 2 2" xfId="31459" xr:uid="{00000000-0005-0000-0000-0000110B0000}"/>
    <cellStyle name="Millares 5 3 4 2 3" xfId="23313" xr:uid="{00000000-0005-0000-0000-0000120B0000}"/>
    <cellStyle name="Millares 5 3 4 3" xfId="9864" xr:uid="{00000000-0005-0000-0000-0000130B0000}"/>
    <cellStyle name="Millares 5 3 4 3 2" xfId="26160" xr:uid="{00000000-0005-0000-0000-0000140B0000}"/>
    <cellStyle name="Millares 5 3 4 4" xfId="18014" xr:uid="{00000000-0005-0000-0000-0000150B0000}"/>
    <cellStyle name="Millares 5 3 5" xfId="5607" xr:uid="{00000000-0005-0000-0000-0000160B0000}"/>
    <cellStyle name="Millares 5 3 5 2" xfId="13753" xr:uid="{00000000-0005-0000-0000-0000170B0000}"/>
    <cellStyle name="Millares 5 3 5 2 2" xfId="30049" xr:uid="{00000000-0005-0000-0000-0000180B0000}"/>
    <cellStyle name="Millares 5 3 5 3" xfId="21903" xr:uid="{00000000-0005-0000-0000-0000190B0000}"/>
    <cellStyle name="Millares 5 3 6" xfId="8454" xr:uid="{00000000-0005-0000-0000-00001A0B0000}"/>
    <cellStyle name="Millares 5 3 6 2" xfId="24750" xr:uid="{00000000-0005-0000-0000-00001B0B0000}"/>
    <cellStyle name="Millares 5 3 7" xfId="16604" xr:uid="{00000000-0005-0000-0000-00001C0B0000}"/>
    <cellStyle name="Millares 5 4" xfId="397" xr:uid="{00000000-0005-0000-0000-00001D0B0000}"/>
    <cellStyle name="Millares 5 4 2" xfId="1103" xr:uid="{00000000-0005-0000-0000-00001E0B0000}"/>
    <cellStyle name="Millares 5 4 2 2" xfId="2513" xr:uid="{00000000-0005-0000-0000-00001F0B0000}"/>
    <cellStyle name="Millares 5 4 2 2 2" xfId="7812" xr:uid="{00000000-0005-0000-0000-0000200B0000}"/>
    <cellStyle name="Millares 5 4 2 2 2 2" xfId="15958" xr:uid="{00000000-0005-0000-0000-0000210B0000}"/>
    <cellStyle name="Millares 5 4 2 2 2 2 2" xfId="32254" xr:uid="{00000000-0005-0000-0000-0000220B0000}"/>
    <cellStyle name="Millares 5 4 2 2 2 3" xfId="24108" xr:uid="{00000000-0005-0000-0000-0000230B0000}"/>
    <cellStyle name="Millares 5 4 2 2 3" xfId="10659" xr:uid="{00000000-0005-0000-0000-0000240B0000}"/>
    <cellStyle name="Millares 5 4 2 2 3 2" xfId="26955" xr:uid="{00000000-0005-0000-0000-0000250B0000}"/>
    <cellStyle name="Millares 5 4 2 2 4" xfId="18809" xr:uid="{00000000-0005-0000-0000-0000260B0000}"/>
    <cellStyle name="Millares 5 4 2 3" xfId="6402" xr:uid="{00000000-0005-0000-0000-0000270B0000}"/>
    <cellStyle name="Millares 5 4 2 3 2" xfId="14548" xr:uid="{00000000-0005-0000-0000-0000280B0000}"/>
    <cellStyle name="Millares 5 4 2 3 2 2" xfId="30844" xr:uid="{00000000-0005-0000-0000-0000290B0000}"/>
    <cellStyle name="Millares 5 4 2 3 3" xfId="22698" xr:uid="{00000000-0005-0000-0000-00002A0B0000}"/>
    <cellStyle name="Millares 5 4 2 4" xfId="9249" xr:uid="{00000000-0005-0000-0000-00002B0B0000}"/>
    <cellStyle name="Millares 5 4 2 4 2" xfId="25545" xr:uid="{00000000-0005-0000-0000-00002C0B0000}"/>
    <cellStyle name="Millares 5 4 2 5" xfId="17399" xr:uid="{00000000-0005-0000-0000-00002D0B0000}"/>
    <cellStyle name="Millares 5 4 3" xfId="1808" xr:uid="{00000000-0005-0000-0000-00002E0B0000}"/>
    <cellStyle name="Millares 5 4 3 2" xfId="7107" xr:uid="{00000000-0005-0000-0000-00002F0B0000}"/>
    <cellStyle name="Millares 5 4 3 2 2" xfId="15253" xr:uid="{00000000-0005-0000-0000-0000300B0000}"/>
    <cellStyle name="Millares 5 4 3 2 2 2" xfId="31549" xr:uid="{00000000-0005-0000-0000-0000310B0000}"/>
    <cellStyle name="Millares 5 4 3 2 3" xfId="23403" xr:uid="{00000000-0005-0000-0000-0000320B0000}"/>
    <cellStyle name="Millares 5 4 3 3" xfId="9954" xr:uid="{00000000-0005-0000-0000-0000330B0000}"/>
    <cellStyle name="Millares 5 4 3 3 2" xfId="26250" xr:uid="{00000000-0005-0000-0000-0000340B0000}"/>
    <cellStyle name="Millares 5 4 3 4" xfId="18104" xr:uid="{00000000-0005-0000-0000-0000350B0000}"/>
    <cellStyle name="Millares 5 4 4" xfId="5697" xr:uid="{00000000-0005-0000-0000-0000360B0000}"/>
    <cellStyle name="Millares 5 4 4 2" xfId="13843" xr:uid="{00000000-0005-0000-0000-0000370B0000}"/>
    <cellStyle name="Millares 5 4 4 2 2" xfId="30139" xr:uid="{00000000-0005-0000-0000-0000380B0000}"/>
    <cellStyle name="Millares 5 4 4 3" xfId="21993" xr:uid="{00000000-0005-0000-0000-0000390B0000}"/>
    <cellStyle name="Millares 5 4 5" xfId="8544" xr:uid="{00000000-0005-0000-0000-00003A0B0000}"/>
    <cellStyle name="Millares 5 4 5 2" xfId="24840" xr:uid="{00000000-0005-0000-0000-00003B0B0000}"/>
    <cellStyle name="Millares 5 4 6" xfId="16694" xr:uid="{00000000-0005-0000-0000-00003C0B0000}"/>
    <cellStyle name="Millares 5 5" xfId="759" xr:uid="{00000000-0005-0000-0000-00003D0B0000}"/>
    <cellStyle name="Millares 5 5 2" xfId="2169" xr:uid="{00000000-0005-0000-0000-00003E0B0000}"/>
    <cellStyle name="Millares 5 5 2 2" xfId="7468" xr:uid="{00000000-0005-0000-0000-00003F0B0000}"/>
    <cellStyle name="Millares 5 5 2 2 2" xfId="15614" xr:uid="{00000000-0005-0000-0000-0000400B0000}"/>
    <cellStyle name="Millares 5 5 2 2 2 2" xfId="31910" xr:uid="{00000000-0005-0000-0000-0000410B0000}"/>
    <cellStyle name="Millares 5 5 2 2 3" xfId="23764" xr:uid="{00000000-0005-0000-0000-0000420B0000}"/>
    <cellStyle name="Millares 5 5 2 3" xfId="10315" xr:uid="{00000000-0005-0000-0000-0000430B0000}"/>
    <cellStyle name="Millares 5 5 2 3 2" xfId="26611" xr:uid="{00000000-0005-0000-0000-0000440B0000}"/>
    <cellStyle name="Millares 5 5 2 4" xfId="18465" xr:uid="{00000000-0005-0000-0000-0000450B0000}"/>
    <cellStyle name="Millares 5 5 3" xfId="6058" xr:uid="{00000000-0005-0000-0000-0000460B0000}"/>
    <cellStyle name="Millares 5 5 3 2" xfId="14204" xr:uid="{00000000-0005-0000-0000-0000470B0000}"/>
    <cellStyle name="Millares 5 5 3 2 2" xfId="30500" xr:uid="{00000000-0005-0000-0000-0000480B0000}"/>
    <cellStyle name="Millares 5 5 3 3" xfId="22354" xr:uid="{00000000-0005-0000-0000-0000490B0000}"/>
    <cellStyle name="Millares 5 5 4" xfId="8905" xr:uid="{00000000-0005-0000-0000-00004A0B0000}"/>
    <cellStyle name="Millares 5 5 4 2" xfId="25201" xr:uid="{00000000-0005-0000-0000-00004B0B0000}"/>
    <cellStyle name="Millares 5 5 5" xfId="17055" xr:uid="{00000000-0005-0000-0000-00004C0B0000}"/>
    <cellStyle name="Millares 5 6" xfId="1464" xr:uid="{00000000-0005-0000-0000-00004D0B0000}"/>
    <cellStyle name="Millares 5 6 2" xfId="6763" xr:uid="{00000000-0005-0000-0000-00004E0B0000}"/>
    <cellStyle name="Millares 5 6 2 2" xfId="14909" xr:uid="{00000000-0005-0000-0000-00004F0B0000}"/>
    <cellStyle name="Millares 5 6 2 2 2" xfId="31205" xr:uid="{00000000-0005-0000-0000-0000500B0000}"/>
    <cellStyle name="Millares 5 6 2 3" xfId="23059" xr:uid="{00000000-0005-0000-0000-0000510B0000}"/>
    <cellStyle name="Millares 5 6 3" xfId="9610" xr:uid="{00000000-0005-0000-0000-0000520B0000}"/>
    <cellStyle name="Millares 5 6 3 2" xfId="25906" xr:uid="{00000000-0005-0000-0000-0000530B0000}"/>
    <cellStyle name="Millares 5 6 4" xfId="17760" xr:uid="{00000000-0005-0000-0000-0000540B0000}"/>
    <cellStyle name="Millares 5 7" xfId="5353" xr:uid="{00000000-0005-0000-0000-0000550B0000}"/>
    <cellStyle name="Millares 5 7 2" xfId="13499" xr:uid="{00000000-0005-0000-0000-0000560B0000}"/>
    <cellStyle name="Millares 5 7 2 2" xfId="29795" xr:uid="{00000000-0005-0000-0000-0000570B0000}"/>
    <cellStyle name="Millares 5 7 3" xfId="21649" xr:uid="{00000000-0005-0000-0000-0000580B0000}"/>
    <cellStyle name="Millares 5 8" xfId="8200" xr:uid="{00000000-0005-0000-0000-0000590B0000}"/>
    <cellStyle name="Millares 5 8 2" xfId="24496" xr:uid="{00000000-0005-0000-0000-00005A0B0000}"/>
    <cellStyle name="Millares 5 9" xfId="16350" xr:uid="{00000000-0005-0000-0000-00005B0B0000}"/>
    <cellStyle name="Millares 6" xfId="99" xr:uid="{00000000-0005-0000-0000-00005C0B0000}"/>
    <cellStyle name="Millares 6 2" xfId="443" xr:uid="{00000000-0005-0000-0000-00005D0B0000}"/>
    <cellStyle name="Millares 6 2 2" xfId="1149" xr:uid="{00000000-0005-0000-0000-00005E0B0000}"/>
    <cellStyle name="Millares 6 2 2 2" xfId="2559" xr:uid="{00000000-0005-0000-0000-00005F0B0000}"/>
    <cellStyle name="Millares 6 2 2 2 2" xfId="7858" xr:uid="{00000000-0005-0000-0000-0000600B0000}"/>
    <cellStyle name="Millares 6 2 2 2 2 2" xfId="16004" xr:uid="{00000000-0005-0000-0000-0000610B0000}"/>
    <cellStyle name="Millares 6 2 2 2 2 2 2" xfId="32300" xr:uid="{00000000-0005-0000-0000-0000620B0000}"/>
    <cellStyle name="Millares 6 2 2 2 2 3" xfId="24154" xr:uid="{00000000-0005-0000-0000-0000630B0000}"/>
    <cellStyle name="Millares 6 2 2 2 3" xfId="10705" xr:uid="{00000000-0005-0000-0000-0000640B0000}"/>
    <cellStyle name="Millares 6 2 2 2 3 2" xfId="27001" xr:uid="{00000000-0005-0000-0000-0000650B0000}"/>
    <cellStyle name="Millares 6 2 2 2 4" xfId="18855" xr:uid="{00000000-0005-0000-0000-0000660B0000}"/>
    <cellStyle name="Millares 6 2 2 3" xfId="6448" xr:uid="{00000000-0005-0000-0000-0000670B0000}"/>
    <cellStyle name="Millares 6 2 2 3 2" xfId="14594" xr:uid="{00000000-0005-0000-0000-0000680B0000}"/>
    <cellStyle name="Millares 6 2 2 3 2 2" xfId="30890" xr:uid="{00000000-0005-0000-0000-0000690B0000}"/>
    <cellStyle name="Millares 6 2 2 3 3" xfId="22744" xr:uid="{00000000-0005-0000-0000-00006A0B0000}"/>
    <cellStyle name="Millares 6 2 2 4" xfId="9295" xr:uid="{00000000-0005-0000-0000-00006B0B0000}"/>
    <cellStyle name="Millares 6 2 2 4 2" xfId="25591" xr:uid="{00000000-0005-0000-0000-00006C0B0000}"/>
    <cellStyle name="Millares 6 2 2 5" xfId="17445" xr:uid="{00000000-0005-0000-0000-00006D0B0000}"/>
    <cellStyle name="Millares 6 2 3" xfId="1854" xr:uid="{00000000-0005-0000-0000-00006E0B0000}"/>
    <cellStyle name="Millares 6 2 3 2" xfId="7153" xr:uid="{00000000-0005-0000-0000-00006F0B0000}"/>
    <cellStyle name="Millares 6 2 3 2 2" xfId="15299" xr:uid="{00000000-0005-0000-0000-0000700B0000}"/>
    <cellStyle name="Millares 6 2 3 2 2 2" xfId="31595" xr:uid="{00000000-0005-0000-0000-0000710B0000}"/>
    <cellStyle name="Millares 6 2 3 2 3" xfId="23449" xr:uid="{00000000-0005-0000-0000-0000720B0000}"/>
    <cellStyle name="Millares 6 2 3 3" xfId="10000" xr:uid="{00000000-0005-0000-0000-0000730B0000}"/>
    <cellStyle name="Millares 6 2 3 3 2" xfId="26296" xr:uid="{00000000-0005-0000-0000-0000740B0000}"/>
    <cellStyle name="Millares 6 2 3 4" xfId="18150" xr:uid="{00000000-0005-0000-0000-0000750B0000}"/>
    <cellStyle name="Millares 6 2 4" xfId="5743" xr:uid="{00000000-0005-0000-0000-0000760B0000}"/>
    <cellStyle name="Millares 6 2 4 2" xfId="13889" xr:uid="{00000000-0005-0000-0000-0000770B0000}"/>
    <cellStyle name="Millares 6 2 4 2 2" xfId="30185" xr:uid="{00000000-0005-0000-0000-0000780B0000}"/>
    <cellStyle name="Millares 6 2 4 3" xfId="22039" xr:uid="{00000000-0005-0000-0000-0000790B0000}"/>
    <cellStyle name="Millares 6 2 5" xfId="8590" xr:uid="{00000000-0005-0000-0000-00007A0B0000}"/>
    <cellStyle name="Millares 6 2 5 2" xfId="24886" xr:uid="{00000000-0005-0000-0000-00007B0B0000}"/>
    <cellStyle name="Millares 6 2 6" xfId="16740" xr:uid="{00000000-0005-0000-0000-00007C0B0000}"/>
    <cellStyle name="Millares 6 3" xfId="805" xr:uid="{00000000-0005-0000-0000-00007D0B0000}"/>
    <cellStyle name="Millares 6 3 2" xfId="2215" xr:uid="{00000000-0005-0000-0000-00007E0B0000}"/>
    <cellStyle name="Millares 6 3 2 2" xfId="7514" xr:uid="{00000000-0005-0000-0000-00007F0B0000}"/>
    <cellStyle name="Millares 6 3 2 2 2" xfId="15660" xr:uid="{00000000-0005-0000-0000-0000800B0000}"/>
    <cellStyle name="Millares 6 3 2 2 2 2" xfId="31956" xr:uid="{00000000-0005-0000-0000-0000810B0000}"/>
    <cellStyle name="Millares 6 3 2 2 3" xfId="23810" xr:uid="{00000000-0005-0000-0000-0000820B0000}"/>
    <cellStyle name="Millares 6 3 2 3" xfId="10361" xr:uid="{00000000-0005-0000-0000-0000830B0000}"/>
    <cellStyle name="Millares 6 3 2 3 2" xfId="26657" xr:uid="{00000000-0005-0000-0000-0000840B0000}"/>
    <cellStyle name="Millares 6 3 2 4" xfId="18511" xr:uid="{00000000-0005-0000-0000-0000850B0000}"/>
    <cellStyle name="Millares 6 3 3" xfId="6104" xr:uid="{00000000-0005-0000-0000-0000860B0000}"/>
    <cellStyle name="Millares 6 3 3 2" xfId="14250" xr:uid="{00000000-0005-0000-0000-0000870B0000}"/>
    <cellStyle name="Millares 6 3 3 2 2" xfId="30546" xr:uid="{00000000-0005-0000-0000-0000880B0000}"/>
    <cellStyle name="Millares 6 3 3 3" xfId="22400" xr:uid="{00000000-0005-0000-0000-0000890B0000}"/>
    <cellStyle name="Millares 6 3 4" xfId="8951" xr:uid="{00000000-0005-0000-0000-00008A0B0000}"/>
    <cellStyle name="Millares 6 3 4 2" xfId="25247" xr:uid="{00000000-0005-0000-0000-00008B0B0000}"/>
    <cellStyle name="Millares 6 3 5" xfId="17101" xr:uid="{00000000-0005-0000-0000-00008C0B0000}"/>
    <cellStyle name="Millares 6 4" xfId="1510" xr:uid="{00000000-0005-0000-0000-00008D0B0000}"/>
    <cellStyle name="Millares 6 4 2" xfId="6809" xr:uid="{00000000-0005-0000-0000-00008E0B0000}"/>
    <cellStyle name="Millares 6 4 2 2" xfId="14955" xr:uid="{00000000-0005-0000-0000-00008F0B0000}"/>
    <cellStyle name="Millares 6 4 2 2 2" xfId="31251" xr:uid="{00000000-0005-0000-0000-0000900B0000}"/>
    <cellStyle name="Millares 6 4 2 3" xfId="23105" xr:uid="{00000000-0005-0000-0000-0000910B0000}"/>
    <cellStyle name="Millares 6 4 3" xfId="9656" xr:uid="{00000000-0005-0000-0000-0000920B0000}"/>
    <cellStyle name="Millares 6 4 3 2" xfId="25952" xr:uid="{00000000-0005-0000-0000-0000930B0000}"/>
    <cellStyle name="Millares 6 4 4" xfId="17806" xr:uid="{00000000-0005-0000-0000-0000940B0000}"/>
    <cellStyle name="Millares 6 5" xfId="5399" xr:uid="{00000000-0005-0000-0000-0000950B0000}"/>
    <cellStyle name="Millares 6 5 2" xfId="13545" xr:uid="{00000000-0005-0000-0000-0000960B0000}"/>
    <cellStyle name="Millares 6 5 2 2" xfId="29841" xr:uid="{00000000-0005-0000-0000-0000970B0000}"/>
    <cellStyle name="Millares 6 5 3" xfId="21695" xr:uid="{00000000-0005-0000-0000-0000980B0000}"/>
    <cellStyle name="Millares 6 6" xfId="8246" xr:uid="{00000000-0005-0000-0000-0000990B0000}"/>
    <cellStyle name="Millares 6 6 2" xfId="24542" xr:uid="{00000000-0005-0000-0000-00009A0B0000}"/>
    <cellStyle name="Millares 6 7" xfId="16396" xr:uid="{00000000-0005-0000-0000-00009B0B0000}"/>
    <cellStyle name="Millares 7" xfId="263" xr:uid="{00000000-0005-0000-0000-00009C0B0000}"/>
    <cellStyle name="Millares 7 2" xfId="607" xr:uid="{00000000-0005-0000-0000-00009D0B0000}"/>
    <cellStyle name="Millares 7 2 2" xfId="1313" xr:uid="{00000000-0005-0000-0000-00009E0B0000}"/>
    <cellStyle name="Millares 7 2 2 2" xfId="2723" xr:uid="{00000000-0005-0000-0000-00009F0B0000}"/>
    <cellStyle name="Millares 7 2 2 2 2" xfId="8022" xr:uid="{00000000-0005-0000-0000-0000A00B0000}"/>
    <cellStyle name="Millares 7 2 2 2 2 2" xfId="16168" xr:uid="{00000000-0005-0000-0000-0000A10B0000}"/>
    <cellStyle name="Millares 7 2 2 2 2 2 2" xfId="32464" xr:uid="{00000000-0005-0000-0000-0000A20B0000}"/>
    <cellStyle name="Millares 7 2 2 2 2 3" xfId="24318" xr:uid="{00000000-0005-0000-0000-0000A30B0000}"/>
    <cellStyle name="Millares 7 2 2 2 3" xfId="10869" xr:uid="{00000000-0005-0000-0000-0000A40B0000}"/>
    <cellStyle name="Millares 7 2 2 2 3 2" xfId="27165" xr:uid="{00000000-0005-0000-0000-0000A50B0000}"/>
    <cellStyle name="Millares 7 2 2 2 4" xfId="19019" xr:uid="{00000000-0005-0000-0000-0000A60B0000}"/>
    <cellStyle name="Millares 7 2 2 3" xfId="6612" xr:uid="{00000000-0005-0000-0000-0000A70B0000}"/>
    <cellStyle name="Millares 7 2 2 3 2" xfId="14758" xr:uid="{00000000-0005-0000-0000-0000A80B0000}"/>
    <cellStyle name="Millares 7 2 2 3 2 2" xfId="31054" xr:uid="{00000000-0005-0000-0000-0000A90B0000}"/>
    <cellStyle name="Millares 7 2 2 3 3" xfId="22908" xr:uid="{00000000-0005-0000-0000-0000AA0B0000}"/>
    <cellStyle name="Millares 7 2 2 4" xfId="9459" xr:uid="{00000000-0005-0000-0000-0000AB0B0000}"/>
    <cellStyle name="Millares 7 2 2 4 2" xfId="25755" xr:uid="{00000000-0005-0000-0000-0000AC0B0000}"/>
    <cellStyle name="Millares 7 2 2 5" xfId="17609" xr:uid="{00000000-0005-0000-0000-0000AD0B0000}"/>
    <cellStyle name="Millares 7 2 3" xfId="2018" xr:uid="{00000000-0005-0000-0000-0000AE0B0000}"/>
    <cellStyle name="Millares 7 2 3 2" xfId="7317" xr:uid="{00000000-0005-0000-0000-0000AF0B0000}"/>
    <cellStyle name="Millares 7 2 3 2 2" xfId="15463" xr:uid="{00000000-0005-0000-0000-0000B00B0000}"/>
    <cellStyle name="Millares 7 2 3 2 2 2" xfId="31759" xr:uid="{00000000-0005-0000-0000-0000B10B0000}"/>
    <cellStyle name="Millares 7 2 3 2 3" xfId="23613" xr:uid="{00000000-0005-0000-0000-0000B20B0000}"/>
    <cellStyle name="Millares 7 2 3 3" xfId="10164" xr:uid="{00000000-0005-0000-0000-0000B30B0000}"/>
    <cellStyle name="Millares 7 2 3 3 2" xfId="26460" xr:uid="{00000000-0005-0000-0000-0000B40B0000}"/>
    <cellStyle name="Millares 7 2 3 4" xfId="18314" xr:uid="{00000000-0005-0000-0000-0000B50B0000}"/>
    <cellStyle name="Millares 7 2 4" xfId="5907" xr:uid="{00000000-0005-0000-0000-0000B60B0000}"/>
    <cellStyle name="Millares 7 2 4 2" xfId="14053" xr:uid="{00000000-0005-0000-0000-0000B70B0000}"/>
    <cellStyle name="Millares 7 2 4 2 2" xfId="30349" xr:uid="{00000000-0005-0000-0000-0000B80B0000}"/>
    <cellStyle name="Millares 7 2 4 3" xfId="22203" xr:uid="{00000000-0005-0000-0000-0000B90B0000}"/>
    <cellStyle name="Millares 7 2 5" xfId="8754" xr:uid="{00000000-0005-0000-0000-0000BA0B0000}"/>
    <cellStyle name="Millares 7 2 5 2" xfId="25050" xr:uid="{00000000-0005-0000-0000-0000BB0B0000}"/>
    <cellStyle name="Millares 7 2 6" xfId="16904" xr:uid="{00000000-0005-0000-0000-0000BC0B0000}"/>
    <cellStyle name="Millares 7 3" xfId="969" xr:uid="{00000000-0005-0000-0000-0000BD0B0000}"/>
    <cellStyle name="Millares 7 3 2" xfId="2379" xr:uid="{00000000-0005-0000-0000-0000BE0B0000}"/>
    <cellStyle name="Millares 7 3 2 2" xfId="7678" xr:uid="{00000000-0005-0000-0000-0000BF0B0000}"/>
    <cellStyle name="Millares 7 3 2 2 2" xfId="15824" xr:uid="{00000000-0005-0000-0000-0000C00B0000}"/>
    <cellStyle name="Millares 7 3 2 2 2 2" xfId="32120" xr:uid="{00000000-0005-0000-0000-0000C10B0000}"/>
    <cellStyle name="Millares 7 3 2 2 3" xfId="23974" xr:uid="{00000000-0005-0000-0000-0000C20B0000}"/>
    <cellStyle name="Millares 7 3 2 3" xfId="10525" xr:uid="{00000000-0005-0000-0000-0000C30B0000}"/>
    <cellStyle name="Millares 7 3 2 3 2" xfId="26821" xr:uid="{00000000-0005-0000-0000-0000C40B0000}"/>
    <cellStyle name="Millares 7 3 2 4" xfId="18675" xr:uid="{00000000-0005-0000-0000-0000C50B0000}"/>
    <cellStyle name="Millares 7 3 3" xfId="6268" xr:uid="{00000000-0005-0000-0000-0000C60B0000}"/>
    <cellStyle name="Millares 7 3 3 2" xfId="14414" xr:uid="{00000000-0005-0000-0000-0000C70B0000}"/>
    <cellStyle name="Millares 7 3 3 2 2" xfId="30710" xr:uid="{00000000-0005-0000-0000-0000C80B0000}"/>
    <cellStyle name="Millares 7 3 3 3" xfId="22564" xr:uid="{00000000-0005-0000-0000-0000C90B0000}"/>
    <cellStyle name="Millares 7 3 4" xfId="9115" xr:uid="{00000000-0005-0000-0000-0000CA0B0000}"/>
    <cellStyle name="Millares 7 3 4 2" xfId="25411" xr:uid="{00000000-0005-0000-0000-0000CB0B0000}"/>
    <cellStyle name="Millares 7 3 5" xfId="17265" xr:uid="{00000000-0005-0000-0000-0000CC0B0000}"/>
    <cellStyle name="Millares 7 4" xfId="1674" xr:uid="{00000000-0005-0000-0000-0000CD0B0000}"/>
    <cellStyle name="Millares 7 4 2" xfId="6973" xr:uid="{00000000-0005-0000-0000-0000CE0B0000}"/>
    <cellStyle name="Millares 7 4 2 2" xfId="15119" xr:uid="{00000000-0005-0000-0000-0000CF0B0000}"/>
    <cellStyle name="Millares 7 4 2 2 2" xfId="31415" xr:uid="{00000000-0005-0000-0000-0000D00B0000}"/>
    <cellStyle name="Millares 7 4 2 3" xfId="23269" xr:uid="{00000000-0005-0000-0000-0000D10B0000}"/>
    <cellStyle name="Millares 7 4 3" xfId="9820" xr:uid="{00000000-0005-0000-0000-0000D20B0000}"/>
    <cellStyle name="Millares 7 4 3 2" xfId="26116" xr:uid="{00000000-0005-0000-0000-0000D30B0000}"/>
    <cellStyle name="Millares 7 4 4" xfId="17970" xr:uid="{00000000-0005-0000-0000-0000D40B0000}"/>
    <cellStyle name="Millares 7 5" xfId="5563" xr:uid="{00000000-0005-0000-0000-0000D50B0000}"/>
    <cellStyle name="Millares 7 5 2" xfId="13709" xr:uid="{00000000-0005-0000-0000-0000D60B0000}"/>
    <cellStyle name="Millares 7 5 2 2" xfId="30005" xr:uid="{00000000-0005-0000-0000-0000D70B0000}"/>
    <cellStyle name="Millares 7 5 3" xfId="21859" xr:uid="{00000000-0005-0000-0000-0000D80B0000}"/>
    <cellStyle name="Millares 7 6" xfId="8410" xr:uid="{00000000-0005-0000-0000-0000D90B0000}"/>
    <cellStyle name="Millares 7 6 2" xfId="24706" xr:uid="{00000000-0005-0000-0000-0000DA0B0000}"/>
    <cellStyle name="Millares 7 7" xfId="16560" xr:uid="{00000000-0005-0000-0000-0000DB0B0000}"/>
    <cellStyle name="Millares 8" xfId="353" xr:uid="{00000000-0005-0000-0000-0000DC0B0000}"/>
    <cellStyle name="Millares 8 2" xfId="1059" xr:uid="{00000000-0005-0000-0000-0000DD0B0000}"/>
    <cellStyle name="Millares 8 2 2" xfId="2469" xr:uid="{00000000-0005-0000-0000-0000DE0B0000}"/>
    <cellStyle name="Millares 8 2 2 2" xfId="7768" xr:uid="{00000000-0005-0000-0000-0000DF0B0000}"/>
    <cellStyle name="Millares 8 2 2 2 2" xfId="15914" xr:uid="{00000000-0005-0000-0000-0000E00B0000}"/>
    <cellStyle name="Millares 8 2 2 2 2 2" xfId="32210" xr:uid="{00000000-0005-0000-0000-0000E10B0000}"/>
    <cellStyle name="Millares 8 2 2 2 3" xfId="24064" xr:uid="{00000000-0005-0000-0000-0000E20B0000}"/>
    <cellStyle name="Millares 8 2 2 3" xfId="10615" xr:uid="{00000000-0005-0000-0000-0000E30B0000}"/>
    <cellStyle name="Millares 8 2 2 3 2" xfId="26911" xr:uid="{00000000-0005-0000-0000-0000E40B0000}"/>
    <cellStyle name="Millares 8 2 2 4" xfId="18765" xr:uid="{00000000-0005-0000-0000-0000E50B0000}"/>
    <cellStyle name="Millares 8 2 3" xfId="6358" xr:uid="{00000000-0005-0000-0000-0000E60B0000}"/>
    <cellStyle name="Millares 8 2 3 2" xfId="14504" xr:uid="{00000000-0005-0000-0000-0000E70B0000}"/>
    <cellStyle name="Millares 8 2 3 2 2" xfId="30800" xr:uid="{00000000-0005-0000-0000-0000E80B0000}"/>
    <cellStyle name="Millares 8 2 3 3" xfId="22654" xr:uid="{00000000-0005-0000-0000-0000E90B0000}"/>
    <cellStyle name="Millares 8 2 4" xfId="9205" xr:uid="{00000000-0005-0000-0000-0000EA0B0000}"/>
    <cellStyle name="Millares 8 2 4 2" xfId="25501" xr:uid="{00000000-0005-0000-0000-0000EB0B0000}"/>
    <cellStyle name="Millares 8 2 5" xfId="17355" xr:uid="{00000000-0005-0000-0000-0000EC0B0000}"/>
    <cellStyle name="Millares 8 3" xfId="1764" xr:uid="{00000000-0005-0000-0000-0000ED0B0000}"/>
    <cellStyle name="Millares 8 3 2" xfId="7063" xr:uid="{00000000-0005-0000-0000-0000EE0B0000}"/>
    <cellStyle name="Millares 8 3 2 2" xfId="15209" xr:uid="{00000000-0005-0000-0000-0000EF0B0000}"/>
    <cellStyle name="Millares 8 3 2 2 2" xfId="31505" xr:uid="{00000000-0005-0000-0000-0000F00B0000}"/>
    <cellStyle name="Millares 8 3 2 3" xfId="23359" xr:uid="{00000000-0005-0000-0000-0000F10B0000}"/>
    <cellStyle name="Millares 8 3 3" xfId="9910" xr:uid="{00000000-0005-0000-0000-0000F20B0000}"/>
    <cellStyle name="Millares 8 3 3 2" xfId="26206" xr:uid="{00000000-0005-0000-0000-0000F30B0000}"/>
    <cellStyle name="Millares 8 3 4" xfId="18060" xr:uid="{00000000-0005-0000-0000-0000F40B0000}"/>
    <cellStyle name="Millares 8 4" xfId="5653" xr:uid="{00000000-0005-0000-0000-0000F50B0000}"/>
    <cellStyle name="Millares 8 4 2" xfId="13799" xr:uid="{00000000-0005-0000-0000-0000F60B0000}"/>
    <cellStyle name="Millares 8 4 2 2" xfId="30095" xr:uid="{00000000-0005-0000-0000-0000F70B0000}"/>
    <cellStyle name="Millares 8 4 3" xfId="21949" xr:uid="{00000000-0005-0000-0000-0000F80B0000}"/>
    <cellStyle name="Millares 8 5" xfId="8500" xr:uid="{00000000-0005-0000-0000-0000F90B0000}"/>
    <cellStyle name="Millares 8 5 2" xfId="24796" xr:uid="{00000000-0005-0000-0000-0000FA0B0000}"/>
    <cellStyle name="Millares 8 6" xfId="16650" xr:uid="{00000000-0005-0000-0000-0000FB0B0000}"/>
    <cellStyle name="Millares 9" xfId="715" xr:uid="{00000000-0005-0000-0000-0000FC0B0000}"/>
    <cellStyle name="Millares 9 2" xfId="2125" xr:uid="{00000000-0005-0000-0000-0000FD0B0000}"/>
    <cellStyle name="Millares 9 2 2" xfId="7424" xr:uid="{00000000-0005-0000-0000-0000FE0B0000}"/>
    <cellStyle name="Millares 9 2 2 2" xfId="15570" xr:uid="{00000000-0005-0000-0000-0000FF0B0000}"/>
    <cellStyle name="Millares 9 2 2 2 2" xfId="31866" xr:uid="{00000000-0005-0000-0000-0000000C0000}"/>
    <cellStyle name="Millares 9 2 2 3" xfId="23720" xr:uid="{00000000-0005-0000-0000-0000010C0000}"/>
    <cellStyle name="Millares 9 2 3" xfId="10271" xr:uid="{00000000-0005-0000-0000-0000020C0000}"/>
    <cellStyle name="Millares 9 2 3 2" xfId="26567" xr:uid="{00000000-0005-0000-0000-0000030C0000}"/>
    <cellStyle name="Millares 9 2 4" xfId="18421" xr:uid="{00000000-0005-0000-0000-0000040C0000}"/>
    <cellStyle name="Millares 9 3" xfId="6014" xr:uid="{00000000-0005-0000-0000-0000050C0000}"/>
    <cellStyle name="Millares 9 3 2" xfId="14160" xr:uid="{00000000-0005-0000-0000-0000060C0000}"/>
    <cellStyle name="Millares 9 3 2 2" xfId="30456" xr:uid="{00000000-0005-0000-0000-0000070C0000}"/>
    <cellStyle name="Millares 9 3 3" xfId="22310" xr:uid="{00000000-0005-0000-0000-0000080C0000}"/>
    <cellStyle name="Millares 9 4" xfId="8861" xr:uid="{00000000-0005-0000-0000-0000090C0000}"/>
    <cellStyle name="Millares 9 4 2" xfId="25157" xr:uid="{00000000-0005-0000-0000-00000A0C0000}"/>
    <cellStyle name="Millares 9 5" xfId="17011" xr:uid="{00000000-0005-0000-0000-00000B0C0000}"/>
    <cellStyle name="Normal" xfId="0" builtinId="0"/>
    <cellStyle name="Normal 2" xfId="2" xr:uid="{00000000-0005-0000-0000-00000D0C0000}"/>
    <cellStyle name="Normal 2 10" xfId="187" xr:uid="{00000000-0005-0000-0000-00000E0C0000}"/>
    <cellStyle name="Normal 2 10 2" xfId="531" xr:uid="{00000000-0005-0000-0000-00000F0C0000}"/>
    <cellStyle name="Normal 2 10 2 2" xfId="1237" xr:uid="{00000000-0005-0000-0000-0000100C0000}"/>
    <cellStyle name="Normal 2 10 2 2 2" xfId="2647" xr:uid="{00000000-0005-0000-0000-0000110C0000}"/>
    <cellStyle name="Normal 2 10 2 2 2 2" xfId="5121" xr:uid="{00000000-0005-0000-0000-0000120C0000}"/>
    <cellStyle name="Normal 2 10 2 2 2 2 2" xfId="13267" xr:uid="{00000000-0005-0000-0000-0000130C0000}"/>
    <cellStyle name="Normal 2 10 2 2 2 2 2 2" xfId="29563" xr:uid="{00000000-0005-0000-0000-0000140C0000}"/>
    <cellStyle name="Normal 2 10 2 2 2 2 3" xfId="21417" xr:uid="{00000000-0005-0000-0000-0000150C0000}"/>
    <cellStyle name="Normal 2 10 2 2 2 3" xfId="7946" xr:uid="{00000000-0005-0000-0000-0000160C0000}"/>
    <cellStyle name="Normal 2 10 2 2 2 3 2" xfId="16092" xr:uid="{00000000-0005-0000-0000-0000170C0000}"/>
    <cellStyle name="Normal 2 10 2 2 2 3 2 2" xfId="32388" xr:uid="{00000000-0005-0000-0000-0000180C0000}"/>
    <cellStyle name="Normal 2 10 2 2 2 3 3" xfId="24242" xr:uid="{00000000-0005-0000-0000-0000190C0000}"/>
    <cellStyle name="Normal 2 10 2 2 2 4" xfId="10793" xr:uid="{00000000-0005-0000-0000-00001A0C0000}"/>
    <cellStyle name="Normal 2 10 2 2 2 4 2" xfId="27089" xr:uid="{00000000-0005-0000-0000-00001B0C0000}"/>
    <cellStyle name="Normal 2 10 2 2 2 5" xfId="18943" xr:uid="{00000000-0005-0000-0000-00001C0C0000}"/>
    <cellStyle name="Normal 2 10 2 2 3" xfId="3903" xr:uid="{00000000-0005-0000-0000-00001D0C0000}"/>
    <cellStyle name="Normal 2 10 2 2 3 2" xfId="12049" xr:uid="{00000000-0005-0000-0000-00001E0C0000}"/>
    <cellStyle name="Normal 2 10 2 2 3 2 2" xfId="28345" xr:uid="{00000000-0005-0000-0000-00001F0C0000}"/>
    <cellStyle name="Normal 2 10 2 2 3 3" xfId="20199" xr:uid="{00000000-0005-0000-0000-0000200C0000}"/>
    <cellStyle name="Normal 2 10 2 2 4" xfId="6536" xr:uid="{00000000-0005-0000-0000-0000210C0000}"/>
    <cellStyle name="Normal 2 10 2 2 4 2" xfId="14682" xr:uid="{00000000-0005-0000-0000-0000220C0000}"/>
    <cellStyle name="Normal 2 10 2 2 4 2 2" xfId="30978" xr:uid="{00000000-0005-0000-0000-0000230C0000}"/>
    <cellStyle name="Normal 2 10 2 2 4 3" xfId="22832" xr:uid="{00000000-0005-0000-0000-0000240C0000}"/>
    <cellStyle name="Normal 2 10 2 2 5" xfId="9383" xr:uid="{00000000-0005-0000-0000-0000250C0000}"/>
    <cellStyle name="Normal 2 10 2 2 5 2" xfId="25679" xr:uid="{00000000-0005-0000-0000-0000260C0000}"/>
    <cellStyle name="Normal 2 10 2 2 6" xfId="17533" xr:uid="{00000000-0005-0000-0000-0000270C0000}"/>
    <cellStyle name="Normal 2 10 2 3" xfId="1942" xr:uid="{00000000-0005-0000-0000-0000280C0000}"/>
    <cellStyle name="Normal 2 10 2 3 2" xfId="4512" xr:uid="{00000000-0005-0000-0000-0000290C0000}"/>
    <cellStyle name="Normal 2 10 2 3 2 2" xfId="12658" xr:uid="{00000000-0005-0000-0000-00002A0C0000}"/>
    <cellStyle name="Normal 2 10 2 3 2 2 2" xfId="28954" xr:uid="{00000000-0005-0000-0000-00002B0C0000}"/>
    <cellStyle name="Normal 2 10 2 3 2 3" xfId="20808" xr:uid="{00000000-0005-0000-0000-00002C0C0000}"/>
    <cellStyle name="Normal 2 10 2 3 3" xfId="7241" xr:uid="{00000000-0005-0000-0000-00002D0C0000}"/>
    <cellStyle name="Normal 2 10 2 3 3 2" xfId="15387" xr:uid="{00000000-0005-0000-0000-00002E0C0000}"/>
    <cellStyle name="Normal 2 10 2 3 3 2 2" xfId="31683" xr:uid="{00000000-0005-0000-0000-00002F0C0000}"/>
    <cellStyle name="Normal 2 10 2 3 3 3" xfId="23537" xr:uid="{00000000-0005-0000-0000-0000300C0000}"/>
    <cellStyle name="Normal 2 10 2 3 4" xfId="10088" xr:uid="{00000000-0005-0000-0000-0000310C0000}"/>
    <cellStyle name="Normal 2 10 2 3 4 2" xfId="26384" xr:uid="{00000000-0005-0000-0000-0000320C0000}"/>
    <cellStyle name="Normal 2 10 2 3 5" xfId="18238" xr:uid="{00000000-0005-0000-0000-0000330C0000}"/>
    <cellStyle name="Normal 2 10 2 4" xfId="3294" xr:uid="{00000000-0005-0000-0000-0000340C0000}"/>
    <cellStyle name="Normal 2 10 2 4 2" xfId="11440" xr:uid="{00000000-0005-0000-0000-0000350C0000}"/>
    <cellStyle name="Normal 2 10 2 4 2 2" xfId="27736" xr:uid="{00000000-0005-0000-0000-0000360C0000}"/>
    <cellStyle name="Normal 2 10 2 4 3" xfId="19590" xr:uid="{00000000-0005-0000-0000-0000370C0000}"/>
    <cellStyle name="Normal 2 10 2 5" xfId="5831" xr:uid="{00000000-0005-0000-0000-0000380C0000}"/>
    <cellStyle name="Normal 2 10 2 5 2" xfId="13977" xr:uid="{00000000-0005-0000-0000-0000390C0000}"/>
    <cellStyle name="Normal 2 10 2 5 2 2" xfId="30273" xr:uid="{00000000-0005-0000-0000-00003A0C0000}"/>
    <cellStyle name="Normal 2 10 2 5 3" xfId="22127" xr:uid="{00000000-0005-0000-0000-00003B0C0000}"/>
    <cellStyle name="Normal 2 10 2 6" xfId="8678" xr:uid="{00000000-0005-0000-0000-00003C0C0000}"/>
    <cellStyle name="Normal 2 10 2 6 2" xfId="24974" xr:uid="{00000000-0005-0000-0000-00003D0C0000}"/>
    <cellStyle name="Normal 2 10 2 7" xfId="16828" xr:uid="{00000000-0005-0000-0000-00003E0C0000}"/>
    <cellStyle name="Normal 2 10 3" xfId="893" xr:uid="{00000000-0005-0000-0000-00003F0C0000}"/>
    <cellStyle name="Normal 2 10 3 2" xfId="2303" xr:uid="{00000000-0005-0000-0000-0000400C0000}"/>
    <cellStyle name="Normal 2 10 3 2 2" xfId="4825" xr:uid="{00000000-0005-0000-0000-0000410C0000}"/>
    <cellStyle name="Normal 2 10 3 2 2 2" xfId="12971" xr:uid="{00000000-0005-0000-0000-0000420C0000}"/>
    <cellStyle name="Normal 2 10 3 2 2 2 2" xfId="29267" xr:uid="{00000000-0005-0000-0000-0000430C0000}"/>
    <cellStyle name="Normal 2 10 3 2 2 3" xfId="21121" xr:uid="{00000000-0005-0000-0000-0000440C0000}"/>
    <cellStyle name="Normal 2 10 3 2 3" xfId="7602" xr:uid="{00000000-0005-0000-0000-0000450C0000}"/>
    <cellStyle name="Normal 2 10 3 2 3 2" xfId="15748" xr:uid="{00000000-0005-0000-0000-0000460C0000}"/>
    <cellStyle name="Normal 2 10 3 2 3 2 2" xfId="32044" xr:uid="{00000000-0005-0000-0000-0000470C0000}"/>
    <cellStyle name="Normal 2 10 3 2 3 3" xfId="23898" xr:uid="{00000000-0005-0000-0000-0000480C0000}"/>
    <cellStyle name="Normal 2 10 3 2 4" xfId="10449" xr:uid="{00000000-0005-0000-0000-0000490C0000}"/>
    <cellStyle name="Normal 2 10 3 2 4 2" xfId="26745" xr:uid="{00000000-0005-0000-0000-00004A0C0000}"/>
    <cellStyle name="Normal 2 10 3 2 5" xfId="18599" xr:uid="{00000000-0005-0000-0000-00004B0C0000}"/>
    <cellStyle name="Normal 2 10 3 3" xfId="3607" xr:uid="{00000000-0005-0000-0000-00004C0C0000}"/>
    <cellStyle name="Normal 2 10 3 3 2" xfId="11753" xr:uid="{00000000-0005-0000-0000-00004D0C0000}"/>
    <cellStyle name="Normal 2 10 3 3 2 2" xfId="28049" xr:uid="{00000000-0005-0000-0000-00004E0C0000}"/>
    <cellStyle name="Normal 2 10 3 3 3" xfId="19903" xr:uid="{00000000-0005-0000-0000-00004F0C0000}"/>
    <cellStyle name="Normal 2 10 3 4" xfId="6192" xr:uid="{00000000-0005-0000-0000-0000500C0000}"/>
    <cellStyle name="Normal 2 10 3 4 2" xfId="14338" xr:uid="{00000000-0005-0000-0000-0000510C0000}"/>
    <cellStyle name="Normal 2 10 3 4 2 2" xfId="30634" xr:uid="{00000000-0005-0000-0000-0000520C0000}"/>
    <cellStyle name="Normal 2 10 3 4 3" xfId="22488" xr:uid="{00000000-0005-0000-0000-0000530C0000}"/>
    <cellStyle name="Normal 2 10 3 5" xfId="9039" xr:uid="{00000000-0005-0000-0000-0000540C0000}"/>
    <cellStyle name="Normal 2 10 3 5 2" xfId="25335" xr:uid="{00000000-0005-0000-0000-0000550C0000}"/>
    <cellStyle name="Normal 2 10 3 6" xfId="17189" xr:uid="{00000000-0005-0000-0000-0000560C0000}"/>
    <cellStyle name="Normal 2 10 4" xfId="1598" xr:uid="{00000000-0005-0000-0000-0000570C0000}"/>
    <cellStyle name="Normal 2 10 4 2" xfId="4216" xr:uid="{00000000-0005-0000-0000-0000580C0000}"/>
    <cellStyle name="Normal 2 10 4 2 2" xfId="12362" xr:uid="{00000000-0005-0000-0000-0000590C0000}"/>
    <cellStyle name="Normal 2 10 4 2 2 2" xfId="28658" xr:uid="{00000000-0005-0000-0000-00005A0C0000}"/>
    <cellStyle name="Normal 2 10 4 2 3" xfId="20512" xr:uid="{00000000-0005-0000-0000-00005B0C0000}"/>
    <cellStyle name="Normal 2 10 4 3" xfId="6897" xr:uid="{00000000-0005-0000-0000-00005C0C0000}"/>
    <cellStyle name="Normal 2 10 4 3 2" xfId="15043" xr:uid="{00000000-0005-0000-0000-00005D0C0000}"/>
    <cellStyle name="Normal 2 10 4 3 2 2" xfId="31339" xr:uid="{00000000-0005-0000-0000-00005E0C0000}"/>
    <cellStyle name="Normal 2 10 4 3 3" xfId="23193" xr:uid="{00000000-0005-0000-0000-00005F0C0000}"/>
    <cellStyle name="Normal 2 10 4 4" xfId="9744" xr:uid="{00000000-0005-0000-0000-0000600C0000}"/>
    <cellStyle name="Normal 2 10 4 4 2" xfId="26040" xr:uid="{00000000-0005-0000-0000-0000610C0000}"/>
    <cellStyle name="Normal 2 10 4 5" xfId="17894" xr:uid="{00000000-0005-0000-0000-0000620C0000}"/>
    <cellStyle name="Normal 2 10 5" xfId="2998" xr:uid="{00000000-0005-0000-0000-0000630C0000}"/>
    <cellStyle name="Normal 2 10 5 2" xfId="11144" xr:uid="{00000000-0005-0000-0000-0000640C0000}"/>
    <cellStyle name="Normal 2 10 5 2 2" xfId="27440" xr:uid="{00000000-0005-0000-0000-0000650C0000}"/>
    <cellStyle name="Normal 2 10 5 3" xfId="19294" xr:uid="{00000000-0005-0000-0000-0000660C0000}"/>
    <cellStyle name="Normal 2 10 6" xfId="5487" xr:uid="{00000000-0005-0000-0000-0000670C0000}"/>
    <cellStyle name="Normal 2 10 6 2" xfId="13633" xr:uid="{00000000-0005-0000-0000-0000680C0000}"/>
    <cellStyle name="Normal 2 10 6 2 2" xfId="29929" xr:uid="{00000000-0005-0000-0000-0000690C0000}"/>
    <cellStyle name="Normal 2 10 6 3" xfId="21783" xr:uid="{00000000-0005-0000-0000-00006A0C0000}"/>
    <cellStyle name="Normal 2 10 7" xfId="8334" xr:uid="{00000000-0005-0000-0000-00006B0C0000}"/>
    <cellStyle name="Normal 2 10 7 2" xfId="24630" xr:uid="{00000000-0005-0000-0000-00006C0C0000}"/>
    <cellStyle name="Normal 2 10 8" xfId="16484" xr:uid="{00000000-0005-0000-0000-00006D0C0000}"/>
    <cellStyle name="Normal 2 11" xfId="261" xr:uid="{00000000-0005-0000-0000-00006E0C0000}"/>
    <cellStyle name="Normal 2 11 2" xfId="605" xr:uid="{00000000-0005-0000-0000-00006F0C0000}"/>
    <cellStyle name="Normal 2 11 2 2" xfId="1311" xr:uid="{00000000-0005-0000-0000-0000700C0000}"/>
    <cellStyle name="Normal 2 11 2 2 2" xfId="2721" xr:uid="{00000000-0005-0000-0000-0000710C0000}"/>
    <cellStyle name="Normal 2 11 2 2 2 2" xfId="5195" xr:uid="{00000000-0005-0000-0000-0000720C0000}"/>
    <cellStyle name="Normal 2 11 2 2 2 2 2" xfId="13341" xr:uid="{00000000-0005-0000-0000-0000730C0000}"/>
    <cellStyle name="Normal 2 11 2 2 2 2 2 2" xfId="29637" xr:uid="{00000000-0005-0000-0000-0000740C0000}"/>
    <cellStyle name="Normal 2 11 2 2 2 2 3" xfId="21491" xr:uid="{00000000-0005-0000-0000-0000750C0000}"/>
    <cellStyle name="Normal 2 11 2 2 2 3" xfId="8020" xr:uid="{00000000-0005-0000-0000-0000760C0000}"/>
    <cellStyle name="Normal 2 11 2 2 2 3 2" xfId="16166" xr:uid="{00000000-0005-0000-0000-0000770C0000}"/>
    <cellStyle name="Normal 2 11 2 2 2 3 2 2" xfId="32462" xr:uid="{00000000-0005-0000-0000-0000780C0000}"/>
    <cellStyle name="Normal 2 11 2 2 2 3 3" xfId="24316" xr:uid="{00000000-0005-0000-0000-0000790C0000}"/>
    <cellStyle name="Normal 2 11 2 2 2 4" xfId="10867" xr:uid="{00000000-0005-0000-0000-00007A0C0000}"/>
    <cellStyle name="Normal 2 11 2 2 2 4 2" xfId="27163" xr:uid="{00000000-0005-0000-0000-00007B0C0000}"/>
    <cellStyle name="Normal 2 11 2 2 2 5" xfId="19017" xr:uid="{00000000-0005-0000-0000-00007C0C0000}"/>
    <cellStyle name="Normal 2 11 2 2 3" xfId="3977" xr:uid="{00000000-0005-0000-0000-00007D0C0000}"/>
    <cellStyle name="Normal 2 11 2 2 3 2" xfId="12123" xr:uid="{00000000-0005-0000-0000-00007E0C0000}"/>
    <cellStyle name="Normal 2 11 2 2 3 2 2" xfId="28419" xr:uid="{00000000-0005-0000-0000-00007F0C0000}"/>
    <cellStyle name="Normal 2 11 2 2 3 3" xfId="20273" xr:uid="{00000000-0005-0000-0000-0000800C0000}"/>
    <cellStyle name="Normal 2 11 2 2 4" xfId="6610" xr:uid="{00000000-0005-0000-0000-0000810C0000}"/>
    <cellStyle name="Normal 2 11 2 2 4 2" xfId="14756" xr:uid="{00000000-0005-0000-0000-0000820C0000}"/>
    <cellStyle name="Normal 2 11 2 2 4 2 2" xfId="31052" xr:uid="{00000000-0005-0000-0000-0000830C0000}"/>
    <cellStyle name="Normal 2 11 2 2 4 3" xfId="22906" xr:uid="{00000000-0005-0000-0000-0000840C0000}"/>
    <cellStyle name="Normal 2 11 2 2 5" xfId="9457" xr:uid="{00000000-0005-0000-0000-0000850C0000}"/>
    <cellStyle name="Normal 2 11 2 2 5 2" xfId="25753" xr:uid="{00000000-0005-0000-0000-0000860C0000}"/>
    <cellStyle name="Normal 2 11 2 2 6" xfId="17607" xr:uid="{00000000-0005-0000-0000-0000870C0000}"/>
    <cellStyle name="Normal 2 11 2 3" xfId="2016" xr:uid="{00000000-0005-0000-0000-0000880C0000}"/>
    <cellStyle name="Normal 2 11 2 3 2" xfId="4586" xr:uid="{00000000-0005-0000-0000-0000890C0000}"/>
    <cellStyle name="Normal 2 11 2 3 2 2" xfId="12732" xr:uid="{00000000-0005-0000-0000-00008A0C0000}"/>
    <cellStyle name="Normal 2 11 2 3 2 2 2" xfId="29028" xr:uid="{00000000-0005-0000-0000-00008B0C0000}"/>
    <cellStyle name="Normal 2 11 2 3 2 3" xfId="20882" xr:uid="{00000000-0005-0000-0000-00008C0C0000}"/>
    <cellStyle name="Normal 2 11 2 3 3" xfId="7315" xr:uid="{00000000-0005-0000-0000-00008D0C0000}"/>
    <cellStyle name="Normal 2 11 2 3 3 2" xfId="15461" xr:uid="{00000000-0005-0000-0000-00008E0C0000}"/>
    <cellStyle name="Normal 2 11 2 3 3 2 2" xfId="31757" xr:uid="{00000000-0005-0000-0000-00008F0C0000}"/>
    <cellStyle name="Normal 2 11 2 3 3 3" xfId="23611" xr:uid="{00000000-0005-0000-0000-0000900C0000}"/>
    <cellStyle name="Normal 2 11 2 3 4" xfId="10162" xr:uid="{00000000-0005-0000-0000-0000910C0000}"/>
    <cellStyle name="Normal 2 11 2 3 4 2" xfId="26458" xr:uid="{00000000-0005-0000-0000-0000920C0000}"/>
    <cellStyle name="Normal 2 11 2 3 5" xfId="18312" xr:uid="{00000000-0005-0000-0000-0000930C0000}"/>
    <cellStyle name="Normal 2 11 2 4" xfId="3368" xr:uid="{00000000-0005-0000-0000-0000940C0000}"/>
    <cellStyle name="Normal 2 11 2 4 2" xfId="11514" xr:uid="{00000000-0005-0000-0000-0000950C0000}"/>
    <cellStyle name="Normal 2 11 2 4 2 2" xfId="27810" xr:uid="{00000000-0005-0000-0000-0000960C0000}"/>
    <cellStyle name="Normal 2 11 2 4 3" xfId="19664" xr:uid="{00000000-0005-0000-0000-0000970C0000}"/>
    <cellStyle name="Normal 2 11 2 5" xfId="5905" xr:uid="{00000000-0005-0000-0000-0000980C0000}"/>
    <cellStyle name="Normal 2 11 2 5 2" xfId="14051" xr:uid="{00000000-0005-0000-0000-0000990C0000}"/>
    <cellStyle name="Normal 2 11 2 5 2 2" xfId="30347" xr:uid="{00000000-0005-0000-0000-00009A0C0000}"/>
    <cellStyle name="Normal 2 11 2 5 3" xfId="22201" xr:uid="{00000000-0005-0000-0000-00009B0C0000}"/>
    <cellStyle name="Normal 2 11 2 6" xfId="8752" xr:uid="{00000000-0005-0000-0000-00009C0C0000}"/>
    <cellStyle name="Normal 2 11 2 6 2" xfId="25048" xr:uid="{00000000-0005-0000-0000-00009D0C0000}"/>
    <cellStyle name="Normal 2 11 2 7" xfId="16902" xr:uid="{00000000-0005-0000-0000-00009E0C0000}"/>
    <cellStyle name="Normal 2 11 3" xfId="967" xr:uid="{00000000-0005-0000-0000-00009F0C0000}"/>
    <cellStyle name="Normal 2 11 3 2" xfId="2377" xr:uid="{00000000-0005-0000-0000-0000A00C0000}"/>
    <cellStyle name="Normal 2 11 3 2 2" xfId="4899" xr:uid="{00000000-0005-0000-0000-0000A10C0000}"/>
    <cellStyle name="Normal 2 11 3 2 2 2" xfId="13045" xr:uid="{00000000-0005-0000-0000-0000A20C0000}"/>
    <cellStyle name="Normal 2 11 3 2 2 2 2" xfId="29341" xr:uid="{00000000-0005-0000-0000-0000A30C0000}"/>
    <cellStyle name="Normal 2 11 3 2 2 3" xfId="21195" xr:uid="{00000000-0005-0000-0000-0000A40C0000}"/>
    <cellStyle name="Normal 2 11 3 2 3" xfId="7676" xr:uid="{00000000-0005-0000-0000-0000A50C0000}"/>
    <cellStyle name="Normal 2 11 3 2 3 2" xfId="15822" xr:uid="{00000000-0005-0000-0000-0000A60C0000}"/>
    <cellStyle name="Normal 2 11 3 2 3 2 2" xfId="32118" xr:uid="{00000000-0005-0000-0000-0000A70C0000}"/>
    <cellStyle name="Normal 2 11 3 2 3 3" xfId="23972" xr:uid="{00000000-0005-0000-0000-0000A80C0000}"/>
    <cellStyle name="Normal 2 11 3 2 4" xfId="10523" xr:uid="{00000000-0005-0000-0000-0000A90C0000}"/>
    <cellStyle name="Normal 2 11 3 2 4 2" xfId="26819" xr:uid="{00000000-0005-0000-0000-0000AA0C0000}"/>
    <cellStyle name="Normal 2 11 3 2 5" xfId="18673" xr:uid="{00000000-0005-0000-0000-0000AB0C0000}"/>
    <cellStyle name="Normal 2 11 3 3" xfId="3681" xr:uid="{00000000-0005-0000-0000-0000AC0C0000}"/>
    <cellStyle name="Normal 2 11 3 3 2" xfId="11827" xr:uid="{00000000-0005-0000-0000-0000AD0C0000}"/>
    <cellStyle name="Normal 2 11 3 3 2 2" xfId="28123" xr:uid="{00000000-0005-0000-0000-0000AE0C0000}"/>
    <cellStyle name="Normal 2 11 3 3 3" xfId="19977" xr:uid="{00000000-0005-0000-0000-0000AF0C0000}"/>
    <cellStyle name="Normal 2 11 3 4" xfId="6266" xr:uid="{00000000-0005-0000-0000-0000B00C0000}"/>
    <cellStyle name="Normal 2 11 3 4 2" xfId="14412" xr:uid="{00000000-0005-0000-0000-0000B10C0000}"/>
    <cellStyle name="Normal 2 11 3 4 2 2" xfId="30708" xr:uid="{00000000-0005-0000-0000-0000B20C0000}"/>
    <cellStyle name="Normal 2 11 3 4 3" xfId="22562" xr:uid="{00000000-0005-0000-0000-0000B30C0000}"/>
    <cellStyle name="Normal 2 11 3 5" xfId="9113" xr:uid="{00000000-0005-0000-0000-0000B40C0000}"/>
    <cellStyle name="Normal 2 11 3 5 2" xfId="25409" xr:uid="{00000000-0005-0000-0000-0000B50C0000}"/>
    <cellStyle name="Normal 2 11 3 6" xfId="17263" xr:uid="{00000000-0005-0000-0000-0000B60C0000}"/>
    <cellStyle name="Normal 2 11 4" xfId="1672" xr:uid="{00000000-0005-0000-0000-0000B70C0000}"/>
    <cellStyle name="Normal 2 11 4 2" xfId="4290" xr:uid="{00000000-0005-0000-0000-0000B80C0000}"/>
    <cellStyle name="Normal 2 11 4 2 2" xfId="12436" xr:uid="{00000000-0005-0000-0000-0000B90C0000}"/>
    <cellStyle name="Normal 2 11 4 2 2 2" xfId="28732" xr:uid="{00000000-0005-0000-0000-0000BA0C0000}"/>
    <cellStyle name="Normal 2 11 4 2 3" xfId="20586" xr:uid="{00000000-0005-0000-0000-0000BB0C0000}"/>
    <cellStyle name="Normal 2 11 4 3" xfId="6971" xr:uid="{00000000-0005-0000-0000-0000BC0C0000}"/>
    <cellStyle name="Normal 2 11 4 3 2" xfId="15117" xr:uid="{00000000-0005-0000-0000-0000BD0C0000}"/>
    <cellStyle name="Normal 2 11 4 3 2 2" xfId="31413" xr:uid="{00000000-0005-0000-0000-0000BE0C0000}"/>
    <cellStyle name="Normal 2 11 4 3 3" xfId="23267" xr:uid="{00000000-0005-0000-0000-0000BF0C0000}"/>
    <cellStyle name="Normal 2 11 4 4" xfId="9818" xr:uid="{00000000-0005-0000-0000-0000C00C0000}"/>
    <cellStyle name="Normal 2 11 4 4 2" xfId="26114" xr:uid="{00000000-0005-0000-0000-0000C10C0000}"/>
    <cellStyle name="Normal 2 11 4 5" xfId="17968" xr:uid="{00000000-0005-0000-0000-0000C20C0000}"/>
    <cellStyle name="Normal 2 11 5" xfId="3072" xr:uid="{00000000-0005-0000-0000-0000C30C0000}"/>
    <cellStyle name="Normal 2 11 5 2" xfId="11218" xr:uid="{00000000-0005-0000-0000-0000C40C0000}"/>
    <cellStyle name="Normal 2 11 5 2 2" xfId="27514" xr:uid="{00000000-0005-0000-0000-0000C50C0000}"/>
    <cellStyle name="Normal 2 11 5 3" xfId="19368" xr:uid="{00000000-0005-0000-0000-0000C60C0000}"/>
    <cellStyle name="Normal 2 11 6" xfId="5561" xr:uid="{00000000-0005-0000-0000-0000C70C0000}"/>
    <cellStyle name="Normal 2 11 6 2" xfId="13707" xr:uid="{00000000-0005-0000-0000-0000C80C0000}"/>
    <cellStyle name="Normal 2 11 6 2 2" xfId="30003" xr:uid="{00000000-0005-0000-0000-0000C90C0000}"/>
    <cellStyle name="Normal 2 11 6 3" xfId="21857" xr:uid="{00000000-0005-0000-0000-0000CA0C0000}"/>
    <cellStyle name="Normal 2 11 7" xfId="8408" xr:uid="{00000000-0005-0000-0000-0000CB0C0000}"/>
    <cellStyle name="Normal 2 11 7 2" xfId="24704" xr:uid="{00000000-0005-0000-0000-0000CC0C0000}"/>
    <cellStyle name="Normal 2 11 8" xfId="16558" xr:uid="{00000000-0005-0000-0000-0000CD0C0000}"/>
    <cellStyle name="Normal 2 12" xfId="351" xr:uid="{00000000-0005-0000-0000-0000CE0C0000}"/>
    <cellStyle name="Normal 2 12 2" xfId="1057" xr:uid="{00000000-0005-0000-0000-0000CF0C0000}"/>
    <cellStyle name="Normal 2 12 2 2" xfId="2467" xr:uid="{00000000-0005-0000-0000-0000D00C0000}"/>
    <cellStyle name="Normal 2 12 2 2 2" xfId="4973" xr:uid="{00000000-0005-0000-0000-0000D10C0000}"/>
    <cellStyle name="Normal 2 12 2 2 2 2" xfId="13119" xr:uid="{00000000-0005-0000-0000-0000D20C0000}"/>
    <cellStyle name="Normal 2 12 2 2 2 2 2" xfId="29415" xr:uid="{00000000-0005-0000-0000-0000D30C0000}"/>
    <cellStyle name="Normal 2 12 2 2 2 3" xfId="21269" xr:uid="{00000000-0005-0000-0000-0000D40C0000}"/>
    <cellStyle name="Normal 2 12 2 2 3" xfId="7766" xr:uid="{00000000-0005-0000-0000-0000D50C0000}"/>
    <cellStyle name="Normal 2 12 2 2 3 2" xfId="15912" xr:uid="{00000000-0005-0000-0000-0000D60C0000}"/>
    <cellStyle name="Normal 2 12 2 2 3 2 2" xfId="32208" xr:uid="{00000000-0005-0000-0000-0000D70C0000}"/>
    <cellStyle name="Normal 2 12 2 2 3 3" xfId="24062" xr:uid="{00000000-0005-0000-0000-0000D80C0000}"/>
    <cellStyle name="Normal 2 12 2 2 4" xfId="10613" xr:uid="{00000000-0005-0000-0000-0000D90C0000}"/>
    <cellStyle name="Normal 2 12 2 2 4 2" xfId="26909" xr:uid="{00000000-0005-0000-0000-0000DA0C0000}"/>
    <cellStyle name="Normal 2 12 2 2 5" xfId="18763" xr:uid="{00000000-0005-0000-0000-0000DB0C0000}"/>
    <cellStyle name="Normal 2 12 2 3" xfId="3755" xr:uid="{00000000-0005-0000-0000-0000DC0C0000}"/>
    <cellStyle name="Normal 2 12 2 3 2" xfId="11901" xr:uid="{00000000-0005-0000-0000-0000DD0C0000}"/>
    <cellStyle name="Normal 2 12 2 3 2 2" xfId="28197" xr:uid="{00000000-0005-0000-0000-0000DE0C0000}"/>
    <cellStyle name="Normal 2 12 2 3 3" xfId="20051" xr:uid="{00000000-0005-0000-0000-0000DF0C0000}"/>
    <cellStyle name="Normal 2 12 2 4" xfId="6356" xr:uid="{00000000-0005-0000-0000-0000E00C0000}"/>
    <cellStyle name="Normal 2 12 2 4 2" xfId="14502" xr:uid="{00000000-0005-0000-0000-0000E10C0000}"/>
    <cellStyle name="Normal 2 12 2 4 2 2" xfId="30798" xr:uid="{00000000-0005-0000-0000-0000E20C0000}"/>
    <cellStyle name="Normal 2 12 2 4 3" xfId="22652" xr:uid="{00000000-0005-0000-0000-0000E30C0000}"/>
    <cellStyle name="Normal 2 12 2 5" xfId="9203" xr:uid="{00000000-0005-0000-0000-0000E40C0000}"/>
    <cellStyle name="Normal 2 12 2 5 2" xfId="25499" xr:uid="{00000000-0005-0000-0000-0000E50C0000}"/>
    <cellStyle name="Normal 2 12 2 6" xfId="17353" xr:uid="{00000000-0005-0000-0000-0000E60C0000}"/>
    <cellStyle name="Normal 2 12 3" xfId="1762" xr:uid="{00000000-0005-0000-0000-0000E70C0000}"/>
    <cellStyle name="Normal 2 12 3 2" xfId="4364" xr:uid="{00000000-0005-0000-0000-0000E80C0000}"/>
    <cellStyle name="Normal 2 12 3 2 2" xfId="12510" xr:uid="{00000000-0005-0000-0000-0000E90C0000}"/>
    <cellStyle name="Normal 2 12 3 2 2 2" xfId="28806" xr:uid="{00000000-0005-0000-0000-0000EA0C0000}"/>
    <cellStyle name="Normal 2 12 3 2 3" xfId="20660" xr:uid="{00000000-0005-0000-0000-0000EB0C0000}"/>
    <cellStyle name="Normal 2 12 3 3" xfId="7061" xr:uid="{00000000-0005-0000-0000-0000EC0C0000}"/>
    <cellStyle name="Normal 2 12 3 3 2" xfId="15207" xr:uid="{00000000-0005-0000-0000-0000ED0C0000}"/>
    <cellStyle name="Normal 2 12 3 3 2 2" xfId="31503" xr:uid="{00000000-0005-0000-0000-0000EE0C0000}"/>
    <cellStyle name="Normal 2 12 3 3 3" xfId="23357" xr:uid="{00000000-0005-0000-0000-0000EF0C0000}"/>
    <cellStyle name="Normal 2 12 3 4" xfId="9908" xr:uid="{00000000-0005-0000-0000-0000F00C0000}"/>
    <cellStyle name="Normal 2 12 3 4 2" xfId="26204" xr:uid="{00000000-0005-0000-0000-0000F10C0000}"/>
    <cellStyle name="Normal 2 12 3 5" xfId="18058" xr:uid="{00000000-0005-0000-0000-0000F20C0000}"/>
    <cellStyle name="Normal 2 12 4" xfId="3146" xr:uid="{00000000-0005-0000-0000-0000F30C0000}"/>
    <cellStyle name="Normal 2 12 4 2" xfId="11292" xr:uid="{00000000-0005-0000-0000-0000F40C0000}"/>
    <cellStyle name="Normal 2 12 4 2 2" xfId="27588" xr:uid="{00000000-0005-0000-0000-0000F50C0000}"/>
    <cellStyle name="Normal 2 12 4 3" xfId="19442" xr:uid="{00000000-0005-0000-0000-0000F60C0000}"/>
    <cellStyle name="Normal 2 12 5" xfId="5651" xr:uid="{00000000-0005-0000-0000-0000F70C0000}"/>
    <cellStyle name="Normal 2 12 5 2" xfId="13797" xr:uid="{00000000-0005-0000-0000-0000F80C0000}"/>
    <cellStyle name="Normal 2 12 5 2 2" xfId="30093" xr:uid="{00000000-0005-0000-0000-0000F90C0000}"/>
    <cellStyle name="Normal 2 12 5 3" xfId="21947" xr:uid="{00000000-0005-0000-0000-0000FA0C0000}"/>
    <cellStyle name="Normal 2 12 6" xfId="8498" xr:uid="{00000000-0005-0000-0000-0000FB0C0000}"/>
    <cellStyle name="Normal 2 12 6 2" xfId="24794" xr:uid="{00000000-0005-0000-0000-0000FC0C0000}"/>
    <cellStyle name="Normal 2 12 7" xfId="16648" xr:uid="{00000000-0005-0000-0000-0000FD0C0000}"/>
    <cellStyle name="Normal 2 13" xfId="713" xr:uid="{00000000-0005-0000-0000-0000FE0C0000}"/>
    <cellStyle name="Normal 2 13 2" xfId="2123" xr:uid="{00000000-0005-0000-0000-0000FF0C0000}"/>
    <cellStyle name="Normal 2 13 2 2" xfId="4677" xr:uid="{00000000-0005-0000-0000-0000000D0000}"/>
    <cellStyle name="Normal 2 13 2 2 2" xfId="12823" xr:uid="{00000000-0005-0000-0000-0000010D0000}"/>
    <cellStyle name="Normal 2 13 2 2 2 2" xfId="29119" xr:uid="{00000000-0005-0000-0000-0000020D0000}"/>
    <cellStyle name="Normal 2 13 2 2 3" xfId="20973" xr:uid="{00000000-0005-0000-0000-0000030D0000}"/>
    <cellStyle name="Normal 2 13 2 3" xfId="7422" xr:uid="{00000000-0005-0000-0000-0000040D0000}"/>
    <cellStyle name="Normal 2 13 2 3 2" xfId="15568" xr:uid="{00000000-0005-0000-0000-0000050D0000}"/>
    <cellStyle name="Normal 2 13 2 3 2 2" xfId="31864" xr:uid="{00000000-0005-0000-0000-0000060D0000}"/>
    <cellStyle name="Normal 2 13 2 3 3" xfId="23718" xr:uid="{00000000-0005-0000-0000-0000070D0000}"/>
    <cellStyle name="Normal 2 13 2 4" xfId="10269" xr:uid="{00000000-0005-0000-0000-0000080D0000}"/>
    <cellStyle name="Normal 2 13 2 4 2" xfId="26565" xr:uid="{00000000-0005-0000-0000-0000090D0000}"/>
    <cellStyle name="Normal 2 13 2 5" xfId="18419" xr:uid="{00000000-0005-0000-0000-00000A0D0000}"/>
    <cellStyle name="Normal 2 13 3" xfId="3459" xr:uid="{00000000-0005-0000-0000-00000B0D0000}"/>
    <cellStyle name="Normal 2 13 3 2" xfId="11605" xr:uid="{00000000-0005-0000-0000-00000C0D0000}"/>
    <cellStyle name="Normal 2 13 3 2 2" xfId="27901" xr:uid="{00000000-0005-0000-0000-00000D0D0000}"/>
    <cellStyle name="Normal 2 13 3 3" xfId="19755" xr:uid="{00000000-0005-0000-0000-00000E0D0000}"/>
    <cellStyle name="Normal 2 13 4" xfId="6012" xr:uid="{00000000-0005-0000-0000-00000F0D0000}"/>
    <cellStyle name="Normal 2 13 4 2" xfId="14158" xr:uid="{00000000-0005-0000-0000-0000100D0000}"/>
    <cellStyle name="Normal 2 13 4 2 2" xfId="30454" xr:uid="{00000000-0005-0000-0000-0000110D0000}"/>
    <cellStyle name="Normal 2 13 4 3" xfId="22308" xr:uid="{00000000-0005-0000-0000-0000120D0000}"/>
    <cellStyle name="Normal 2 13 5" xfId="8859" xr:uid="{00000000-0005-0000-0000-0000130D0000}"/>
    <cellStyle name="Normal 2 13 5 2" xfId="25155" xr:uid="{00000000-0005-0000-0000-0000140D0000}"/>
    <cellStyle name="Normal 2 13 6" xfId="17009" xr:uid="{00000000-0005-0000-0000-0000150D0000}"/>
    <cellStyle name="Normal 2 14" xfId="1418" xr:uid="{00000000-0005-0000-0000-0000160D0000}"/>
    <cellStyle name="Normal 2 14 2" xfId="4068" xr:uid="{00000000-0005-0000-0000-0000170D0000}"/>
    <cellStyle name="Normal 2 14 2 2" xfId="12214" xr:uid="{00000000-0005-0000-0000-0000180D0000}"/>
    <cellStyle name="Normal 2 14 2 2 2" xfId="28510" xr:uid="{00000000-0005-0000-0000-0000190D0000}"/>
    <cellStyle name="Normal 2 14 2 3" xfId="20364" xr:uid="{00000000-0005-0000-0000-00001A0D0000}"/>
    <cellStyle name="Normal 2 14 3" xfId="6717" xr:uid="{00000000-0005-0000-0000-00001B0D0000}"/>
    <cellStyle name="Normal 2 14 3 2" xfId="14863" xr:uid="{00000000-0005-0000-0000-00001C0D0000}"/>
    <cellStyle name="Normal 2 14 3 2 2" xfId="31159" xr:uid="{00000000-0005-0000-0000-00001D0D0000}"/>
    <cellStyle name="Normal 2 14 3 3" xfId="23013" xr:uid="{00000000-0005-0000-0000-00001E0D0000}"/>
    <cellStyle name="Normal 2 14 4" xfId="9564" xr:uid="{00000000-0005-0000-0000-00001F0D0000}"/>
    <cellStyle name="Normal 2 14 4 2" xfId="25860" xr:uid="{00000000-0005-0000-0000-0000200D0000}"/>
    <cellStyle name="Normal 2 14 5" xfId="17714" xr:uid="{00000000-0005-0000-0000-0000210D0000}"/>
    <cellStyle name="Normal 2 15" xfId="2850" xr:uid="{00000000-0005-0000-0000-0000220D0000}"/>
    <cellStyle name="Normal 2 15 2" xfId="10996" xr:uid="{00000000-0005-0000-0000-0000230D0000}"/>
    <cellStyle name="Normal 2 15 2 2" xfId="27292" xr:uid="{00000000-0005-0000-0000-0000240D0000}"/>
    <cellStyle name="Normal 2 15 3" xfId="19146" xr:uid="{00000000-0005-0000-0000-0000250D0000}"/>
    <cellStyle name="Normal 2 16" xfId="5307" xr:uid="{00000000-0005-0000-0000-0000260D0000}"/>
    <cellStyle name="Normal 2 16 2" xfId="13453" xr:uid="{00000000-0005-0000-0000-0000270D0000}"/>
    <cellStyle name="Normal 2 16 2 2" xfId="29749" xr:uid="{00000000-0005-0000-0000-0000280D0000}"/>
    <cellStyle name="Normal 2 16 3" xfId="21603" xr:uid="{00000000-0005-0000-0000-0000290D0000}"/>
    <cellStyle name="Normal 2 17" xfId="8154" xr:uid="{00000000-0005-0000-0000-00002A0D0000}"/>
    <cellStyle name="Normal 2 17 2" xfId="24450" xr:uid="{00000000-0005-0000-0000-00002B0D0000}"/>
    <cellStyle name="Normal 2 18" xfId="16304" xr:uid="{00000000-0005-0000-0000-00002C0D0000}"/>
    <cellStyle name="Normal 2 2" xfId="4" xr:uid="{00000000-0005-0000-0000-00002D0D0000}"/>
    <cellStyle name="Normal 2 2 10" xfId="714" xr:uid="{00000000-0005-0000-0000-00002E0D0000}"/>
    <cellStyle name="Normal 2 2 10 2" xfId="2124" xr:uid="{00000000-0005-0000-0000-00002F0D0000}"/>
    <cellStyle name="Normal 2 2 10 2 2" xfId="4678" xr:uid="{00000000-0005-0000-0000-0000300D0000}"/>
    <cellStyle name="Normal 2 2 10 2 2 2" xfId="12824" xr:uid="{00000000-0005-0000-0000-0000310D0000}"/>
    <cellStyle name="Normal 2 2 10 2 2 2 2" xfId="29120" xr:uid="{00000000-0005-0000-0000-0000320D0000}"/>
    <cellStyle name="Normal 2 2 10 2 2 3" xfId="20974" xr:uid="{00000000-0005-0000-0000-0000330D0000}"/>
    <cellStyle name="Normal 2 2 10 2 3" xfId="7423" xr:uid="{00000000-0005-0000-0000-0000340D0000}"/>
    <cellStyle name="Normal 2 2 10 2 3 2" xfId="15569" xr:uid="{00000000-0005-0000-0000-0000350D0000}"/>
    <cellStyle name="Normal 2 2 10 2 3 2 2" xfId="31865" xr:uid="{00000000-0005-0000-0000-0000360D0000}"/>
    <cellStyle name="Normal 2 2 10 2 3 3" xfId="23719" xr:uid="{00000000-0005-0000-0000-0000370D0000}"/>
    <cellStyle name="Normal 2 2 10 2 4" xfId="10270" xr:uid="{00000000-0005-0000-0000-0000380D0000}"/>
    <cellStyle name="Normal 2 2 10 2 4 2" xfId="26566" xr:uid="{00000000-0005-0000-0000-0000390D0000}"/>
    <cellStyle name="Normal 2 2 10 2 5" xfId="18420" xr:uid="{00000000-0005-0000-0000-00003A0D0000}"/>
    <cellStyle name="Normal 2 2 10 3" xfId="3460" xr:uid="{00000000-0005-0000-0000-00003B0D0000}"/>
    <cellStyle name="Normal 2 2 10 3 2" xfId="11606" xr:uid="{00000000-0005-0000-0000-00003C0D0000}"/>
    <cellStyle name="Normal 2 2 10 3 2 2" xfId="27902" xr:uid="{00000000-0005-0000-0000-00003D0D0000}"/>
    <cellStyle name="Normal 2 2 10 3 3" xfId="19756" xr:uid="{00000000-0005-0000-0000-00003E0D0000}"/>
    <cellStyle name="Normal 2 2 10 4" xfId="6013" xr:uid="{00000000-0005-0000-0000-00003F0D0000}"/>
    <cellStyle name="Normal 2 2 10 4 2" xfId="14159" xr:uid="{00000000-0005-0000-0000-0000400D0000}"/>
    <cellStyle name="Normal 2 2 10 4 2 2" xfId="30455" xr:uid="{00000000-0005-0000-0000-0000410D0000}"/>
    <cellStyle name="Normal 2 2 10 4 3" xfId="22309" xr:uid="{00000000-0005-0000-0000-0000420D0000}"/>
    <cellStyle name="Normal 2 2 10 5" xfId="8860" xr:uid="{00000000-0005-0000-0000-0000430D0000}"/>
    <cellStyle name="Normal 2 2 10 5 2" xfId="25156" xr:uid="{00000000-0005-0000-0000-0000440D0000}"/>
    <cellStyle name="Normal 2 2 10 6" xfId="17010" xr:uid="{00000000-0005-0000-0000-0000450D0000}"/>
    <cellStyle name="Normal 2 2 11" xfId="1419" xr:uid="{00000000-0005-0000-0000-0000460D0000}"/>
    <cellStyle name="Normal 2 2 11 2" xfId="4069" xr:uid="{00000000-0005-0000-0000-0000470D0000}"/>
    <cellStyle name="Normal 2 2 11 2 2" xfId="12215" xr:uid="{00000000-0005-0000-0000-0000480D0000}"/>
    <cellStyle name="Normal 2 2 11 2 2 2" xfId="28511" xr:uid="{00000000-0005-0000-0000-0000490D0000}"/>
    <cellStyle name="Normal 2 2 11 2 3" xfId="20365" xr:uid="{00000000-0005-0000-0000-00004A0D0000}"/>
    <cellStyle name="Normal 2 2 11 3" xfId="6718" xr:uid="{00000000-0005-0000-0000-00004B0D0000}"/>
    <cellStyle name="Normal 2 2 11 3 2" xfId="14864" xr:uid="{00000000-0005-0000-0000-00004C0D0000}"/>
    <cellStyle name="Normal 2 2 11 3 2 2" xfId="31160" xr:uid="{00000000-0005-0000-0000-00004D0D0000}"/>
    <cellStyle name="Normal 2 2 11 3 3" xfId="23014" xr:uid="{00000000-0005-0000-0000-00004E0D0000}"/>
    <cellStyle name="Normal 2 2 11 4" xfId="9565" xr:uid="{00000000-0005-0000-0000-00004F0D0000}"/>
    <cellStyle name="Normal 2 2 11 4 2" xfId="25861" xr:uid="{00000000-0005-0000-0000-0000500D0000}"/>
    <cellStyle name="Normal 2 2 11 5" xfId="17715" xr:uid="{00000000-0005-0000-0000-0000510D0000}"/>
    <cellStyle name="Normal 2 2 12" xfId="2851" xr:uid="{00000000-0005-0000-0000-0000520D0000}"/>
    <cellStyle name="Normal 2 2 12 2" xfId="10997" xr:uid="{00000000-0005-0000-0000-0000530D0000}"/>
    <cellStyle name="Normal 2 2 12 2 2" xfId="27293" xr:uid="{00000000-0005-0000-0000-0000540D0000}"/>
    <cellStyle name="Normal 2 2 12 3" xfId="19147" xr:uid="{00000000-0005-0000-0000-0000550D0000}"/>
    <cellStyle name="Normal 2 2 13" xfId="5308" xr:uid="{00000000-0005-0000-0000-0000560D0000}"/>
    <cellStyle name="Normal 2 2 13 2" xfId="13454" xr:uid="{00000000-0005-0000-0000-0000570D0000}"/>
    <cellStyle name="Normal 2 2 13 2 2" xfId="29750" xr:uid="{00000000-0005-0000-0000-0000580D0000}"/>
    <cellStyle name="Normal 2 2 13 3" xfId="21604" xr:uid="{00000000-0005-0000-0000-0000590D0000}"/>
    <cellStyle name="Normal 2 2 14" xfId="8155" xr:uid="{00000000-0005-0000-0000-00005A0D0000}"/>
    <cellStyle name="Normal 2 2 14 2" xfId="24451" xr:uid="{00000000-0005-0000-0000-00005B0D0000}"/>
    <cellStyle name="Normal 2 2 15" xfId="16305" xr:uid="{00000000-0005-0000-0000-00005C0D0000}"/>
    <cellStyle name="Normal 2 2 2" xfId="15" xr:uid="{00000000-0005-0000-0000-00005D0D0000}"/>
    <cellStyle name="Normal 2 2 2 10" xfId="697" xr:uid="{00000000-0005-0000-0000-00005E0D0000}"/>
    <cellStyle name="Normal 2 2 2 10 2" xfId="1403" xr:uid="{00000000-0005-0000-0000-00005F0D0000}"/>
    <cellStyle name="Normal 2 2 2 10 2 2" xfId="2813" xr:uid="{00000000-0005-0000-0000-0000600D0000}"/>
    <cellStyle name="Normal 2 2 2 10 2 2 2" xfId="5271" xr:uid="{00000000-0005-0000-0000-0000610D0000}"/>
    <cellStyle name="Normal 2 2 2 10 2 2 2 2" xfId="13417" xr:uid="{00000000-0005-0000-0000-0000620D0000}"/>
    <cellStyle name="Normal 2 2 2 10 2 2 2 2 2" xfId="29713" xr:uid="{00000000-0005-0000-0000-0000630D0000}"/>
    <cellStyle name="Normal 2 2 2 10 2 2 2 3" xfId="21567" xr:uid="{00000000-0005-0000-0000-0000640D0000}"/>
    <cellStyle name="Normal 2 2 2 10 2 2 3" xfId="8112" xr:uid="{00000000-0005-0000-0000-0000650D0000}"/>
    <cellStyle name="Normal 2 2 2 10 2 2 3 2" xfId="16258" xr:uid="{00000000-0005-0000-0000-0000660D0000}"/>
    <cellStyle name="Normal 2 2 2 10 2 2 3 2 2" xfId="32554" xr:uid="{00000000-0005-0000-0000-0000670D0000}"/>
    <cellStyle name="Normal 2 2 2 10 2 2 3 3" xfId="24408" xr:uid="{00000000-0005-0000-0000-0000680D0000}"/>
    <cellStyle name="Normal 2 2 2 10 2 2 4" xfId="10959" xr:uid="{00000000-0005-0000-0000-0000690D0000}"/>
    <cellStyle name="Normal 2 2 2 10 2 2 4 2" xfId="27255" xr:uid="{00000000-0005-0000-0000-00006A0D0000}"/>
    <cellStyle name="Normal 2 2 2 10 2 2 5" xfId="19109" xr:uid="{00000000-0005-0000-0000-00006B0D0000}"/>
    <cellStyle name="Normal 2 2 2 10 2 3" xfId="4053" xr:uid="{00000000-0005-0000-0000-00006C0D0000}"/>
    <cellStyle name="Normal 2 2 2 10 2 3 2" xfId="12199" xr:uid="{00000000-0005-0000-0000-00006D0D0000}"/>
    <cellStyle name="Normal 2 2 2 10 2 3 2 2" xfId="28495" xr:uid="{00000000-0005-0000-0000-00006E0D0000}"/>
    <cellStyle name="Normal 2 2 2 10 2 3 3" xfId="20349" xr:uid="{00000000-0005-0000-0000-00006F0D0000}"/>
    <cellStyle name="Normal 2 2 2 10 2 4" xfId="6702" xr:uid="{00000000-0005-0000-0000-0000700D0000}"/>
    <cellStyle name="Normal 2 2 2 10 2 4 2" xfId="14848" xr:uid="{00000000-0005-0000-0000-0000710D0000}"/>
    <cellStyle name="Normal 2 2 2 10 2 4 2 2" xfId="31144" xr:uid="{00000000-0005-0000-0000-0000720D0000}"/>
    <cellStyle name="Normal 2 2 2 10 2 4 3" xfId="22998" xr:uid="{00000000-0005-0000-0000-0000730D0000}"/>
    <cellStyle name="Normal 2 2 2 10 2 5" xfId="9549" xr:uid="{00000000-0005-0000-0000-0000740D0000}"/>
    <cellStyle name="Normal 2 2 2 10 2 5 2" xfId="25845" xr:uid="{00000000-0005-0000-0000-0000750D0000}"/>
    <cellStyle name="Normal 2 2 2 10 2 6" xfId="17699" xr:uid="{00000000-0005-0000-0000-0000760D0000}"/>
    <cellStyle name="Normal 2 2 2 10 3" xfId="2108" xr:uid="{00000000-0005-0000-0000-0000770D0000}"/>
    <cellStyle name="Normal 2 2 2 10 3 2" xfId="4662" xr:uid="{00000000-0005-0000-0000-0000780D0000}"/>
    <cellStyle name="Normal 2 2 2 10 3 2 2" xfId="12808" xr:uid="{00000000-0005-0000-0000-0000790D0000}"/>
    <cellStyle name="Normal 2 2 2 10 3 2 2 2" xfId="29104" xr:uid="{00000000-0005-0000-0000-00007A0D0000}"/>
    <cellStyle name="Normal 2 2 2 10 3 2 3" xfId="20958" xr:uid="{00000000-0005-0000-0000-00007B0D0000}"/>
    <cellStyle name="Normal 2 2 2 10 3 3" xfId="7407" xr:uid="{00000000-0005-0000-0000-00007C0D0000}"/>
    <cellStyle name="Normal 2 2 2 10 3 3 2" xfId="15553" xr:uid="{00000000-0005-0000-0000-00007D0D0000}"/>
    <cellStyle name="Normal 2 2 2 10 3 3 2 2" xfId="31849" xr:uid="{00000000-0005-0000-0000-00007E0D0000}"/>
    <cellStyle name="Normal 2 2 2 10 3 3 3" xfId="23703" xr:uid="{00000000-0005-0000-0000-00007F0D0000}"/>
    <cellStyle name="Normal 2 2 2 10 3 4" xfId="10254" xr:uid="{00000000-0005-0000-0000-0000800D0000}"/>
    <cellStyle name="Normal 2 2 2 10 3 4 2" xfId="26550" xr:uid="{00000000-0005-0000-0000-0000810D0000}"/>
    <cellStyle name="Normal 2 2 2 10 3 5" xfId="18404" xr:uid="{00000000-0005-0000-0000-0000820D0000}"/>
    <cellStyle name="Normal 2 2 2 10 4" xfId="3444" xr:uid="{00000000-0005-0000-0000-0000830D0000}"/>
    <cellStyle name="Normal 2 2 2 10 4 2" xfId="11590" xr:uid="{00000000-0005-0000-0000-0000840D0000}"/>
    <cellStyle name="Normal 2 2 2 10 4 2 2" xfId="27886" xr:uid="{00000000-0005-0000-0000-0000850D0000}"/>
    <cellStyle name="Normal 2 2 2 10 4 3" xfId="19740" xr:uid="{00000000-0005-0000-0000-0000860D0000}"/>
    <cellStyle name="Normal 2 2 2 10 5" xfId="5997" xr:uid="{00000000-0005-0000-0000-0000870D0000}"/>
    <cellStyle name="Normal 2 2 2 10 5 2" xfId="14143" xr:uid="{00000000-0005-0000-0000-0000880D0000}"/>
    <cellStyle name="Normal 2 2 2 10 5 2 2" xfId="30439" xr:uid="{00000000-0005-0000-0000-0000890D0000}"/>
    <cellStyle name="Normal 2 2 2 10 5 3" xfId="22293" xr:uid="{00000000-0005-0000-0000-00008A0D0000}"/>
    <cellStyle name="Normal 2 2 2 10 6" xfId="8844" xr:uid="{00000000-0005-0000-0000-00008B0D0000}"/>
    <cellStyle name="Normal 2 2 2 10 6 2" xfId="25140" xr:uid="{00000000-0005-0000-0000-00008C0D0000}"/>
    <cellStyle name="Normal 2 2 2 10 7" xfId="16994" xr:uid="{00000000-0005-0000-0000-00008D0D0000}"/>
    <cellStyle name="Normal 2 2 2 11" xfId="721" xr:uid="{00000000-0005-0000-0000-00008E0D0000}"/>
    <cellStyle name="Normal 2 2 2 11 2" xfId="2131" xr:uid="{00000000-0005-0000-0000-00008F0D0000}"/>
    <cellStyle name="Normal 2 2 2 11 2 2" xfId="4683" xr:uid="{00000000-0005-0000-0000-0000900D0000}"/>
    <cellStyle name="Normal 2 2 2 11 2 2 2" xfId="12829" xr:uid="{00000000-0005-0000-0000-0000910D0000}"/>
    <cellStyle name="Normal 2 2 2 11 2 2 2 2" xfId="29125" xr:uid="{00000000-0005-0000-0000-0000920D0000}"/>
    <cellStyle name="Normal 2 2 2 11 2 2 3" xfId="20979" xr:uid="{00000000-0005-0000-0000-0000930D0000}"/>
    <cellStyle name="Normal 2 2 2 11 2 3" xfId="7430" xr:uid="{00000000-0005-0000-0000-0000940D0000}"/>
    <cellStyle name="Normal 2 2 2 11 2 3 2" xfId="15576" xr:uid="{00000000-0005-0000-0000-0000950D0000}"/>
    <cellStyle name="Normal 2 2 2 11 2 3 2 2" xfId="31872" xr:uid="{00000000-0005-0000-0000-0000960D0000}"/>
    <cellStyle name="Normal 2 2 2 11 2 3 3" xfId="23726" xr:uid="{00000000-0005-0000-0000-0000970D0000}"/>
    <cellStyle name="Normal 2 2 2 11 2 4" xfId="10277" xr:uid="{00000000-0005-0000-0000-0000980D0000}"/>
    <cellStyle name="Normal 2 2 2 11 2 4 2" xfId="26573" xr:uid="{00000000-0005-0000-0000-0000990D0000}"/>
    <cellStyle name="Normal 2 2 2 11 2 5" xfId="18427" xr:uid="{00000000-0005-0000-0000-00009A0D0000}"/>
    <cellStyle name="Normal 2 2 2 11 3" xfId="3465" xr:uid="{00000000-0005-0000-0000-00009B0D0000}"/>
    <cellStyle name="Normal 2 2 2 11 3 2" xfId="11611" xr:uid="{00000000-0005-0000-0000-00009C0D0000}"/>
    <cellStyle name="Normal 2 2 2 11 3 2 2" xfId="27907" xr:uid="{00000000-0005-0000-0000-00009D0D0000}"/>
    <cellStyle name="Normal 2 2 2 11 3 3" xfId="19761" xr:uid="{00000000-0005-0000-0000-00009E0D0000}"/>
    <cellStyle name="Normal 2 2 2 11 4" xfId="6020" xr:uid="{00000000-0005-0000-0000-00009F0D0000}"/>
    <cellStyle name="Normal 2 2 2 11 4 2" xfId="14166" xr:uid="{00000000-0005-0000-0000-0000A00D0000}"/>
    <cellStyle name="Normal 2 2 2 11 4 2 2" xfId="30462" xr:uid="{00000000-0005-0000-0000-0000A10D0000}"/>
    <cellStyle name="Normal 2 2 2 11 4 3" xfId="22316" xr:uid="{00000000-0005-0000-0000-0000A20D0000}"/>
    <cellStyle name="Normal 2 2 2 11 5" xfId="8867" xr:uid="{00000000-0005-0000-0000-0000A30D0000}"/>
    <cellStyle name="Normal 2 2 2 11 5 2" xfId="25163" xr:uid="{00000000-0005-0000-0000-0000A40D0000}"/>
    <cellStyle name="Normal 2 2 2 11 6" xfId="17017" xr:uid="{00000000-0005-0000-0000-0000A50D0000}"/>
    <cellStyle name="Normal 2 2 2 12" xfId="1426" xr:uid="{00000000-0005-0000-0000-0000A60D0000}"/>
    <cellStyle name="Normal 2 2 2 12 2" xfId="4074" xr:uid="{00000000-0005-0000-0000-0000A70D0000}"/>
    <cellStyle name="Normal 2 2 2 12 2 2" xfId="12220" xr:uid="{00000000-0005-0000-0000-0000A80D0000}"/>
    <cellStyle name="Normal 2 2 2 12 2 2 2" xfId="28516" xr:uid="{00000000-0005-0000-0000-0000A90D0000}"/>
    <cellStyle name="Normal 2 2 2 12 2 3" xfId="20370" xr:uid="{00000000-0005-0000-0000-0000AA0D0000}"/>
    <cellStyle name="Normal 2 2 2 12 3" xfId="6725" xr:uid="{00000000-0005-0000-0000-0000AB0D0000}"/>
    <cellStyle name="Normal 2 2 2 12 3 2" xfId="14871" xr:uid="{00000000-0005-0000-0000-0000AC0D0000}"/>
    <cellStyle name="Normal 2 2 2 12 3 2 2" xfId="31167" xr:uid="{00000000-0005-0000-0000-0000AD0D0000}"/>
    <cellStyle name="Normal 2 2 2 12 3 3" xfId="23021" xr:uid="{00000000-0005-0000-0000-0000AE0D0000}"/>
    <cellStyle name="Normal 2 2 2 12 4" xfId="9572" xr:uid="{00000000-0005-0000-0000-0000AF0D0000}"/>
    <cellStyle name="Normal 2 2 2 12 4 2" xfId="25868" xr:uid="{00000000-0005-0000-0000-0000B00D0000}"/>
    <cellStyle name="Normal 2 2 2 12 5" xfId="17722" xr:uid="{00000000-0005-0000-0000-0000B10D0000}"/>
    <cellStyle name="Normal 2 2 2 13" xfId="2856" xr:uid="{00000000-0005-0000-0000-0000B20D0000}"/>
    <cellStyle name="Normal 2 2 2 13 2" xfId="11002" xr:uid="{00000000-0005-0000-0000-0000B30D0000}"/>
    <cellStyle name="Normal 2 2 2 13 2 2" xfId="27298" xr:uid="{00000000-0005-0000-0000-0000B40D0000}"/>
    <cellStyle name="Normal 2 2 2 13 3" xfId="19152" xr:uid="{00000000-0005-0000-0000-0000B50D0000}"/>
    <cellStyle name="Normal 2 2 2 14" xfId="5315" xr:uid="{00000000-0005-0000-0000-0000B60D0000}"/>
    <cellStyle name="Normal 2 2 2 14 2" xfId="13461" xr:uid="{00000000-0005-0000-0000-0000B70D0000}"/>
    <cellStyle name="Normal 2 2 2 14 2 2" xfId="29757" xr:uid="{00000000-0005-0000-0000-0000B80D0000}"/>
    <cellStyle name="Normal 2 2 2 14 3" xfId="21611" xr:uid="{00000000-0005-0000-0000-0000B90D0000}"/>
    <cellStyle name="Normal 2 2 2 15" xfId="8162" xr:uid="{00000000-0005-0000-0000-0000BA0D0000}"/>
    <cellStyle name="Normal 2 2 2 15 2" xfId="24458" xr:uid="{00000000-0005-0000-0000-0000BB0D0000}"/>
    <cellStyle name="Normal 2 2 2 16" xfId="16312" xr:uid="{00000000-0005-0000-0000-0000BC0D0000}"/>
    <cellStyle name="Normal 2 2 2 2" xfId="16" xr:uid="{00000000-0005-0000-0000-0000BD0D0000}"/>
    <cellStyle name="Normal 2 2 2 2 10" xfId="698" xr:uid="{00000000-0005-0000-0000-0000BE0D0000}"/>
    <cellStyle name="Normal 2 2 2 2 10 2" xfId="1404" xr:uid="{00000000-0005-0000-0000-0000BF0D0000}"/>
    <cellStyle name="Normal 2 2 2 2 10 2 2" xfId="2814" xr:uid="{00000000-0005-0000-0000-0000C00D0000}"/>
    <cellStyle name="Normal 2 2 2 2 10 2 2 2" xfId="2829" xr:uid="{00000000-0005-0000-0000-0000C10D0000}"/>
    <cellStyle name="Normal 2 2 2 2 10 2 2 2 2" xfId="2835" xr:uid="{00000000-0005-0000-0000-0000C20D0000}"/>
    <cellStyle name="Normal 2 2 2 2 10 2 2 2 2 2" xfId="5292" xr:uid="{00000000-0005-0000-0000-0000C30D0000}"/>
    <cellStyle name="Normal 2 2 2 2 10 2 2 2 2 2 2" xfId="13438" xr:uid="{00000000-0005-0000-0000-0000C40D0000}"/>
    <cellStyle name="Normal 2 2 2 2 10 2 2 2 2 2 2 2" xfId="29734" xr:uid="{00000000-0005-0000-0000-0000C50D0000}"/>
    <cellStyle name="Normal 2 2 2 2 10 2 2 2 2 2 3" xfId="21588" xr:uid="{00000000-0005-0000-0000-0000C60D0000}"/>
    <cellStyle name="Normal 2 2 2 2 10 2 2 2 2 3" xfId="8134" xr:uid="{00000000-0005-0000-0000-0000C70D0000}"/>
    <cellStyle name="Normal 2 2 2 2 10 2 2 2 2 3 2" xfId="16280" xr:uid="{00000000-0005-0000-0000-0000C80D0000}"/>
    <cellStyle name="Normal 2 2 2 2 10 2 2 2 2 3 2 2" xfId="32576" xr:uid="{00000000-0005-0000-0000-0000C90D0000}"/>
    <cellStyle name="Normal 2 2 2 2 10 2 2 2 2 3 3" xfId="24430" xr:uid="{00000000-0005-0000-0000-0000CA0D0000}"/>
    <cellStyle name="Normal 2 2 2 2 10 2 2 2 2 4" xfId="10981" xr:uid="{00000000-0005-0000-0000-0000CB0D0000}"/>
    <cellStyle name="Normal 2 2 2 2 10 2 2 2 2 4 2" xfId="27277" xr:uid="{00000000-0005-0000-0000-0000CC0D0000}"/>
    <cellStyle name="Normal 2 2 2 2 10 2 2 2 2 5" xfId="19131" xr:uid="{00000000-0005-0000-0000-0000CD0D0000}"/>
    <cellStyle name="Normal 2 2 2 2 10 2 2 2 3" xfId="5286" xr:uid="{00000000-0005-0000-0000-0000CE0D0000}"/>
    <cellStyle name="Normal 2 2 2 2 10 2 2 2 3 2" xfId="13432" xr:uid="{00000000-0005-0000-0000-0000CF0D0000}"/>
    <cellStyle name="Normal 2 2 2 2 10 2 2 2 3 2 2" xfId="29728" xr:uid="{00000000-0005-0000-0000-0000D00D0000}"/>
    <cellStyle name="Normal 2 2 2 2 10 2 2 2 3 3" xfId="21582" xr:uid="{00000000-0005-0000-0000-0000D10D0000}"/>
    <cellStyle name="Normal 2 2 2 2 10 2 2 2 4" xfId="8128" xr:uid="{00000000-0005-0000-0000-0000D20D0000}"/>
    <cellStyle name="Normal 2 2 2 2 10 2 2 2 4 2" xfId="16274" xr:uid="{00000000-0005-0000-0000-0000D30D0000}"/>
    <cellStyle name="Normal 2 2 2 2 10 2 2 2 4 2 2" xfId="32570" xr:uid="{00000000-0005-0000-0000-0000D40D0000}"/>
    <cellStyle name="Normal 2 2 2 2 10 2 2 2 4 3" xfId="24424" xr:uid="{00000000-0005-0000-0000-0000D50D0000}"/>
    <cellStyle name="Normal 2 2 2 2 10 2 2 2 5" xfId="10975" xr:uid="{00000000-0005-0000-0000-0000D60D0000}"/>
    <cellStyle name="Normal 2 2 2 2 10 2 2 2 5 2" xfId="27271" xr:uid="{00000000-0005-0000-0000-0000D70D0000}"/>
    <cellStyle name="Normal 2 2 2 2 10 2 2 2 6" xfId="19125" xr:uid="{00000000-0005-0000-0000-0000D80D0000}"/>
    <cellStyle name="Normal 2 2 2 2 10 2 2 3" xfId="5272" xr:uid="{00000000-0005-0000-0000-0000D90D0000}"/>
    <cellStyle name="Normal 2 2 2 2 10 2 2 3 2" xfId="13418" xr:uid="{00000000-0005-0000-0000-0000DA0D0000}"/>
    <cellStyle name="Normal 2 2 2 2 10 2 2 3 2 2" xfId="29714" xr:uid="{00000000-0005-0000-0000-0000DB0D0000}"/>
    <cellStyle name="Normal 2 2 2 2 10 2 2 3 3" xfId="21568" xr:uid="{00000000-0005-0000-0000-0000DC0D0000}"/>
    <cellStyle name="Normal 2 2 2 2 10 2 2 4" xfId="8113" xr:uid="{00000000-0005-0000-0000-0000DD0D0000}"/>
    <cellStyle name="Normal 2 2 2 2 10 2 2 4 2" xfId="16259" xr:uid="{00000000-0005-0000-0000-0000DE0D0000}"/>
    <cellStyle name="Normal 2 2 2 2 10 2 2 4 2 2" xfId="32555" xr:uid="{00000000-0005-0000-0000-0000DF0D0000}"/>
    <cellStyle name="Normal 2 2 2 2 10 2 2 4 3" xfId="24409" xr:uid="{00000000-0005-0000-0000-0000E00D0000}"/>
    <cellStyle name="Normal 2 2 2 2 10 2 2 5" xfId="10960" xr:uid="{00000000-0005-0000-0000-0000E10D0000}"/>
    <cellStyle name="Normal 2 2 2 2 10 2 2 5 2" xfId="27256" xr:uid="{00000000-0005-0000-0000-0000E20D0000}"/>
    <cellStyle name="Normal 2 2 2 2 10 2 2 6" xfId="19110" xr:uid="{00000000-0005-0000-0000-0000E30D0000}"/>
    <cellStyle name="Normal 2 2 2 2 10 2 3" xfId="4054" xr:uid="{00000000-0005-0000-0000-0000E40D0000}"/>
    <cellStyle name="Normal 2 2 2 2 10 2 3 2" xfId="12200" xr:uid="{00000000-0005-0000-0000-0000E50D0000}"/>
    <cellStyle name="Normal 2 2 2 2 10 2 3 2 2" xfId="28496" xr:uid="{00000000-0005-0000-0000-0000E60D0000}"/>
    <cellStyle name="Normal 2 2 2 2 10 2 3 3" xfId="20350" xr:uid="{00000000-0005-0000-0000-0000E70D0000}"/>
    <cellStyle name="Normal 2 2 2 2 10 2 4" xfId="6703" xr:uid="{00000000-0005-0000-0000-0000E80D0000}"/>
    <cellStyle name="Normal 2 2 2 2 10 2 4 2" xfId="14849" xr:uid="{00000000-0005-0000-0000-0000E90D0000}"/>
    <cellStyle name="Normal 2 2 2 2 10 2 4 2 2" xfId="31145" xr:uid="{00000000-0005-0000-0000-0000EA0D0000}"/>
    <cellStyle name="Normal 2 2 2 2 10 2 4 3" xfId="22999" xr:uid="{00000000-0005-0000-0000-0000EB0D0000}"/>
    <cellStyle name="Normal 2 2 2 2 10 2 5" xfId="9550" xr:uid="{00000000-0005-0000-0000-0000EC0D0000}"/>
    <cellStyle name="Normal 2 2 2 2 10 2 5 2" xfId="25846" xr:uid="{00000000-0005-0000-0000-0000ED0D0000}"/>
    <cellStyle name="Normal 2 2 2 2 10 2 6" xfId="17700" xr:uid="{00000000-0005-0000-0000-0000EE0D0000}"/>
    <cellStyle name="Normal 2 2 2 2 10 3" xfId="2109" xr:uid="{00000000-0005-0000-0000-0000EF0D0000}"/>
    <cellStyle name="Normal 2 2 2 2 10 3 2" xfId="4663" xr:uid="{00000000-0005-0000-0000-0000F00D0000}"/>
    <cellStyle name="Normal 2 2 2 2 10 3 2 2" xfId="12809" xr:uid="{00000000-0005-0000-0000-0000F10D0000}"/>
    <cellStyle name="Normal 2 2 2 2 10 3 2 2 2" xfId="29105" xr:uid="{00000000-0005-0000-0000-0000F20D0000}"/>
    <cellStyle name="Normal 2 2 2 2 10 3 2 3" xfId="20959" xr:uid="{00000000-0005-0000-0000-0000F30D0000}"/>
    <cellStyle name="Normal 2 2 2 2 10 3 3" xfId="7408" xr:uid="{00000000-0005-0000-0000-0000F40D0000}"/>
    <cellStyle name="Normal 2 2 2 2 10 3 3 2" xfId="15554" xr:uid="{00000000-0005-0000-0000-0000F50D0000}"/>
    <cellStyle name="Normal 2 2 2 2 10 3 3 2 2" xfId="31850" xr:uid="{00000000-0005-0000-0000-0000F60D0000}"/>
    <cellStyle name="Normal 2 2 2 2 10 3 3 3" xfId="23704" xr:uid="{00000000-0005-0000-0000-0000F70D0000}"/>
    <cellStyle name="Normal 2 2 2 2 10 3 4" xfId="10255" xr:uid="{00000000-0005-0000-0000-0000F80D0000}"/>
    <cellStyle name="Normal 2 2 2 2 10 3 4 2" xfId="26551" xr:uid="{00000000-0005-0000-0000-0000F90D0000}"/>
    <cellStyle name="Normal 2 2 2 2 10 3 5" xfId="18405" xr:uid="{00000000-0005-0000-0000-0000FA0D0000}"/>
    <cellStyle name="Normal 2 2 2 2 10 4" xfId="3445" xr:uid="{00000000-0005-0000-0000-0000FB0D0000}"/>
    <cellStyle name="Normal 2 2 2 2 10 4 2" xfId="11591" xr:uid="{00000000-0005-0000-0000-0000FC0D0000}"/>
    <cellStyle name="Normal 2 2 2 2 10 4 2 2" xfId="27887" xr:uid="{00000000-0005-0000-0000-0000FD0D0000}"/>
    <cellStyle name="Normal 2 2 2 2 10 4 3" xfId="19741" xr:uid="{00000000-0005-0000-0000-0000FE0D0000}"/>
    <cellStyle name="Normal 2 2 2 2 10 5" xfId="5998" xr:uid="{00000000-0005-0000-0000-0000FF0D0000}"/>
    <cellStyle name="Normal 2 2 2 2 10 5 2" xfId="14144" xr:uid="{00000000-0005-0000-0000-0000000E0000}"/>
    <cellStyle name="Normal 2 2 2 2 10 5 2 2" xfId="30440" xr:uid="{00000000-0005-0000-0000-0000010E0000}"/>
    <cellStyle name="Normal 2 2 2 2 10 5 3" xfId="22294" xr:uid="{00000000-0005-0000-0000-0000020E0000}"/>
    <cellStyle name="Normal 2 2 2 2 10 6" xfId="8845" xr:uid="{00000000-0005-0000-0000-0000030E0000}"/>
    <cellStyle name="Normal 2 2 2 2 10 6 2" xfId="25141" xr:uid="{00000000-0005-0000-0000-0000040E0000}"/>
    <cellStyle name="Normal 2 2 2 2 10 7" xfId="16995" xr:uid="{00000000-0005-0000-0000-0000050E0000}"/>
    <cellStyle name="Normal 2 2 2 2 11" xfId="722" xr:uid="{00000000-0005-0000-0000-0000060E0000}"/>
    <cellStyle name="Normal 2 2 2 2 11 2" xfId="2132" xr:uid="{00000000-0005-0000-0000-0000070E0000}"/>
    <cellStyle name="Normal 2 2 2 2 11 2 2" xfId="4684" xr:uid="{00000000-0005-0000-0000-0000080E0000}"/>
    <cellStyle name="Normal 2 2 2 2 11 2 2 2" xfId="12830" xr:uid="{00000000-0005-0000-0000-0000090E0000}"/>
    <cellStyle name="Normal 2 2 2 2 11 2 2 2 2" xfId="29126" xr:uid="{00000000-0005-0000-0000-00000A0E0000}"/>
    <cellStyle name="Normal 2 2 2 2 11 2 2 3" xfId="20980" xr:uid="{00000000-0005-0000-0000-00000B0E0000}"/>
    <cellStyle name="Normal 2 2 2 2 11 2 3" xfId="7431" xr:uid="{00000000-0005-0000-0000-00000C0E0000}"/>
    <cellStyle name="Normal 2 2 2 2 11 2 3 2" xfId="15577" xr:uid="{00000000-0005-0000-0000-00000D0E0000}"/>
    <cellStyle name="Normal 2 2 2 2 11 2 3 2 2" xfId="31873" xr:uid="{00000000-0005-0000-0000-00000E0E0000}"/>
    <cellStyle name="Normal 2 2 2 2 11 2 3 3" xfId="23727" xr:uid="{00000000-0005-0000-0000-00000F0E0000}"/>
    <cellStyle name="Normal 2 2 2 2 11 2 4" xfId="10278" xr:uid="{00000000-0005-0000-0000-0000100E0000}"/>
    <cellStyle name="Normal 2 2 2 2 11 2 4 2" xfId="26574" xr:uid="{00000000-0005-0000-0000-0000110E0000}"/>
    <cellStyle name="Normal 2 2 2 2 11 2 5" xfId="18428" xr:uid="{00000000-0005-0000-0000-0000120E0000}"/>
    <cellStyle name="Normal 2 2 2 2 11 3" xfId="3466" xr:uid="{00000000-0005-0000-0000-0000130E0000}"/>
    <cellStyle name="Normal 2 2 2 2 11 3 2" xfId="11612" xr:uid="{00000000-0005-0000-0000-0000140E0000}"/>
    <cellStyle name="Normal 2 2 2 2 11 3 2 2" xfId="27908" xr:uid="{00000000-0005-0000-0000-0000150E0000}"/>
    <cellStyle name="Normal 2 2 2 2 11 3 3" xfId="19762" xr:uid="{00000000-0005-0000-0000-0000160E0000}"/>
    <cellStyle name="Normal 2 2 2 2 11 4" xfId="6021" xr:uid="{00000000-0005-0000-0000-0000170E0000}"/>
    <cellStyle name="Normal 2 2 2 2 11 4 2" xfId="14167" xr:uid="{00000000-0005-0000-0000-0000180E0000}"/>
    <cellStyle name="Normal 2 2 2 2 11 4 2 2" xfId="30463" xr:uid="{00000000-0005-0000-0000-0000190E0000}"/>
    <cellStyle name="Normal 2 2 2 2 11 4 3" xfId="22317" xr:uid="{00000000-0005-0000-0000-00001A0E0000}"/>
    <cellStyle name="Normal 2 2 2 2 11 5" xfId="8868" xr:uid="{00000000-0005-0000-0000-00001B0E0000}"/>
    <cellStyle name="Normal 2 2 2 2 11 5 2" xfId="25164" xr:uid="{00000000-0005-0000-0000-00001C0E0000}"/>
    <cellStyle name="Normal 2 2 2 2 11 6" xfId="17018" xr:uid="{00000000-0005-0000-0000-00001D0E0000}"/>
    <cellStyle name="Normal 2 2 2 2 12" xfId="1427" xr:uid="{00000000-0005-0000-0000-00001E0E0000}"/>
    <cellStyle name="Normal 2 2 2 2 12 2" xfId="4075" xr:uid="{00000000-0005-0000-0000-00001F0E0000}"/>
    <cellStyle name="Normal 2 2 2 2 12 2 2" xfId="12221" xr:uid="{00000000-0005-0000-0000-0000200E0000}"/>
    <cellStyle name="Normal 2 2 2 2 12 2 2 2" xfId="28517" xr:uid="{00000000-0005-0000-0000-0000210E0000}"/>
    <cellStyle name="Normal 2 2 2 2 12 2 3" xfId="20371" xr:uid="{00000000-0005-0000-0000-0000220E0000}"/>
    <cellStyle name="Normal 2 2 2 2 12 3" xfId="6726" xr:uid="{00000000-0005-0000-0000-0000230E0000}"/>
    <cellStyle name="Normal 2 2 2 2 12 3 2" xfId="14872" xr:uid="{00000000-0005-0000-0000-0000240E0000}"/>
    <cellStyle name="Normal 2 2 2 2 12 3 2 2" xfId="31168" xr:uid="{00000000-0005-0000-0000-0000250E0000}"/>
    <cellStyle name="Normal 2 2 2 2 12 3 3" xfId="23022" xr:uid="{00000000-0005-0000-0000-0000260E0000}"/>
    <cellStyle name="Normal 2 2 2 2 12 4" xfId="9573" xr:uid="{00000000-0005-0000-0000-0000270E0000}"/>
    <cellStyle name="Normal 2 2 2 2 12 4 2" xfId="25869" xr:uid="{00000000-0005-0000-0000-0000280E0000}"/>
    <cellStyle name="Normal 2 2 2 2 12 5" xfId="17723" xr:uid="{00000000-0005-0000-0000-0000290E0000}"/>
    <cellStyle name="Normal 2 2 2 2 13" xfId="2857" xr:uid="{00000000-0005-0000-0000-00002A0E0000}"/>
    <cellStyle name="Normal 2 2 2 2 13 2" xfId="11003" xr:uid="{00000000-0005-0000-0000-00002B0E0000}"/>
    <cellStyle name="Normal 2 2 2 2 13 2 2" xfId="27299" xr:uid="{00000000-0005-0000-0000-00002C0E0000}"/>
    <cellStyle name="Normal 2 2 2 2 13 3" xfId="19153" xr:uid="{00000000-0005-0000-0000-00002D0E0000}"/>
    <cellStyle name="Normal 2 2 2 2 14" xfId="5316" xr:uid="{00000000-0005-0000-0000-00002E0E0000}"/>
    <cellStyle name="Normal 2 2 2 2 14 2" xfId="13462" xr:uid="{00000000-0005-0000-0000-00002F0E0000}"/>
    <cellStyle name="Normal 2 2 2 2 14 2 2" xfId="29758" xr:uid="{00000000-0005-0000-0000-0000300E0000}"/>
    <cellStyle name="Normal 2 2 2 2 14 3" xfId="21612" xr:uid="{00000000-0005-0000-0000-0000310E0000}"/>
    <cellStyle name="Normal 2 2 2 2 15" xfId="8149" xr:uid="{00000000-0005-0000-0000-0000320E0000}"/>
    <cellStyle name="Normal 2 2 2 2 15 2" xfId="16295" xr:uid="{00000000-0005-0000-0000-0000330E0000}"/>
    <cellStyle name="Normal 2 2 2 2 15 2 2" xfId="32591" xr:uid="{00000000-0005-0000-0000-0000340E0000}"/>
    <cellStyle name="Normal 2 2 2 2 15 3" xfId="24445" xr:uid="{00000000-0005-0000-0000-0000350E0000}"/>
    <cellStyle name="Normal 2 2 2 2 16" xfId="8163" xr:uid="{00000000-0005-0000-0000-0000360E0000}"/>
    <cellStyle name="Normal 2 2 2 2 16 2" xfId="24459" xr:uid="{00000000-0005-0000-0000-0000370E0000}"/>
    <cellStyle name="Normal 2 2 2 2 17" xfId="16313" xr:uid="{00000000-0005-0000-0000-0000380E0000}"/>
    <cellStyle name="Normal 2 2 2 2 2" xfId="27" xr:uid="{00000000-0005-0000-0000-0000390E0000}"/>
    <cellStyle name="Normal 2 2 2 2 2 10" xfId="2866" xr:uid="{00000000-0005-0000-0000-00003A0E0000}"/>
    <cellStyle name="Normal 2 2 2 2 2 10 2" xfId="11012" xr:uid="{00000000-0005-0000-0000-00003B0E0000}"/>
    <cellStyle name="Normal 2 2 2 2 2 10 2 2" xfId="27308" xr:uid="{00000000-0005-0000-0000-00003C0E0000}"/>
    <cellStyle name="Normal 2 2 2 2 2 10 3" xfId="19162" xr:uid="{00000000-0005-0000-0000-00003D0E0000}"/>
    <cellStyle name="Normal 2 2 2 2 2 11" xfId="5327" xr:uid="{00000000-0005-0000-0000-00003E0E0000}"/>
    <cellStyle name="Normal 2 2 2 2 2 11 2" xfId="13473" xr:uid="{00000000-0005-0000-0000-00003F0E0000}"/>
    <cellStyle name="Normal 2 2 2 2 2 11 2 2" xfId="29769" xr:uid="{00000000-0005-0000-0000-0000400E0000}"/>
    <cellStyle name="Normal 2 2 2 2 2 11 3" xfId="21623" xr:uid="{00000000-0005-0000-0000-0000410E0000}"/>
    <cellStyle name="Normal 2 2 2 2 2 12" xfId="8174" xr:uid="{00000000-0005-0000-0000-0000420E0000}"/>
    <cellStyle name="Normal 2 2 2 2 2 12 2" xfId="24470" xr:uid="{00000000-0005-0000-0000-0000430E0000}"/>
    <cellStyle name="Normal 2 2 2 2 2 13" xfId="16324" xr:uid="{00000000-0005-0000-0000-0000440E0000}"/>
    <cellStyle name="Normal 2 2 2 2 2 2" xfId="49" xr:uid="{00000000-0005-0000-0000-0000450E0000}"/>
    <cellStyle name="Normal 2 2 2 2 2 2 10" xfId="5349" xr:uid="{00000000-0005-0000-0000-0000460E0000}"/>
    <cellStyle name="Normal 2 2 2 2 2 2 10 2" xfId="13495" xr:uid="{00000000-0005-0000-0000-0000470E0000}"/>
    <cellStyle name="Normal 2 2 2 2 2 2 10 2 2" xfId="29791" xr:uid="{00000000-0005-0000-0000-0000480E0000}"/>
    <cellStyle name="Normal 2 2 2 2 2 2 10 3" xfId="21645" xr:uid="{00000000-0005-0000-0000-0000490E0000}"/>
    <cellStyle name="Normal 2 2 2 2 2 2 11" xfId="8196" xr:uid="{00000000-0005-0000-0000-00004A0E0000}"/>
    <cellStyle name="Normal 2 2 2 2 2 2 11 2" xfId="24492" xr:uid="{00000000-0005-0000-0000-00004B0E0000}"/>
    <cellStyle name="Normal 2 2 2 2 2 2 12" xfId="16346" xr:uid="{00000000-0005-0000-0000-00004C0E0000}"/>
    <cellStyle name="Normal 2 2 2 2 2 2 2" xfId="93" xr:uid="{00000000-0005-0000-0000-00004D0E0000}"/>
    <cellStyle name="Normal 2 2 2 2 2 2 2 10" xfId="8240" xr:uid="{00000000-0005-0000-0000-00004E0E0000}"/>
    <cellStyle name="Normal 2 2 2 2 2 2 2 10 2" xfId="24536" xr:uid="{00000000-0005-0000-0000-00004F0E0000}"/>
    <cellStyle name="Normal 2 2 2 2 2 2 2 11" xfId="16390" xr:uid="{00000000-0005-0000-0000-0000500E0000}"/>
    <cellStyle name="Normal 2 2 2 2 2 2 2 2" xfId="183" xr:uid="{00000000-0005-0000-0000-0000510E0000}"/>
    <cellStyle name="Normal 2 2 2 2 2 2 2 2 2" xfId="527" xr:uid="{00000000-0005-0000-0000-0000520E0000}"/>
    <cellStyle name="Normal 2 2 2 2 2 2 2 2 2 2" xfId="1233" xr:uid="{00000000-0005-0000-0000-0000530E0000}"/>
    <cellStyle name="Normal 2 2 2 2 2 2 2 2 2 2 2" xfId="2643" xr:uid="{00000000-0005-0000-0000-0000540E0000}"/>
    <cellStyle name="Normal 2 2 2 2 2 2 2 2 2 2 2 2" xfId="5117" xr:uid="{00000000-0005-0000-0000-0000550E0000}"/>
    <cellStyle name="Normal 2 2 2 2 2 2 2 2 2 2 2 2 2" xfId="13263" xr:uid="{00000000-0005-0000-0000-0000560E0000}"/>
    <cellStyle name="Normal 2 2 2 2 2 2 2 2 2 2 2 2 2 2" xfId="29559" xr:uid="{00000000-0005-0000-0000-0000570E0000}"/>
    <cellStyle name="Normal 2 2 2 2 2 2 2 2 2 2 2 2 3" xfId="21413" xr:uid="{00000000-0005-0000-0000-0000580E0000}"/>
    <cellStyle name="Normal 2 2 2 2 2 2 2 2 2 2 2 3" xfId="7942" xr:uid="{00000000-0005-0000-0000-0000590E0000}"/>
    <cellStyle name="Normal 2 2 2 2 2 2 2 2 2 2 2 3 2" xfId="16088" xr:uid="{00000000-0005-0000-0000-00005A0E0000}"/>
    <cellStyle name="Normal 2 2 2 2 2 2 2 2 2 2 2 3 2 2" xfId="32384" xr:uid="{00000000-0005-0000-0000-00005B0E0000}"/>
    <cellStyle name="Normal 2 2 2 2 2 2 2 2 2 2 2 3 3" xfId="24238" xr:uid="{00000000-0005-0000-0000-00005C0E0000}"/>
    <cellStyle name="Normal 2 2 2 2 2 2 2 2 2 2 2 4" xfId="10789" xr:uid="{00000000-0005-0000-0000-00005D0E0000}"/>
    <cellStyle name="Normal 2 2 2 2 2 2 2 2 2 2 2 4 2" xfId="27085" xr:uid="{00000000-0005-0000-0000-00005E0E0000}"/>
    <cellStyle name="Normal 2 2 2 2 2 2 2 2 2 2 2 5" xfId="18939" xr:uid="{00000000-0005-0000-0000-00005F0E0000}"/>
    <cellStyle name="Normal 2 2 2 2 2 2 2 2 2 2 3" xfId="3899" xr:uid="{00000000-0005-0000-0000-0000600E0000}"/>
    <cellStyle name="Normal 2 2 2 2 2 2 2 2 2 2 3 2" xfId="12045" xr:uid="{00000000-0005-0000-0000-0000610E0000}"/>
    <cellStyle name="Normal 2 2 2 2 2 2 2 2 2 2 3 2 2" xfId="28341" xr:uid="{00000000-0005-0000-0000-0000620E0000}"/>
    <cellStyle name="Normal 2 2 2 2 2 2 2 2 2 2 3 3" xfId="20195" xr:uid="{00000000-0005-0000-0000-0000630E0000}"/>
    <cellStyle name="Normal 2 2 2 2 2 2 2 2 2 2 4" xfId="6532" xr:uid="{00000000-0005-0000-0000-0000640E0000}"/>
    <cellStyle name="Normal 2 2 2 2 2 2 2 2 2 2 4 2" xfId="14678" xr:uid="{00000000-0005-0000-0000-0000650E0000}"/>
    <cellStyle name="Normal 2 2 2 2 2 2 2 2 2 2 4 2 2" xfId="30974" xr:uid="{00000000-0005-0000-0000-0000660E0000}"/>
    <cellStyle name="Normal 2 2 2 2 2 2 2 2 2 2 4 3" xfId="22828" xr:uid="{00000000-0005-0000-0000-0000670E0000}"/>
    <cellStyle name="Normal 2 2 2 2 2 2 2 2 2 2 5" xfId="9379" xr:uid="{00000000-0005-0000-0000-0000680E0000}"/>
    <cellStyle name="Normal 2 2 2 2 2 2 2 2 2 2 5 2" xfId="25675" xr:uid="{00000000-0005-0000-0000-0000690E0000}"/>
    <cellStyle name="Normal 2 2 2 2 2 2 2 2 2 2 6" xfId="17529" xr:uid="{00000000-0005-0000-0000-00006A0E0000}"/>
    <cellStyle name="Normal 2 2 2 2 2 2 2 2 2 3" xfId="1938" xr:uid="{00000000-0005-0000-0000-00006B0E0000}"/>
    <cellStyle name="Normal 2 2 2 2 2 2 2 2 2 3 2" xfId="4508" xr:uid="{00000000-0005-0000-0000-00006C0E0000}"/>
    <cellStyle name="Normal 2 2 2 2 2 2 2 2 2 3 2 2" xfId="12654" xr:uid="{00000000-0005-0000-0000-00006D0E0000}"/>
    <cellStyle name="Normal 2 2 2 2 2 2 2 2 2 3 2 2 2" xfId="28950" xr:uid="{00000000-0005-0000-0000-00006E0E0000}"/>
    <cellStyle name="Normal 2 2 2 2 2 2 2 2 2 3 2 3" xfId="20804" xr:uid="{00000000-0005-0000-0000-00006F0E0000}"/>
    <cellStyle name="Normal 2 2 2 2 2 2 2 2 2 3 3" xfId="7237" xr:uid="{00000000-0005-0000-0000-0000700E0000}"/>
    <cellStyle name="Normal 2 2 2 2 2 2 2 2 2 3 3 2" xfId="15383" xr:uid="{00000000-0005-0000-0000-0000710E0000}"/>
    <cellStyle name="Normal 2 2 2 2 2 2 2 2 2 3 3 2 2" xfId="31679" xr:uid="{00000000-0005-0000-0000-0000720E0000}"/>
    <cellStyle name="Normal 2 2 2 2 2 2 2 2 2 3 3 3" xfId="23533" xr:uid="{00000000-0005-0000-0000-0000730E0000}"/>
    <cellStyle name="Normal 2 2 2 2 2 2 2 2 2 3 4" xfId="10084" xr:uid="{00000000-0005-0000-0000-0000740E0000}"/>
    <cellStyle name="Normal 2 2 2 2 2 2 2 2 2 3 4 2" xfId="26380" xr:uid="{00000000-0005-0000-0000-0000750E0000}"/>
    <cellStyle name="Normal 2 2 2 2 2 2 2 2 2 3 5" xfId="18234" xr:uid="{00000000-0005-0000-0000-0000760E0000}"/>
    <cellStyle name="Normal 2 2 2 2 2 2 2 2 2 4" xfId="3290" xr:uid="{00000000-0005-0000-0000-0000770E0000}"/>
    <cellStyle name="Normal 2 2 2 2 2 2 2 2 2 4 2" xfId="11436" xr:uid="{00000000-0005-0000-0000-0000780E0000}"/>
    <cellStyle name="Normal 2 2 2 2 2 2 2 2 2 4 2 2" xfId="27732" xr:uid="{00000000-0005-0000-0000-0000790E0000}"/>
    <cellStyle name="Normal 2 2 2 2 2 2 2 2 2 4 3" xfId="19586" xr:uid="{00000000-0005-0000-0000-00007A0E0000}"/>
    <cellStyle name="Normal 2 2 2 2 2 2 2 2 2 5" xfId="5827" xr:uid="{00000000-0005-0000-0000-00007B0E0000}"/>
    <cellStyle name="Normal 2 2 2 2 2 2 2 2 2 5 2" xfId="13973" xr:uid="{00000000-0005-0000-0000-00007C0E0000}"/>
    <cellStyle name="Normal 2 2 2 2 2 2 2 2 2 5 2 2" xfId="30269" xr:uid="{00000000-0005-0000-0000-00007D0E0000}"/>
    <cellStyle name="Normal 2 2 2 2 2 2 2 2 2 5 3" xfId="22123" xr:uid="{00000000-0005-0000-0000-00007E0E0000}"/>
    <cellStyle name="Normal 2 2 2 2 2 2 2 2 2 6" xfId="8674" xr:uid="{00000000-0005-0000-0000-00007F0E0000}"/>
    <cellStyle name="Normal 2 2 2 2 2 2 2 2 2 6 2" xfId="24970" xr:uid="{00000000-0005-0000-0000-0000800E0000}"/>
    <cellStyle name="Normal 2 2 2 2 2 2 2 2 2 7" xfId="16824" xr:uid="{00000000-0005-0000-0000-0000810E0000}"/>
    <cellStyle name="Normal 2 2 2 2 2 2 2 2 3" xfId="889" xr:uid="{00000000-0005-0000-0000-0000820E0000}"/>
    <cellStyle name="Normal 2 2 2 2 2 2 2 2 3 2" xfId="2299" xr:uid="{00000000-0005-0000-0000-0000830E0000}"/>
    <cellStyle name="Normal 2 2 2 2 2 2 2 2 3 2 2" xfId="4821" xr:uid="{00000000-0005-0000-0000-0000840E0000}"/>
    <cellStyle name="Normal 2 2 2 2 2 2 2 2 3 2 2 2" xfId="12967" xr:uid="{00000000-0005-0000-0000-0000850E0000}"/>
    <cellStyle name="Normal 2 2 2 2 2 2 2 2 3 2 2 2 2" xfId="29263" xr:uid="{00000000-0005-0000-0000-0000860E0000}"/>
    <cellStyle name="Normal 2 2 2 2 2 2 2 2 3 2 2 3" xfId="21117" xr:uid="{00000000-0005-0000-0000-0000870E0000}"/>
    <cellStyle name="Normal 2 2 2 2 2 2 2 2 3 2 3" xfId="7598" xr:uid="{00000000-0005-0000-0000-0000880E0000}"/>
    <cellStyle name="Normal 2 2 2 2 2 2 2 2 3 2 3 2" xfId="15744" xr:uid="{00000000-0005-0000-0000-0000890E0000}"/>
    <cellStyle name="Normal 2 2 2 2 2 2 2 2 3 2 3 2 2" xfId="32040" xr:uid="{00000000-0005-0000-0000-00008A0E0000}"/>
    <cellStyle name="Normal 2 2 2 2 2 2 2 2 3 2 3 3" xfId="23894" xr:uid="{00000000-0005-0000-0000-00008B0E0000}"/>
    <cellStyle name="Normal 2 2 2 2 2 2 2 2 3 2 4" xfId="10445" xr:uid="{00000000-0005-0000-0000-00008C0E0000}"/>
    <cellStyle name="Normal 2 2 2 2 2 2 2 2 3 2 4 2" xfId="26741" xr:uid="{00000000-0005-0000-0000-00008D0E0000}"/>
    <cellStyle name="Normal 2 2 2 2 2 2 2 2 3 2 5" xfId="18595" xr:uid="{00000000-0005-0000-0000-00008E0E0000}"/>
    <cellStyle name="Normal 2 2 2 2 2 2 2 2 3 3" xfId="3603" xr:uid="{00000000-0005-0000-0000-00008F0E0000}"/>
    <cellStyle name="Normal 2 2 2 2 2 2 2 2 3 3 2" xfId="11749" xr:uid="{00000000-0005-0000-0000-0000900E0000}"/>
    <cellStyle name="Normal 2 2 2 2 2 2 2 2 3 3 2 2" xfId="28045" xr:uid="{00000000-0005-0000-0000-0000910E0000}"/>
    <cellStyle name="Normal 2 2 2 2 2 2 2 2 3 3 3" xfId="19899" xr:uid="{00000000-0005-0000-0000-0000920E0000}"/>
    <cellStyle name="Normal 2 2 2 2 2 2 2 2 3 4" xfId="6188" xr:uid="{00000000-0005-0000-0000-0000930E0000}"/>
    <cellStyle name="Normal 2 2 2 2 2 2 2 2 3 4 2" xfId="14334" xr:uid="{00000000-0005-0000-0000-0000940E0000}"/>
    <cellStyle name="Normal 2 2 2 2 2 2 2 2 3 4 2 2" xfId="30630" xr:uid="{00000000-0005-0000-0000-0000950E0000}"/>
    <cellStyle name="Normal 2 2 2 2 2 2 2 2 3 4 3" xfId="22484" xr:uid="{00000000-0005-0000-0000-0000960E0000}"/>
    <cellStyle name="Normal 2 2 2 2 2 2 2 2 3 5" xfId="9035" xr:uid="{00000000-0005-0000-0000-0000970E0000}"/>
    <cellStyle name="Normal 2 2 2 2 2 2 2 2 3 5 2" xfId="25331" xr:uid="{00000000-0005-0000-0000-0000980E0000}"/>
    <cellStyle name="Normal 2 2 2 2 2 2 2 2 3 6" xfId="17185" xr:uid="{00000000-0005-0000-0000-0000990E0000}"/>
    <cellStyle name="Normal 2 2 2 2 2 2 2 2 4" xfId="1594" xr:uid="{00000000-0005-0000-0000-00009A0E0000}"/>
    <cellStyle name="Normal 2 2 2 2 2 2 2 2 4 2" xfId="4212" xr:uid="{00000000-0005-0000-0000-00009B0E0000}"/>
    <cellStyle name="Normal 2 2 2 2 2 2 2 2 4 2 2" xfId="12358" xr:uid="{00000000-0005-0000-0000-00009C0E0000}"/>
    <cellStyle name="Normal 2 2 2 2 2 2 2 2 4 2 2 2" xfId="28654" xr:uid="{00000000-0005-0000-0000-00009D0E0000}"/>
    <cellStyle name="Normal 2 2 2 2 2 2 2 2 4 2 3" xfId="20508" xr:uid="{00000000-0005-0000-0000-00009E0E0000}"/>
    <cellStyle name="Normal 2 2 2 2 2 2 2 2 4 3" xfId="6893" xr:uid="{00000000-0005-0000-0000-00009F0E0000}"/>
    <cellStyle name="Normal 2 2 2 2 2 2 2 2 4 3 2" xfId="15039" xr:uid="{00000000-0005-0000-0000-0000A00E0000}"/>
    <cellStyle name="Normal 2 2 2 2 2 2 2 2 4 3 2 2" xfId="31335" xr:uid="{00000000-0005-0000-0000-0000A10E0000}"/>
    <cellStyle name="Normal 2 2 2 2 2 2 2 2 4 3 3" xfId="23189" xr:uid="{00000000-0005-0000-0000-0000A20E0000}"/>
    <cellStyle name="Normal 2 2 2 2 2 2 2 2 4 4" xfId="9740" xr:uid="{00000000-0005-0000-0000-0000A30E0000}"/>
    <cellStyle name="Normal 2 2 2 2 2 2 2 2 4 4 2" xfId="26036" xr:uid="{00000000-0005-0000-0000-0000A40E0000}"/>
    <cellStyle name="Normal 2 2 2 2 2 2 2 2 4 5" xfId="17890" xr:uid="{00000000-0005-0000-0000-0000A50E0000}"/>
    <cellStyle name="Normal 2 2 2 2 2 2 2 2 5" xfId="2994" xr:uid="{00000000-0005-0000-0000-0000A60E0000}"/>
    <cellStyle name="Normal 2 2 2 2 2 2 2 2 5 2" xfId="11140" xr:uid="{00000000-0005-0000-0000-0000A70E0000}"/>
    <cellStyle name="Normal 2 2 2 2 2 2 2 2 5 2 2" xfId="27436" xr:uid="{00000000-0005-0000-0000-0000A80E0000}"/>
    <cellStyle name="Normal 2 2 2 2 2 2 2 2 5 3" xfId="19290" xr:uid="{00000000-0005-0000-0000-0000A90E0000}"/>
    <cellStyle name="Normal 2 2 2 2 2 2 2 2 6" xfId="5483" xr:uid="{00000000-0005-0000-0000-0000AA0E0000}"/>
    <cellStyle name="Normal 2 2 2 2 2 2 2 2 6 2" xfId="13629" xr:uid="{00000000-0005-0000-0000-0000AB0E0000}"/>
    <cellStyle name="Normal 2 2 2 2 2 2 2 2 6 2 2" xfId="29925" xr:uid="{00000000-0005-0000-0000-0000AC0E0000}"/>
    <cellStyle name="Normal 2 2 2 2 2 2 2 2 6 3" xfId="21779" xr:uid="{00000000-0005-0000-0000-0000AD0E0000}"/>
    <cellStyle name="Normal 2 2 2 2 2 2 2 2 7" xfId="8330" xr:uid="{00000000-0005-0000-0000-0000AE0E0000}"/>
    <cellStyle name="Normal 2 2 2 2 2 2 2 2 7 2" xfId="24626" xr:uid="{00000000-0005-0000-0000-0000AF0E0000}"/>
    <cellStyle name="Normal 2 2 2 2 2 2 2 2 8" xfId="16480" xr:uid="{00000000-0005-0000-0000-0000B00E0000}"/>
    <cellStyle name="Normal 2 2 2 2 2 2 2 3" xfId="257" xr:uid="{00000000-0005-0000-0000-0000B10E0000}"/>
    <cellStyle name="Normal 2 2 2 2 2 2 2 3 2" xfId="601" xr:uid="{00000000-0005-0000-0000-0000B20E0000}"/>
    <cellStyle name="Normal 2 2 2 2 2 2 2 3 2 2" xfId="1307" xr:uid="{00000000-0005-0000-0000-0000B30E0000}"/>
    <cellStyle name="Normal 2 2 2 2 2 2 2 3 2 2 2" xfId="2717" xr:uid="{00000000-0005-0000-0000-0000B40E0000}"/>
    <cellStyle name="Normal 2 2 2 2 2 2 2 3 2 2 2 2" xfId="5191" xr:uid="{00000000-0005-0000-0000-0000B50E0000}"/>
    <cellStyle name="Normal 2 2 2 2 2 2 2 3 2 2 2 2 2" xfId="13337" xr:uid="{00000000-0005-0000-0000-0000B60E0000}"/>
    <cellStyle name="Normal 2 2 2 2 2 2 2 3 2 2 2 2 2 2" xfId="29633" xr:uid="{00000000-0005-0000-0000-0000B70E0000}"/>
    <cellStyle name="Normal 2 2 2 2 2 2 2 3 2 2 2 2 3" xfId="21487" xr:uid="{00000000-0005-0000-0000-0000B80E0000}"/>
    <cellStyle name="Normal 2 2 2 2 2 2 2 3 2 2 2 3" xfId="8016" xr:uid="{00000000-0005-0000-0000-0000B90E0000}"/>
    <cellStyle name="Normal 2 2 2 2 2 2 2 3 2 2 2 3 2" xfId="16162" xr:uid="{00000000-0005-0000-0000-0000BA0E0000}"/>
    <cellStyle name="Normal 2 2 2 2 2 2 2 3 2 2 2 3 2 2" xfId="32458" xr:uid="{00000000-0005-0000-0000-0000BB0E0000}"/>
    <cellStyle name="Normal 2 2 2 2 2 2 2 3 2 2 2 3 3" xfId="24312" xr:uid="{00000000-0005-0000-0000-0000BC0E0000}"/>
    <cellStyle name="Normal 2 2 2 2 2 2 2 3 2 2 2 4" xfId="10863" xr:uid="{00000000-0005-0000-0000-0000BD0E0000}"/>
    <cellStyle name="Normal 2 2 2 2 2 2 2 3 2 2 2 4 2" xfId="27159" xr:uid="{00000000-0005-0000-0000-0000BE0E0000}"/>
    <cellStyle name="Normal 2 2 2 2 2 2 2 3 2 2 2 5" xfId="19013" xr:uid="{00000000-0005-0000-0000-0000BF0E0000}"/>
    <cellStyle name="Normal 2 2 2 2 2 2 2 3 2 2 3" xfId="3973" xr:uid="{00000000-0005-0000-0000-0000C00E0000}"/>
    <cellStyle name="Normal 2 2 2 2 2 2 2 3 2 2 3 2" xfId="12119" xr:uid="{00000000-0005-0000-0000-0000C10E0000}"/>
    <cellStyle name="Normal 2 2 2 2 2 2 2 3 2 2 3 2 2" xfId="28415" xr:uid="{00000000-0005-0000-0000-0000C20E0000}"/>
    <cellStyle name="Normal 2 2 2 2 2 2 2 3 2 2 3 3" xfId="20269" xr:uid="{00000000-0005-0000-0000-0000C30E0000}"/>
    <cellStyle name="Normal 2 2 2 2 2 2 2 3 2 2 4" xfId="6606" xr:uid="{00000000-0005-0000-0000-0000C40E0000}"/>
    <cellStyle name="Normal 2 2 2 2 2 2 2 3 2 2 4 2" xfId="14752" xr:uid="{00000000-0005-0000-0000-0000C50E0000}"/>
    <cellStyle name="Normal 2 2 2 2 2 2 2 3 2 2 4 2 2" xfId="31048" xr:uid="{00000000-0005-0000-0000-0000C60E0000}"/>
    <cellStyle name="Normal 2 2 2 2 2 2 2 3 2 2 4 3" xfId="22902" xr:uid="{00000000-0005-0000-0000-0000C70E0000}"/>
    <cellStyle name="Normal 2 2 2 2 2 2 2 3 2 2 5" xfId="9453" xr:uid="{00000000-0005-0000-0000-0000C80E0000}"/>
    <cellStyle name="Normal 2 2 2 2 2 2 2 3 2 2 5 2" xfId="25749" xr:uid="{00000000-0005-0000-0000-0000C90E0000}"/>
    <cellStyle name="Normal 2 2 2 2 2 2 2 3 2 2 6" xfId="17603" xr:uid="{00000000-0005-0000-0000-0000CA0E0000}"/>
    <cellStyle name="Normal 2 2 2 2 2 2 2 3 2 3" xfId="2012" xr:uid="{00000000-0005-0000-0000-0000CB0E0000}"/>
    <cellStyle name="Normal 2 2 2 2 2 2 2 3 2 3 2" xfId="4582" xr:uid="{00000000-0005-0000-0000-0000CC0E0000}"/>
    <cellStyle name="Normal 2 2 2 2 2 2 2 3 2 3 2 2" xfId="12728" xr:uid="{00000000-0005-0000-0000-0000CD0E0000}"/>
    <cellStyle name="Normal 2 2 2 2 2 2 2 3 2 3 2 2 2" xfId="29024" xr:uid="{00000000-0005-0000-0000-0000CE0E0000}"/>
    <cellStyle name="Normal 2 2 2 2 2 2 2 3 2 3 2 3" xfId="20878" xr:uid="{00000000-0005-0000-0000-0000CF0E0000}"/>
    <cellStyle name="Normal 2 2 2 2 2 2 2 3 2 3 3" xfId="7311" xr:uid="{00000000-0005-0000-0000-0000D00E0000}"/>
    <cellStyle name="Normal 2 2 2 2 2 2 2 3 2 3 3 2" xfId="15457" xr:uid="{00000000-0005-0000-0000-0000D10E0000}"/>
    <cellStyle name="Normal 2 2 2 2 2 2 2 3 2 3 3 2 2" xfId="31753" xr:uid="{00000000-0005-0000-0000-0000D20E0000}"/>
    <cellStyle name="Normal 2 2 2 2 2 2 2 3 2 3 3 3" xfId="23607" xr:uid="{00000000-0005-0000-0000-0000D30E0000}"/>
    <cellStyle name="Normal 2 2 2 2 2 2 2 3 2 3 4" xfId="10158" xr:uid="{00000000-0005-0000-0000-0000D40E0000}"/>
    <cellStyle name="Normal 2 2 2 2 2 2 2 3 2 3 4 2" xfId="26454" xr:uid="{00000000-0005-0000-0000-0000D50E0000}"/>
    <cellStyle name="Normal 2 2 2 2 2 2 2 3 2 3 5" xfId="18308" xr:uid="{00000000-0005-0000-0000-0000D60E0000}"/>
    <cellStyle name="Normal 2 2 2 2 2 2 2 3 2 4" xfId="3364" xr:uid="{00000000-0005-0000-0000-0000D70E0000}"/>
    <cellStyle name="Normal 2 2 2 2 2 2 2 3 2 4 2" xfId="11510" xr:uid="{00000000-0005-0000-0000-0000D80E0000}"/>
    <cellStyle name="Normal 2 2 2 2 2 2 2 3 2 4 2 2" xfId="27806" xr:uid="{00000000-0005-0000-0000-0000D90E0000}"/>
    <cellStyle name="Normal 2 2 2 2 2 2 2 3 2 4 3" xfId="19660" xr:uid="{00000000-0005-0000-0000-0000DA0E0000}"/>
    <cellStyle name="Normal 2 2 2 2 2 2 2 3 2 5" xfId="5901" xr:uid="{00000000-0005-0000-0000-0000DB0E0000}"/>
    <cellStyle name="Normal 2 2 2 2 2 2 2 3 2 5 2" xfId="14047" xr:uid="{00000000-0005-0000-0000-0000DC0E0000}"/>
    <cellStyle name="Normal 2 2 2 2 2 2 2 3 2 5 2 2" xfId="30343" xr:uid="{00000000-0005-0000-0000-0000DD0E0000}"/>
    <cellStyle name="Normal 2 2 2 2 2 2 2 3 2 5 3" xfId="22197" xr:uid="{00000000-0005-0000-0000-0000DE0E0000}"/>
    <cellStyle name="Normal 2 2 2 2 2 2 2 3 2 6" xfId="8748" xr:uid="{00000000-0005-0000-0000-0000DF0E0000}"/>
    <cellStyle name="Normal 2 2 2 2 2 2 2 3 2 6 2" xfId="25044" xr:uid="{00000000-0005-0000-0000-0000E00E0000}"/>
    <cellStyle name="Normal 2 2 2 2 2 2 2 3 2 7" xfId="16898" xr:uid="{00000000-0005-0000-0000-0000E10E0000}"/>
    <cellStyle name="Normal 2 2 2 2 2 2 2 3 3" xfId="963" xr:uid="{00000000-0005-0000-0000-0000E20E0000}"/>
    <cellStyle name="Normal 2 2 2 2 2 2 2 3 3 2" xfId="2373" xr:uid="{00000000-0005-0000-0000-0000E30E0000}"/>
    <cellStyle name="Normal 2 2 2 2 2 2 2 3 3 2 2" xfId="4895" xr:uid="{00000000-0005-0000-0000-0000E40E0000}"/>
    <cellStyle name="Normal 2 2 2 2 2 2 2 3 3 2 2 2" xfId="13041" xr:uid="{00000000-0005-0000-0000-0000E50E0000}"/>
    <cellStyle name="Normal 2 2 2 2 2 2 2 3 3 2 2 2 2" xfId="29337" xr:uid="{00000000-0005-0000-0000-0000E60E0000}"/>
    <cellStyle name="Normal 2 2 2 2 2 2 2 3 3 2 2 3" xfId="21191" xr:uid="{00000000-0005-0000-0000-0000E70E0000}"/>
    <cellStyle name="Normal 2 2 2 2 2 2 2 3 3 2 3" xfId="7672" xr:uid="{00000000-0005-0000-0000-0000E80E0000}"/>
    <cellStyle name="Normal 2 2 2 2 2 2 2 3 3 2 3 2" xfId="15818" xr:uid="{00000000-0005-0000-0000-0000E90E0000}"/>
    <cellStyle name="Normal 2 2 2 2 2 2 2 3 3 2 3 2 2" xfId="32114" xr:uid="{00000000-0005-0000-0000-0000EA0E0000}"/>
    <cellStyle name="Normal 2 2 2 2 2 2 2 3 3 2 3 3" xfId="23968" xr:uid="{00000000-0005-0000-0000-0000EB0E0000}"/>
    <cellStyle name="Normal 2 2 2 2 2 2 2 3 3 2 4" xfId="10519" xr:uid="{00000000-0005-0000-0000-0000EC0E0000}"/>
    <cellStyle name="Normal 2 2 2 2 2 2 2 3 3 2 4 2" xfId="26815" xr:uid="{00000000-0005-0000-0000-0000ED0E0000}"/>
    <cellStyle name="Normal 2 2 2 2 2 2 2 3 3 2 5" xfId="18669" xr:uid="{00000000-0005-0000-0000-0000EE0E0000}"/>
    <cellStyle name="Normal 2 2 2 2 2 2 2 3 3 3" xfId="3677" xr:uid="{00000000-0005-0000-0000-0000EF0E0000}"/>
    <cellStyle name="Normal 2 2 2 2 2 2 2 3 3 3 2" xfId="11823" xr:uid="{00000000-0005-0000-0000-0000F00E0000}"/>
    <cellStyle name="Normal 2 2 2 2 2 2 2 3 3 3 2 2" xfId="28119" xr:uid="{00000000-0005-0000-0000-0000F10E0000}"/>
    <cellStyle name="Normal 2 2 2 2 2 2 2 3 3 3 3" xfId="19973" xr:uid="{00000000-0005-0000-0000-0000F20E0000}"/>
    <cellStyle name="Normal 2 2 2 2 2 2 2 3 3 4" xfId="6262" xr:uid="{00000000-0005-0000-0000-0000F30E0000}"/>
    <cellStyle name="Normal 2 2 2 2 2 2 2 3 3 4 2" xfId="14408" xr:uid="{00000000-0005-0000-0000-0000F40E0000}"/>
    <cellStyle name="Normal 2 2 2 2 2 2 2 3 3 4 2 2" xfId="30704" xr:uid="{00000000-0005-0000-0000-0000F50E0000}"/>
    <cellStyle name="Normal 2 2 2 2 2 2 2 3 3 4 3" xfId="22558" xr:uid="{00000000-0005-0000-0000-0000F60E0000}"/>
    <cellStyle name="Normal 2 2 2 2 2 2 2 3 3 5" xfId="9109" xr:uid="{00000000-0005-0000-0000-0000F70E0000}"/>
    <cellStyle name="Normal 2 2 2 2 2 2 2 3 3 5 2" xfId="25405" xr:uid="{00000000-0005-0000-0000-0000F80E0000}"/>
    <cellStyle name="Normal 2 2 2 2 2 2 2 3 3 6" xfId="17259" xr:uid="{00000000-0005-0000-0000-0000F90E0000}"/>
    <cellStyle name="Normal 2 2 2 2 2 2 2 3 4" xfId="1668" xr:uid="{00000000-0005-0000-0000-0000FA0E0000}"/>
    <cellStyle name="Normal 2 2 2 2 2 2 2 3 4 2" xfId="4286" xr:uid="{00000000-0005-0000-0000-0000FB0E0000}"/>
    <cellStyle name="Normal 2 2 2 2 2 2 2 3 4 2 2" xfId="12432" xr:uid="{00000000-0005-0000-0000-0000FC0E0000}"/>
    <cellStyle name="Normal 2 2 2 2 2 2 2 3 4 2 2 2" xfId="28728" xr:uid="{00000000-0005-0000-0000-0000FD0E0000}"/>
    <cellStyle name="Normal 2 2 2 2 2 2 2 3 4 2 3" xfId="20582" xr:uid="{00000000-0005-0000-0000-0000FE0E0000}"/>
    <cellStyle name="Normal 2 2 2 2 2 2 2 3 4 3" xfId="6967" xr:uid="{00000000-0005-0000-0000-0000FF0E0000}"/>
    <cellStyle name="Normal 2 2 2 2 2 2 2 3 4 3 2" xfId="15113" xr:uid="{00000000-0005-0000-0000-0000000F0000}"/>
    <cellStyle name="Normal 2 2 2 2 2 2 2 3 4 3 2 2" xfId="31409" xr:uid="{00000000-0005-0000-0000-0000010F0000}"/>
    <cellStyle name="Normal 2 2 2 2 2 2 2 3 4 3 3" xfId="23263" xr:uid="{00000000-0005-0000-0000-0000020F0000}"/>
    <cellStyle name="Normal 2 2 2 2 2 2 2 3 4 4" xfId="9814" xr:uid="{00000000-0005-0000-0000-0000030F0000}"/>
    <cellStyle name="Normal 2 2 2 2 2 2 2 3 4 4 2" xfId="26110" xr:uid="{00000000-0005-0000-0000-0000040F0000}"/>
    <cellStyle name="Normal 2 2 2 2 2 2 2 3 4 5" xfId="17964" xr:uid="{00000000-0005-0000-0000-0000050F0000}"/>
    <cellStyle name="Normal 2 2 2 2 2 2 2 3 5" xfId="3068" xr:uid="{00000000-0005-0000-0000-0000060F0000}"/>
    <cellStyle name="Normal 2 2 2 2 2 2 2 3 5 2" xfId="11214" xr:uid="{00000000-0005-0000-0000-0000070F0000}"/>
    <cellStyle name="Normal 2 2 2 2 2 2 2 3 5 2 2" xfId="27510" xr:uid="{00000000-0005-0000-0000-0000080F0000}"/>
    <cellStyle name="Normal 2 2 2 2 2 2 2 3 5 3" xfId="19364" xr:uid="{00000000-0005-0000-0000-0000090F0000}"/>
    <cellStyle name="Normal 2 2 2 2 2 2 2 3 6" xfId="5557" xr:uid="{00000000-0005-0000-0000-00000A0F0000}"/>
    <cellStyle name="Normal 2 2 2 2 2 2 2 3 6 2" xfId="13703" xr:uid="{00000000-0005-0000-0000-00000B0F0000}"/>
    <cellStyle name="Normal 2 2 2 2 2 2 2 3 6 2 2" xfId="29999" xr:uid="{00000000-0005-0000-0000-00000C0F0000}"/>
    <cellStyle name="Normal 2 2 2 2 2 2 2 3 6 3" xfId="21853" xr:uid="{00000000-0005-0000-0000-00000D0F0000}"/>
    <cellStyle name="Normal 2 2 2 2 2 2 2 3 7" xfId="8404" xr:uid="{00000000-0005-0000-0000-00000E0F0000}"/>
    <cellStyle name="Normal 2 2 2 2 2 2 2 3 7 2" xfId="24700" xr:uid="{00000000-0005-0000-0000-00000F0F0000}"/>
    <cellStyle name="Normal 2 2 2 2 2 2 2 3 8" xfId="16554" xr:uid="{00000000-0005-0000-0000-0000100F0000}"/>
    <cellStyle name="Normal 2 2 2 2 2 2 2 4" xfId="347" xr:uid="{00000000-0005-0000-0000-0000110F0000}"/>
    <cellStyle name="Normal 2 2 2 2 2 2 2 4 2" xfId="691" xr:uid="{00000000-0005-0000-0000-0000120F0000}"/>
    <cellStyle name="Normal 2 2 2 2 2 2 2 4 2 2" xfId="1397" xr:uid="{00000000-0005-0000-0000-0000130F0000}"/>
    <cellStyle name="Normal 2 2 2 2 2 2 2 4 2 2 2" xfId="2807" xr:uid="{00000000-0005-0000-0000-0000140F0000}"/>
    <cellStyle name="Normal 2 2 2 2 2 2 2 4 2 2 2 2" xfId="5265" xr:uid="{00000000-0005-0000-0000-0000150F0000}"/>
    <cellStyle name="Normal 2 2 2 2 2 2 2 4 2 2 2 2 2" xfId="13411" xr:uid="{00000000-0005-0000-0000-0000160F0000}"/>
    <cellStyle name="Normal 2 2 2 2 2 2 2 4 2 2 2 2 2 2" xfId="29707" xr:uid="{00000000-0005-0000-0000-0000170F0000}"/>
    <cellStyle name="Normal 2 2 2 2 2 2 2 4 2 2 2 2 3" xfId="21561" xr:uid="{00000000-0005-0000-0000-0000180F0000}"/>
    <cellStyle name="Normal 2 2 2 2 2 2 2 4 2 2 2 3" xfId="8106" xr:uid="{00000000-0005-0000-0000-0000190F0000}"/>
    <cellStyle name="Normal 2 2 2 2 2 2 2 4 2 2 2 3 2" xfId="16252" xr:uid="{00000000-0005-0000-0000-00001A0F0000}"/>
    <cellStyle name="Normal 2 2 2 2 2 2 2 4 2 2 2 3 2 2" xfId="32548" xr:uid="{00000000-0005-0000-0000-00001B0F0000}"/>
    <cellStyle name="Normal 2 2 2 2 2 2 2 4 2 2 2 3 3" xfId="24402" xr:uid="{00000000-0005-0000-0000-00001C0F0000}"/>
    <cellStyle name="Normal 2 2 2 2 2 2 2 4 2 2 2 4" xfId="10953" xr:uid="{00000000-0005-0000-0000-00001D0F0000}"/>
    <cellStyle name="Normal 2 2 2 2 2 2 2 4 2 2 2 4 2" xfId="27249" xr:uid="{00000000-0005-0000-0000-00001E0F0000}"/>
    <cellStyle name="Normal 2 2 2 2 2 2 2 4 2 2 2 5" xfId="19103" xr:uid="{00000000-0005-0000-0000-00001F0F0000}"/>
    <cellStyle name="Normal 2 2 2 2 2 2 2 4 2 2 3" xfId="4047" xr:uid="{00000000-0005-0000-0000-0000200F0000}"/>
    <cellStyle name="Normal 2 2 2 2 2 2 2 4 2 2 3 2" xfId="12193" xr:uid="{00000000-0005-0000-0000-0000210F0000}"/>
    <cellStyle name="Normal 2 2 2 2 2 2 2 4 2 2 3 2 2" xfId="28489" xr:uid="{00000000-0005-0000-0000-0000220F0000}"/>
    <cellStyle name="Normal 2 2 2 2 2 2 2 4 2 2 3 3" xfId="20343" xr:uid="{00000000-0005-0000-0000-0000230F0000}"/>
    <cellStyle name="Normal 2 2 2 2 2 2 2 4 2 2 4" xfId="6696" xr:uid="{00000000-0005-0000-0000-0000240F0000}"/>
    <cellStyle name="Normal 2 2 2 2 2 2 2 4 2 2 4 2" xfId="14842" xr:uid="{00000000-0005-0000-0000-0000250F0000}"/>
    <cellStyle name="Normal 2 2 2 2 2 2 2 4 2 2 4 2 2" xfId="31138" xr:uid="{00000000-0005-0000-0000-0000260F0000}"/>
    <cellStyle name="Normal 2 2 2 2 2 2 2 4 2 2 4 3" xfId="22992" xr:uid="{00000000-0005-0000-0000-0000270F0000}"/>
    <cellStyle name="Normal 2 2 2 2 2 2 2 4 2 2 5" xfId="9543" xr:uid="{00000000-0005-0000-0000-0000280F0000}"/>
    <cellStyle name="Normal 2 2 2 2 2 2 2 4 2 2 5 2" xfId="25839" xr:uid="{00000000-0005-0000-0000-0000290F0000}"/>
    <cellStyle name="Normal 2 2 2 2 2 2 2 4 2 2 6" xfId="17693" xr:uid="{00000000-0005-0000-0000-00002A0F0000}"/>
    <cellStyle name="Normal 2 2 2 2 2 2 2 4 2 3" xfId="2102" xr:uid="{00000000-0005-0000-0000-00002B0F0000}"/>
    <cellStyle name="Normal 2 2 2 2 2 2 2 4 2 3 2" xfId="4656" xr:uid="{00000000-0005-0000-0000-00002C0F0000}"/>
    <cellStyle name="Normal 2 2 2 2 2 2 2 4 2 3 2 2" xfId="12802" xr:uid="{00000000-0005-0000-0000-00002D0F0000}"/>
    <cellStyle name="Normal 2 2 2 2 2 2 2 4 2 3 2 2 2" xfId="29098" xr:uid="{00000000-0005-0000-0000-00002E0F0000}"/>
    <cellStyle name="Normal 2 2 2 2 2 2 2 4 2 3 2 3" xfId="20952" xr:uid="{00000000-0005-0000-0000-00002F0F0000}"/>
    <cellStyle name="Normal 2 2 2 2 2 2 2 4 2 3 3" xfId="7401" xr:uid="{00000000-0005-0000-0000-0000300F0000}"/>
    <cellStyle name="Normal 2 2 2 2 2 2 2 4 2 3 3 2" xfId="15547" xr:uid="{00000000-0005-0000-0000-0000310F0000}"/>
    <cellStyle name="Normal 2 2 2 2 2 2 2 4 2 3 3 2 2" xfId="31843" xr:uid="{00000000-0005-0000-0000-0000320F0000}"/>
    <cellStyle name="Normal 2 2 2 2 2 2 2 4 2 3 3 3" xfId="23697" xr:uid="{00000000-0005-0000-0000-0000330F0000}"/>
    <cellStyle name="Normal 2 2 2 2 2 2 2 4 2 3 4" xfId="10248" xr:uid="{00000000-0005-0000-0000-0000340F0000}"/>
    <cellStyle name="Normal 2 2 2 2 2 2 2 4 2 3 4 2" xfId="26544" xr:uid="{00000000-0005-0000-0000-0000350F0000}"/>
    <cellStyle name="Normal 2 2 2 2 2 2 2 4 2 3 5" xfId="18398" xr:uid="{00000000-0005-0000-0000-0000360F0000}"/>
    <cellStyle name="Normal 2 2 2 2 2 2 2 4 2 4" xfId="3438" xr:uid="{00000000-0005-0000-0000-0000370F0000}"/>
    <cellStyle name="Normal 2 2 2 2 2 2 2 4 2 4 2" xfId="11584" xr:uid="{00000000-0005-0000-0000-0000380F0000}"/>
    <cellStyle name="Normal 2 2 2 2 2 2 2 4 2 4 2 2" xfId="27880" xr:uid="{00000000-0005-0000-0000-0000390F0000}"/>
    <cellStyle name="Normal 2 2 2 2 2 2 2 4 2 4 3" xfId="19734" xr:uid="{00000000-0005-0000-0000-00003A0F0000}"/>
    <cellStyle name="Normal 2 2 2 2 2 2 2 4 2 5" xfId="5991" xr:uid="{00000000-0005-0000-0000-00003B0F0000}"/>
    <cellStyle name="Normal 2 2 2 2 2 2 2 4 2 5 2" xfId="14137" xr:uid="{00000000-0005-0000-0000-00003C0F0000}"/>
    <cellStyle name="Normal 2 2 2 2 2 2 2 4 2 5 2 2" xfId="30433" xr:uid="{00000000-0005-0000-0000-00003D0F0000}"/>
    <cellStyle name="Normal 2 2 2 2 2 2 2 4 2 5 3" xfId="22287" xr:uid="{00000000-0005-0000-0000-00003E0F0000}"/>
    <cellStyle name="Normal 2 2 2 2 2 2 2 4 2 6" xfId="8838" xr:uid="{00000000-0005-0000-0000-00003F0F0000}"/>
    <cellStyle name="Normal 2 2 2 2 2 2 2 4 2 6 2" xfId="25134" xr:uid="{00000000-0005-0000-0000-0000400F0000}"/>
    <cellStyle name="Normal 2 2 2 2 2 2 2 4 2 7" xfId="16988" xr:uid="{00000000-0005-0000-0000-0000410F0000}"/>
    <cellStyle name="Normal 2 2 2 2 2 2 2 4 3" xfId="1053" xr:uid="{00000000-0005-0000-0000-0000420F0000}"/>
    <cellStyle name="Normal 2 2 2 2 2 2 2 4 3 2" xfId="2463" xr:uid="{00000000-0005-0000-0000-0000430F0000}"/>
    <cellStyle name="Normal 2 2 2 2 2 2 2 4 3 2 2" xfId="4969" xr:uid="{00000000-0005-0000-0000-0000440F0000}"/>
    <cellStyle name="Normal 2 2 2 2 2 2 2 4 3 2 2 2" xfId="13115" xr:uid="{00000000-0005-0000-0000-0000450F0000}"/>
    <cellStyle name="Normal 2 2 2 2 2 2 2 4 3 2 2 2 2" xfId="29411" xr:uid="{00000000-0005-0000-0000-0000460F0000}"/>
    <cellStyle name="Normal 2 2 2 2 2 2 2 4 3 2 2 3" xfId="21265" xr:uid="{00000000-0005-0000-0000-0000470F0000}"/>
    <cellStyle name="Normal 2 2 2 2 2 2 2 4 3 2 3" xfId="7762" xr:uid="{00000000-0005-0000-0000-0000480F0000}"/>
    <cellStyle name="Normal 2 2 2 2 2 2 2 4 3 2 3 2" xfId="15908" xr:uid="{00000000-0005-0000-0000-0000490F0000}"/>
    <cellStyle name="Normal 2 2 2 2 2 2 2 4 3 2 3 2 2" xfId="32204" xr:uid="{00000000-0005-0000-0000-00004A0F0000}"/>
    <cellStyle name="Normal 2 2 2 2 2 2 2 4 3 2 3 3" xfId="24058" xr:uid="{00000000-0005-0000-0000-00004B0F0000}"/>
    <cellStyle name="Normal 2 2 2 2 2 2 2 4 3 2 4" xfId="10609" xr:uid="{00000000-0005-0000-0000-00004C0F0000}"/>
    <cellStyle name="Normal 2 2 2 2 2 2 2 4 3 2 4 2" xfId="26905" xr:uid="{00000000-0005-0000-0000-00004D0F0000}"/>
    <cellStyle name="Normal 2 2 2 2 2 2 2 4 3 2 5" xfId="18759" xr:uid="{00000000-0005-0000-0000-00004E0F0000}"/>
    <cellStyle name="Normal 2 2 2 2 2 2 2 4 3 3" xfId="3751" xr:uid="{00000000-0005-0000-0000-00004F0F0000}"/>
    <cellStyle name="Normal 2 2 2 2 2 2 2 4 3 3 2" xfId="11897" xr:uid="{00000000-0005-0000-0000-0000500F0000}"/>
    <cellStyle name="Normal 2 2 2 2 2 2 2 4 3 3 2 2" xfId="28193" xr:uid="{00000000-0005-0000-0000-0000510F0000}"/>
    <cellStyle name="Normal 2 2 2 2 2 2 2 4 3 3 3" xfId="20047" xr:uid="{00000000-0005-0000-0000-0000520F0000}"/>
    <cellStyle name="Normal 2 2 2 2 2 2 2 4 3 4" xfId="6352" xr:uid="{00000000-0005-0000-0000-0000530F0000}"/>
    <cellStyle name="Normal 2 2 2 2 2 2 2 4 3 4 2" xfId="14498" xr:uid="{00000000-0005-0000-0000-0000540F0000}"/>
    <cellStyle name="Normal 2 2 2 2 2 2 2 4 3 4 2 2" xfId="30794" xr:uid="{00000000-0005-0000-0000-0000550F0000}"/>
    <cellStyle name="Normal 2 2 2 2 2 2 2 4 3 4 3" xfId="22648" xr:uid="{00000000-0005-0000-0000-0000560F0000}"/>
    <cellStyle name="Normal 2 2 2 2 2 2 2 4 3 5" xfId="9199" xr:uid="{00000000-0005-0000-0000-0000570F0000}"/>
    <cellStyle name="Normal 2 2 2 2 2 2 2 4 3 5 2" xfId="25495" xr:uid="{00000000-0005-0000-0000-0000580F0000}"/>
    <cellStyle name="Normal 2 2 2 2 2 2 2 4 3 6" xfId="17349" xr:uid="{00000000-0005-0000-0000-0000590F0000}"/>
    <cellStyle name="Normal 2 2 2 2 2 2 2 4 4" xfId="1758" xr:uid="{00000000-0005-0000-0000-00005A0F0000}"/>
    <cellStyle name="Normal 2 2 2 2 2 2 2 4 4 2" xfId="4360" xr:uid="{00000000-0005-0000-0000-00005B0F0000}"/>
    <cellStyle name="Normal 2 2 2 2 2 2 2 4 4 2 2" xfId="12506" xr:uid="{00000000-0005-0000-0000-00005C0F0000}"/>
    <cellStyle name="Normal 2 2 2 2 2 2 2 4 4 2 2 2" xfId="28802" xr:uid="{00000000-0005-0000-0000-00005D0F0000}"/>
    <cellStyle name="Normal 2 2 2 2 2 2 2 4 4 2 3" xfId="20656" xr:uid="{00000000-0005-0000-0000-00005E0F0000}"/>
    <cellStyle name="Normal 2 2 2 2 2 2 2 4 4 3" xfId="7057" xr:uid="{00000000-0005-0000-0000-00005F0F0000}"/>
    <cellStyle name="Normal 2 2 2 2 2 2 2 4 4 3 2" xfId="15203" xr:uid="{00000000-0005-0000-0000-0000600F0000}"/>
    <cellStyle name="Normal 2 2 2 2 2 2 2 4 4 3 2 2" xfId="31499" xr:uid="{00000000-0005-0000-0000-0000610F0000}"/>
    <cellStyle name="Normal 2 2 2 2 2 2 2 4 4 3 3" xfId="23353" xr:uid="{00000000-0005-0000-0000-0000620F0000}"/>
    <cellStyle name="Normal 2 2 2 2 2 2 2 4 4 4" xfId="9904" xr:uid="{00000000-0005-0000-0000-0000630F0000}"/>
    <cellStyle name="Normal 2 2 2 2 2 2 2 4 4 4 2" xfId="26200" xr:uid="{00000000-0005-0000-0000-0000640F0000}"/>
    <cellStyle name="Normal 2 2 2 2 2 2 2 4 4 5" xfId="18054" xr:uid="{00000000-0005-0000-0000-0000650F0000}"/>
    <cellStyle name="Normal 2 2 2 2 2 2 2 4 5" xfId="3142" xr:uid="{00000000-0005-0000-0000-0000660F0000}"/>
    <cellStyle name="Normal 2 2 2 2 2 2 2 4 5 2" xfId="11288" xr:uid="{00000000-0005-0000-0000-0000670F0000}"/>
    <cellStyle name="Normal 2 2 2 2 2 2 2 4 5 2 2" xfId="27584" xr:uid="{00000000-0005-0000-0000-0000680F0000}"/>
    <cellStyle name="Normal 2 2 2 2 2 2 2 4 5 3" xfId="19438" xr:uid="{00000000-0005-0000-0000-0000690F0000}"/>
    <cellStyle name="Normal 2 2 2 2 2 2 2 4 6" xfId="5647" xr:uid="{00000000-0005-0000-0000-00006A0F0000}"/>
    <cellStyle name="Normal 2 2 2 2 2 2 2 4 6 2" xfId="13793" xr:uid="{00000000-0005-0000-0000-00006B0F0000}"/>
    <cellStyle name="Normal 2 2 2 2 2 2 2 4 6 2 2" xfId="30089" xr:uid="{00000000-0005-0000-0000-00006C0F0000}"/>
    <cellStyle name="Normal 2 2 2 2 2 2 2 4 6 3" xfId="21943" xr:uid="{00000000-0005-0000-0000-00006D0F0000}"/>
    <cellStyle name="Normal 2 2 2 2 2 2 2 4 7" xfId="8494" xr:uid="{00000000-0005-0000-0000-00006E0F0000}"/>
    <cellStyle name="Normal 2 2 2 2 2 2 2 4 7 2" xfId="24790" xr:uid="{00000000-0005-0000-0000-00006F0F0000}"/>
    <cellStyle name="Normal 2 2 2 2 2 2 2 4 8" xfId="16644" xr:uid="{00000000-0005-0000-0000-0000700F0000}"/>
    <cellStyle name="Normal 2 2 2 2 2 2 2 5" xfId="437" xr:uid="{00000000-0005-0000-0000-0000710F0000}"/>
    <cellStyle name="Normal 2 2 2 2 2 2 2 5 2" xfId="1143" xr:uid="{00000000-0005-0000-0000-0000720F0000}"/>
    <cellStyle name="Normal 2 2 2 2 2 2 2 5 2 2" xfId="2553" xr:uid="{00000000-0005-0000-0000-0000730F0000}"/>
    <cellStyle name="Normal 2 2 2 2 2 2 2 5 2 2 2" xfId="5043" xr:uid="{00000000-0005-0000-0000-0000740F0000}"/>
    <cellStyle name="Normal 2 2 2 2 2 2 2 5 2 2 2 2" xfId="13189" xr:uid="{00000000-0005-0000-0000-0000750F0000}"/>
    <cellStyle name="Normal 2 2 2 2 2 2 2 5 2 2 2 2 2" xfId="29485" xr:uid="{00000000-0005-0000-0000-0000760F0000}"/>
    <cellStyle name="Normal 2 2 2 2 2 2 2 5 2 2 2 3" xfId="21339" xr:uid="{00000000-0005-0000-0000-0000770F0000}"/>
    <cellStyle name="Normal 2 2 2 2 2 2 2 5 2 2 3" xfId="7852" xr:uid="{00000000-0005-0000-0000-0000780F0000}"/>
    <cellStyle name="Normal 2 2 2 2 2 2 2 5 2 2 3 2" xfId="15998" xr:uid="{00000000-0005-0000-0000-0000790F0000}"/>
    <cellStyle name="Normal 2 2 2 2 2 2 2 5 2 2 3 2 2" xfId="32294" xr:uid="{00000000-0005-0000-0000-00007A0F0000}"/>
    <cellStyle name="Normal 2 2 2 2 2 2 2 5 2 2 3 3" xfId="24148" xr:uid="{00000000-0005-0000-0000-00007B0F0000}"/>
    <cellStyle name="Normal 2 2 2 2 2 2 2 5 2 2 4" xfId="10699" xr:uid="{00000000-0005-0000-0000-00007C0F0000}"/>
    <cellStyle name="Normal 2 2 2 2 2 2 2 5 2 2 4 2" xfId="26995" xr:uid="{00000000-0005-0000-0000-00007D0F0000}"/>
    <cellStyle name="Normal 2 2 2 2 2 2 2 5 2 2 5" xfId="18849" xr:uid="{00000000-0005-0000-0000-00007E0F0000}"/>
    <cellStyle name="Normal 2 2 2 2 2 2 2 5 2 3" xfId="3825" xr:uid="{00000000-0005-0000-0000-00007F0F0000}"/>
    <cellStyle name="Normal 2 2 2 2 2 2 2 5 2 3 2" xfId="11971" xr:uid="{00000000-0005-0000-0000-0000800F0000}"/>
    <cellStyle name="Normal 2 2 2 2 2 2 2 5 2 3 2 2" xfId="28267" xr:uid="{00000000-0005-0000-0000-0000810F0000}"/>
    <cellStyle name="Normal 2 2 2 2 2 2 2 5 2 3 3" xfId="20121" xr:uid="{00000000-0005-0000-0000-0000820F0000}"/>
    <cellStyle name="Normal 2 2 2 2 2 2 2 5 2 4" xfId="6442" xr:uid="{00000000-0005-0000-0000-0000830F0000}"/>
    <cellStyle name="Normal 2 2 2 2 2 2 2 5 2 4 2" xfId="14588" xr:uid="{00000000-0005-0000-0000-0000840F0000}"/>
    <cellStyle name="Normal 2 2 2 2 2 2 2 5 2 4 2 2" xfId="30884" xr:uid="{00000000-0005-0000-0000-0000850F0000}"/>
    <cellStyle name="Normal 2 2 2 2 2 2 2 5 2 4 3" xfId="22738" xr:uid="{00000000-0005-0000-0000-0000860F0000}"/>
    <cellStyle name="Normal 2 2 2 2 2 2 2 5 2 5" xfId="9289" xr:uid="{00000000-0005-0000-0000-0000870F0000}"/>
    <cellStyle name="Normal 2 2 2 2 2 2 2 5 2 5 2" xfId="25585" xr:uid="{00000000-0005-0000-0000-0000880F0000}"/>
    <cellStyle name="Normal 2 2 2 2 2 2 2 5 2 6" xfId="17439" xr:uid="{00000000-0005-0000-0000-0000890F0000}"/>
    <cellStyle name="Normal 2 2 2 2 2 2 2 5 3" xfId="1848" xr:uid="{00000000-0005-0000-0000-00008A0F0000}"/>
    <cellStyle name="Normal 2 2 2 2 2 2 2 5 3 2" xfId="4434" xr:uid="{00000000-0005-0000-0000-00008B0F0000}"/>
    <cellStyle name="Normal 2 2 2 2 2 2 2 5 3 2 2" xfId="12580" xr:uid="{00000000-0005-0000-0000-00008C0F0000}"/>
    <cellStyle name="Normal 2 2 2 2 2 2 2 5 3 2 2 2" xfId="28876" xr:uid="{00000000-0005-0000-0000-00008D0F0000}"/>
    <cellStyle name="Normal 2 2 2 2 2 2 2 5 3 2 3" xfId="20730" xr:uid="{00000000-0005-0000-0000-00008E0F0000}"/>
    <cellStyle name="Normal 2 2 2 2 2 2 2 5 3 3" xfId="7147" xr:uid="{00000000-0005-0000-0000-00008F0F0000}"/>
    <cellStyle name="Normal 2 2 2 2 2 2 2 5 3 3 2" xfId="15293" xr:uid="{00000000-0005-0000-0000-0000900F0000}"/>
    <cellStyle name="Normal 2 2 2 2 2 2 2 5 3 3 2 2" xfId="31589" xr:uid="{00000000-0005-0000-0000-0000910F0000}"/>
    <cellStyle name="Normal 2 2 2 2 2 2 2 5 3 3 3" xfId="23443" xr:uid="{00000000-0005-0000-0000-0000920F0000}"/>
    <cellStyle name="Normal 2 2 2 2 2 2 2 5 3 4" xfId="9994" xr:uid="{00000000-0005-0000-0000-0000930F0000}"/>
    <cellStyle name="Normal 2 2 2 2 2 2 2 5 3 4 2" xfId="26290" xr:uid="{00000000-0005-0000-0000-0000940F0000}"/>
    <cellStyle name="Normal 2 2 2 2 2 2 2 5 3 5" xfId="18144" xr:uid="{00000000-0005-0000-0000-0000950F0000}"/>
    <cellStyle name="Normal 2 2 2 2 2 2 2 5 4" xfId="3216" xr:uid="{00000000-0005-0000-0000-0000960F0000}"/>
    <cellStyle name="Normal 2 2 2 2 2 2 2 5 4 2" xfId="11362" xr:uid="{00000000-0005-0000-0000-0000970F0000}"/>
    <cellStyle name="Normal 2 2 2 2 2 2 2 5 4 2 2" xfId="27658" xr:uid="{00000000-0005-0000-0000-0000980F0000}"/>
    <cellStyle name="Normal 2 2 2 2 2 2 2 5 4 3" xfId="19512" xr:uid="{00000000-0005-0000-0000-0000990F0000}"/>
    <cellStyle name="Normal 2 2 2 2 2 2 2 5 5" xfId="5737" xr:uid="{00000000-0005-0000-0000-00009A0F0000}"/>
    <cellStyle name="Normal 2 2 2 2 2 2 2 5 5 2" xfId="13883" xr:uid="{00000000-0005-0000-0000-00009B0F0000}"/>
    <cellStyle name="Normal 2 2 2 2 2 2 2 5 5 2 2" xfId="30179" xr:uid="{00000000-0005-0000-0000-00009C0F0000}"/>
    <cellStyle name="Normal 2 2 2 2 2 2 2 5 5 3" xfId="22033" xr:uid="{00000000-0005-0000-0000-00009D0F0000}"/>
    <cellStyle name="Normal 2 2 2 2 2 2 2 5 6" xfId="8584" xr:uid="{00000000-0005-0000-0000-00009E0F0000}"/>
    <cellStyle name="Normal 2 2 2 2 2 2 2 5 6 2" xfId="24880" xr:uid="{00000000-0005-0000-0000-00009F0F0000}"/>
    <cellStyle name="Normal 2 2 2 2 2 2 2 5 7" xfId="16734" xr:uid="{00000000-0005-0000-0000-0000A00F0000}"/>
    <cellStyle name="Normal 2 2 2 2 2 2 2 6" xfId="799" xr:uid="{00000000-0005-0000-0000-0000A10F0000}"/>
    <cellStyle name="Normal 2 2 2 2 2 2 2 6 2" xfId="2209" xr:uid="{00000000-0005-0000-0000-0000A20F0000}"/>
    <cellStyle name="Normal 2 2 2 2 2 2 2 6 2 2" xfId="4747" xr:uid="{00000000-0005-0000-0000-0000A30F0000}"/>
    <cellStyle name="Normal 2 2 2 2 2 2 2 6 2 2 2" xfId="12893" xr:uid="{00000000-0005-0000-0000-0000A40F0000}"/>
    <cellStyle name="Normal 2 2 2 2 2 2 2 6 2 2 2 2" xfId="29189" xr:uid="{00000000-0005-0000-0000-0000A50F0000}"/>
    <cellStyle name="Normal 2 2 2 2 2 2 2 6 2 2 3" xfId="21043" xr:uid="{00000000-0005-0000-0000-0000A60F0000}"/>
    <cellStyle name="Normal 2 2 2 2 2 2 2 6 2 3" xfId="7508" xr:uid="{00000000-0005-0000-0000-0000A70F0000}"/>
    <cellStyle name="Normal 2 2 2 2 2 2 2 6 2 3 2" xfId="15654" xr:uid="{00000000-0005-0000-0000-0000A80F0000}"/>
    <cellStyle name="Normal 2 2 2 2 2 2 2 6 2 3 2 2" xfId="31950" xr:uid="{00000000-0005-0000-0000-0000A90F0000}"/>
    <cellStyle name="Normal 2 2 2 2 2 2 2 6 2 3 3" xfId="23804" xr:uid="{00000000-0005-0000-0000-0000AA0F0000}"/>
    <cellStyle name="Normal 2 2 2 2 2 2 2 6 2 4" xfId="10355" xr:uid="{00000000-0005-0000-0000-0000AB0F0000}"/>
    <cellStyle name="Normal 2 2 2 2 2 2 2 6 2 4 2" xfId="26651" xr:uid="{00000000-0005-0000-0000-0000AC0F0000}"/>
    <cellStyle name="Normal 2 2 2 2 2 2 2 6 2 5" xfId="18505" xr:uid="{00000000-0005-0000-0000-0000AD0F0000}"/>
    <cellStyle name="Normal 2 2 2 2 2 2 2 6 3" xfId="3529" xr:uid="{00000000-0005-0000-0000-0000AE0F0000}"/>
    <cellStyle name="Normal 2 2 2 2 2 2 2 6 3 2" xfId="11675" xr:uid="{00000000-0005-0000-0000-0000AF0F0000}"/>
    <cellStyle name="Normal 2 2 2 2 2 2 2 6 3 2 2" xfId="27971" xr:uid="{00000000-0005-0000-0000-0000B00F0000}"/>
    <cellStyle name="Normal 2 2 2 2 2 2 2 6 3 3" xfId="19825" xr:uid="{00000000-0005-0000-0000-0000B10F0000}"/>
    <cellStyle name="Normal 2 2 2 2 2 2 2 6 4" xfId="6098" xr:uid="{00000000-0005-0000-0000-0000B20F0000}"/>
    <cellStyle name="Normal 2 2 2 2 2 2 2 6 4 2" xfId="14244" xr:uid="{00000000-0005-0000-0000-0000B30F0000}"/>
    <cellStyle name="Normal 2 2 2 2 2 2 2 6 4 2 2" xfId="30540" xr:uid="{00000000-0005-0000-0000-0000B40F0000}"/>
    <cellStyle name="Normal 2 2 2 2 2 2 2 6 4 3" xfId="22394" xr:uid="{00000000-0005-0000-0000-0000B50F0000}"/>
    <cellStyle name="Normal 2 2 2 2 2 2 2 6 5" xfId="8945" xr:uid="{00000000-0005-0000-0000-0000B60F0000}"/>
    <cellStyle name="Normal 2 2 2 2 2 2 2 6 5 2" xfId="25241" xr:uid="{00000000-0005-0000-0000-0000B70F0000}"/>
    <cellStyle name="Normal 2 2 2 2 2 2 2 6 6" xfId="17095" xr:uid="{00000000-0005-0000-0000-0000B80F0000}"/>
    <cellStyle name="Normal 2 2 2 2 2 2 2 7" xfId="1504" xr:uid="{00000000-0005-0000-0000-0000B90F0000}"/>
    <cellStyle name="Normal 2 2 2 2 2 2 2 7 2" xfId="4138" xr:uid="{00000000-0005-0000-0000-0000BA0F0000}"/>
    <cellStyle name="Normal 2 2 2 2 2 2 2 7 2 2" xfId="12284" xr:uid="{00000000-0005-0000-0000-0000BB0F0000}"/>
    <cellStyle name="Normal 2 2 2 2 2 2 2 7 2 2 2" xfId="28580" xr:uid="{00000000-0005-0000-0000-0000BC0F0000}"/>
    <cellStyle name="Normal 2 2 2 2 2 2 2 7 2 3" xfId="20434" xr:uid="{00000000-0005-0000-0000-0000BD0F0000}"/>
    <cellStyle name="Normal 2 2 2 2 2 2 2 7 3" xfId="6803" xr:uid="{00000000-0005-0000-0000-0000BE0F0000}"/>
    <cellStyle name="Normal 2 2 2 2 2 2 2 7 3 2" xfId="14949" xr:uid="{00000000-0005-0000-0000-0000BF0F0000}"/>
    <cellStyle name="Normal 2 2 2 2 2 2 2 7 3 2 2" xfId="31245" xr:uid="{00000000-0005-0000-0000-0000C00F0000}"/>
    <cellStyle name="Normal 2 2 2 2 2 2 2 7 3 3" xfId="23099" xr:uid="{00000000-0005-0000-0000-0000C10F0000}"/>
    <cellStyle name="Normal 2 2 2 2 2 2 2 7 4" xfId="9650" xr:uid="{00000000-0005-0000-0000-0000C20F0000}"/>
    <cellStyle name="Normal 2 2 2 2 2 2 2 7 4 2" xfId="25946" xr:uid="{00000000-0005-0000-0000-0000C30F0000}"/>
    <cellStyle name="Normal 2 2 2 2 2 2 2 7 5" xfId="17800" xr:uid="{00000000-0005-0000-0000-0000C40F0000}"/>
    <cellStyle name="Normal 2 2 2 2 2 2 2 8" xfId="2920" xr:uid="{00000000-0005-0000-0000-0000C50F0000}"/>
    <cellStyle name="Normal 2 2 2 2 2 2 2 8 2" xfId="11066" xr:uid="{00000000-0005-0000-0000-0000C60F0000}"/>
    <cellStyle name="Normal 2 2 2 2 2 2 2 8 2 2" xfId="27362" xr:uid="{00000000-0005-0000-0000-0000C70F0000}"/>
    <cellStyle name="Normal 2 2 2 2 2 2 2 8 3" xfId="19216" xr:uid="{00000000-0005-0000-0000-0000C80F0000}"/>
    <cellStyle name="Normal 2 2 2 2 2 2 2 9" xfId="5393" xr:uid="{00000000-0005-0000-0000-0000C90F0000}"/>
    <cellStyle name="Normal 2 2 2 2 2 2 2 9 2" xfId="13539" xr:uid="{00000000-0005-0000-0000-0000CA0F0000}"/>
    <cellStyle name="Normal 2 2 2 2 2 2 2 9 2 2" xfId="29835" xr:uid="{00000000-0005-0000-0000-0000CB0F0000}"/>
    <cellStyle name="Normal 2 2 2 2 2 2 2 9 3" xfId="21689" xr:uid="{00000000-0005-0000-0000-0000CC0F0000}"/>
    <cellStyle name="Normal 2 2 2 2 2 2 3" xfId="139" xr:uid="{00000000-0005-0000-0000-0000CD0F0000}"/>
    <cellStyle name="Normal 2 2 2 2 2 2 3 2" xfId="483" xr:uid="{00000000-0005-0000-0000-0000CE0F0000}"/>
    <cellStyle name="Normal 2 2 2 2 2 2 3 2 2" xfId="1189" xr:uid="{00000000-0005-0000-0000-0000CF0F0000}"/>
    <cellStyle name="Normal 2 2 2 2 2 2 3 2 2 2" xfId="2599" xr:uid="{00000000-0005-0000-0000-0000D00F0000}"/>
    <cellStyle name="Normal 2 2 2 2 2 2 3 2 2 2 2" xfId="5081" xr:uid="{00000000-0005-0000-0000-0000D10F0000}"/>
    <cellStyle name="Normal 2 2 2 2 2 2 3 2 2 2 2 2" xfId="13227" xr:uid="{00000000-0005-0000-0000-0000D20F0000}"/>
    <cellStyle name="Normal 2 2 2 2 2 2 3 2 2 2 2 2 2" xfId="29523" xr:uid="{00000000-0005-0000-0000-0000D30F0000}"/>
    <cellStyle name="Normal 2 2 2 2 2 2 3 2 2 2 2 3" xfId="21377" xr:uid="{00000000-0005-0000-0000-0000D40F0000}"/>
    <cellStyle name="Normal 2 2 2 2 2 2 3 2 2 2 3" xfId="7898" xr:uid="{00000000-0005-0000-0000-0000D50F0000}"/>
    <cellStyle name="Normal 2 2 2 2 2 2 3 2 2 2 3 2" xfId="16044" xr:uid="{00000000-0005-0000-0000-0000D60F0000}"/>
    <cellStyle name="Normal 2 2 2 2 2 2 3 2 2 2 3 2 2" xfId="32340" xr:uid="{00000000-0005-0000-0000-0000D70F0000}"/>
    <cellStyle name="Normal 2 2 2 2 2 2 3 2 2 2 3 3" xfId="24194" xr:uid="{00000000-0005-0000-0000-0000D80F0000}"/>
    <cellStyle name="Normal 2 2 2 2 2 2 3 2 2 2 4" xfId="10745" xr:uid="{00000000-0005-0000-0000-0000D90F0000}"/>
    <cellStyle name="Normal 2 2 2 2 2 2 3 2 2 2 4 2" xfId="27041" xr:uid="{00000000-0005-0000-0000-0000DA0F0000}"/>
    <cellStyle name="Normal 2 2 2 2 2 2 3 2 2 2 5" xfId="18895" xr:uid="{00000000-0005-0000-0000-0000DB0F0000}"/>
    <cellStyle name="Normal 2 2 2 2 2 2 3 2 2 3" xfId="3863" xr:uid="{00000000-0005-0000-0000-0000DC0F0000}"/>
    <cellStyle name="Normal 2 2 2 2 2 2 3 2 2 3 2" xfId="12009" xr:uid="{00000000-0005-0000-0000-0000DD0F0000}"/>
    <cellStyle name="Normal 2 2 2 2 2 2 3 2 2 3 2 2" xfId="28305" xr:uid="{00000000-0005-0000-0000-0000DE0F0000}"/>
    <cellStyle name="Normal 2 2 2 2 2 2 3 2 2 3 3" xfId="20159" xr:uid="{00000000-0005-0000-0000-0000DF0F0000}"/>
    <cellStyle name="Normal 2 2 2 2 2 2 3 2 2 4" xfId="6488" xr:uid="{00000000-0005-0000-0000-0000E00F0000}"/>
    <cellStyle name="Normal 2 2 2 2 2 2 3 2 2 4 2" xfId="14634" xr:uid="{00000000-0005-0000-0000-0000E10F0000}"/>
    <cellStyle name="Normal 2 2 2 2 2 2 3 2 2 4 2 2" xfId="30930" xr:uid="{00000000-0005-0000-0000-0000E20F0000}"/>
    <cellStyle name="Normal 2 2 2 2 2 2 3 2 2 4 3" xfId="22784" xr:uid="{00000000-0005-0000-0000-0000E30F0000}"/>
    <cellStyle name="Normal 2 2 2 2 2 2 3 2 2 5" xfId="9335" xr:uid="{00000000-0005-0000-0000-0000E40F0000}"/>
    <cellStyle name="Normal 2 2 2 2 2 2 3 2 2 5 2" xfId="25631" xr:uid="{00000000-0005-0000-0000-0000E50F0000}"/>
    <cellStyle name="Normal 2 2 2 2 2 2 3 2 2 6" xfId="17485" xr:uid="{00000000-0005-0000-0000-0000E60F0000}"/>
    <cellStyle name="Normal 2 2 2 2 2 2 3 2 3" xfId="1894" xr:uid="{00000000-0005-0000-0000-0000E70F0000}"/>
    <cellStyle name="Normal 2 2 2 2 2 2 3 2 3 2" xfId="4472" xr:uid="{00000000-0005-0000-0000-0000E80F0000}"/>
    <cellStyle name="Normal 2 2 2 2 2 2 3 2 3 2 2" xfId="12618" xr:uid="{00000000-0005-0000-0000-0000E90F0000}"/>
    <cellStyle name="Normal 2 2 2 2 2 2 3 2 3 2 2 2" xfId="28914" xr:uid="{00000000-0005-0000-0000-0000EA0F0000}"/>
    <cellStyle name="Normal 2 2 2 2 2 2 3 2 3 2 3" xfId="20768" xr:uid="{00000000-0005-0000-0000-0000EB0F0000}"/>
    <cellStyle name="Normal 2 2 2 2 2 2 3 2 3 3" xfId="7193" xr:uid="{00000000-0005-0000-0000-0000EC0F0000}"/>
    <cellStyle name="Normal 2 2 2 2 2 2 3 2 3 3 2" xfId="15339" xr:uid="{00000000-0005-0000-0000-0000ED0F0000}"/>
    <cellStyle name="Normal 2 2 2 2 2 2 3 2 3 3 2 2" xfId="31635" xr:uid="{00000000-0005-0000-0000-0000EE0F0000}"/>
    <cellStyle name="Normal 2 2 2 2 2 2 3 2 3 3 3" xfId="23489" xr:uid="{00000000-0005-0000-0000-0000EF0F0000}"/>
    <cellStyle name="Normal 2 2 2 2 2 2 3 2 3 4" xfId="10040" xr:uid="{00000000-0005-0000-0000-0000F00F0000}"/>
    <cellStyle name="Normal 2 2 2 2 2 2 3 2 3 4 2" xfId="26336" xr:uid="{00000000-0005-0000-0000-0000F10F0000}"/>
    <cellStyle name="Normal 2 2 2 2 2 2 3 2 3 5" xfId="18190" xr:uid="{00000000-0005-0000-0000-0000F20F0000}"/>
    <cellStyle name="Normal 2 2 2 2 2 2 3 2 4" xfId="3254" xr:uid="{00000000-0005-0000-0000-0000F30F0000}"/>
    <cellStyle name="Normal 2 2 2 2 2 2 3 2 4 2" xfId="11400" xr:uid="{00000000-0005-0000-0000-0000F40F0000}"/>
    <cellStyle name="Normal 2 2 2 2 2 2 3 2 4 2 2" xfId="27696" xr:uid="{00000000-0005-0000-0000-0000F50F0000}"/>
    <cellStyle name="Normal 2 2 2 2 2 2 3 2 4 3" xfId="19550" xr:uid="{00000000-0005-0000-0000-0000F60F0000}"/>
    <cellStyle name="Normal 2 2 2 2 2 2 3 2 5" xfId="5783" xr:uid="{00000000-0005-0000-0000-0000F70F0000}"/>
    <cellStyle name="Normal 2 2 2 2 2 2 3 2 5 2" xfId="13929" xr:uid="{00000000-0005-0000-0000-0000F80F0000}"/>
    <cellStyle name="Normal 2 2 2 2 2 2 3 2 5 2 2" xfId="30225" xr:uid="{00000000-0005-0000-0000-0000F90F0000}"/>
    <cellStyle name="Normal 2 2 2 2 2 2 3 2 5 3" xfId="22079" xr:uid="{00000000-0005-0000-0000-0000FA0F0000}"/>
    <cellStyle name="Normal 2 2 2 2 2 2 3 2 6" xfId="8630" xr:uid="{00000000-0005-0000-0000-0000FB0F0000}"/>
    <cellStyle name="Normal 2 2 2 2 2 2 3 2 6 2" xfId="24926" xr:uid="{00000000-0005-0000-0000-0000FC0F0000}"/>
    <cellStyle name="Normal 2 2 2 2 2 2 3 2 7" xfId="16780" xr:uid="{00000000-0005-0000-0000-0000FD0F0000}"/>
    <cellStyle name="Normal 2 2 2 2 2 2 3 3" xfId="845" xr:uid="{00000000-0005-0000-0000-0000FE0F0000}"/>
    <cellStyle name="Normal 2 2 2 2 2 2 3 3 2" xfId="2255" xr:uid="{00000000-0005-0000-0000-0000FF0F0000}"/>
    <cellStyle name="Normal 2 2 2 2 2 2 3 3 2 2" xfId="4785" xr:uid="{00000000-0005-0000-0000-000000100000}"/>
    <cellStyle name="Normal 2 2 2 2 2 2 3 3 2 2 2" xfId="12931" xr:uid="{00000000-0005-0000-0000-000001100000}"/>
    <cellStyle name="Normal 2 2 2 2 2 2 3 3 2 2 2 2" xfId="29227" xr:uid="{00000000-0005-0000-0000-000002100000}"/>
    <cellStyle name="Normal 2 2 2 2 2 2 3 3 2 2 3" xfId="21081" xr:uid="{00000000-0005-0000-0000-000003100000}"/>
    <cellStyle name="Normal 2 2 2 2 2 2 3 3 2 3" xfId="7554" xr:uid="{00000000-0005-0000-0000-000004100000}"/>
    <cellStyle name="Normal 2 2 2 2 2 2 3 3 2 3 2" xfId="15700" xr:uid="{00000000-0005-0000-0000-000005100000}"/>
    <cellStyle name="Normal 2 2 2 2 2 2 3 3 2 3 2 2" xfId="31996" xr:uid="{00000000-0005-0000-0000-000006100000}"/>
    <cellStyle name="Normal 2 2 2 2 2 2 3 3 2 3 3" xfId="23850" xr:uid="{00000000-0005-0000-0000-000007100000}"/>
    <cellStyle name="Normal 2 2 2 2 2 2 3 3 2 4" xfId="10401" xr:uid="{00000000-0005-0000-0000-000008100000}"/>
    <cellStyle name="Normal 2 2 2 2 2 2 3 3 2 4 2" xfId="26697" xr:uid="{00000000-0005-0000-0000-000009100000}"/>
    <cellStyle name="Normal 2 2 2 2 2 2 3 3 2 5" xfId="18551" xr:uid="{00000000-0005-0000-0000-00000A100000}"/>
    <cellStyle name="Normal 2 2 2 2 2 2 3 3 3" xfId="3567" xr:uid="{00000000-0005-0000-0000-00000B100000}"/>
    <cellStyle name="Normal 2 2 2 2 2 2 3 3 3 2" xfId="11713" xr:uid="{00000000-0005-0000-0000-00000C100000}"/>
    <cellStyle name="Normal 2 2 2 2 2 2 3 3 3 2 2" xfId="28009" xr:uid="{00000000-0005-0000-0000-00000D100000}"/>
    <cellStyle name="Normal 2 2 2 2 2 2 3 3 3 3" xfId="19863" xr:uid="{00000000-0005-0000-0000-00000E100000}"/>
    <cellStyle name="Normal 2 2 2 2 2 2 3 3 4" xfId="6144" xr:uid="{00000000-0005-0000-0000-00000F100000}"/>
    <cellStyle name="Normal 2 2 2 2 2 2 3 3 4 2" xfId="14290" xr:uid="{00000000-0005-0000-0000-000010100000}"/>
    <cellStyle name="Normal 2 2 2 2 2 2 3 3 4 2 2" xfId="30586" xr:uid="{00000000-0005-0000-0000-000011100000}"/>
    <cellStyle name="Normal 2 2 2 2 2 2 3 3 4 3" xfId="22440" xr:uid="{00000000-0005-0000-0000-000012100000}"/>
    <cellStyle name="Normal 2 2 2 2 2 2 3 3 5" xfId="8991" xr:uid="{00000000-0005-0000-0000-000013100000}"/>
    <cellStyle name="Normal 2 2 2 2 2 2 3 3 5 2" xfId="25287" xr:uid="{00000000-0005-0000-0000-000014100000}"/>
    <cellStyle name="Normal 2 2 2 2 2 2 3 3 6" xfId="17141" xr:uid="{00000000-0005-0000-0000-000015100000}"/>
    <cellStyle name="Normal 2 2 2 2 2 2 3 4" xfId="1550" xr:uid="{00000000-0005-0000-0000-000016100000}"/>
    <cellStyle name="Normal 2 2 2 2 2 2 3 4 2" xfId="4176" xr:uid="{00000000-0005-0000-0000-000017100000}"/>
    <cellStyle name="Normal 2 2 2 2 2 2 3 4 2 2" xfId="12322" xr:uid="{00000000-0005-0000-0000-000018100000}"/>
    <cellStyle name="Normal 2 2 2 2 2 2 3 4 2 2 2" xfId="28618" xr:uid="{00000000-0005-0000-0000-000019100000}"/>
    <cellStyle name="Normal 2 2 2 2 2 2 3 4 2 3" xfId="20472" xr:uid="{00000000-0005-0000-0000-00001A100000}"/>
    <cellStyle name="Normal 2 2 2 2 2 2 3 4 3" xfId="6849" xr:uid="{00000000-0005-0000-0000-00001B100000}"/>
    <cellStyle name="Normal 2 2 2 2 2 2 3 4 3 2" xfId="14995" xr:uid="{00000000-0005-0000-0000-00001C100000}"/>
    <cellStyle name="Normal 2 2 2 2 2 2 3 4 3 2 2" xfId="31291" xr:uid="{00000000-0005-0000-0000-00001D100000}"/>
    <cellStyle name="Normal 2 2 2 2 2 2 3 4 3 3" xfId="23145" xr:uid="{00000000-0005-0000-0000-00001E100000}"/>
    <cellStyle name="Normal 2 2 2 2 2 2 3 4 4" xfId="9696" xr:uid="{00000000-0005-0000-0000-00001F100000}"/>
    <cellStyle name="Normal 2 2 2 2 2 2 3 4 4 2" xfId="25992" xr:uid="{00000000-0005-0000-0000-000020100000}"/>
    <cellStyle name="Normal 2 2 2 2 2 2 3 4 5" xfId="17846" xr:uid="{00000000-0005-0000-0000-000021100000}"/>
    <cellStyle name="Normal 2 2 2 2 2 2 3 5" xfId="2958" xr:uid="{00000000-0005-0000-0000-000022100000}"/>
    <cellStyle name="Normal 2 2 2 2 2 2 3 5 2" xfId="11104" xr:uid="{00000000-0005-0000-0000-000023100000}"/>
    <cellStyle name="Normal 2 2 2 2 2 2 3 5 2 2" xfId="27400" xr:uid="{00000000-0005-0000-0000-000024100000}"/>
    <cellStyle name="Normal 2 2 2 2 2 2 3 5 3" xfId="19254" xr:uid="{00000000-0005-0000-0000-000025100000}"/>
    <cellStyle name="Normal 2 2 2 2 2 2 3 6" xfId="5439" xr:uid="{00000000-0005-0000-0000-000026100000}"/>
    <cellStyle name="Normal 2 2 2 2 2 2 3 6 2" xfId="13585" xr:uid="{00000000-0005-0000-0000-000027100000}"/>
    <cellStyle name="Normal 2 2 2 2 2 2 3 6 2 2" xfId="29881" xr:uid="{00000000-0005-0000-0000-000028100000}"/>
    <cellStyle name="Normal 2 2 2 2 2 2 3 6 3" xfId="21735" xr:uid="{00000000-0005-0000-0000-000029100000}"/>
    <cellStyle name="Normal 2 2 2 2 2 2 3 7" xfId="8286" xr:uid="{00000000-0005-0000-0000-00002A100000}"/>
    <cellStyle name="Normal 2 2 2 2 2 2 3 7 2" xfId="24582" xr:uid="{00000000-0005-0000-0000-00002B100000}"/>
    <cellStyle name="Normal 2 2 2 2 2 2 3 8" xfId="16436" xr:uid="{00000000-0005-0000-0000-00002C100000}"/>
    <cellStyle name="Normal 2 2 2 2 2 2 4" xfId="221" xr:uid="{00000000-0005-0000-0000-00002D100000}"/>
    <cellStyle name="Normal 2 2 2 2 2 2 4 2" xfId="565" xr:uid="{00000000-0005-0000-0000-00002E100000}"/>
    <cellStyle name="Normal 2 2 2 2 2 2 4 2 2" xfId="1271" xr:uid="{00000000-0005-0000-0000-00002F100000}"/>
    <cellStyle name="Normal 2 2 2 2 2 2 4 2 2 2" xfId="2681" xr:uid="{00000000-0005-0000-0000-000030100000}"/>
    <cellStyle name="Normal 2 2 2 2 2 2 4 2 2 2 2" xfId="5155" xr:uid="{00000000-0005-0000-0000-000031100000}"/>
    <cellStyle name="Normal 2 2 2 2 2 2 4 2 2 2 2 2" xfId="13301" xr:uid="{00000000-0005-0000-0000-000032100000}"/>
    <cellStyle name="Normal 2 2 2 2 2 2 4 2 2 2 2 2 2" xfId="29597" xr:uid="{00000000-0005-0000-0000-000033100000}"/>
    <cellStyle name="Normal 2 2 2 2 2 2 4 2 2 2 2 3" xfId="21451" xr:uid="{00000000-0005-0000-0000-000034100000}"/>
    <cellStyle name="Normal 2 2 2 2 2 2 4 2 2 2 3" xfId="7980" xr:uid="{00000000-0005-0000-0000-000035100000}"/>
    <cellStyle name="Normal 2 2 2 2 2 2 4 2 2 2 3 2" xfId="16126" xr:uid="{00000000-0005-0000-0000-000036100000}"/>
    <cellStyle name="Normal 2 2 2 2 2 2 4 2 2 2 3 2 2" xfId="32422" xr:uid="{00000000-0005-0000-0000-000037100000}"/>
    <cellStyle name="Normal 2 2 2 2 2 2 4 2 2 2 3 3" xfId="24276" xr:uid="{00000000-0005-0000-0000-000038100000}"/>
    <cellStyle name="Normal 2 2 2 2 2 2 4 2 2 2 4" xfId="10827" xr:uid="{00000000-0005-0000-0000-000039100000}"/>
    <cellStyle name="Normal 2 2 2 2 2 2 4 2 2 2 4 2" xfId="27123" xr:uid="{00000000-0005-0000-0000-00003A100000}"/>
    <cellStyle name="Normal 2 2 2 2 2 2 4 2 2 2 5" xfId="18977" xr:uid="{00000000-0005-0000-0000-00003B100000}"/>
    <cellStyle name="Normal 2 2 2 2 2 2 4 2 2 3" xfId="3937" xr:uid="{00000000-0005-0000-0000-00003C100000}"/>
    <cellStyle name="Normal 2 2 2 2 2 2 4 2 2 3 2" xfId="12083" xr:uid="{00000000-0005-0000-0000-00003D100000}"/>
    <cellStyle name="Normal 2 2 2 2 2 2 4 2 2 3 2 2" xfId="28379" xr:uid="{00000000-0005-0000-0000-00003E100000}"/>
    <cellStyle name="Normal 2 2 2 2 2 2 4 2 2 3 3" xfId="20233" xr:uid="{00000000-0005-0000-0000-00003F100000}"/>
    <cellStyle name="Normal 2 2 2 2 2 2 4 2 2 4" xfId="6570" xr:uid="{00000000-0005-0000-0000-000040100000}"/>
    <cellStyle name="Normal 2 2 2 2 2 2 4 2 2 4 2" xfId="14716" xr:uid="{00000000-0005-0000-0000-000041100000}"/>
    <cellStyle name="Normal 2 2 2 2 2 2 4 2 2 4 2 2" xfId="31012" xr:uid="{00000000-0005-0000-0000-000042100000}"/>
    <cellStyle name="Normal 2 2 2 2 2 2 4 2 2 4 3" xfId="22866" xr:uid="{00000000-0005-0000-0000-000043100000}"/>
    <cellStyle name="Normal 2 2 2 2 2 2 4 2 2 5" xfId="9417" xr:uid="{00000000-0005-0000-0000-000044100000}"/>
    <cellStyle name="Normal 2 2 2 2 2 2 4 2 2 5 2" xfId="25713" xr:uid="{00000000-0005-0000-0000-000045100000}"/>
    <cellStyle name="Normal 2 2 2 2 2 2 4 2 2 6" xfId="17567" xr:uid="{00000000-0005-0000-0000-000046100000}"/>
    <cellStyle name="Normal 2 2 2 2 2 2 4 2 3" xfId="1976" xr:uid="{00000000-0005-0000-0000-000047100000}"/>
    <cellStyle name="Normal 2 2 2 2 2 2 4 2 3 2" xfId="4546" xr:uid="{00000000-0005-0000-0000-000048100000}"/>
    <cellStyle name="Normal 2 2 2 2 2 2 4 2 3 2 2" xfId="12692" xr:uid="{00000000-0005-0000-0000-000049100000}"/>
    <cellStyle name="Normal 2 2 2 2 2 2 4 2 3 2 2 2" xfId="28988" xr:uid="{00000000-0005-0000-0000-00004A100000}"/>
    <cellStyle name="Normal 2 2 2 2 2 2 4 2 3 2 3" xfId="20842" xr:uid="{00000000-0005-0000-0000-00004B100000}"/>
    <cellStyle name="Normal 2 2 2 2 2 2 4 2 3 3" xfId="7275" xr:uid="{00000000-0005-0000-0000-00004C100000}"/>
    <cellStyle name="Normal 2 2 2 2 2 2 4 2 3 3 2" xfId="15421" xr:uid="{00000000-0005-0000-0000-00004D100000}"/>
    <cellStyle name="Normal 2 2 2 2 2 2 4 2 3 3 2 2" xfId="31717" xr:uid="{00000000-0005-0000-0000-00004E100000}"/>
    <cellStyle name="Normal 2 2 2 2 2 2 4 2 3 3 3" xfId="23571" xr:uid="{00000000-0005-0000-0000-00004F100000}"/>
    <cellStyle name="Normal 2 2 2 2 2 2 4 2 3 4" xfId="10122" xr:uid="{00000000-0005-0000-0000-000050100000}"/>
    <cellStyle name="Normal 2 2 2 2 2 2 4 2 3 4 2" xfId="26418" xr:uid="{00000000-0005-0000-0000-000051100000}"/>
    <cellStyle name="Normal 2 2 2 2 2 2 4 2 3 5" xfId="18272" xr:uid="{00000000-0005-0000-0000-000052100000}"/>
    <cellStyle name="Normal 2 2 2 2 2 2 4 2 4" xfId="3328" xr:uid="{00000000-0005-0000-0000-000053100000}"/>
    <cellStyle name="Normal 2 2 2 2 2 2 4 2 4 2" xfId="11474" xr:uid="{00000000-0005-0000-0000-000054100000}"/>
    <cellStyle name="Normal 2 2 2 2 2 2 4 2 4 2 2" xfId="27770" xr:uid="{00000000-0005-0000-0000-000055100000}"/>
    <cellStyle name="Normal 2 2 2 2 2 2 4 2 4 3" xfId="19624" xr:uid="{00000000-0005-0000-0000-000056100000}"/>
    <cellStyle name="Normal 2 2 2 2 2 2 4 2 5" xfId="5865" xr:uid="{00000000-0005-0000-0000-000057100000}"/>
    <cellStyle name="Normal 2 2 2 2 2 2 4 2 5 2" xfId="14011" xr:uid="{00000000-0005-0000-0000-000058100000}"/>
    <cellStyle name="Normal 2 2 2 2 2 2 4 2 5 2 2" xfId="30307" xr:uid="{00000000-0005-0000-0000-000059100000}"/>
    <cellStyle name="Normal 2 2 2 2 2 2 4 2 5 3" xfId="22161" xr:uid="{00000000-0005-0000-0000-00005A100000}"/>
    <cellStyle name="Normal 2 2 2 2 2 2 4 2 6" xfId="8712" xr:uid="{00000000-0005-0000-0000-00005B100000}"/>
    <cellStyle name="Normal 2 2 2 2 2 2 4 2 6 2" xfId="25008" xr:uid="{00000000-0005-0000-0000-00005C100000}"/>
    <cellStyle name="Normal 2 2 2 2 2 2 4 2 7" xfId="16862" xr:uid="{00000000-0005-0000-0000-00005D100000}"/>
    <cellStyle name="Normal 2 2 2 2 2 2 4 3" xfId="927" xr:uid="{00000000-0005-0000-0000-00005E100000}"/>
    <cellStyle name="Normal 2 2 2 2 2 2 4 3 2" xfId="2337" xr:uid="{00000000-0005-0000-0000-00005F100000}"/>
    <cellStyle name="Normal 2 2 2 2 2 2 4 3 2 2" xfId="4859" xr:uid="{00000000-0005-0000-0000-000060100000}"/>
    <cellStyle name="Normal 2 2 2 2 2 2 4 3 2 2 2" xfId="13005" xr:uid="{00000000-0005-0000-0000-000061100000}"/>
    <cellStyle name="Normal 2 2 2 2 2 2 4 3 2 2 2 2" xfId="29301" xr:uid="{00000000-0005-0000-0000-000062100000}"/>
    <cellStyle name="Normal 2 2 2 2 2 2 4 3 2 2 3" xfId="21155" xr:uid="{00000000-0005-0000-0000-000063100000}"/>
    <cellStyle name="Normal 2 2 2 2 2 2 4 3 2 3" xfId="7636" xr:uid="{00000000-0005-0000-0000-000064100000}"/>
    <cellStyle name="Normal 2 2 2 2 2 2 4 3 2 3 2" xfId="15782" xr:uid="{00000000-0005-0000-0000-000065100000}"/>
    <cellStyle name="Normal 2 2 2 2 2 2 4 3 2 3 2 2" xfId="32078" xr:uid="{00000000-0005-0000-0000-000066100000}"/>
    <cellStyle name="Normal 2 2 2 2 2 2 4 3 2 3 3" xfId="23932" xr:uid="{00000000-0005-0000-0000-000067100000}"/>
    <cellStyle name="Normal 2 2 2 2 2 2 4 3 2 4" xfId="10483" xr:uid="{00000000-0005-0000-0000-000068100000}"/>
    <cellStyle name="Normal 2 2 2 2 2 2 4 3 2 4 2" xfId="26779" xr:uid="{00000000-0005-0000-0000-000069100000}"/>
    <cellStyle name="Normal 2 2 2 2 2 2 4 3 2 5" xfId="18633" xr:uid="{00000000-0005-0000-0000-00006A100000}"/>
    <cellStyle name="Normal 2 2 2 2 2 2 4 3 3" xfId="3641" xr:uid="{00000000-0005-0000-0000-00006B100000}"/>
    <cellStyle name="Normal 2 2 2 2 2 2 4 3 3 2" xfId="11787" xr:uid="{00000000-0005-0000-0000-00006C100000}"/>
    <cellStyle name="Normal 2 2 2 2 2 2 4 3 3 2 2" xfId="28083" xr:uid="{00000000-0005-0000-0000-00006D100000}"/>
    <cellStyle name="Normal 2 2 2 2 2 2 4 3 3 3" xfId="19937" xr:uid="{00000000-0005-0000-0000-00006E100000}"/>
    <cellStyle name="Normal 2 2 2 2 2 2 4 3 4" xfId="6226" xr:uid="{00000000-0005-0000-0000-00006F100000}"/>
    <cellStyle name="Normal 2 2 2 2 2 2 4 3 4 2" xfId="14372" xr:uid="{00000000-0005-0000-0000-000070100000}"/>
    <cellStyle name="Normal 2 2 2 2 2 2 4 3 4 2 2" xfId="30668" xr:uid="{00000000-0005-0000-0000-000071100000}"/>
    <cellStyle name="Normal 2 2 2 2 2 2 4 3 4 3" xfId="22522" xr:uid="{00000000-0005-0000-0000-000072100000}"/>
    <cellStyle name="Normal 2 2 2 2 2 2 4 3 5" xfId="9073" xr:uid="{00000000-0005-0000-0000-000073100000}"/>
    <cellStyle name="Normal 2 2 2 2 2 2 4 3 5 2" xfId="25369" xr:uid="{00000000-0005-0000-0000-000074100000}"/>
    <cellStyle name="Normal 2 2 2 2 2 2 4 3 6" xfId="17223" xr:uid="{00000000-0005-0000-0000-000075100000}"/>
    <cellStyle name="Normal 2 2 2 2 2 2 4 4" xfId="1632" xr:uid="{00000000-0005-0000-0000-000076100000}"/>
    <cellStyle name="Normal 2 2 2 2 2 2 4 4 2" xfId="4250" xr:uid="{00000000-0005-0000-0000-000077100000}"/>
    <cellStyle name="Normal 2 2 2 2 2 2 4 4 2 2" xfId="12396" xr:uid="{00000000-0005-0000-0000-000078100000}"/>
    <cellStyle name="Normal 2 2 2 2 2 2 4 4 2 2 2" xfId="28692" xr:uid="{00000000-0005-0000-0000-000079100000}"/>
    <cellStyle name="Normal 2 2 2 2 2 2 4 4 2 3" xfId="20546" xr:uid="{00000000-0005-0000-0000-00007A100000}"/>
    <cellStyle name="Normal 2 2 2 2 2 2 4 4 3" xfId="6931" xr:uid="{00000000-0005-0000-0000-00007B100000}"/>
    <cellStyle name="Normal 2 2 2 2 2 2 4 4 3 2" xfId="15077" xr:uid="{00000000-0005-0000-0000-00007C100000}"/>
    <cellStyle name="Normal 2 2 2 2 2 2 4 4 3 2 2" xfId="31373" xr:uid="{00000000-0005-0000-0000-00007D100000}"/>
    <cellStyle name="Normal 2 2 2 2 2 2 4 4 3 3" xfId="23227" xr:uid="{00000000-0005-0000-0000-00007E100000}"/>
    <cellStyle name="Normal 2 2 2 2 2 2 4 4 4" xfId="9778" xr:uid="{00000000-0005-0000-0000-00007F100000}"/>
    <cellStyle name="Normal 2 2 2 2 2 2 4 4 4 2" xfId="26074" xr:uid="{00000000-0005-0000-0000-000080100000}"/>
    <cellStyle name="Normal 2 2 2 2 2 2 4 4 5" xfId="17928" xr:uid="{00000000-0005-0000-0000-000081100000}"/>
    <cellStyle name="Normal 2 2 2 2 2 2 4 5" xfId="3032" xr:uid="{00000000-0005-0000-0000-000082100000}"/>
    <cellStyle name="Normal 2 2 2 2 2 2 4 5 2" xfId="11178" xr:uid="{00000000-0005-0000-0000-000083100000}"/>
    <cellStyle name="Normal 2 2 2 2 2 2 4 5 2 2" xfId="27474" xr:uid="{00000000-0005-0000-0000-000084100000}"/>
    <cellStyle name="Normal 2 2 2 2 2 2 4 5 3" xfId="19328" xr:uid="{00000000-0005-0000-0000-000085100000}"/>
    <cellStyle name="Normal 2 2 2 2 2 2 4 6" xfId="5521" xr:uid="{00000000-0005-0000-0000-000086100000}"/>
    <cellStyle name="Normal 2 2 2 2 2 2 4 6 2" xfId="13667" xr:uid="{00000000-0005-0000-0000-000087100000}"/>
    <cellStyle name="Normal 2 2 2 2 2 2 4 6 2 2" xfId="29963" xr:uid="{00000000-0005-0000-0000-000088100000}"/>
    <cellStyle name="Normal 2 2 2 2 2 2 4 6 3" xfId="21817" xr:uid="{00000000-0005-0000-0000-000089100000}"/>
    <cellStyle name="Normal 2 2 2 2 2 2 4 7" xfId="8368" xr:uid="{00000000-0005-0000-0000-00008A100000}"/>
    <cellStyle name="Normal 2 2 2 2 2 2 4 7 2" xfId="24664" xr:uid="{00000000-0005-0000-0000-00008B100000}"/>
    <cellStyle name="Normal 2 2 2 2 2 2 4 8" xfId="16518" xr:uid="{00000000-0005-0000-0000-00008C100000}"/>
    <cellStyle name="Normal 2 2 2 2 2 2 5" xfId="303" xr:uid="{00000000-0005-0000-0000-00008D100000}"/>
    <cellStyle name="Normal 2 2 2 2 2 2 5 2" xfId="647" xr:uid="{00000000-0005-0000-0000-00008E100000}"/>
    <cellStyle name="Normal 2 2 2 2 2 2 5 2 2" xfId="1353" xr:uid="{00000000-0005-0000-0000-00008F100000}"/>
    <cellStyle name="Normal 2 2 2 2 2 2 5 2 2 2" xfId="2763" xr:uid="{00000000-0005-0000-0000-000090100000}"/>
    <cellStyle name="Normal 2 2 2 2 2 2 5 2 2 2 2" xfId="5229" xr:uid="{00000000-0005-0000-0000-000091100000}"/>
    <cellStyle name="Normal 2 2 2 2 2 2 5 2 2 2 2 2" xfId="13375" xr:uid="{00000000-0005-0000-0000-000092100000}"/>
    <cellStyle name="Normal 2 2 2 2 2 2 5 2 2 2 2 2 2" xfId="29671" xr:uid="{00000000-0005-0000-0000-000093100000}"/>
    <cellStyle name="Normal 2 2 2 2 2 2 5 2 2 2 2 3" xfId="21525" xr:uid="{00000000-0005-0000-0000-000094100000}"/>
    <cellStyle name="Normal 2 2 2 2 2 2 5 2 2 2 3" xfId="8062" xr:uid="{00000000-0005-0000-0000-000095100000}"/>
    <cellStyle name="Normal 2 2 2 2 2 2 5 2 2 2 3 2" xfId="16208" xr:uid="{00000000-0005-0000-0000-000096100000}"/>
    <cellStyle name="Normal 2 2 2 2 2 2 5 2 2 2 3 2 2" xfId="32504" xr:uid="{00000000-0005-0000-0000-000097100000}"/>
    <cellStyle name="Normal 2 2 2 2 2 2 5 2 2 2 3 3" xfId="24358" xr:uid="{00000000-0005-0000-0000-000098100000}"/>
    <cellStyle name="Normal 2 2 2 2 2 2 5 2 2 2 4" xfId="10909" xr:uid="{00000000-0005-0000-0000-000099100000}"/>
    <cellStyle name="Normal 2 2 2 2 2 2 5 2 2 2 4 2" xfId="27205" xr:uid="{00000000-0005-0000-0000-00009A100000}"/>
    <cellStyle name="Normal 2 2 2 2 2 2 5 2 2 2 5" xfId="19059" xr:uid="{00000000-0005-0000-0000-00009B100000}"/>
    <cellStyle name="Normal 2 2 2 2 2 2 5 2 2 3" xfId="4011" xr:uid="{00000000-0005-0000-0000-00009C100000}"/>
    <cellStyle name="Normal 2 2 2 2 2 2 5 2 2 3 2" xfId="12157" xr:uid="{00000000-0005-0000-0000-00009D100000}"/>
    <cellStyle name="Normal 2 2 2 2 2 2 5 2 2 3 2 2" xfId="28453" xr:uid="{00000000-0005-0000-0000-00009E100000}"/>
    <cellStyle name="Normal 2 2 2 2 2 2 5 2 2 3 3" xfId="20307" xr:uid="{00000000-0005-0000-0000-00009F100000}"/>
    <cellStyle name="Normal 2 2 2 2 2 2 5 2 2 4" xfId="6652" xr:uid="{00000000-0005-0000-0000-0000A0100000}"/>
    <cellStyle name="Normal 2 2 2 2 2 2 5 2 2 4 2" xfId="14798" xr:uid="{00000000-0005-0000-0000-0000A1100000}"/>
    <cellStyle name="Normal 2 2 2 2 2 2 5 2 2 4 2 2" xfId="31094" xr:uid="{00000000-0005-0000-0000-0000A2100000}"/>
    <cellStyle name="Normal 2 2 2 2 2 2 5 2 2 4 3" xfId="22948" xr:uid="{00000000-0005-0000-0000-0000A3100000}"/>
    <cellStyle name="Normal 2 2 2 2 2 2 5 2 2 5" xfId="9499" xr:uid="{00000000-0005-0000-0000-0000A4100000}"/>
    <cellStyle name="Normal 2 2 2 2 2 2 5 2 2 5 2" xfId="25795" xr:uid="{00000000-0005-0000-0000-0000A5100000}"/>
    <cellStyle name="Normal 2 2 2 2 2 2 5 2 2 6" xfId="17649" xr:uid="{00000000-0005-0000-0000-0000A6100000}"/>
    <cellStyle name="Normal 2 2 2 2 2 2 5 2 3" xfId="2058" xr:uid="{00000000-0005-0000-0000-0000A7100000}"/>
    <cellStyle name="Normal 2 2 2 2 2 2 5 2 3 2" xfId="4620" xr:uid="{00000000-0005-0000-0000-0000A8100000}"/>
    <cellStyle name="Normal 2 2 2 2 2 2 5 2 3 2 2" xfId="12766" xr:uid="{00000000-0005-0000-0000-0000A9100000}"/>
    <cellStyle name="Normal 2 2 2 2 2 2 5 2 3 2 2 2" xfId="29062" xr:uid="{00000000-0005-0000-0000-0000AA100000}"/>
    <cellStyle name="Normal 2 2 2 2 2 2 5 2 3 2 3" xfId="20916" xr:uid="{00000000-0005-0000-0000-0000AB100000}"/>
    <cellStyle name="Normal 2 2 2 2 2 2 5 2 3 3" xfId="7357" xr:uid="{00000000-0005-0000-0000-0000AC100000}"/>
    <cellStyle name="Normal 2 2 2 2 2 2 5 2 3 3 2" xfId="15503" xr:uid="{00000000-0005-0000-0000-0000AD100000}"/>
    <cellStyle name="Normal 2 2 2 2 2 2 5 2 3 3 2 2" xfId="31799" xr:uid="{00000000-0005-0000-0000-0000AE100000}"/>
    <cellStyle name="Normal 2 2 2 2 2 2 5 2 3 3 3" xfId="23653" xr:uid="{00000000-0005-0000-0000-0000AF100000}"/>
    <cellStyle name="Normal 2 2 2 2 2 2 5 2 3 4" xfId="10204" xr:uid="{00000000-0005-0000-0000-0000B0100000}"/>
    <cellStyle name="Normal 2 2 2 2 2 2 5 2 3 4 2" xfId="26500" xr:uid="{00000000-0005-0000-0000-0000B1100000}"/>
    <cellStyle name="Normal 2 2 2 2 2 2 5 2 3 5" xfId="18354" xr:uid="{00000000-0005-0000-0000-0000B2100000}"/>
    <cellStyle name="Normal 2 2 2 2 2 2 5 2 4" xfId="3402" xr:uid="{00000000-0005-0000-0000-0000B3100000}"/>
    <cellStyle name="Normal 2 2 2 2 2 2 5 2 4 2" xfId="11548" xr:uid="{00000000-0005-0000-0000-0000B4100000}"/>
    <cellStyle name="Normal 2 2 2 2 2 2 5 2 4 2 2" xfId="27844" xr:uid="{00000000-0005-0000-0000-0000B5100000}"/>
    <cellStyle name="Normal 2 2 2 2 2 2 5 2 4 3" xfId="19698" xr:uid="{00000000-0005-0000-0000-0000B6100000}"/>
    <cellStyle name="Normal 2 2 2 2 2 2 5 2 5" xfId="5947" xr:uid="{00000000-0005-0000-0000-0000B7100000}"/>
    <cellStyle name="Normal 2 2 2 2 2 2 5 2 5 2" xfId="14093" xr:uid="{00000000-0005-0000-0000-0000B8100000}"/>
    <cellStyle name="Normal 2 2 2 2 2 2 5 2 5 2 2" xfId="30389" xr:uid="{00000000-0005-0000-0000-0000B9100000}"/>
    <cellStyle name="Normal 2 2 2 2 2 2 5 2 5 3" xfId="22243" xr:uid="{00000000-0005-0000-0000-0000BA100000}"/>
    <cellStyle name="Normal 2 2 2 2 2 2 5 2 6" xfId="8794" xr:uid="{00000000-0005-0000-0000-0000BB100000}"/>
    <cellStyle name="Normal 2 2 2 2 2 2 5 2 6 2" xfId="25090" xr:uid="{00000000-0005-0000-0000-0000BC100000}"/>
    <cellStyle name="Normal 2 2 2 2 2 2 5 2 7" xfId="16944" xr:uid="{00000000-0005-0000-0000-0000BD100000}"/>
    <cellStyle name="Normal 2 2 2 2 2 2 5 3" xfId="1009" xr:uid="{00000000-0005-0000-0000-0000BE100000}"/>
    <cellStyle name="Normal 2 2 2 2 2 2 5 3 2" xfId="2419" xr:uid="{00000000-0005-0000-0000-0000BF100000}"/>
    <cellStyle name="Normal 2 2 2 2 2 2 5 3 2 2" xfId="4933" xr:uid="{00000000-0005-0000-0000-0000C0100000}"/>
    <cellStyle name="Normal 2 2 2 2 2 2 5 3 2 2 2" xfId="13079" xr:uid="{00000000-0005-0000-0000-0000C1100000}"/>
    <cellStyle name="Normal 2 2 2 2 2 2 5 3 2 2 2 2" xfId="29375" xr:uid="{00000000-0005-0000-0000-0000C2100000}"/>
    <cellStyle name="Normal 2 2 2 2 2 2 5 3 2 2 3" xfId="21229" xr:uid="{00000000-0005-0000-0000-0000C3100000}"/>
    <cellStyle name="Normal 2 2 2 2 2 2 5 3 2 3" xfId="7718" xr:uid="{00000000-0005-0000-0000-0000C4100000}"/>
    <cellStyle name="Normal 2 2 2 2 2 2 5 3 2 3 2" xfId="15864" xr:uid="{00000000-0005-0000-0000-0000C5100000}"/>
    <cellStyle name="Normal 2 2 2 2 2 2 5 3 2 3 2 2" xfId="32160" xr:uid="{00000000-0005-0000-0000-0000C6100000}"/>
    <cellStyle name="Normal 2 2 2 2 2 2 5 3 2 3 3" xfId="24014" xr:uid="{00000000-0005-0000-0000-0000C7100000}"/>
    <cellStyle name="Normal 2 2 2 2 2 2 5 3 2 4" xfId="10565" xr:uid="{00000000-0005-0000-0000-0000C8100000}"/>
    <cellStyle name="Normal 2 2 2 2 2 2 5 3 2 4 2" xfId="26861" xr:uid="{00000000-0005-0000-0000-0000C9100000}"/>
    <cellStyle name="Normal 2 2 2 2 2 2 5 3 2 5" xfId="18715" xr:uid="{00000000-0005-0000-0000-0000CA100000}"/>
    <cellStyle name="Normal 2 2 2 2 2 2 5 3 3" xfId="3715" xr:uid="{00000000-0005-0000-0000-0000CB100000}"/>
    <cellStyle name="Normal 2 2 2 2 2 2 5 3 3 2" xfId="11861" xr:uid="{00000000-0005-0000-0000-0000CC100000}"/>
    <cellStyle name="Normal 2 2 2 2 2 2 5 3 3 2 2" xfId="28157" xr:uid="{00000000-0005-0000-0000-0000CD100000}"/>
    <cellStyle name="Normal 2 2 2 2 2 2 5 3 3 3" xfId="20011" xr:uid="{00000000-0005-0000-0000-0000CE100000}"/>
    <cellStyle name="Normal 2 2 2 2 2 2 5 3 4" xfId="6308" xr:uid="{00000000-0005-0000-0000-0000CF100000}"/>
    <cellStyle name="Normal 2 2 2 2 2 2 5 3 4 2" xfId="14454" xr:uid="{00000000-0005-0000-0000-0000D0100000}"/>
    <cellStyle name="Normal 2 2 2 2 2 2 5 3 4 2 2" xfId="30750" xr:uid="{00000000-0005-0000-0000-0000D1100000}"/>
    <cellStyle name="Normal 2 2 2 2 2 2 5 3 4 3" xfId="22604" xr:uid="{00000000-0005-0000-0000-0000D2100000}"/>
    <cellStyle name="Normal 2 2 2 2 2 2 5 3 5" xfId="9155" xr:uid="{00000000-0005-0000-0000-0000D3100000}"/>
    <cellStyle name="Normal 2 2 2 2 2 2 5 3 5 2" xfId="25451" xr:uid="{00000000-0005-0000-0000-0000D4100000}"/>
    <cellStyle name="Normal 2 2 2 2 2 2 5 3 6" xfId="17305" xr:uid="{00000000-0005-0000-0000-0000D5100000}"/>
    <cellStyle name="Normal 2 2 2 2 2 2 5 4" xfId="1714" xr:uid="{00000000-0005-0000-0000-0000D6100000}"/>
    <cellStyle name="Normal 2 2 2 2 2 2 5 4 2" xfId="4324" xr:uid="{00000000-0005-0000-0000-0000D7100000}"/>
    <cellStyle name="Normal 2 2 2 2 2 2 5 4 2 2" xfId="12470" xr:uid="{00000000-0005-0000-0000-0000D8100000}"/>
    <cellStyle name="Normal 2 2 2 2 2 2 5 4 2 2 2" xfId="28766" xr:uid="{00000000-0005-0000-0000-0000D9100000}"/>
    <cellStyle name="Normal 2 2 2 2 2 2 5 4 2 3" xfId="20620" xr:uid="{00000000-0005-0000-0000-0000DA100000}"/>
    <cellStyle name="Normal 2 2 2 2 2 2 5 4 3" xfId="7013" xr:uid="{00000000-0005-0000-0000-0000DB100000}"/>
    <cellStyle name="Normal 2 2 2 2 2 2 5 4 3 2" xfId="15159" xr:uid="{00000000-0005-0000-0000-0000DC100000}"/>
    <cellStyle name="Normal 2 2 2 2 2 2 5 4 3 2 2" xfId="31455" xr:uid="{00000000-0005-0000-0000-0000DD100000}"/>
    <cellStyle name="Normal 2 2 2 2 2 2 5 4 3 3" xfId="23309" xr:uid="{00000000-0005-0000-0000-0000DE100000}"/>
    <cellStyle name="Normal 2 2 2 2 2 2 5 4 4" xfId="9860" xr:uid="{00000000-0005-0000-0000-0000DF100000}"/>
    <cellStyle name="Normal 2 2 2 2 2 2 5 4 4 2" xfId="26156" xr:uid="{00000000-0005-0000-0000-0000E0100000}"/>
    <cellStyle name="Normal 2 2 2 2 2 2 5 4 5" xfId="18010" xr:uid="{00000000-0005-0000-0000-0000E1100000}"/>
    <cellStyle name="Normal 2 2 2 2 2 2 5 5" xfId="3106" xr:uid="{00000000-0005-0000-0000-0000E2100000}"/>
    <cellStyle name="Normal 2 2 2 2 2 2 5 5 2" xfId="11252" xr:uid="{00000000-0005-0000-0000-0000E3100000}"/>
    <cellStyle name="Normal 2 2 2 2 2 2 5 5 2 2" xfId="27548" xr:uid="{00000000-0005-0000-0000-0000E4100000}"/>
    <cellStyle name="Normal 2 2 2 2 2 2 5 5 3" xfId="19402" xr:uid="{00000000-0005-0000-0000-0000E5100000}"/>
    <cellStyle name="Normal 2 2 2 2 2 2 5 6" xfId="5603" xr:uid="{00000000-0005-0000-0000-0000E6100000}"/>
    <cellStyle name="Normal 2 2 2 2 2 2 5 6 2" xfId="13749" xr:uid="{00000000-0005-0000-0000-0000E7100000}"/>
    <cellStyle name="Normal 2 2 2 2 2 2 5 6 2 2" xfId="30045" xr:uid="{00000000-0005-0000-0000-0000E8100000}"/>
    <cellStyle name="Normal 2 2 2 2 2 2 5 6 3" xfId="21899" xr:uid="{00000000-0005-0000-0000-0000E9100000}"/>
    <cellStyle name="Normal 2 2 2 2 2 2 5 7" xfId="8450" xr:uid="{00000000-0005-0000-0000-0000EA100000}"/>
    <cellStyle name="Normal 2 2 2 2 2 2 5 7 2" xfId="24746" xr:uid="{00000000-0005-0000-0000-0000EB100000}"/>
    <cellStyle name="Normal 2 2 2 2 2 2 5 8" xfId="16600" xr:uid="{00000000-0005-0000-0000-0000EC100000}"/>
    <cellStyle name="Normal 2 2 2 2 2 2 6" xfId="393" xr:uid="{00000000-0005-0000-0000-0000ED100000}"/>
    <cellStyle name="Normal 2 2 2 2 2 2 6 2" xfId="1099" xr:uid="{00000000-0005-0000-0000-0000EE100000}"/>
    <cellStyle name="Normal 2 2 2 2 2 2 6 2 2" xfId="2509" xr:uid="{00000000-0005-0000-0000-0000EF100000}"/>
    <cellStyle name="Normal 2 2 2 2 2 2 6 2 2 2" xfId="5007" xr:uid="{00000000-0005-0000-0000-0000F0100000}"/>
    <cellStyle name="Normal 2 2 2 2 2 2 6 2 2 2 2" xfId="13153" xr:uid="{00000000-0005-0000-0000-0000F1100000}"/>
    <cellStyle name="Normal 2 2 2 2 2 2 6 2 2 2 2 2" xfId="29449" xr:uid="{00000000-0005-0000-0000-0000F2100000}"/>
    <cellStyle name="Normal 2 2 2 2 2 2 6 2 2 2 3" xfId="21303" xr:uid="{00000000-0005-0000-0000-0000F3100000}"/>
    <cellStyle name="Normal 2 2 2 2 2 2 6 2 2 3" xfId="7808" xr:uid="{00000000-0005-0000-0000-0000F4100000}"/>
    <cellStyle name="Normal 2 2 2 2 2 2 6 2 2 3 2" xfId="15954" xr:uid="{00000000-0005-0000-0000-0000F5100000}"/>
    <cellStyle name="Normal 2 2 2 2 2 2 6 2 2 3 2 2" xfId="32250" xr:uid="{00000000-0005-0000-0000-0000F6100000}"/>
    <cellStyle name="Normal 2 2 2 2 2 2 6 2 2 3 3" xfId="24104" xr:uid="{00000000-0005-0000-0000-0000F7100000}"/>
    <cellStyle name="Normal 2 2 2 2 2 2 6 2 2 4" xfId="10655" xr:uid="{00000000-0005-0000-0000-0000F8100000}"/>
    <cellStyle name="Normal 2 2 2 2 2 2 6 2 2 4 2" xfId="26951" xr:uid="{00000000-0005-0000-0000-0000F9100000}"/>
    <cellStyle name="Normal 2 2 2 2 2 2 6 2 2 5" xfId="18805" xr:uid="{00000000-0005-0000-0000-0000FA100000}"/>
    <cellStyle name="Normal 2 2 2 2 2 2 6 2 3" xfId="3789" xr:uid="{00000000-0005-0000-0000-0000FB100000}"/>
    <cellStyle name="Normal 2 2 2 2 2 2 6 2 3 2" xfId="11935" xr:uid="{00000000-0005-0000-0000-0000FC100000}"/>
    <cellStyle name="Normal 2 2 2 2 2 2 6 2 3 2 2" xfId="28231" xr:uid="{00000000-0005-0000-0000-0000FD100000}"/>
    <cellStyle name="Normal 2 2 2 2 2 2 6 2 3 3" xfId="20085" xr:uid="{00000000-0005-0000-0000-0000FE100000}"/>
    <cellStyle name="Normal 2 2 2 2 2 2 6 2 4" xfId="6398" xr:uid="{00000000-0005-0000-0000-0000FF100000}"/>
    <cellStyle name="Normal 2 2 2 2 2 2 6 2 4 2" xfId="14544" xr:uid="{00000000-0005-0000-0000-000000110000}"/>
    <cellStyle name="Normal 2 2 2 2 2 2 6 2 4 2 2" xfId="30840" xr:uid="{00000000-0005-0000-0000-000001110000}"/>
    <cellStyle name="Normal 2 2 2 2 2 2 6 2 4 3" xfId="22694" xr:uid="{00000000-0005-0000-0000-000002110000}"/>
    <cellStyle name="Normal 2 2 2 2 2 2 6 2 5" xfId="9245" xr:uid="{00000000-0005-0000-0000-000003110000}"/>
    <cellStyle name="Normal 2 2 2 2 2 2 6 2 5 2" xfId="25541" xr:uid="{00000000-0005-0000-0000-000004110000}"/>
    <cellStyle name="Normal 2 2 2 2 2 2 6 2 6" xfId="17395" xr:uid="{00000000-0005-0000-0000-000005110000}"/>
    <cellStyle name="Normal 2 2 2 2 2 2 6 3" xfId="1804" xr:uid="{00000000-0005-0000-0000-000006110000}"/>
    <cellStyle name="Normal 2 2 2 2 2 2 6 3 2" xfId="4398" xr:uid="{00000000-0005-0000-0000-000007110000}"/>
    <cellStyle name="Normal 2 2 2 2 2 2 6 3 2 2" xfId="12544" xr:uid="{00000000-0005-0000-0000-000008110000}"/>
    <cellStyle name="Normal 2 2 2 2 2 2 6 3 2 2 2" xfId="28840" xr:uid="{00000000-0005-0000-0000-000009110000}"/>
    <cellStyle name="Normal 2 2 2 2 2 2 6 3 2 3" xfId="20694" xr:uid="{00000000-0005-0000-0000-00000A110000}"/>
    <cellStyle name="Normal 2 2 2 2 2 2 6 3 3" xfId="7103" xr:uid="{00000000-0005-0000-0000-00000B110000}"/>
    <cellStyle name="Normal 2 2 2 2 2 2 6 3 3 2" xfId="15249" xr:uid="{00000000-0005-0000-0000-00000C110000}"/>
    <cellStyle name="Normal 2 2 2 2 2 2 6 3 3 2 2" xfId="31545" xr:uid="{00000000-0005-0000-0000-00000D110000}"/>
    <cellStyle name="Normal 2 2 2 2 2 2 6 3 3 3" xfId="23399" xr:uid="{00000000-0005-0000-0000-00000E110000}"/>
    <cellStyle name="Normal 2 2 2 2 2 2 6 3 4" xfId="9950" xr:uid="{00000000-0005-0000-0000-00000F110000}"/>
    <cellStyle name="Normal 2 2 2 2 2 2 6 3 4 2" xfId="26246" xr:uid="{00000000-0005-0000-0000-000010110000}"/>
    <cellStyle name="Normal 2 2 2 2 2 2 6 3 5" xfId="18100" xr:uid="{00000000-0005-0000-0000-000011110000}"/>
    <cellStyle name="Normal 2 2 2 2 2 2 6 4" xfId="3180" xr:uid="{00000000-0005-0000-0000-000012110000}"/>
    <cellStyle name="Normal 2 2 2 2 2 2 6 4 2" xfId="11326" xr:uid="{00000000-0005-0000-0000-000013110000}"/>
    <cellStyle name="Normal 2 2 2 2 2 2 6 4 2 2" xfId="27622" xr:uid="{00000000-0005-0000-0000-000014110000}"/>
    <cellStyle name="Normal 2 2 2 2 2 2 6 4 3" xfId="19476" xr:uid="{00000000-0005-0000-0000-000015110000}"/>
    <cellStyle name="Normal 2 2 2 2 2 2 6 5" xfId="5693" xr:uid="{00000000-0005-0000-0000-000016110000}"/>
    <cellStyle name="Normal 2 2 2 2 2 2 6 5 2" xfId="13839" xr:uid="{00000000-0005-0000-0000-000017110000}"/>
    <cellStyle name="Normal 2 2 2 2 2 2 6 5 2 2" xfId="30135" xr:uid="{00000000-0005-0000-0000-000018110000}"/>
    <cellStyle name="Normal 2 2 2 2 2 2 6 5 3" xfId="21989" xr:uid="{00000000-0005-0000-0000-000019110000}"/>
    <cellStyle name="Normal 2 2 2 2 2 2 6 6" xfId="8540" xr:uid="{00000000-0005-0000-0000-00001A110000}"/>
    <cellStyle name="Normal 2 2 2 2 2 2 6 6 2" xfId="24836" xr:uid="{00000000-0005-0000-0000-00001B110000}"/>
    <cellStyle name="Normal 2 2 2 2 2 2 6 7" xfId="16690" xr:uid="{00000000-0005-0000-0000-00001C110000}"/>
    <cellStyle name="Normal 2 2 2 2 2 2 7" xfId="755" xr:uid="{00000000-0005-0000-0000-00001D110000}"/>
    <cellStyle name="Normal 2 2 2 2 2 2 7 2" xfId="2165" xr:uid="{00000000-0005-0000-0000-00001E110000}"/>
    <cellStyle name="Normal 2 2 2 2 2 2 7 2 2" xfId="4711" xr:uid="{00000000-0005-0000-0000-00001F110000}"/>
    <cellStyle name="Normal 2 2 2 2 2 2 7 2 2 2" xfId="12857" xr:uid="{00000000-0005-0000-0000-000020110000}"/>
    <cellStyle name="Normal 2 2 2 2 2 2 7 2 2 2 2" xfId="29153" xr:uid="{00000000-0005-0000-0000-000021110000}"/>
    <cellStyle name="Normal 2 2 2 2 2 2 7 2 2 3" xfId="21007" xr:uid="{00000000-0005-0000-0000-000022110000}"/>
    <cellStyle name="Normal 2 2 2 2 2 2 7 2 3" xfId="7464" xr:uid="{00000000-0005-0000-0000-000023110000}"/>
    <cellStyle name="Normal 2 2 2 2 2 2 7 2 3 2" xfId="15610" xr:uid="{00000000-0005-0000-0000-000024110000}"/>
    <cellStyle name="Normal 2 2 2 2 2 2 7 2 3 2 2" xfId="31906" xr:uid="{00000000-0005-0000-0000-000025110000}"/>
    <cellStyle name="Normal 2 2 2 2 2 2 7 2 3 3" xfId="23760" xr:uid="{00000000-0005-0000-0000-000026110000}"/>
    <cellStyle name="Normal 2 2 2 2 2 2 7 2 4" xfId="10311" xr:uid="{00000000-0005-0000-0000-000027110000}"/>
    <cellStyle name="Normal 2 2 2 2 2 2 7 2 4 2" xfId="26607" xr:uid="{00000000-0005-0000-0000-000028110000}"/>
    <cellStyle name="Normal 2 2 2 2 2 2 7 2 5" xfId="18461" xr:uid="{00000000-0005-0000-0000-000029110000}"/>
    <cellStyle name="Normal 2 2 2 2 2 2 7 3" xfId="3493" xr:uid="{00000000-0005-0000-0000-00002A110000}"/>
    <cellStyle name="Normal 2 2 2 2 2 2 7 3 2" xfId="11639" xr:uid="{00000000-0005-0000-0000-00002B110000}"/>
    <cellStyle name="Normal 2 2 2 2 2 2 7 3 2 2" xfId="27935" xr:uid="{00000000-0005-0000-0000-00002C110000}"/>
    <cellStyle name="Normal 2 2 2 2 2 2 7 3 3" xfId="19789" xr:uid="{00000000-0005-0000-0000-00002D110000}"/>
    <cellStyle name="Normal 2 2 2 2 2 2 7 4" xfId="6054" xr:uid="{00000000-0005-0000-0000-00002E110000}"/>
    <cellStyle name="Normal 2 2 2 2 2 2 7 4 2" xfId="14200" xr:uid="{00000000-0005-0000-0000-00002F110000}"/>
    <cellStyle name="Normal 2 2 2 2 2 2 7 4 2 2" xfId="30496" xr:uid="{00000000-0005-0000-0000-000030110000}"/>
    <cellStyle name="Normal 2 2 2 2 2 2 7 4 3" xfId="22350" xr:uid="{00000000-0005-0000-0000-000031110000}"/>
    <cellStyle name="Normal 2 2 2 2 2 2 7 5" xfId="8901" xr:uid="{00000000-0005-0000-0000-000032110000}"/>
    <cellStyle name="Normal 2 2 2 2 2 2 7 5 2" xfId="25197" xr:uid="{00000000-0005-0000-0000-000033110000}"/>
    <cellStyle name="Normal 2 2 2 2 2 2 7 6" xfId="17051" xr:uid="{00000000-0005-0000-0000-000034110000}"/>
    <cellStyle name="Normal 2 2 2 2 2 2 8" xfId="1460" xr:uid="{00000000-0005-0000-0000-000035110000}"/>
    <cellStyle name="Normal 2 2 2 2 2 2 8 2" xfId="4102" xr:uid="{00000000-0005-0000-0000-000036110000}"/>
    <cellStyle name="Normal 2 2 2 2 2 2 8 2 2" xfId="12248" xr:uid="{00000000-0005-0000-0000-000037110000}"/>
    <cellStyle name="Normal 2 2 2 2 2 2 8 2 2 2" xfId="28544" xr:uid="{00000000-0005-0000-0000-000038110000}"/>
    <cellStyle name="Normal 2 2 2 2 2 2 8 2 3" xfId="20398" xr:uid="{00000000-0005-0000-0000-000039110000}"/>
    <cellStyle name="Normal 2 2 2 2 2 2 8 3" xfId="6759" xr:uid="{00000000-0005-0000-0000-00003A110000}"/>
    <cellStyle name="Normal 2 2 2 2 2 2 8 3 2" xfId="14905" xr:uid="{00000000-0005-0000-0000-00003B110000}"/>
    <cellStyle name="Normal 2 2 2 2 2 2 8 3 2 2" xfId="31201" xr:uid="{00000000-0005-0000-0000-00003C110000}"/>
    <cellStyle name="Normal 2 2 2 2 2 2 8 3 3" xfId="23055" xr:uid="{00000000-0005-0000-0000-00003D110000}"/>
    <cellStyle name="Normal 2 2 2 2 2 2 8 4" xfId="9606" xr:uid="{00000000-0005-0000-0000-00003E110000}"/>
    <cellStyle name="Normal 2 2 2 2 2 2 8 4 2" xfId="25902" xr:uid="{00000000-0005-0000-0000-00003F110000}"/>
    <cellStyle name="Normal 2 2 2 2 2 2 8 5" xfId="17756" xr:uid="{00000000-0005-0000-0000-000040110000}"/>
    <cellStyle name="Normal 2 2 2 2 2 2 9" xfId="2884" xr:uid="{00000000-0005-0000-0000-000041110000}"/>
    <cellStyle name="Normal 2 2 2 2 2 2 9 2" xfId="11030" xr:uid="{00000000-0005-0000-0000-000042110000}"/>
    <cellStyle name="Normal 2 2 2 2 2 2 9 2 2" xfId="27326" xr:uid="{00000000-0005-0000-0000-000043110000}"/>
    <cellStyle name="Normal 2 2 2 2 2 2 9 3" xfId="19180" xr:uid="{00000000-0005-0000-0000-000044110000}"/>
    <cellStyle name="Normal 2 2 2 2 2 3" xfId="71" xr:uid="{00000000-0005-0000-0000-000045110000}"/>
    <cellStyle name="Normal 2 2 2 2 2 3 10" xfId="8218" xr:uid="{00000000-0005-0000-0000-000046110000}"/>
    <cellStyle name="Normal 2 2 2 2 2 3 10 2" xfId="24514" xr:uid="{00000000-0005-0000-0000-000047110000}"/>
    <cellStyle name="Normal 2 2 2 2 2 3 11" xfId="16368" xr:uid="{00000000-0005-0000-0000-000048110000}"/>
    <cellStyle name="Normal 2 2 2 2 2 3 2" xfId="161" xr:uid="{00000000-0005-0000-0000-000049110000}"/>
    <cellStyle name="Normal 2 2 2 2 2 3 2 2" xfId="505" xr:uid="{00000000-0005-0000-0000-00004A110000}"/>
    <cellStyle name="Normal 2 2 2 2 2 3 2 2 2" xfId="1211" xr:uid="{00000000-0005-0000-0000-00004B110000}"/>
    <cellStyle name="Normal 2 2 2 2 2 3 2 2 2 2" xfId="2621" xr:uid="{00000000-0005-0000-0000-00004C110000}"/>
    <cellStyle name="Normal 2 2 2 2 2 3 2 2 2 2 2" xfId="5099" xr:uid="{00000000-0005-0000-0000-00004D110000}"/>
    <cellStyle name="Normal 2 2 2 2 2 3 2 2 2 2 2 2" xfId="13245" xr:uid="{00000000-0005-0000-0000-00004E110000}"/>
    <cellStyle name="Normal 2 2 2 2 2 3 2 2 2 2 2 2 2" xfId="29541" xr:uid="{00000000-0005-0000-0000-00004F110000}"/>
    <cellStyle name="Normal 2 2 2 2 2 3 2 2 2 2 2 3" xfId="21395" xr:uid="{00000000-0005-0000-0000-000050110000}"/>
    <cellStyle name="Normal 2 2 2 2 2 3 2 2 2 2 3" xfId="7920" xr:uid="{00000000-0005-0000-0000-000051110000}"/>
    <cellStyle name="Normal 2 2 2 2 2 3 2 2 2 2 3 2" xfId="16066" xr:uid="{00000000-0005-0000-0000-000052110000}"/>
    <cellStyle name="Normal 2 2 2 2 2 3 2 2 2 2 3 2 2" xfId="32362" xr:uid="{00000000-0005-0000-0000-000053110000}"/>
    <cellStyle name="Normal 2 2 2 2 2 3 2 2 2 2 3 3" xfId="24216" xr:uid="{00000000-0005-0000-0000-000054110000}"/>
    <cellStyle name="Normal 2 2 2 2 2 3 2 2 2 2 4" xfId="10767" xr:uid="{00000000-0005-0000-0000-000055110000}"/>
    <cellStyle name="Normal 2 2 2 2 2 3 2 2 2 2 4 2" xfId="27063" xr:uid="{00000000-0005-0000-0000-000056110000}"/>
    <cellStyle name="Normal 2 2 2 2 2 3 2 2 2 2 5" xfId="18917" xr:uid="{00000000-0005-0000-0000-000057110000}"/>
    <cellStyle name="Normal 2 2 2 2 2 3 2 2 2 3" xfId="3881" xr:uid="{00000000-0005-0000-0000-000058110000}"/>
    <cellStyle name="Normal 2 2 2 2 2 3 2 2 2 3 2" xfId="12027" xr:uid="{00000000-0005-0000-0000-000059110000}"/>
    <cellStyle name="Normal 2 2 2 2 2 3 2 2 2 3 2 2" xfId="28323" xr:uid="{00000000-0005-0000-0000-00005A110000}"/>
    <cellStyle name="Normal 2 2 2 2 2 3 2 2 2 3 3" xfId="20177" xr:uid="{00000000-0005-0000-0000-00005B110000}"/>
    <cellStyle name="Normal 2 2 2 2 2 3 2 2 2 4" xfId="6510" xr:uid="{00000000-0005-0000-0000-00005C110000}"/>
    <cellStyle name="Normal 2 2 2 2 2 3 2 2 2 4 2" xfId="14656" xr:uid="{00000000-0005-0000-0000-00005D110000}"/>
    <cellStyle name="Normal 2 2 2 2 2 3 2 2 2 4 2 2" xfId="30952" xr:uid="{00000000-0005-0000-0000-00005E110000}"/>
    <cellStyle name="Normal 2 2 2 2 2 3 2 2 2 4 3" xfId="22806" xr:uid="{00000000-0005-0000-0000-00005F110000}"/>
    <cellStyle name="Normal 2 2 2 2 2 3 2 2 2 5" xfId="9357" xr:uid="{00000000-0005-0000-0000-000060110000}"/>
    <cellStyle name="Normal 2 2 2 2 2 3 2 2 2 5 2" xfId="25653" xr:uid="{00000000-0005-0000-0000-000061110000}"/>
    <cellStyle name="Normal 2 2 2 2 2 3 2 2 2 6" xfId="17507" xr:uid="{00000000-0005-0000-0000-000062110000}"/>
    <cellStyle name="Normal 2 2 2 2 2 3 2 2 3" xfId="1916" xr:uid="{00000000-0005-0000-0000-000063110000}"/>
    <cellStyle name="Normal 2 2 2 2 2 3 2 2 3 2" xfId="4490" xr:uid="{00000000-0005-0000-0000-000064110000}"/>
    <cellStyle name="Normal 2 2 2 2 2 3 2 2 3 2 2" xfId="12636" xr:uid="{00000000-0005-0000-0000-000065110000}"/>
    <cellStyle name="Normal 2 2 2 2 2 3 2 2 3 2 2 2" xfId="28932" xr:uid="{00000000-0005-0000-0000-000066110000}"/>
    <cellStyle name="Normal 2 2 2 2 2 3 2 2 3 2 3" xfId="20786" xr:uid="{00000000-0005-0000-0000-000067110000}"/>
    <cellStyle name="Normal 2 2 2 2 2 3 2 2 3 3" xfId="7215" xr:uid="{00000000-0005-0000-0000-000068110000}"/>
    <cellStyle name="Normal 2 2 2 2 2 3 2 2 3 3 2" xfId="15361" xr:uid="{00000000-0005-0000-0000-000069110000}"/>
    <cellStyle name="Normal 2 2 2 2 2 3 2 2 3 3 2 2" xfId="31657" xr:uid="{00000000-0005-0000-0000-00006A110000}"/>
    <cellStyle name="Normal 2 2 2 2 2 3 2 2 3 3 3" xfId="23511" xr:uid="{00000000-0005-0000-0000-00006B110000}"/>
    <cellStyle name="Normal 2 2 2 2 2 3 2 2 3 4" xfId="10062" xr:uid="{00000000-0005-0000-0000-00006C110000}"/>
    <cellStyle name="Normal 2 2 2 2 2 3 2 2 3 4 2" xfId="26358" xr:uid="{00000000-0005-0000-0000-00006D110000}"/>
    <cellStyle name="Normal 2 2 2 2 2 3 2 2 3 5" xfId="18212" xr:uid="{00000000-0005-0000-0000-00006E110000}"/>
    <cellStyle name="Normal 2 2 2 2 2 3 2 2 4" xfId="3272" xr:uid="{00000000-0005-0000-0000-00006F110000}"/>
    <cellStyle name="Normal 2 2 2 2 2 3 2 2 4 2" xfId="11418" xr:uid="{00000000-0005-0000-0000-000070110000}"/>
    <cellStyle name="Normal 2 2 2 2 2 3 2 2 4 2 2" xfId="27714" xr:uid="{00000000-0005-0000-0000-000071110000}"/>
    <cellStyle name="Normal 2 2 2 2 2 3 2 2 4 3" xfId="19568" xr:uid="{00000000-0005-0000-0000-000072110000}"/>
    <cellStyle name="Normal 2 2 2 2 2 3 2 2 5" xfId="5805" xr:uid="{00000000-0005-0000-0000-000073110000}"/>
    <cellStyle name="Normal 2 2 2 2 2 3 2 2 5 2" xfId="13951" xr:uid="{00000000-0005-0000-0000-000074110000}"/>
    <cellStyle name="Normal 2 2 2 2 2 3 2 2 5 2 2" xfId="30247" xr:uid="{00000000-0005-0000-0000-000075110000}"/>
    <cellStyle name="Normal 2 2 2 2 2 3 2 2 5 3" xfId="22101" xr:uid="{00000000-0005-0000-0000-000076110000}"/>
    <cellStyle name="Normal 2 2 2 2 2 3 2 2 6" xfId="8652" xr:uid="{00000000-0005-0000-0000-000077110000}"/>
    <cellStyle name="Normal 2 2 2 2 2 3 2 2 6 2" xfId="24948" xr:uid="{00000000-0005-0000-0000-000078110000}"/>
    <cellStyle name="Normal 2 2 2 2 2 3 2 2 7" xfId="16802" xr:uid="{00000000-0005-0000-0000-000079110000}"/>
    <cellStyle name="Normal 2 2 2 2 2 3 2 3" xfId="867" xr:uid="{00000000-0005-0000-0000-00007A110000}"/>
    <cellStyle name="Normal 2 2 2 2 2 3 2 3 2" xfId="2277" xr:uid="{00000000-0005-0000-0000-00007B110000}"/>
    <cellStyle name="Normal 2 2 2 2 2 3 2 3 2 2" xfId="4803" xr:uid="{00000000-0005-0000-0000-00007C110000}"/>
    <cellStyle name="Normal 2 2 2 2 2 3 2 3 2 2 2" xfId="12949" xr:uid="{00000000-0005-0000-0000-00007D110000}"/>
    <cellStyle name="Normal 2 2 2 2 2 3 2 3 2 2 2 2" xfId="29245" xr:uid="{00000000-0005-0000-0000-00007E110000}"/>
    <cellStyle name="Normal 2 2 2 2 2 3 2 3 2 2 3" xfId="21099" xr:uid="{00000000-0005-0000-0000-00007F110000}"/>
    <cellStyle name="Normal 2 2 2 2 2 3 2 3 2 3" xfId="7576" xr:uid="{00000000-0005-0000-0000-000080110000}"/>
    <cellStyle name="Normal 2 2 2 2 2 3 2 3 2 3 2" xfId="15722" xr:uid="{00000000-0005-0000-0000-000081110000}"/>
    <cellStyle name="Normal 2 2 2 2 2 3 2 3 2 3 2 2" xfId="32018" xr:uid="{00000000-0005-0000-0000-000082110000}"/>
    <cellStyle name="Normal 2 2 2 2 2 3 2 3 2 3 3" xfId="23872" xr:uid="{00000000-0005-0000-0000-000083110000}"/>
    <cellStyle name="Normal 2 2 2 2 2 3 2 3 2 4" xfId="10423" xr:uid="{00000000-0005-0000-0000-000084110000}"/>
    <cellStyle name="Normal 2 2 2 2 2 3 2 3 2 4 2" xfId="26719" xr:uid="{00000000-0005-0000-0000-000085110000}"/>
    <cellStyle name="Normal 2 2 2 2 2 3 2 3 2 5" xfId="18573" xr:uid="{00000000-0005-0000-0000-000086110000}"/>
    <cellStyle name="Normal 2 2 2 2 2 3 2 3 3" xfId="3585" xr:uid="{00000000-0005-0000-0000-000087110000}"/>
    <cellStyle name="Normal 2 2 2 2 2 3 2 3 3 2" xfId="11731" xr:uid="{00000000-0005-0000-0000-000088110000}"/>
    <cellStyle name="Normal 2 2 2 2 2 3 2 3 3 2 2" xfId="28027" xr:uid="{00000000-0005-0000-0000-000089110000}"/>
    <cellStyle name="Normal 2 2 2 2 2 3 2 3 3 3" xfId="19881" xr:uid="{00000000-0005-0000-0000-00008A110000}"/>
    <cellStyle name="Normal 2 2 2 2 2 3 2 3 4" xfId="6166" xr:uid="{00000000-0005-0000-0000-00008B110000}"/>
    <cellStyle name="Normal 2 2 2 2 2 3 2 3 4 2" xfId="14312" xr:uid="{00000000-0005-0000-0000-00008C110000}"/>
    <cellStyle name="Normal 2 2 2 2 2 3 2 3 4 2 2" xfId="30608" xr:uid="{00000000-0005-0000-0000-00008D110000}"/>
    <cellStyle name="Normal 2 2 2 2 2 3 2 3 4 3" xfId="22462" xr:uid="{00000000-0005-0000-0000-00008E110000}"/>
    <cellStyle name="Normal 2 2 2 2 2 3 2 3 5" xfId="9013" xr:uid="{00000000-0005-0000-0000-00008F110000}"/>
    <cellStyle name="Normal 2 2 2 2 2 3 2 3 5 2" xfId="25309" xr:uid="{00000000-0005-0000-0000-000090110000}"/>
    <cellStyle name="Normal 2 2 2 2 2 3 2 3 6" xfId="17163" xr:uid="{00000000-0005-0000-0000-000091110000}"/>
    <cellStyle name="Normal 2 2 2 2 2 3 2 4" xfId="1572" xr:uid="{00000000-0005-0000-0000-000092110000}"/>
    <cellStyle name="Normal 2 2 2 2 2 3 2 4 2" xfId="4194" xr:uid="{00000000-0005-0000-0000-000093110000}"/>
    <cellStyle name="Normal 2 2 2 2 2 3 2 4 2 2" xfId="12340" xr:uid="{00000000-0005-0000-0000-000094110000}"/>
    <cellStyle name="Normal 2 2 2 2 2 3 2 4 2 2 2" xfId="28636" xr:uid="{00000000-0005-0000-0000-000095110000}"/>
    <cellStyle name="Normal 2 2 2 2 2 3 2 4 2 3" xfId="20490" xr:uid="{00000000-0005-0000-0000-000096110000}"/>
    <cellStyle name="Normal 2 2 2 2 2 3 2 4 3" xfId="6871" xr:uid="{00000000-0005-0000-0000-000097110000}"/>
    <cellStyle name="Normal 2 2 2 2 2 3 2 4 3 2" xfId="15017" xr:uid="{00000000-0005-0000-0000-000098110000}"/>
    <cellStyle name="Normal 2 2 2 2 2 3 2 4 3 2 2" xfId="31313" xr:uid="{00000000-0005-0000-0000-000099110000}"/>
    <cellStyle name="Normal 2 2 2 2 2 3 2 4 3 3" xfId="23167" xr:uid="{00000000-0005-0000-0000-00009A110000}"/>
    <cellStyle name="Normal 2 2 2 2 2 3 2 4 4" xfId="9718" xr:uid="{00000000-0005-0000-0000-00009B110000}"/>
    <cellStyle name="Normal 2 2 2 2 2 3 2 4 4 2" xfId="26014" xr:uid="{00000000-0005-0000-0000-00009C110000}"/>
    <cellStyle name="Normal 2 2 2 2 2 3 2 4 5" xfId="17868" xr:uid="{00000000-0005-0000-0000-00009D110000}"/>
    <cellStyle name="Normal 2 2 2 2 2 3 2 5" xfId="2976" xr:uid="{00000000-0005-0000-0000-00009E110000}"/>
    <cellStyle name="Normal 2 2 2 2 2 3 2 5 2" xfId="11122" xr:uid="{00000000-0005-0000-0000-00009F110000}"/>
    <cellStyle name="Normal 2 2 2 2 2 3 2 5 2 2" xfId="27418" xr:uid="{00000000-0005-0000-0000-0000A0110000}"/>
    <cellStyle name="Normal 2 2 2 2 2 3 2 5 3" xfId="19272" xr:uid="{00000000-0005-0000-0000-0000A1110000}"/>
    <cellStyle name="Normal 2 2 2 2 2 3 2 6" xfId="5461" xr:uid="{00000000-0005-0000-0000-0000A2110000}"/>
    <cellStyle name="Normal 2 2 2 2 2 3 2 6 2" xfId="13607" xr:uid="{00000000-0005-0000-0000-0000A3110000}"/>
    <cellStyle name="Normal 2 2 2 2 2 3 2 6 2 2" xfId="29903" xr:uid="{00000000-0005-0000-0000-0000A4110000}"/>
    <cellStyle name="Normal 2 2 2 2 2 3 2 6 3" xfId="21757" xr:uid="{00000000-0005-0000-0000-0000A5110000}"/>
    <cellStyle name="Normal 2 2 2 2 2 3 2 7" xfId="8308" xr:uid="{00000000-0005-0000-0000-0000A6110000}"/>
    <cellStyle name="Normal 2 2 2 2 2 3 2 7 2" xfId="24604" xr:uid="{00000000-0005-0000-0000-0000A7110000}"/>
    <cellStyle name="Normal 2 2 2 2 2 3 2 8" xfId="16458" xr:uid="{00000000-0005-0000-0000-0000A8110000}"/>
    <cellStyle name="Normal 2 2 2 2 2 3 3" xfId="239" xr:uid="{00000000-0005-0000-0000-0000A9110000}"/>
    <cellStyle name="Normal 2 2 2 2 2 3 3 2" xfId="583" xr:uid="{00000000-0005-0000-0000-0000AA110000}"/>
    <cellStyle name="Normal 2 2 2 2 2 3 3 2 2" xfId="1289" xr:uid="{00000000-0005-0000-0000-0000AB110000}"/>
    <cellStyle name="Normal 2 2 2 2 2 3 3 2 2 2" xfId="2699" xr:uid="{00000000-0005-0000-0000-0000AC110000}"/>
    <cellStyle name="Normal 2 2 2 2 2 3 3 2 2 2 2" xfId="5173" xr:uid="{00000000-0005-0000-0000-0000AD110000}"/>
    <cellStyle name="Normal 2 2 2 2 2 3 3 2 2 2 2 2" xfId="13319" xr:uid="{00000000-0005-0000-0000-0000AE110000}"/>
    <cellStyle name="Normal 2 2 2 2 2 3 3 2 2 2 2 2 2" xfId="29615" xr:uid="{00000000-0005-0000-0000-0000AF110000}"/>
    <cellStyle name="Normal 2 2 2 2 2 3 3 2 2 2 2 3" xfId="21469" xr:uid="{00000000-0005-0000-0000-0000B0110000}"/>
    <cellStyle name="Normal 2 2 2 2 2 3 3 2 2 2 3" xfId="7998" xr:uid="{00000000-0005-0000-0000-0000B1110000}"/>
    <cellStyle name="Normal 2 2 2 2 2 3 3 2 2 2 3 2" xfId="16144" xr:uid="{00000000-0005-0000-0000-0000B2110000}"/>
    <cellStyle name="Normal 2 2 2 2 2 3 3 2 2 2 3 2 2" xfId="32440" xr:uid="{00000000-0005-0000-0000-0000B3110000}"/>
    <cellStyle name="Normal 2 2 2 2 2 3 3 2 2 2 3 3" xfId="24294" xr:uid="{00000000-0005-0000-0000-0000B4110000}"/>
    <cellStyle name="Normal 2 2 2 2 2 3 3 2 2 2 4" xfId="10845" xr:uid="{00000000-0005-0000-0000-0000B5110000}"/>
    <cellStyle name="Normal 2 2 2 2 2 3 3 2 2 2 4 2" xfId="27141" xr:uid="{00000000-0005-0000-0000-0000B6110000}"/>
    <cellStyle name="Normal 2 2 2 2 2 3 3 2 2 2 5" xfId="18995" xr:uid="{00000000-0005-0000-0000-0000B7110000}"/>
    <cellStyle name="Normal 2 2 2 2 2 3 3 2 2 3" xfId="3955" xr:uid="{00000000-0005-0000-0000-0000B8110000}"/>
    <cellStyle name="Normal 2 2 2 2 2 3 3 2 2 3 2" xfId="12101" xr:uid="{00000000-0005-0000-0000-0000B9110000}"/>
    <cellStyle name="Normal 2 2 2 2 2 3 3 2 2 3 2 2" xfId="28397" xr:uid="{00000000-0005-0000-0000-0000BA110000}"/>
    <cellStyle name="Normal 2 2 2 2 2 3 3 2 2 3 3" xfId="20251" xr:uid="{00000000-0005-0000-0000-0000BB110000}"/>
    <cellStyle name="Normal 2 2 2 2 2 3 3 2 2 4" xfId="6588" xr:uid="{00000000-0005-0000-0000-0000BC110000}"/>
    <cellStyle name="Normal 2 2 2 2 2 3 3 2 2 4 2" xfId="14734" xr:uid="{00000000-0005-0000-0000-0000BD110000}"/>
    <cellStyle name="Normal 2 2 2 2 2 3 3 2 2 4 2 2" xfId="31030" xr:uid="{00000000-0005-0000-0000-0000BE110000}"/>
    <cellStyle name="Normal 2 2 2 2 2 3 3 2 2 4 3" xfId="22884" xr:uid="{00000000-0005-0000-0000-0000BF110000}"/>
    <cellStyle name="Normal 2 2 2 2 2 3 3 2 2 5" xfId="9435" xr:uid="{00000000-0005-0000-0000-0000C0110000}"/>
    <cellStyle name="Normal 2 2 2 2 2 3 3 2 2 5 2" xfId="25731" xr:uid="{00000000-0005-0000-0000-0000C1110000}"/>
    <cellStyle name="Normal 2 2 2 2 2 3 3 2 2 6" xfId="17585" xr:uid="{00000000-0005-0000-0000-0000C2110000}"/>
    <cellStyle name="Normal 2 2 2 2 2 3 3 2 3" xfId="1994" xr:uid="{00000000-0005-0000-0000-0000C3110000}"/>
    <cellStyle name="Normal 2 2 2 2 2 3 3 2 3 2" xfId="4564" xr:uid="{00000000-0005-0000-0000-0000C4110000}"/>
    <cellStyle name="Normal 2 2 2 2 2 3 3 2 3 2 2" xfId="12710" xr:uid="{00000000-0005-0000-0000-0000C5110000}"/>
    <cellStyle name="Normal 2 2 2 2 2 3 3 2 3 2 2 2" xfId="29006" xr:uid="{00000000-0005-0000-0000-0000C6110000}"/>
    <cellStyle name="Normal 2 2 2 2 2 3 3 2 3 2 3" xfId="20860" xr:uid="{00000000-0005-0000-0000-0000C7110000}"/>
    <cellStyle name="Normal 2 2 2 2 2 3 3 2 3 3" xfId="7293" xr:uid="{00000000-0005-0000-0000-0000C8110000}"/>
    <cellStyle name="Normal 2 2 2 2 2 3 3 2 3 3 2" xfId="15439" xr:uid="{00000000-0005-0000-0000-0000C9110000}"/>
    <cellStyle name="Normal 2 2 2 2 2 3 3 2 3 3 2 2" xfId="31735" xr:uid="{00000000-0005-0000-0000-0000CA110000}"/>
    <cellStyle name="Normal 2 2 2 2 2 3 3 2 3 3 3" xfId="23589" xr:uid="{00000000-0005-0000-0000-0000CB110000}"/>
    <cellStyle name="Normal 2 2 2 2 2 3 3 2 3 4" xfId="10140" xr:uid="{00000000-0005-0000-0000-0000CC110000}"/>
    <cellStyle name="Normal 2 2 2 2 2 3 3 2 3 4 2" xfId="26436" xr:uid="{00000000-0005-0000-0000-0000CD110000}"/>
    <cellStyle name="Normal 2 2 2 2 2 3 3 2 3 5" xfId="18290" xr:uid="{00000000-0005-0000-0000-0000CE110000}"/>
    <cellStyle name="Normal 2 2 2 2 2 3 3 2 4" xfId="3346" xr:uid="{00000000-0005-0000-0000-0000CF110000}"/>
    <cellStyle name="Normal 2 2 2 2 2 3 3 2 4 2" xfId="11492" xr:uid="{00000000-0005-0000-0000-0000D0110000}"/>
    <cellStyle name="Normal 2 2 2 2 2 3 3 2 4 2 2" xfId="27788" xr:uid="{00000000-0005-0000-0000-0000D1110000}"/>
    <cellStyle name="Normal 2 2 2 2 2 3 3 2 4 3" xfId="19642" xr:uid="{00000000-0005-0000-0000-0000D2110000}"/>
    <cellStyle name="Normal 2 2 2 2 2 3 3 2 5" xfId="5883" xr:uid="{00000000-0005-0000-0000-0000D3110000}"/>
    <cellStyle name="Normal 2 2 2 2 2 3 3 2 5 2" xfId="14029" xr:uid="{00000000-0005-0000-0000-0000D4110000}"/>
    <cellStyle name="Normal 2 2 2 2 2 3 3 2 5 2 2" xfId="30325" xr:uid="{00000000-0005-0000-0000-0000D5110000}"/>
    <cellStyle name="Normal 2 2 2 2 2 3 3 2 5 3" xfId="22179" xr:uid="{00000000-0005-0000-0000-0000D6110000}"/>
    <cellStyle name="Normal 2 2 2 2 2 3 3 2 6" xfId="8730" xr:uid="{00000000-0005-0000-0000-0000D7110000}"/>
    <cellStyle name="Normal 2 2 2 2 2 3 3 2 6 2" xfId="25026" xr:uid="{00000000-0005-0000-0000-0000D8110000}"/>
    <cellStyle name="Normal 2 2 2 2 2 3 3 2 7" xfId="16880" xr:uid="{00000000-0005-0000-0000-0000D9110000}"/>
    <cellStyle name="Normal 2 2 2 2 2 3 3 3" xfId="945" xr:uid="{00000000-0005-0000-0000-0000DA110000}"/>
    <cellStyle name="Normal 2 2 2 2 2 3 3 3 2" xfId="2355" xr:uid="{00000000-0005-0000-0000-0000DB110000}"/>
    <cellStyle name="Normal 2 2 2 2 2 3 3 3 2 2" xfId="4877" xr:uid="{00000000-0005-0000-0000-0000DC110000}"/>
    <cellStyle name="Normal 2 2 2 2 2 3 3 3 2 2 2" xfId="13023" xr:uid="{00000000-0005-0000-0000-0000DD110000}"/>
    <cellStyle name="Normal 2 2 2 2 2 3 3 3 2 2 2 2" xfId="29319" xr:uid="{00000000-0005-0000-0000-0000DE110000}"/>
    <cellStyle name="Normal 2 2 2 2 2 3 3 3 2 2 3" xfId="21173" xr:uid="{00000000-0005-0000-0000-0000DF110000}"/>
    <cellStyle name="Normal 2 2 2 2 2 3 3 3 2 3" xfId="7654" xr:uid="{00000000-0005-0000-0000-0000E0110000}"/>
    <cellStyle name="Normal 2 2 2 2 2 3 3 3 2 3 2" xfId="15800" xr:uid="{00000000-0005-0000-0000-0000E1110000}"/>
    <cellStyle name="Normal 2 2 2 2 2 3 3 3 2 3 2 2" xfId="32096" xr:uid="{00000000-0005-0000-0000-0000E2110000}"/>
    <cellStyle name="Normal 2 2 2 2 2 3 3 3 2 3 3" xfId="23950" xr:uid="{00000000-0005-0000-0000-0000E3110000}"/>
    <cellStyle name="Normal 2 2 2 2 2 3 3 3 2 4" xfId="10501" xr:uid="{00000000-0005-0000-0000-0000E4110000}"/>
    <cellStyle name="Normal 2 2 2 2 2 3 3 3 2 4 2" xfId="26797" xr:uid="{00000000-0005-0000-0000-0000E5110000}"/>
    <cellStyle name="Normal 2 2 2 2 2 3 3 3 2 5" xfId="18651" xr:uid="{00000000-0005-0000-0000-0000E6110000}"/>
    <cellStyle name="Normal 2 2 2 2 2 3 3 3 3" xfId="3659" xr:uid="{00000000-0005-0000-0000-0000E7110000}"/>
    <cellStyle name="Normal 2 2 2 2 2 3 3 3 3 2" xfId="11805" xr:uid="{00000000-0005-0000-0000-0000E8110000}"/>
    <cellStyle name="Normal 2 2 2 2 2 3 3 3 3 2 2" xfId="28101" xr:uid="{00000000-0005-0000-0000-0000E9110000}"/>
    <cellStyle name="Normal 2 2 2 2 2 3 3 3 3 3" xfId="19955" xr:uid="{00000000-0005-0000-0000-0000EA110000}"/>
    <cellStyle name="Normal 2 2 2 2 2 3 3 3 4" xfId="6244" xr:uid="{00000000-0005-0000-0000-0000EB110000}"/>
    <cellStyle name="Normal 2 2 2 2 2 3 3 3 4 2" xfId="14390" xr:uid="{00000000-0005-0000-0000-0000EC110000}"/>
    <cellStyle name="Normal 2 2 2 2 2 3 3 3 4 2 2" xfId="30686" xr:uid="{00000000-0005-0000-0000-0000ED110000}"/>
    <cellStyle name="Normal 2 2 2 2 2 3 3 3 4 3" xfId="22540" xr:uid="{00000000-0005-0000-0000-0000EE110000}"/>
    <cellStyle name="Normal 2 2 2 2 2 3 3 3 5" xfId="9091" xr:uid="{00000000-0005-0000-0000-0000EF110000}"/>
    <cellStyle name="Normal 2 2 2 2 2 3 3 3 5 2" xfId="25387" xr:uid="{00000000-0005-0000-0000-0000F0110000}"/>
    <cellStyle name="Normal 2 2 2 2 2 3 3 3 6" xfId="17241" xr:uid="{00000000-0005-0000-0000-0000F1110000}"/>
    <cellStyle name="Normal 2 2 2 2 2 3 3 4" xfId="1650" xr:uid="{00000000-0005-0000-0000-0000F2110000}"/>
    <cellStyle name="Normal 2 2 2 2 2 3 3 4 2" xfId="4268" xr:uid="{00000000-0005-0000-0000-0000F3110000}"/>
    <cellStyle name="Normal 2 2 2 2 2 3 3 4 2 2" xfId="12414" xr:uid="{00000000-0005-0000-0000-0000F4110000}"/>
    <cellStyle name="Normal 2 2 2 2 2 3 3 4 2 2 2" xfId="28710" xr:uid="{00000000-0005-0000-0000-0000F5110000}"/>
    <cellStyle name="Normal 2 2 2 2 2 3 3 4 2 3" xfId="20564" xr:uid="{00000000-0005-0000-0000-0000F6110000}"/>
    <cellStyle name="Normal 2 2 2 2 2 3 3 4 3" xfId="6949" xr:uid="{00000000-0005-0000-0000-0000F7110000}"/>
    <cellStyle name="Normal 2 2 2 2 2 3 3 4 3 2" xfId="15095" xr:uid="{00000000-0005-0000-0000-0000F8110000}"/>
    <cellStyle name="Normal 2 2 2 2 2 3 3 4 3 2 2" xfId="31391" xr:uid="{00000000-0005-0000-0000-0000F9110000}"/>
    <cellStyle name="Normal 2 2 2 2 2 3 3 4 3 3" xfId="23245" xr:uid="{00000000-0005-0000-0000-0000FA110000}"/>
    <cellStyle name="Normal 2 2 2 2 2 3 3 4 4" xfId="9796" xr:uid="{00000000-0005-0000-0000-0000FB110000}"/>
    <cellStyle name="Normal 2 2 2 2 2 3 3 4 4 2" xfId="26092" xr:uid="{00000000-0005-0000-0000-0000FC110000}"/>
    <cellStyle name="Normal 2 2 2 2 2 3 3 4 5" xfId="17946" xr:uid="{00000000-0005-0000-0000-0000FD110000}"/>
    <cellStyle name="Normal 2 2 2 2 2 3 3 5" xfId="3050" xr:uid="{00000000-0005-0000-0000-0000FE110000}"/>
    <cellStyle name="Normal 2 2 2 2 2 3 3 5 2" xfId="11196" xr:uid="{00000000-0005-0000-0000-0000FF110000}"/>
    <cellStyle name="Normal 2 2 2 2 2 3 3 5 2 2" xfId="27492" xr:uid="{00000000-0005-0000-0000-000000120000}"/>
    <cellStyle name="Normal 2 2 2 2 2 3 3 5 3" xfId="19346" xr:uid="{00000000-0005-0000-0000-000001120000}"/>
    <cellStyle name="Normal 2 2 2 2 2 3 3 6" xfId="5539" xr:uid="{00000000-0005-0000-0000-000002120000}"/>
    <cellStyle name="Normal 2 2 2 2 2 3 3 6 2" xfId="13685" xr:uid="{00000000-0005-0000-0000-000003120000}"/>
    <cellStyle name="Normal 2 2 2 2 2 3 3 6 2 2" xfId="29981" xr:uid="{00000000-0005-0000-0000-000004120000}"/>
    <cellStyle name="Normal 2 2 2 2 2 3 3 6 3" xfId="21835" xr:uid="{00000000-0005-0000-0000-000005120000}"/>
    <cellStyle name="Normal 2 2 2 2 2 3 3 7" xfId="8386" xr:uid="{00000000-0005-0000-0000-000006120000}"/>
    <cellStyle name="Normal 2 2 2 2 2 3 3 7 2" xfId="24682" xr:uid="{00000000-0005-0000-0000-000007120000}"/>
    <cellStyle name="Normal 2 2 2 2 2 3 3 8" xfId="16536" xr:uid="{00000000-0005-0000-0000-000008120000}"/>
    <cellStyle name="Normal 2 2 2 2 2 3 4" xfId="325" xr:uid="{00000000-0005-0000-0000-000009120000}"/>
    <cellStyle name="Normal 2 2 2 2 2 3 4 2" xfId="669" xr:uid="{00000000-0005-0000-0000-00000A120000}"/>
    <cellStyle name="Normal 2 2 2 2 2 3 4 2 2" xfId="1375" xr:uid="{00000000-0005-0000-0000-00000B120000}"/>
    <cellStyle name="Normal 2 2 2 2 2 3 4 2 2 2" xfId="2785" xr:uid="{00000000-0005-0000-0000-00000C120000}"/>
    <cellStyle name="Normal 2 2 2 2 2 3 4 2 2 2 2" xfId="5247" xr:uid="{00000000-0005-0000-0000-00000D120000}"/>
    <cellStyle name="Normal 2 2 2 2 2 3 4 2 2 2 2 2" xfId="13393" xr:uid="{00000000-0005-0000-0000-00000E120000}"/>
    <cellStyle name="Normal 2 2 2 2 2 3 4 2 2 2 2 2 2" xfId="29689" xr:uid="{00000000-0005-0000-0000-00000F120000}"/>
    <cellStyle name="Normal 2 2 2 2 2 3 4 2 2 2 2 3" xfId="21543" xr:uid="{00000000-0005-0000-0000-000010120000}"/>
    <cellStyle name="Normal 2 2 2 2 2 3 4 2 2 2 3" xfId="8084" xr:uid="{00000000-0005-0000-0000-000011120000}"/>
    <cellStyle name="Normal 2 2 2 2 2 3 4 2 2 2 3 2" xfId="16230" xr:uid="{00000000-0005-0000-0000-000012120000}"/>
    <cellStyle name="Normal 2 2 2 2 2 3 4 2 2 2 3 2 2" xfId="32526" xr:uid="{00000000-0005-0000-0000-000013120000}"/>
    <cellStyle name="Normal 2 2 2 2 2 3 4 2 2 2 3 3" xfId="24380" xr:uid="{00000000-0005-0000-0000-000014120000}"/>
    <cellStyle name="Normal 2 2 2 2 2 3 4 2 2 2 4" xfId="10931" xr:uid="{00000000-0005-0000-0000-000015120000}"/>
    <cellStyle name="Normal 2 2 2 2 2 3 4 2 2 2 4 2" xfId="27227" xr:uid="{00000000-0005-0000-0000-000016120000}"/>
    <cellStyle name="Normal 2 2 2 2 2 3 4 2 2 2 5" xfId="19081" xr:uid="{00000000-0005-0000-0000-000017120000}"/>
    <cellStyle name="Normal 2 2 2 2 2 3 4 2 2 3" xfId="4029" xr:uid="{00000000-0005-0000-0000-000018120000}"/>
    <cellStyle name="Normal 2 2 2 2 2 3 4 2 2 3 2" xfId="12175" xr:uid="{00000000-0005-0000-0000-000019120000}"/>
    <cellStyle name="Normal 2 2 2 2 2 3 4 2 2 3 2 2" xfId="28471" xr:uid="{00000000-0005-0000-0000-00001A120000}"/>
    <cellStyle name="Normal 2 2 2 2 2 3 4 2 2 3 3" xfId="20325" xr:uid="{00000000-0005-0000-0000-00001B120000}"/>
    <cellStyle name="Normal 2 2 2 2 2 3 4 2 2 4" xfId="6674" xr:uid="{00000000-0005-0000-0000-00001C120000}"/>
    <cellStyle name="Normal 2 2 2 2 2 3 4 2 2 4 2" xfId="14820" xr:uid="{00000000-0005-0000-0000-00001D120000}"/>
    <cellStyle name="Normal 2 2 2 2 2 3 4 2 2 4 2 2" xfId="31116" xr:uid="{00000000-0005-0000-0000-00001E120000}"/>
    <cellStyle name="Normal 2 2 2 2 2 3 4 2 2 4 3" xfId="22970" xr:uid="{00000000-0005-0000-0000-00001F120000}"/>
    <cellStyle name="Normal 2 2 2 2 2 3 4 2 2 5" xfId="9521" xr:uid="{00000000-0005-0000-0000-000020120000}"/>
    <cellStyle name="Normal 2 2 2 2 2 3 4 2 2 5 2" xfId="25817" xr:uid="{00000000-0005-0000-0000-000021120000}"/>
    <cellStyle name="Normal 2 2 2 2 2 3 4 2 2 6" xfId="17671" xr:uid="{00000000-0005-0000-0000-000022120000}"/>
    <cellStyle name="Normal 2 2 2 2 2 3 4 2 3" xfId="2080" xr:uid="{00000000-0005-0000-0000-000023120000}"/>
    <cellStyle name="Normal 2 2 2 2 2 3 4 2 3 2" xfId="4638" xr:uid="{00000000-0005-0000-0000-000024120000}"/>
    <cellStyle name="Normal 2 2 2 2 2 3 4 2 3 2 2" xfId="12784" xr:uid="{00000000-0005-0000-0000-000025120000}"/>
    <cellStyle name="Normal 2 2 2 2 2 3 4 2 3 2 2 2" xfId="29080" xr:uid="{00000000-0005-0000-0000-000026120000}"/>
    <cellStyle name="Normal 2 2 2 2 2 3 4 2 3 2 3" xfId="20934" xr:uid="{00000000-0005-0000-0000-000027120000}"/>
    <cellStyle name="Normal 2 2 2 2 2 3 4 2 3 3" xfId="7379" xr:uid="{00000000-0005-0000-0000-000028120000}"/>
    <cellStyle name="Normal 2 2 2 2 2 3 4 2 3 3 2" xfId="15525" xr:uid="{00000000-0005-0000-0000-000029120000}"/>
    <cellStyle name="Normal 2 2 2 2 2 3 4 2 3 3 2 2" xfId="31821" xr:uid="{00000000-0005-0000-0000-00002A120000}"/>
    <cellStyle name="Normal 2 2 2 2 2 3 4 2 3 3 3" xfId="23675" xr:uid="{00000000-0005-0000-0000-00002B120000}"/>
    <cellStyle name="Normal 2 2 2 2 2 3 4 2 3 4" xfId="10226" xr:uid="{00000000-0005-0000-0000-00002C120000}"/>
    <cellStyle name="Normal 2 2 2 2 2 3 4 2 3 4 2" xfId="26522" xr:uid="{00000000-0005-0000-0000-00002D120000}"/>
    <cellStyle name="Normal 2 2 2 2 2 3 4 2 3 5" xfId="18376" xr:uid="{00000000-0005-0000-0000-00002E120000}"/>
    <cellStyle name="Normal 2 2 2 2 2 3 4 2 4" xfId="3420" xr:uid="{00000000-0005-0000-0000-00002F120000}"/>
    <cellStyle name="Normal 2 2 2 2 2 3 4 2 4 2" xfId="11566" xr:uid="{00000000-0005-0000-0000-000030120000}"/>
    <cellStyle name="Normal 2 2 2 2 2 3 4 2 4 2 2" xfId="27862" xr:uid="{00000000-0005-0000-0000-000031120000}"/>
    <cellStyle name="Normal 2 2 2 2 2 3 4 2 4 3" xfId="19716" xr:uid="{00000000-0005-0000-0000-000032120000}"/>
    <cellStyle name="Normal 2 2 2 2 2 3 4 2 5" xfId="5969" xr:uid="{00000000-0005-0000-0000-000033120000}"/>
    <cellStyle name="Normal 2 2 2 2 2 3 4 2 5 2" xfId="14115" xr:uid="{00000000-0005-0000-0000-000034120000}"/>
    <cellStyle name="Normal 2 2 2 2 2 3 4 2 5 2 2" xfId="30411" xr:uid="{00000000-0005-0000-0000-000035120000}"/>
    <cellStyle name="Normal 2 2 2 2 2 3 4 2 5 3" xfId="22265" xr:uid="{00000000-0005-0000-0000-000036120000}"/>
    <cellStyle name="Normal 2 2 2 2 2 3 4 2 6" xfId="8816" xr:uid="{00000000-0005-0000-0000-000037120000}"/>
    <cellStyle name="Normal 2 2 2 2 2 3 4 2 6 2" xfId="25112" xr:uid="{00000000-0005-0000-0000-000038120000}"/>
    <cellStyle name="Normal 2 2 2 2 2 3 4 2 7" xfId="16966" xr:uid="{00000000-0005-0000-0000-000039120000}"/>
    <cellStyle name="Normal 2 2 2 2 2 3 4 3" xfId="1031" xr:uid="{00000000-0005-0000-0000-00003A120000}"/>
    <cellStyle name="Normal 2 2 2 2 2 3 4 3 2" xfId="2441" xr:uid="{00000000-0005-0000-0000-00003B120000}"/>
    <cellStyle name="Normal 2 2 2 2 2 3 4 3 2 2" xfId="4951" xr:uid="{00000000-0005-0000-0000-00003C120000}"/>
    <cellStyle name="Normal 2 2 2 2 2 3 4 3 2 2 2" xfId="13097" xr:uid="{00000000-0005-0000-0000-00003D120000}"/>
    <cellStyle name="Normal 2 2 2 2 2 3 4 3 2 2 2 2" xfId="29393" xr:uid="{00000000-0005-0000-0000-00003E120000}"/>
    <cellStyle name="Normal 2 2 2 2 2 3 4 3 2 2 3" xfId="21247" xr:uid="{00000000-0005-0000-0000-00003F120000}"/>
    <cellStyle name="Normal 2 2 2 2 2 3 4 3 2 3" xfId="7740" xr:uid="{00000000-0005-0000-0000-000040120000}"/>
    <cellStyle name="Normal 2 2 2 2 2 3 4 3 2 3 2" xfId="15886" xr:uid="{00000000-0005-0000-0000-000041120000}"/>
    <cellStyle name="Normal 2 2 2 2 2 3 4 3 2 3 2 2" xfId="32182" xr:uid="{00000000-0005-0000-0000-000042120000}"/>
    <cellStyle name="Normal 2 2 2 2 2 3 4 3 2 3 3" xfId="24036" xr:uid="{00000000-0005-0000-0000-000043120000}"/>
    <cellStyle name="Normal 2 2 2 2 2 3 4 3 2 4" xfId="10587" xr:uid="{00000000-0005-0000-0000-000044120000}"/>
    <cellStyle name="Normal 2 2 2 2 2 3 4 3 2 4 2" xfId="26883" xr:uid="{00000000-0005-0000-0000-000045120000}"/>
    <cellStyle name="Normal 2 2 2 2 2 3 4 3 2 5" xfId="18737" xr:uid="{00000000-0005-0000-0000-000046120000}"/>
    <cellStyle name="Normal 2 2 2 2 2 3 4 3 3" xfId="3733" xr:uid="{00000000-0005-0000-0000-000047120000}"/>
    <cellStyle name="Normal 2 2 2 2 2 3 4 3 3 2" xfId="11879" xr:uid="{00000000-0005-0000-0000-000048120000}"/>
    <cellStyle name="Normal 2 2 2 2 2 3 4 3 3 2 2" xfId="28175" xr:uid="{00000000-0005-0000-0000-000049120000}"/>
    <cellStyle name="Normal 2 2 2 2 2 3 4 3 3 3" xfId="20029" xr:uid="{00000000-0005-0000-0000-00004A120000}"/>
    <cellStyle name="Normal 2 2 2 2 2 3 4 3 4" xfId="6330" xr:uid="{00000000-0005-0000-0000-00004B120000}"/>
    <cellStyle name="Normal 2 2 2 2 2 3 4 3 4 2" xfId="14476" xr:uid="{00000000-0005-0000-0000-00004C120000}"/>
    <cellStyle name="Normal 2 2 2 2 2 3 4 3 4 2 2" xfId="30772" xr:uid="{00000000-0005-0000-0000-00004D120000}"/>
    <cellStyle name="Normal 2 2 2 2 2 3 4 3 4 3" xfId="22626" xr:uid="{00000000-0005-0000-0000-00004E120000}"/>
    <cellStyle name="Normal 2 2 2 2 2 3 4 3 5" xfId="9177" xr:uid="{00000000-0005-0000-0000-00004F120000}"/>
    <cellStyle name="Normal 2 2 2 2 2 3 4 3 5 2" xfId="25473" xr:uid="{00000000-0005-0000-0000-000050120000}"/>
    <cellStyle name="Normal 2 2 2 2 2 3 4 3 6" xfId="17327" xr:uid="{00000000-0005-0000-0000-000051120000}"/>
    <cellStyle name="Normal 2 2 2 2 2 3 4 4" xfId="1736" xr:uid="{00000000-0005-0000-0000-000052120000}"/>
    <cellStyle name="Normal 2 2 2 2 2 3 4 4 2" xfId="4342" xr:uid="{00000000-0005-0000-0000-000053120000}"/>
    <cellStyle name="Normal 2 2 2 2 2 3 4 4 2 2" xfId="12488" xr:uid="{00000000-0005-0000-0000-000054120000}"/>
    <cellStyle name="Normal 2 2 2 2 2 3 4 4 2 2 2" xfId="28784" xr:uid="{00000000-0005-0000-0000-000055120000}"/>
    <cellStyle name="Normal 2 2 2 2 2 3 4 4 2 3" xfId="20638" xr:uid="{00000000-0005-0000-0000-000056120000}"/>
    <cellStyle name="Normal 2 2 2 2 2 3 4 4 3" xfId="7035" xr:uid="{00000000-0005-0000-0000-000057120000}"/>
    <cellStyle name="Normal 2 2 2 2 2 3 4 4 3 2" xfId="15181" xr:uid="{00000000-0005-0000-0000-000058120000}"/>
    <cellStyle name="Normal 2 2 2 2 2 3 4 4 3 2 2" xfId="31477" xr:uid="{00000000-0005-0000-0000-000059120000}"/>
    <cellStyle name="Normal 2 2 2 2 2 3 4 4 3 3" xfId="23331" xr:uid="{00000000-0005-0000-0000-00005A120000}"/>
    <cellStyle name="Normal 2 2 2 2 2 3 4 4 4" xfId="9882" xr:uid="{00000000-0005-0000-0000-00005B120000}"/>
    <cellStyle name="Normal 2 2 2 2 2 3 4 4 4 2" xfId="26178" xr:uid="{00000000-0005-0000-0000-00005C120000}"/>
    <cellStyle name="Normal 2 2 2 2 2 3 4 4 5" xfId="18032" xr:uid="{00000000-0005-0000-0000-00005D120000}"/>
    <cellStyle name="Normal 2 2 2 2 2 3 4 5" xfId="3124" xr:uid="{00000000-0005-0000-0000-00005E120000}"/>
    <cellStyle name="Normal 2 2 2 2 2 3 4 5 2" xfId="11270" xr:uid="{00000000-0005-0000-0000-00005F120000}"/>
    <cellStyle name="Normal 2 2 2 2 2 3 4 5 2 2" xfId="27566" xr:uid="{00000000-0005-0000-0000-000060120000}"/>
    <cellStyle name="Normal 2 2 2 2 2 3 4 5 3" xfId="19420" xr:uid="{00000000-0005-0000-0000-000061120000}"/>
    <cellStyle name="Normal 2 2 2 2 2 3 4 6" xfId="5625" xr:uid="{00000000-0005-0000-0000-000062120000}"/>
    <cellStyle name="Normal 2 2 2 2 2 3 4 6 2" xfId="13771" xr:uid="{00000000-0005-0000-0000-000063120000}"/>
    <cellStyle name="Normal 2 2 2 2 2 3 4 6 2 2" xfId="30067" xr:uid="{00000000-0005-0000-0000-000064120000}"/>
    <cellStyle name="Normal 2 2 2 2 2 3 4 6 3" xfId="21921" xr:uid="{00000000-0005-0000-0000-000065120000}"/>
    <cellStyle name="Normal 2 2 2 2 2 3 4 7" xfId="8472" xr:uid="{00000000-0005-0000-0000-000066120000}"/>
    <cellStyle name="Normal 2 2 2 2 2 3 4 7 2" xfId="24768" xr:uid="{00000000-0005-0000-0000-000067120000}"/>
    <cellStyle name="Normal 2 2 2 2 2 3 4 8" xfId="16622" xr:uid="{00000000-0005-0000-0000-000068120000}"/>
    <cellStyle name="Normal 2 2 2 2 2 3 5" xfId="415" xr:uid="{00000000-0005-0000-0000-000069120000}"/>
    <cellStyle name="Normal 2 2 2 2 2 3 5 2" xfId="1121" xr:uid="{00000000-0005-0000-0000-00006A120000}"/>
    <cellStyle name="Normal 2 2 2 2 2 3 5 2 2" xfId="2531" xr:uid="{00000000-0005-0000-0000-00006B120000}"/>
    <cellStyle name="Normal 2 2 2 2 2 3 5 2 2 2" xfId="5025" xr:uid="{00000000-0005-0000-0000-00006C120000}"/>
    <cellStyle name="Normal 2 2 2 2 2 3 5 2 2 2 2" xfId="13171" xr:uid="{00000000-0005-0000-0000-00006D120000}"/>
    <cellStyle name="Normal 2 2 2 2 2 3 5 2 2 2 2 2" xfId="29467" xr:uid="{00000000-0005-0000-0000-00006E120000}"/>
    <cellStyle name="Normal 2 2 2 2 2 3 5 2 2 2 3" xfId="21321" xr:uid="{00000000-0005-0000-0000-00006F120000}"/>
    <cellStyle name="Normal 2 2 2 2 2 3 5 2 2 3" xfId="7830" xr:uid="{00000000-0005-0000-0000-000070120000}"/>
    <cellStyle name="Normal 2 2 2 2 2 3 5 2 2 3 2" xfId="15976" xr:uid="{00000000-0005-0000-0000-000071120000}"/>
    <cellStyle name="Normal 2 2 2 2 2 3 5 2 2 3 2 2" xfId="32272" xr:uid="{00000000-0005-0000-0000-000072120000}"/>
    <cellStyle name="Normal 2 2 2 2 2 3 5 2 2 3 3" xfId="24126" xr:uid="{00000000-0005-0000-0000-000073120000}"/>
    <cellStyle name="Normal 2 2 2 2 2 3 5 2 2 4" xfId="10677" xr:uid="{00000000-0005-0000-0000-000074120000}"/>
    <cellStyle name="Normal 2 2 2 2 2 3 5 2 2 4 2" xfId="26973" xr:uid="{00000000-0005-0000-0000-000075120000}"/>
    <cellStyle name="Normal 2 2 2 2 2 3 5 2 2 5" xfId="18827" xr:uid="{00000000-0005-0000-0000-000076120000}"/>
    <cellStyle name="Normal 2 2 2 2 2 3 5 2 3" xfId="3807" xr:uid="{00000000-0005-0000-0000-000077120000}"/>
    <cellStyle name="Normal 2 2 2 2 2 3 5 2 3 2" xfId="11953" xr:uid="{00000000-0005-0000-0000-000078120000}"/>
    <cellStyle name="Normal 2 2 2 2 2 3 5 2 3 2 2" xfId="28249" xr:uid="{00000000-0005-0000-0000-000079120000}"/>
    <cellStyle name="Normal 2 2 2 2 2 3 5 2 3 3" xfId="20103" xr:uid="{00000000-0005-0000-0000-00007A120000}"/>
    <cellStyle name="Normal 2 2 2 2 2 3 5 2 4" xfId="6420" xr:uid="{00000000-0005-0000-0000-00007B120000}"/>
    <cellStyle name="Normal 2 2 2 2 2 3 5 2 4 2" xfId="14566" xr:uid="{00000000-0005-0000-0000-00007C120000}"/>
    <cellStyle name="Normal 2 2 2 2 2 3 5 2 4 2 2" xfId="30862" xr:uid="{00000000-0005-0000-0000-00007D120000}"/>
    <cellStyle name="Normal 2 2 2 2 2 3 5 2 4 3" xfId="22716" xr:uid="{00000000-0005-0000-0000-00007E120000}"/>
    <cellStyle name="Normal 2 2 2 2 2 3 5 2 5" xfId="9267" xr:uid="{00000000-0005-0000-0000-00007F120000}"/>
    <cellStyle name="Normal 2 2 2 2 2 3 5 2 5 2" xfId="25563" xr:uid="{00000000-0005-0000-0000-000080120000}"/>
    <cellStyle name="Normal 2 2 2 2 2 3 5 2 6" xfId="17417" xr:uid="{00000000-0005-0000-0000-000081120000}"/>
    <cellStyle name="Normal 2 2 2 2 2 3 5 3" xfId="1826" xr:uid="{00000000-0005-0000-0000-000082120000}"/>
    <cellStyle name="Normal 2 2 2 2 2 3 5 3 2" xfId="4416" xr:uid="{00000000-0005-0000-0000-000083120000}"/>
    <cellStyle name="Normal 2 2 2 2 2 3 5 3 2 2" xfId="12562" xr:uid="{00000000-0005-0000-0000-000084120000}"/>
    <cellStyle name="Normal 2 2 2 2 2 3 5 3 2 2 2" xfId="28858" xr:uid="{00000000-0005-0000-0000-000085120000}"/>
    <cellStyle name="Normal 2 2 2 2 2 3 5 3 2 3" xfId="20712" xr:uid="{00000000-0005-0000-0000-000086120000}"/>
    <cellStyle name="Normal 2 2 2 2 2 3 5 3 3" xfId="7125" xr:uid="{00000000-0005-0000-0000-000087120000}"/>
    <cellStyle name="Normal 2 2 2 2 2 3 5 3 3 2" xfId="15271" xr:uid="{00000000-0005-0000-0000-000088120000}"/>
    <cellStyle name="Normal 2 2 2 2 2 3 5 3 3 2 2" xfId="31567" xr:uid="{00000000-0005-0000-0000-000089120000}"/>
    <cellStyle name="Normal 2 2 2 2 2 3 5 3 3 3" xfId="23421" xr:uid="{00000000-0005-0000-0000-00008A120000}"/>
    <cellStyle name="Normal 2 2 2 2 2 3 5 3 4" xfId="9972" xr:uid="{00000000-0005-0000-0000-00008B120000}"/>
    <cellStyle name="Normal 2 2 2 2 2 3 5 3 4 2" xfId="26268" xr:uid="{00000000-0005-0000-0000-00008C120000}"/>
    <cellStyle name="Normal 2 2 2 2 2 3 5 3 5" xfId="18122" xr:uid="{00000000-0005-0000-0000-00008D120000}"/>
    <cellStyle name="Normal 2 2 2 2 2 3 5 4" xfId="3198" xr:uid="{00000000-0005-0000-0000-00008E120000}"/>
    <cellStyle name="Normal 2 2 2 2 2 3 5 4 2" xfId="11344" xr:uid="{00000000-0005-0000-0000-00008F120000}"/>
    <cellStyle name="Normal 2 2 2 2 2 3 5 4 2 2" xfId="27640" xr:uid="{00000000-0005-0000-0000-000090120000}"/>
    <cellStyle name="Normal 2 2 2 2 2 3 5 4 3" xfId="19494" xr:uid="{00000000-0005-0000-0000-000091120000}"/>
    <cellStyle name="Normal 2 2 2 2 2 3 5 5" xfId="5715" xr:uid="{00000000-0005-0000-0000-000092120000}"/>
    <cellStyle name="Normal 2 2 2 2 2 3 5 5 2" xfId="13861" xr:uid="{00000000-0005-0000-0000-000093120000}"/>
    <cellStyle name="Normal 2 2 2 2 2 3 5 5 2 2" xfId="30157" xr:uid="{00000000-0005-0000-0000-000094120000}"/>
    <cellStyle name="Normal 2 2 2 2 2 3 5 5 3" xfId="22011" xr:uid="{00000000-0005-0000-0000-000095120000}"/>
    <cellStyle name="Normal 2 2 2 2 2 3 5 6" xfId="8562" xr:uid="{00000000-0005-0000-0000-000096120000}"/>
    <cellStyle name="Normal 2 2 2 2 2 3 5 6 2" xfId="24858" xr:uid="{00000000-0005-0000-0000-000097120000}"/>
    <cellStyle name="Normal 2 2 2 2 2 3 5 7" xfId="16712" xr:uid="{00000000-0005-0000-0000-000098120000}"/>
    <cellStyle name="Normal 2 2 2 2 2 3 6" xfId="777" xr:uid="{00000000-0005-0000-0000-000099120000}"/>
    <cellStyle name="Normal 2 2 2 2 2 3 6 2" xfId="2187" xr:uid="{00000000-0005-0000-0000-00009A120000}"/>
    <cellStyle name="Normal 2 2 2 2 2 3 6 2 2" xfId="4729" xr:uid="{00000000-0005-0000-0000-00009B120000}"/>
    <cellStyle name="Normal 2 2 2 2 2 3 6 2 2 2" xfId="12875" xr:uid="{00000000-0005-0000-0000-00009C120000}"/>
    <cellStyle name="Normal 2 2 2 2 2 3 6 2 2 2 2" xfId="29171" xr:uid="{00000000-0005-0000-0000-00009D120000}"/>
    <cellStyle name="Normal 2 2 2 2 2 3 6 2 2 3" xfId="21025" xr:uid="{00000000-0005-0000-0000-00009E120000}"/>
    <cellStyle name="Normal 2 2 2 2 2 3 6 2 3" xfId="7486" xr:uid="{00000000-0005-0000-0000-00009F120000}"/>
    <cellStyle name="Normal 2 2 2 2 2 3 6 2 3 2" xfId="15632" xr:uid="{00000000-0005-0000-0000-0000A0120000}"/>
    <cellStyle name="Normal 2 2 2 2 2 3 6 2 3 2 2" xfId="31928" xr:uid="{00000000-0005-0000-0000-0000A1120000}"/>
    <cellStyle name="Normal 2 2 2 2 2 3 6 2 3 3" xfId="23782" xr:uid="{00000000-0005-0000-0000-0000A2120000}"/>
    <cellStyle name="Normal 2 2 2 2 2 3 6 2 4" xfId="10333" xr:uid="{00000000-0005-0000-0000-0000A3120000}"/>
    <cellStyle name="Normal 2 2 2 2 2 3 6 2 4 2" xfId="26629" xr:uid="{00000000-0005-0000-0000-0000A4120000}"/>
    <cellStyle name="Normal 2 2 2 2 2 3 6 2 5" xfId="18483" xr:uid="{00000000-0005-0000-0000-0000A5120000}"/>
    <cellStyle name="Normal 2 2 2 2 2 3 6 3" xfId="3511" xr:uid="{00000000-0005-0000-0000-0000A6120000}"/>
    <cellStyle name="Normal 2 2 2 2 2 3 6 3 2" xfId="11657" xr:uid="{00000000-0005-0000-0000-0000A7120000}"/>
    <cellStyle name="Normal 2 2 2 2 2 3 6 3 2 2" xfId="27953" xr:uid="{00000000-0005-0000-0000-0000A8120000}"/>
    <cellStyle name="Normal 2 2 2 2 2 3 6 3 3" xfId="19807" xr:uid="{00000000-0005-0000-0000-0000A9120000}"/>
    <cellStyle name="Normal 2 2 2 2 2 3 6 4" xfId="6076" xr:uid="{00000000-0005-0000-0000-0000AA120000}"/>
    <cellStyle name="Normal 2 2 2 2 2 3 6 4 2" xfId="14222" xr:uid="{00000000-0005-0000-0000-0000AB120000}"/>
    <cellStyle name="Normal 2 2 2 2 2 3 6 4 2 2" xfId="30518" xr:uid="{00000000-0005-0000-0000-0000AC120000}"/>
    <cellStyle name="Normal 2 2 2 2 2 3 6 4 3" xfId="22372" xr:uid="{00000000-0005-0000-0000-0000AD120000}"/>
    <cellStyle name="Normal 2 2 2 2 2 3 6 5" xfId="8923" xr:uid="{00000000-0005-0000-0000-0000AE120000}"/>
    <cellStyle name="Normal 2 2 2 2 2 3 6 5 2" xfId="25219" xr:uid="{00000000-0005-0000-0000-0000AF120000}"/>
    <cellStyle name="Normal 2 2 2 2 2 3 6 6" xfId="17073" xr:uid="{00000000-0005-0000-0000-0000B0120000}"/>
    <cellStyle name="Normal 2 2 2 2 2 3 7" xfId="1482" xr:uid="{00000000-0005-0000-0000-0000B1120000}"/>
    <cellStyle name="Normal 2 2 2 2 2 3 7 2" xfId="4120" xr:uid="{00000000-0005-0000-0000-0000B2120000}"/>
    <cellStyle name="Normal 2 2 2 2 2 3 7 2 2" xfId="12266" xr:uid="{00000000-0005-0000-0000-0000B3120000}"/>
    <cellStyle name="Normal 2 2 2 2 2 3 7 2 2 2" xfId="28562" xr:uid="{00000000-0005-0000-0000-0000B4120000}"/>
    <cellStyle name="Normal 2 2 2 2 2 3 7 2 3" xfId="20416" xr:uid="{00000000-0005-0000-0000-0000B5120000}"/>
    <cellStyle name="Normal 2 2 2 2 2 3 7 3" xfId="6781" xr:uid="{00000000-0005-0000-0000-0000B6120000}"/>
    <cellStyle name="Normal 2 2 2 2 2 3 7 3 2" xfId="14927" xr:uid="{00000000-0005-0000-0000-0000B7120000}"/>
    <cellStyle name="Normal 2 2 2 2 2 3 7 3 2 2" xfId="31223" xr:uid="{00000000-0005-0000-0000-0000B8120000}"/>
    <cellStyle name="Normal 2 2 2 2 2 3 7 3 3" xfId="23077" xr:uid="{00000000-0005-0000-0000-0000B9120000}"/>
    <cellStyle name="Normal 2 2 2 2 2 3 7 4" xfId="9628" xr:uid="{00000000-0005-0000-0000-0000BA120000}"/>
    <cellStyle name="Normal 2 2 2 2 2 3 7 4 2" xfId="25924" xr:uid="{00000000-0005-0000-0000-0000BB120000}"/>
    <cellStyle name="Normal 2 2 2 2 2 3 7 5" xfId="17778" xr:uid="{00000000-0005-0000-0000-0000BC120000}"/>
    <cellStyle name="Normal 2 2 2 2 2 3 8" xfId="2902" xr:uid="{00000000-0005-0000-0000-0000BD120000}"/>
    <cellStyle name="Normal 2 2 2 2 2 3 8 2" xfId="11048" xr:uid="{00000000-0005-0000-0000-0000BE120000}"/>
    <cellStyle name="Normal 2 2 2 2 2 3 8 2 2" xfId="27344" xr:uid="{00000000-0005-0000-0000-0000BF120000}"/>
    <cellStyle name="Normal 2 2 2 2 2 3 8 3" xfId="19198" xr:uid="{00000000-0005-0000-0000-0000C0120000}"/>
    <cellStyle name="Normal 2 2 2 2 2 3 9" xfId="5371" xr:uid="{00000000-0005-0000-0000-0000C1120000}"/>
    <cellStyle name="Normal 2 2 2 2 2 3 9 2" xfId="13517" xr:uid="{00000000-0005-0000-0000-0000C2120000}"/>
    <cellStyle name="Normal 2 2 2 2 2 3 9 2 2" xfId="29813" xr:uid="{00000000-0005-0000-0000-0000C3120000}"/>
    <cellStyle name="Normal 2 2 2 2 2 3 9 3" xfId="21667" xr:uid="{00000000-0005-0000-0000-0000C4120000}"/>
    <cellStyle name="Normal 2 2 2 2 2 4" xfId="117" xr:uid="{00000000-0005-0000-0000-0000C5120000}"/>
    <cellStyle name="Normal 2 2 2 2 2 4 2" xfId="461" xr:uid="{00000000-0005-0000-0000-0000C6120000}"/>
    <cellStyle name="Normal 2 2 2 2 2 4 2 2" xfId="1167" xr:uid="{00000000-0005-0000-0000-0000C7120000}"/>
    <cellStyle name="Normal 2 2 2 2 2 4 2 2 2" xfId="2577" xr:uid="{00000000-0005-0000-0000-0000C8120000}"/>
    <cellStyle name="Normal 2 2 2 2 2 4 2 2 2 2" xfId="5063" xr:uid="{00000000-0005-0000-0000-0000C9120000}"/>
    <cellStyle name="Normal 2 2 2 2 2 4 2 2 2 2 2" xfId="13209" xr:uid="{00000000-0005-0000-0000-0000CA120000}"/>
    <cellStyle name="Normal 2 2 2 2 2 4 2 2 2 2 2 2" xfId="29505" xr:uid="{00000000-0005-0000-0000-0000CB120000}"/>
    <cellStyle name="Normal 2 2 2 2 2 4 2 2 2 2 3" xfId="21359" xr:uid="{00000000-0005-0000-0000-0000CC120000}"/>
    <cellStyle name="Normal 2 2 2 2 2 4 2 2 2 3" xfId="7876" xr:uid="{00000000-0005-0000-0000-0000CD120000}"/>
    <cellStyle name="Normal 2 2 2 2 2 4 2 2 2 3 2" xfId="16022" xr:uid="{00000000-0005-0000-0000-0000CE120000}"/>
    <cellStyle name="Normal 2 2 2 2 2 4 2 2 2 3 2 2" xfId="32318" xr:uid="{00000000-0005-0000-0000-0000CF120000}"/>
    <cellStyle name="Normal 2 2 2 2 2 4 2 2 2 3 3" xfId="24172" xr:uid="{00000000-0005-0000-0000-0000D0120000}"/>
    <cellStyle name="Normal 2 2 2 2 2 4 2 2 2 4" xfId="10723" xr:uid="{00000000-0005-0000-0000-0000D1120000}"/>
    <cellStyle name="Normal 2 2 2 2 2 4 2 2 2 4 2" xfId="27019" xr:uid="{00000000-0005-0000-0000-0000D2120000}"/>
    <cellStyle name="Normal 2 2 2 2 2 4 2 2 2 5" xfId="18873" xr:uid="{00000000-0005-0000-0000-0000D3120000}"/>
    <cellStyle name="Normal 2 2 2 2 2 4 2 2 3" xfId="3845" xr:uid="{00000000-0005-0000-0000-0000D4120000}"/>
    <cellStyle name="Normal 2 2 2 2 2 4 2 2 3 2" xfId="11991" xr:uid="{00000000-0005-0000-0000-0000D5120000}"/>
    <cellStyle name="Normal 2 2 2 2 2 4 2 2 3 2 2" xfId="28287" xr:uid="{00000000-0005-0000-0000-0000D6120000}"/>
    <cellStyle name="Normal 2 2 2 2 2 4 2 2 3 3" xfId="20141" xr:uid="{00000000-0005-0000-0000-0000D7120000}"/>
    <cellStyle name="Normal 2 2 2 2 2 4 2 2 4" xfId="6466" xr:uid="{00000000-0005-0000-0000-0000D8120000}"/>
    <cellStyle name="Normal 2 2 2 2 2 4 2 2 4 2" xfId="14612" xr:uid="{00000000-0005-0000-0000-0000D9120000}"/>
    <cellStyle name="Normal 2 2 2 2 2 4 2 2 4 2 2" xfId="30908" xr:uid="{00000000-0005-0000-0000-0000DA120000}"/>
    <cellStyle name="Normal 2 2 2 2 2 4 2 2 4 3" xfId="22762" xr:uid="{00000000-0005-0000-0000-0000DB120000}"/>
    <cellStyle name="Normal 2 2 2 2 2 4 2 2 5" xfId="9313" xr:uid="{00000000-0005-0000-0000-0000DC120000}"/>
    <cellStyle name="Normal 2 2 2 2 2 4 2 2 5 2" xfId="25609" xr:uid="{00000000-0005-0000-0000-0000DD120000}"/>
    <cellStyle name="Normal 2 2 2 2 2 4 2 2 6" xfId="17463" xr:uid="{00000000-0005-0000-0000-0000DE120000}"/>
    <cellStyle name="Normal 2 2 2 2 2 4 2 3" xfId="1872" xr:uid="{00000000-0005-0000-0000-0000DF120000}"/>
    <cellStyle name="Normal 2 2 2 2 2 4 2 3 2" xfId="4454" xr:uid="{00000000-0005-0000-0000-0000E0120000}"/>
    <cellStyle name="Normal 2 2 2 2 2 4 2 3 2 2" xfId="12600" xr:uid="{00000000-0005-0000-0000-0000E1120000}"/>
    <cellStyle name="Normal 2 2 2 2 2 4 2 3 2 2 2" xfId="28896" xr:uid="{00000000-0005-0000-0000-0000E2120000}"/>
    <cellStyle name="Normal 2 2 2 2 2 4 2 3 2 3" xfId="20750" xr:uid="{00000000-0005-0000-0000-0000E3120000}"/>
    <cellStyle name="Normal 2 2 2 2 2 4 2 3 3" xfId="7171" xr:uid="{00000000-0005-0000-0000-0000E4120000}"/>
    <cellStyle name="Normal 2 2 2 2 2 4 2 3 3 2" xfId="15317" xr:uid="{00000000-0005-0000-0000-0000E5120000}"/>
    <cellStyle name="Normal 2 2 2 2 2 4 2 3 3 2 2" xfId="31613" xr:uid="{00000000-0005-0000-0000-0000E6120000}"/>
    <cellStyle name="Normal 2 2 2 2 2 4 2 3 3 3" xfId="23467" xr:uid="{00000000-0005-0000-0000-0000E7120000}"/>
    <cellStyle name="Normal 2 2 2 2 2 4 2 3 4" xfId="10018" xr:uid="{00000000-0005-0000-0000-0000E8120000}"/>
    <cellStyle name="Normal 2 2 2 2 2 4 2 3 4 2" xfId="26314" xr:uid="{00000000-0005-0000-0000-0000E9120000}"/>
    <cellStyle name="Normal 2 2 2 2 2 4 2 3 5" xfId="18168" xr:uid="{00000000-0005-0000-0000-0000EA120000}"/>
    <cellStyle name="Normal 2 2 2 2 2 4 2 4" xfId="3236" xr:uid="{00000000-0005-0000-0000-0000EB120000}"/>
    <cellStyle name="Normal 2 2 2 2 2 4 2 4 2" xfId="11382" xr:uid="{00000000-0005-0000-0000-0000EC120000}"/>
    <cellStyle name="Normal 2 2 2 2 2 4 2 4 2 2" xfId="27678" xr:uid="{00000000-0005-0000-0000-0000ED120000}"/>
    <cellStyle name="Normal 2 2 2 2 2 4 2 4 3" xfId="19532" xr:uid="{00000000-0005-0000-0000-0000EE120000}"/>
    <cellStyle name="Normal 2 2 2 2 2 4 2 5" xfId="5761" xr:uid="{00000000-0005-0000-0000-0000EF120000}"/>
    <cellStyle name="Normal 2 2 2 2 2 4 2 5 2" xfId="13907" xr:uid="{00000000-0005-0000-0000-0000F0120000}"/>
    <cellStyle name="Normal 2 2 2 2 2 4 2 5 2 2" xfId="30203" xr:uid="{00000000-0005-0000-0000-0000F1120000}"/>
    <cellStyle name="Normal 2 2 2 2 2 4 2 5 3" xfId="22057" xr:uid="{00000000-0005-0000-0000-0000F2120000}"/>
    <cellStyle name="Normal 2 2 2 2 2 4 2 6" xfId="8608" xr:uid="{00000000-0005-0000-0000-0000F3120000}"/>
    <cellStyle name="Normal 2 2 2 2 2 4 2 6 2" xfId="24904" xr:uid="{00000000-0005-0000-0000-0000F4120000}"/>
    <cellStyle name="Normal 2 2 2 2 2 4 2 7" xfId="16758" xr:uid="{00000000-0005-0000-0000-0000F5120000}"/>
    <cellStyle name="Normal 2 2 2 2 2 4 3" xfId="823" xr:uid="{00000000-0005-0000-0000-0000F6120000}"/>
    <cellStyle name="Normal 2 2 2 2 2 4 3 2" xfId="2233" xr:uid="{00000000-0005-0000-0000-0000F7120000}"/>
    <cellStyle name="Normal 2 2 2 2 2 4 3 2 2" xfId="4767" xr:uid="{00000000-0005-0000-0000-0000F8120000}"/>
    <cellStyle name="Normal 2 2 2 2 2 4 3 2 2 2" xfId="12913" xr:uid="{00000000-0005-0000-0000-0000F9120000}"/>
    <cellStyle name="Normal 2 2 2 2 2 4 3 2 2 2 2" xfId="29209" xr:uid="{00000000-0005-0000-0000-0000FA120000}"/>
    <cellStyle name="Normal 2 2 2 2 2 4 3 2 2 3" xfId="21063" xr:uid="{00000000-0005-0000-0000-0000FB120000}"/>
    <cellStyle name="Normal 2 2 2 2 2 4 3 2 3" xfId="7532" xr:uid="{00000000-0005-0000-0000-0000FC120000}"/>
    <cellStyle name="Normal 2 2 2 2 2 4 3 2 3 2" xfId="15678" xr:uid="{00000000-0005-0000-0000-0000FD120000}"/>
    <cellStyle name="Normal 2 2 2 2 2 4 3 2 3 2 2" xfId="31974" xr:uid="{00000000-0005-0000-0000-0000FE120000}"/>
    <cellStyle name="Normal 2 2 2 2 2 4 3 2 3 3" xfId="23828" xr:uid="{00000000-0005-0000-0000-0000FF120000}"/>
    <cellStyle name="Normal 2 2 2 2 2 4 3 2 4" xfId="10379" xr:uid="{00000000-0005-0000-0000-000000130000}"/>
    <cellStyle name="Normal 2 2 2 2 2 4 3 2 4 2" xfId="26675" xr:uid="{00000000-0005-0000-0000-000001130000}"/>
    <cellStyle name="Normal 2 2 2 2 2 4 3 2 5" xfId="18529" xr:uid="{00000000-0005-0000-0000-000002130000}"/>
    <cellStyle name="Normal 2 2 2 2 2 4 3 3" xfId="3549" xr:uid="{00000000-0005-0000-0000-000003130000}"/>
    <cellStyle name="Normal 2 2 2 2 2 4 3 3 2" xfId="11695" xr:uid="{00000000-0005-0000-0000-000004130000}"/>
    <cellStyle name="Normal 2 2 2 2 2 4 3 3 2 2" xfId="27991" xr:uid="{00000000-0005-0000-0000-000005130000}"/>
    <cellStyle name="Normal 2 2 2 2 2 4 3 3 3" xfId="19845" xr:uid="{00000000-0005-0000-0000-000006130000}"/>
    <cellStyle name="Normal 2 2 2 2 2 4 3 4" xfId="6122" xr:uid="{00000000-0005-0000-0000-000007130000}"/>
    <cellStyle name="Normal 2 2 2 2 2 4 3 4 2" xfId="14268" xr:uid="{00000000-0005-0000-0000-000008130000}"/>
    <cellStyle name="Normal 2 2 2 2 2 4 3 4 2 2" xfId="30564" xr:uid="{00000000-0005-0000-0000-000009130000}"/>
    <cellStyle name="Normal 2 2 2 2 2 4 3 4 3" xfId="22418" xr:uid="{00000000-0005-0000-0000-00000A130000}"/>
    <cellStyle name="Normal 2 2 2 2 2 4 3 5" xfId="8969" xr:uid="{00000000-0005-0000-0000-00000B130000}"/>
    <cellStyle name="Normal 2 2 2 2 2 4 3 5 2" xfId="25265" xr:uid="{00000000-0005-0000-0000-00000C130000}"/>
    <cellStyle name="Normal 2 2 2 2 2 4 3 6" xfId="17119" xr:uid="{00000000-0005-0000-0000-00000D130000}"/>
    <cellStyle name="Normal 2 2 2 2 2 4 4" xfId="1528" xr:uid="{00000000-0005-0000-0000-00000E130000}"/>
    <cellStyle name="Normal 2 2 2 2 2 4 4 2" xfId="4158" xr:uid="{00000000-0005-0000-0000-00000F130000}"/>
    <cellStyle name="Normal 2 2 2 2 2 4 4 2 2" xfId="12304" xr:uid="{00000000-0005-0000-0000-000010130000}"/>
    <cellStyle name="Normal 2 2 2 2 2 4 4 2 2 2" xfId="28600" xr:uid="{00000000-0005-0000-0000-000011130000}"/>
    <cellStyle name="Normal 2 2 2 2 2 4 4 2 3" xfId="20454" xr:uid="{00000000-0005-0000-0000-000012130000}"/>
    <cellStyle name="Normal 2 2 2 2 2 4 4 3" xfId="6827" xr:uid="{00000000-0005-0000-0000-000013130000}"/>
    <cellStyle name="Normal 2 2 2 2 2 4 4 3 2" xfId="14973" xr:uid="{00000000-0005-0000-0000-000014130000}"/>
    <cellStyle name="Normal 2 2 2 2 2 4 4 3 2 2" xfId="31269" xr:uid="{00000000-0005-0000-0000-000015130000}"/>
    <cellStyle name="Normal 2 2 2 2 2 4 4 3 3" xfId="23123" xr:uid="{00000000-0005-0000-0000-000016130000}"/>
    <cellStyle name="Normal 2 2 2 2 2 4 4 4" xfId="9674" xr:uid="{00000000-0005-0000-0000-000017130000}"/>
    <cellStyle name="Normal 2 2 2 2 2 4 4 4 2" xfId="25970" xr:uid="{00000000-0005-0000-0000-000018130000}"/>
    <cellStyle name="Normal 2 2 2 2 2 4 4 5" xfId="17824" xr:uid="{00000000-0005-0000-0000-000019130000}"/>
    <cellStyle name="Normal 2 2 2 2 2 4 5" xfId="2940" xr:uid="{00000000-0005-0000-0000-00001A130000}"/>
    <cellStyle name="Normal 2 2 2 2 2 4 5 2" xfId="11086" xr:uid="{00000000-0005-0000-0000-00001B130000}"/>
    <cellStyle name="Normal 2 2 2 2 2 4 5 2 2" xfId="27382" xr:uid="{00000000-0005-0000-0000-00001C130000}"/>
    <cellStyle name="Normal 2 2 2 2 2 4 5 3" xfId="19236" xr:uid="{00000000-0005-0000-0000-00001D130000}"/>
    <cellStyle name="Normal 2 2 2 2 2 4 6" xfId="5417" xr:uid="{00000000-0005-0000-0000-00001E130000}"/>
    <cellStyle name="Normal 2 2 2 2 2 4 6 2" xfId="13563" xr:uid="{00000000-0005-0000-0000-00001F130000}"/>
    <cellStyle name="Normal 2 2 2 2 2 4 6 2 2" xfId="29859" xr:uid="{00000000-0005-0000-0000-000020130000}"/>
    <cellStyle name="Normal 2 2 2 2 2 4 6 3" xfId="21713" xr:uid="{00000000-0005-0000-0000-000021130000}"/>
    <cellStyle name="Normal 2 2 2 2 2 4 7" xfId="8264" xr:uid="{00000000-0005-0000-0000-000022130000}"/>
    <cellStyle name="Normal 2 2 2 2 2 4 7 2" xfId="24560" xr:uid="{00000000-0005-0000-0000-000023130000}"/>
    <cellStyle name="Normal 2 2 2 2 2 4 8" xfId="16414" xr:uid="{00000000-0005-0000-0000-000024130000}"/>
    <cellStyle name="Normal 2 2 2 2 2 5" xfId="203" xr:uid="{00000000-0005-0000-0000-000025130000}"/>
    <cellStyle name="Normal 2 2 2 2 2 5 2" xfId="547" xr:uid="{00000000-0005-0000-0000-000026130000}"/>
    <cellStyle name="Normal 2 2 2 2 2 5 2 2" xfId="1253" xr:uid="{00000000-0005-0000-0000-000027130000}"/>
    <cellStyle name="Normal 2 2 2 2 2 5 2 2 2" xfId="2663" xr:uid="{00000000-0005-0000-0000-000028130000}"/>
    <cellStyle name="Normal 2 2 2 2 2 5 2 2 2 2" xfId="5137" xr:uid="{00000000-0005-0000-0000-000029130000}"/>
    <cellStyle name="Normal 2 2 2 2 2 5 2 2 2 2 2" xfId="13283" xr:uid="{00000000-0005-0000-0000-00002A130000}"/>
    <cellStyle name="Normal 2 2 2 2 2 5 2 2 2 2 2 2" xfId="29579" xr:uid="{00000000-0005-0000-0000-00002B130000}"/>
    <cellStyle name="Normal 2 2 2 2 2 5 2 2 2 2 3" xfId="21433" xr:uid="{00000000-0005-0000-0000-00002C130000}"/>
    <cellStyle name="Normal 2 2 2 2 2 5 2 2 2 3" xfId="7962" xr:uid="{00000000-0005-0000-0000-00002D130000}"/>
    <cellStyle name="Normal 2 2 2 2 2 5 2 2 2 3 2" xfId="16108" xr:uid="{00000000-0005-0000-0000-00002E130000}"/>
    <cellStyle name="Normal 2 2 2 2 2 5 2 2 2 3 2 2" xfId="32404" xr:uid="{00000000-0005-0000-0000-00002F130000}"/>
    <cellStyle name="Normal 2 2 2 2 2 5 2 2 2 3 3" xfId="24258" xr:uid="{00000000-0005-0000-0000-000030130000}"/>
    <cellStyle name="Normal 2 2 2 2 2 5 2 2 2 4" xfId="10809" xr:uid="{00000000-0005-0000-0000-000031130000}"/>
    <cellStyle name="Normal 2 2 2 2 2 5 2 2 2 4 2" xfId="27105" xr:uid="{00000000-0005-0000-0000-000032130000}"/>
    <cellStyle name="Normal 2 2 2 2 2 5 2 2 2 5" xfId="18959" xr:uid="{00000000-0005-0000-0000-000033130000}"/>
    <cellStyle name="Normal 2 2 2 2 2 5 2 2 3" xfId="3919" xr:uid="{00000000-0005-0000-0000-000034130000}"/>
    <cellStyle name="Normal 2 2 2 2 2 5 2 2 3 2" xfId="12065" xr:uid="{00000000-0005-0000-0000-000035130000}"/>
    <cellStyle name="Normal 2 2 2 2 2 5 2 2 3 2 2" xfId="28361" xr:uid="{00000000-0005-0000-0000-000036130000}"/>
    <cellStyle name="Normal 2 2 2 2 2 5 2 2 3 3" xfId="20215" xr:uid="{00000000-0005-0000-0000-000037130000}"/>
    <cellStyle name="Normal 2 2 2 2 2 5 2 2 4" xfId="6552" xr:uid="{00000000-0005-0000-0000-000038130000}"/>
    <cellStyle name="Normal 2 2 2 2 2 5 2 2 4 2" xfId="14698" xr:uid="{00000000-0005-0000-0000-000039130000}"/>
    <cellStyle name="Normal 2 2 2 2 2 5 2 2 4 2 2" xfId="30994" xr:uid="{00000000-0005-0000-0000-00003A130000}"/>
    <cellStyle name="Normal 2 2 2 2 2 5 2 2 4 3" xfId="22848" xr:uid="{00000000-0005-0000-0000-00003B130000}"/>
    <cellStyle name="Normal 2 2 2 2 2 5 2 2 5" xfId="9399" xr:uid="{00000000-0005-0000-0000-00003C130000}"/>
    <cellStyle name="Normal 2 2 2 2 2 5 2 2 5 2" xfId="25695" xr:uid="{00000000-0005-0000-0000-00003D130000}"/>
    <cellStyle name="Normal 2 2 2 2 2 5 2 2 6" xfId="17549" xr:uid="{00000000-0005-0000-0000-00003E130000}"/>
    <cellStyle name="Normal 2 2 2 2 2 5 2 3" xfId="1958" xr:uid="{00000000-0005-0000-0000-00003F130000}"/>
    <cellStyle name="Normal 2 2 2 2 2 5 2 3 2" xfId="4528" xr:uid="{00000000-0005-0000-0000-000040130000}"/>
    <cellStyle name="Normal 2 2 2 2 2 5 2 3 2 2" xfId="12674" xr:uid="{00000000-0005-0000-0000-000041130000}"/>
    <cellStyle name="Normal 2 2 2 2 2 5 2 3 2 2 2" xfId="28970" xr:uid="{00000000-0005-0000-0000-000042130000}"/>
    <cellStyle name="Normal 2 2 2 2 2 5 2 3 2 3" xfId="20824" xr:uid="{00000000-0005-0000-0000-000043130000}"/>
    <cellStyle name="Normal 2 2 2 2 2 5 2 3 3" xfId="7257" xr:uid="{00000000-0005-0000-0000-000044130000}"/>
    <cellStyle name="Normal 2 2 2 2 2 5 2 3 3 2" xfId="15403" xr:uid="{00000000-0005-0000-0000-000045130000}"/>
    <cellStyle name="Normal 2 2 2 2 2 5 2 3 3 2 2" xfId="31699" xr:uid="{00000000-0005-0000-0000-000046130000}"/>
    <cellStyle name="Normal 2 2 2 2 2 5 2 3 3 3" xfId="23553" xr:uid="{00000000-0005-0000-0000-000047130000}"/>
    <cellStyle name="Normal 2 2 2 2 2 5 2 3 4" xfId="10104" xr:uid="{00000000-0005-0000-0000-000048130000}"/>
    <cellStyle name="Normal 2 2 2 2 2 5 2 3 4 2" xfId="26400" xr:uid="{00000000-0005-0000-0000-000049130000}"/>
    <cellStyle name="Normal 2 2 2 2 2 5 2 3 5" xfId="18254" xr:uid="{00000000-0005-0000-0000-00004A130000}"/>
    <cellStyle name="Normal 2 2 2 2 2 5 2 4" xfId="3310" xr:uid="{00000000-0005-0000-0000-00004B130000}"/>
    <cellStyle name="Normal 2 2 2 2 2 5 2 4 2" xfId="11456" xr:uid="{00000000-0005-0000-0000-00004C130000}"/>
    <cellStyle name="Normal 2 2 2 2 2 5 2 4 2 2" xfId="27752" xr:uid="{00000000-0005-0000-0000-00004D130000}"/>
    <cellStyle name="Normal 2 2 2 2 2 5 2 4 3" xfId="19606" xr:uid="{00000000-0005-0000-0000-00004E130000}"/>
    <cellStyle name="Normal 2 2 2 2 2 5 2 5" xfId="5847" xr:uid="{00000000-0005-0000-0000-00004F130000}"/>
    <cellStyle name="Normal 2 2 2 2 2 5 2 5 2" xfId="13993" xr:uid="{00000000-0005-0000-0000-000050130000}"/>
    <cellStyle name="Normal 2 2 2 2 2 5 2 5 2 2" xfId="30289" xr:uid="{00000000-0005-0000-0000-000051130000}"/>
    <cellStyle name="Normal 2 2 2 2 2 5 2 5 3" xfId="22143" xr:uid="{00000000-0005-0000-0000-000052130000}"/>
    <cellStyle name="Normal 2 2 2 2 2 5 2 6" xfId="8694" xr:uid="{00000000-0005-0000-0000-000053130000}"/>
    <cellStyle name="Normal 2 2 2 2 2 5 2 6 2" xfId="24990" xr:uid="{00000000-0005-0000-0000-000054130000}"/>
    <cellStyle name="Normal 2 2 2 2 2 5 2 7" xfId="16844" xr:uid="{00000000-0005-0000-0000-000055130000}"/>
    <cellStyle name="Normal 2 2 2 2 2 5 3" xfId="909" xr:uid="{00000000-0005-0000-0000-000056130000}"/>
    <cellStyle name="Normal 2 2 2 2 2 5 3 2" xfId="2319" xr:uid="{00000000-0005-0000-0000-000057130000}"/>
    <cellStyle name="Normal 2 2 2 2 2 5 3 2 2" xfId="4841" xr:uid="{00000000-0005-0000-0000-000058130000}"/>
    <cellStyle name="Normal 2 2 2 2 2 5 3 2 2 2" xfId="12987" xr:uid="{00000000-0005-0000-0000-000059130000}"/>
    <cellStyle name="Normal 2 2 2 2 2 5 3 2 2 2 2" xfId="29283" xr:uid="{00000000-0005-0000-0000-00005A130000}"/>
    <cellStyle name="Normal 2 2 2 2 2 5 3 2 2 3" xfId="21137" xr:uid="{00000000-0005-0000-0000-00005B130000}"/>
    <cellStyle name="Normal 2 2 2 2 2 5 3 2 3" xfId="7618" xr:uid="{00000000-0005-0000-0000-00005C130000}"/>
    <cellStyle name="Normal 2 2 2 2 2 5 3 2 3 2" xfId="15764" xr:uid="{00000000-0005-0000-0000-00005D130000}"/>
    <cellStyle name="Normal 2 2 2 2 2 5 3 2 3 2 2" xfId="32060" xr:uid="{00000000-0005-0000-0000-00005E130000}"/>
    <cellStyle name="Normal 2 2 2 2 2 5 3 2 3 3" xfId="23914" xr:uid="{00000000-0005-0000-0000-00005F130000}"/>
    <cellStyle name="Normal 2 2 2 2 2 5 3 2 4" xfId="10465" xr:uid="{00000000-0005-0000-0000-000060130000}"/>
    <cellStyle name="Normal 2 2 2 2 2 5 3 2 4 2" xfId="26761" xr:uid="{00000000-0005-0000-0000-000061130000}"/>
    <cellStyle name="Normal 2 2 2 2 2 5 3 2 5" xfId="18615" xr:uid="{00000000-0005-0000-0000-000062130000}"/>
    <cellStyle name="Normal 2 2 2 2 2 5 3 3" xfId="3623" xr:uid="{00000000-0005-0000-0000-000063130000}"/>
    <cellStyle name="Normal 2 2 2 2 2 5 3 3 2" xfId="11769" xr:uid="{00000000-0005-0000-0000-000064130000}"/>
    <cellStyle name="Normal 2 2 2 2 2 5 3 3 2 2" xfId="28065" xr:uid="{00000000-0005-0000-0000-000065130000}"/>
    <cellStyle name="Normal 2 2 2 2 2 5 3 3 3" xfId="19919" xr:uid="{00000000-0005-0000-0000-000066130000}"/>
    <cellStyle name="Normal 2 2 2 2 2 5 3 4" xfId="6208" xr:uid="{00000000-0005-0000-0000-000067130000}"/>
    <cellStyle name="Normal 2 2 2 2 2 5 3 4 2" xfId="14354" xr:uid="{00000000-0005-0000-0000-000068130000}"/>
    <cellStyle name="Normal 2 2 2 2 2 5 3 4 2 2" xfId="30650" xr:uid="{00000000-0005-0000-0000-000069130000}"/>
    <cellStyle name="Normal 2 2 2 2 2 5 3 4 3" xfId="22504" xr:uid="{00000000-0005-0000-0000-00006A130000}"/>
    <cellStyle name="Normal 2 2 2 2 2 5 3 5" xfId="9055" xr:uid="{00000000-0005-0000-0000-00006B130000}"/>
    <cellStyle name="Normal 2 2 2 2 2 5 3 5 2" xfId="25351" xr:uid="{00000000-0005-0000-0000-00006C130000}"/>
    <cellStyle name="Normal 2 2 2 2 2 5 3 6" xfId="17205" xr:uid="{00000000-0005-0000-0000-00006D130000}"/>
    <cellStyle name="Normal 2 2 2 2 2 5 4" xfId="1614" xr:uid="{00000000-0005-0000-0000-00006E130000}"/>
    <cellStyle name="Normal 2 2 2 2 2 5 4 2" xfId="4232" xr:uid="{00000000-0005-0000-0000-00006F130000}"/>
    <cellStyle name="Normal 2 2 2 2 2 5 4 2 2" xfId="12378" xr:uid="{00000000-0005-0000-0000-000070130000}"/>
    <cellStyle name="Normal 2 2 2 2 2 5 4 2 2 2" xfId="28674" xr:uid="{00000000-0005-0000-0000-000071130000}"/>
    <cellStyle name="Normal 2 2 2 2 2 5 4 2 3" xfId="20528" xr:uid="{00000000-0005-0000-0000-000072130000}"/>
    <cellStyle name="Normal 2 2 2 2 2 5 4 3" xfId="6913" xr:uid="{00000000-0005-0000-0000-000073130000}"/>
    <cellStyle name="Normal 2 2 2 2 2 5 4 3 2" xfId="15059" xr:uid="{00000000-0005-0000-0000-000074130000}"/>
    <cellStyle name="Normal 2 2 2 2 2 5 4 3 2 2" xfId="31355" xr:uid="{00000000-0005-0000-0000-000075130000}"/>
    <cellStyle name="Normal 2 2 2 2 2 5 4 3 3" xfId="23209" xr:uid="{00000000-0005-0000-0000-000076130000}"/>
    <cellStyle name="Normal 2 2 2 2 2 5 4 4" xfId="9760" xr:uid="{00000000-0005-0000-0000-000077130000}"/>
    <cellStyle name="Normal 2 2 2 2 2 5 4 4 2" xfId="26056" xr:uid="{00000000-0005-0000-0000-000078130000}"/>
    <cellStyle name="Normal 2 2 2 2 2 5 4 5" xfId="17910" xr:uid="{00000000-0005-0000-0000-000079130000}"/>
    <cellStyle name="Normal 2 2 2 2 2 5 5" xfId="3014" xr:uid="{00000000-0005-0000-0000-00007A130000}"/>
    <cellStyle name="Normal 2 2 2 2 2 5 5 2" xfId="11160" xr:uid="{00000000-0005-0000-0000-00007B130000}"/>
    <cellStyle name="Normal 2 2 2 2 2 5 5 2 2" xfId="27456" xr:uid="{00000000-0005-0000-0000-00007C130000}"/>
    <cellStyle name="Normal 2 2 2 2 2 5 5 3" xfId="19310" xr:uid="{00000000-0005-0000-0000-00007D130000}"/>
    <cellStyle name="Normal 2 2 2 2 2 5 6" xfId="5503" xr:uid="{00000000-0005-0000-0000-00007E130000}"/>
    <cellStyle name="Normal 2 2 2 2 2 5 6 2" xfId="13649" xr:uid="{00000000-0005-0000-0000-00007F130000}"/>
    <cellStyle name="Normal 2 2 2 2 2 5 6 2 2" xfId="29945" xr:uid="{00000000-0005-0000-0000-000080130000}"/>
    <cellStyle name="Normal 2 2 2 2 2 5 6 3" xfId="21799" xr:uid="{00000000-0005-0000-0000-000081130000}"/>
    <cellStyle name="Normal 2 2 2 2 2 5 7" xfId="8350" xr:uid="{00000000-0005-0000-0000-000082130000}"/>
    <cellStyle name="Normal 2 2 2 2 2 5 7 2" xfId="24646" xr:uid="{00000000-0005-0000-0000-000083130000}"/>
    <cellStyle name="Normal 2 2 2 2 2 5 8" xfId="16500" xr:uid="{00000000-0005-0000-0000-000084130000}"/>
    <cellStyle name="Normal 2 2 2 2 2 6" xfId="281" xr:uid="{00000000-0005-0000-0000-000085130000}"/>
    <cellStyle name="Normal 2 2 2 2 2 6 2" xfId="625" xr:uid="{00000000-0005-0000-0000-000086130000}"/>
    <cellStyle name="Normal 2 2 2 2 2 6 2 2" xfId="1331" xr:uid="{00000000-0005-0000-0000-000087130000}"/>
    <cellStyle name="Normal 2 2 2 2 2 6 2 2 2" xfId="2741" xr:uid="{00000000-0005-0000-0000-000088130000}"/>
    <cellStyle name="Normal 2 2 2 2 2 6 2 2 2 2" xfId="5211" xr:uid="{00000000-0005-0000-0000-000089130000}"/>
    <cellStyle name="Normal 2 2 2 2 2 6 2 2 2 2 2" xfId="13357" xr:uid="{00000000-0005-0000-0000-00008A130000}"/>
    <cellStyle name="Normal 2 2 2 2 2 6 2 2 2 2 2 2" xfId="29653" xr:uid="{00000000-0005-0000-0000-00008B130000}"/>
    <cellStyle name="Normal 2 2 2 2 2 6 2 2 2 2 3" xfId="21507" xr:uid="{00000000-0005-0000-0000-00008C130000}"/>
    <cellStyle name="Normal 2 2 2 2 2 6 2 2 2 3" xfId="8040" xr:uid="{00000000-0005-0000-0000-00008D130000}"/>
    <cellStyle name="Normal 2 2 2 2 2 6 2 2 2 3 2" xfId="16186" xr:uid="{00000000-0005-0000-0000-00008E130000}"/>
    <cellStyle name="Normal 2 2 2 2 2 6 2 2 2 3 2 2" xfId="32482" xr:uid="{00000000-0005-0000-0000-00008F130000}"/>
    <cellStyle name="Normal 2 2 2 2 2 6 2 2 2 3 3" xfId="24336" xr:uid="{00000000-0005-0000-0000-000090130000}"/>
    <cellStyle name="Normal 2 2 2 2 2 6 2 2 2 4" xfId="10887" xr:uid="{00000000-0005-0000-0000-000091130000}"/>
    <cellStyle name="Normal 2 2 2 2 2 6 2 2 2 4 2" xfId="27183" xr:uid="{00000000-0005-0000-0000-000092130000}"/>
    <cellStyle name="Normal 2 2 2 2 2 6 2 2 2 5" xfId="19037" xr:uid="{00000000-0005-0000-0000-000093130000}"/>
    <cellStyle name="Normal 2 2 2 2 2 6 2 2 3" xfId="3993" xr:uid="{00000000-0005-0000-0000-000094130000}"/>
    <cellStyle name="Normal 2 2 2 2 2 6 2 2 3 2" xfId="12139" xr:uid="{00000000-0005-0000-0000-000095130000}"/>
    <cellStyle name="Normal 2 2 2 2 2 6 2 2 3 2 2" xfId="28435" xr:uid="{00000000-0005-0000-0000-000096130000}"/>
    <cellStyle name="Normal 2 2 2 2 2 6 2 2 3 3" xfId="20289" xr:uid="{00000000-0005-0000-0000-000097130000}"/>
    <cellStyle name="Normal 2 2 2 2 2 6 2 2 4" xfId="6630" xr:uid="{00000000-0005-0000-0000-000098130000}"/>
    <cellStyle name="Normal 2 2 2 2 2 6 2 2 4 2" xfId="14776" xr:uid="{00000000-0005-0000-0000-000099130000}"/>
    <cellStyle name="Normal 2 2 2 2 2 6 2 2 4 2 2" xfId="31072" xr:uid="{00000000-0005-0000-0000-00009A130000}"/>
    <cellStyle name="Normal 2 2 2 2 2 6 2 2 4 3" xfId="22926" xr:uid="{00000000-0005-0000-0000-00009B130000}"/>
    <cellStyle name="Normal 2 2 2 2 2 6 2 2 5" xfId="9477" xr:uid="{00000000-0005-0000-0000-00009C130000}"/>
    <cellStyle name="Normal 2 2 2 2 2 6 2 2 5 2" xfId="25773" xr:uid="{00000000-0005-0000-0000-00009D130000}"/>
    <cellStyle name="Normal 2 2 2 2 2 6 2 2 6" xfId="17627" xr:uid="{00000000-0005-0000-0000-00009E130000}"/>
    <cellStyle name="Normal 2 2 2 2 2 6 2 3" xfId="2036" xr:uid="{00000000-0005-0000-0000-00009F130000}"/>
    <cellStyle name="Normal 2 2 2 2 2 6 2 3 2" xfId="4602" xr:uid="{00000000-0005-0000-0000-0000A0130000}"/>
    <cellStyle name="Normal 2 2 2 2 2 6 2 3 2 2" xfId="12748" xr:uid="{00000000-0005-0000-0000-0000A1130000}"/>
    <cellStyle name="Normal 2 2 2 2 2 6 2 3 2 2 2" xfId="29044" xr:uid="{00000000-0005-0000-0000-0000A2130000}"/>
    <cellStyle name="Normal 2 2 2 2 2 6 2 3 2 3" xfId="20898" xr:uid="{00000000-0005-0000-0000-0000A3130000}"/>
    <cellStyle name="Normal 2 2 2 2 2 6 2 3 3" xfId="7335" xr:uid="{00000000-0005-0000-0000-0000A4130000}"/>
    <cellStyle name="Normal 2 2 2 2 2 6 2 3 3 2" xfId="15481" xr:uid="{00000000-0005-0000-0000-0000A5130000}"/>
    <cellStyle name="Normal 2 2 2 2 2 6 2 3 3 2 2" xfId="31777" xr:uid="{00000000-0005-0000-0000-0000A6130000}"/>
    <cellStyle name="Normal 2 2 2 2 2 6 2 3 3 3" xfId="23631" xr:uid="{00000000-0005-0000-0000-0000A7130000}"/>
    <cellStyle name="Normal 2 2 2 2 2 6 2 3 4" xfId="10182" xr:uid="{00000000-0005-0000-0000-0000A8130000}"/>
    <cellStyle name="Normal 2 2 2 2 2 6 2 3 4 2" xfId="26478" xr:uid="{00000000-0005-0000-0000-0000A9130000}"/>
    <cellStyle name="Normal 2 2 2 2 2 6 2 3 5" xfId="18332" xr:uid="{00000000-0005-0000-0000-0000AA130000}"/>
    <cellStyle name="Normal 2 2 2 2 2 6 2 4" xfId="3384" xr:uid="{00000000-0005-0000-0000-0000AB130000}"/>
    <cellStyle name="Normal 2 2 2 2 2 6 2 4 2" xfId="11530" xr:uid="{00000000-0005-0000-0000-0000AC130000}"/>
    <cellStyle name="Normal 2 2 2 2 2 6 2 4 2 2" xfId="27826" xr:uid="{00000000-0005-0000-0000-0000AD130000}"/>
    <cellStyle name="Normal 2 2 2 2 2 6 2 4 3" xfId="19680" xr:uid="{00000000-0005-0000-0000-0000AE130000}"/>
    <cellStyle name="Normal 2 2 2 2 2 6 2 5" xfId="5925" xr:uid="{00000000-0005-0000-0000-0000AF130000}"/>
    <cellStyle name="Normal 2 2 2 2 2 6 2 5 2" xfId="14071" xr:uid="{00000000-0005-0000-0000-0000B0130000}"/>
    <cellStyle name="Normal 2 2 2 2 2 6 2 5 2 2" xfId="30367" xr:uid="{00000000-0005-0000-0000-0000B1130000}"/>
    <cellStyle name="Normal 2 2 2 2 2 6 2 5 3" xfId="22221" xr:uid="{00000000-0005-0000-0000-0000B2130000}"/>
    <cellStyle name="Normal 2 2 2 2 2 6 2 6" xfId="8772" xr:uid="{00000000-0005-0000-0000-0000B3130000}"/>
    <cellStyle name="Normal 2 2 2 2 2 6 2 6 2" xfId="25068" xr:uid="{00000000-0005-0000-0000-0000B4130000}"/>
    <cellStyle name="Normal 2 2 2 2 2 6 2 7" xfId="16922" xr:uid="{00000000-0005-0000-0000-0000B5130000}"/>
    <cellStyle name="Normal 2 2 2 2 2 6 3" xfId="987" xr:uid="{00000000-0005-0000-0000-0000B6130000}"/>
    <cellStyle name="Normal 2 2 2 2 2 6 3 2" xfId="2397" xr:uid="{00000000-0005-0000-0000-0000B7130000}"/>
    <cellStyle name="Normal 2 2 2 2 2 6 3 2 2" xfId="4915" xr:uid="{00000000-0005-0000-0000-0000B8130000}"/>
    <cellStyle name="Normal 2 2 2 2 2 6 3 2 2 2" xfId="13061" xr:uid="{00000000-0005-0000-0000-0000B9130000}"/>
    <cellStyle name="Normal 2 2 2 2 2 6 3 2 2 2 2" xfId="29357" xr:uid="{00000000-0005-0000-0000-0000BA130000}"/>
    <cellStyle name="Normal 2 2 2 2 2 6 3 2 2 3" xfId="21211" xr:uid="{00000000-0005-0000-0000-0000BB130000}"/>
    <cellStyle name="Normal 2 2 2 2 2 6 3 2 3" xfId="7696" xr:uid="{00000000-0005-0000-0000-0000BC130000}"/>
    <cellStyle name="Normal 2 2 2 2 2 6 3 2 3 2" xfId="15842" xr:uid="{00000000-0005-0000-0000-0000BD130000}"/>
    <cellStyle name="Normal 2 2 2 2 2 6 3 2 3 2 2" xfId="32138" xr:uid="{00000000-0005-0000-0000-0000BE130000}"/>
    <cellStyle name="Normal 2 2 2 2 2 6 3 2 3 3" xfId="23992" xr:uid="{00000000-0005-0000-0000-0000BF130000}"/>
    <cellStyle name="Normal 2 2 2 2 2 6 3 2 4" xfId="10543" xr:uid="{00000000-0005-0000-0000-0000C0130000}"/>
    <cellStyle name="Normal 2 2 2 2 2 6 3 2 4 2" xfId="26839" xr:uid="{00000000-0005-0000-0000-0000C1130000}"/>
    <cellStyle name="Normal 2 2 2 2 2 6 3 2 5" xfId="18693" xr:uid="{00000000-0005-0000-0000-0000C2130000}"/>
    <cellStyle name="Normal 2 2 2 2 2 6 3 3" xfId="3697" xr:uid="{00000000-0005-0000-0000-0000C3130000}"/>
    <cellStyle name="Normal 2 2 2 2 2 6 3 3 2" xfId="11843" xr:uid="{00000000-0005-0000-0000-0000C4130000}"/>
    <cellStyle name="Normal 2 2 2 2 2 6 3 3 2 2" xfId="28139" xr:uid="{00000000-0005-0000-0000-0000C5130000}"/>
    <cellStyle name="Normal 2 2 2 2 2 6 3 3 3" xfId="19993" xr:uid="{00000000-0005-0000-0000-0000C6130000}"/>
    <cellStyle name="Normal 2 2 2 2 2 6 3 4" xfId="6286" xr:uid="{00000000-0005-0000-0000-0000C7130000}"/>
    <cellStyle name="Normal 2 2 2 2 2 6 3 4 2" xfId="14432" xr:uid="{00000000-0005-0000-0000-0000C8130000}"/>
    <cellStyle name="Normal 2 2 2 2 2 6 3 4 2 2" xfId="30728" xr:uid="{00000000-0005-0000-0000-0000C9130000}"/>
    <cellStyle name="Normal 2 2 2 2 2 6 3 4 3" xfId="22582" xr:uid="{00000000-0005-0000-0000-0000CA130000}"/>
    <cellStyle name="Normal 2 2 2 2 2 6 3 5" xfId="9133" xr:uid="{00000000-0005-0000-0000-0000CB130000}"/>
    <cellStyle name="Normal 2 2 2 2 2 6 3 5 2" xfId="25429" xr:uid="{00000000-0005-0000-0000-0000CC130000}"/>
    <cellStyle name="Normal 2 2 2 2 2 6 3 6" xfId="17283" xr:uid="{00000000-0005-0000-0000-0000CD130000}"/>
    <cellStyle name="Normal 2 2 2 2 2 6 4" xfId="1692" xr:uid="{00000000-0005-0000-0000-0000CE130000}"/>
    <cellStyle name="Normal 2 2 2 2 2 6 4 2" xfId="4306" xr:uid="{00000000-0005-0000-0000-0000CF130000}"/>
    <cellStyle name="Normal 2 2 2 2 2 6 4 2 2" xfId="12452" xr:uid="{00000000-0005-0000-0000-0000D0130000}"/>
    <cellStyle name="Normal 2 2 2 2 2 6 4 2 2 2" xfId="28748" xr:uid="{00000000-0005-0000-0000-0000D1130000}"/>
    <cellStyle name="Normal 2 2 2 2 2 6 4 2 3" xfId="20602" xr:uid="{00000000-0005-0000-0000-0000D2130000}"/>
    <cellStyle name="Normal 2 2 2 2 2 6 4 3" xfId="6991" xr:uid="{00000000-0005-0000-0000-0000D3130000}"/>
    <cellStyle name="Normal 2 2 2 2 2 6 4 3 2" xfId="15137" xr:uid="{00000000-0005-0000-0000-0000D4130000}"/>
    <cellStyle name="Normal 2 2 2 2 2 6 4 3 2 2" xfId="31433" xr:uid="{00000000-0005-0000-0000-0000D5130000}"/>
    <cellStyle name="Normal 2 2 2 2 2 6 4 3 3" xfId="23287" xr:uid="{00000000-0005-0000-0000-0000D6130000}"/>
    <cellStyle name="Normal 2 2 2 2 2 6 4 4" xfId="9838" xr:uid="{00000000-0005-0000-0000-0000D7130000}"/>
    <cellStyle name="Normal 2 2 2 2 2 6 4 4 2" xfId="26134" xr:uid="{00000000-0005-0000-0000-0000D8130000}"/>
    <cellStyle name="Normal 2 2 2 2 2 6 4 5" xfId="17988" xr:uid="{00000000-0005-0000-0000-0000D9130000}"/>
    <cellStyle name="Normal 2 2 2 2 2 6 5" xfId="3088" xr:uid="{00000000-0005-0000-0000-0000DA130000}"/>
    <cellStyle name="Normal 2 2 2 2 2 6 5 2" xfId="11234" xr:uid="{00000000-0005-0000-0000-0000DB130000}"/>
    <cellStyle name="Normal 2 2 2 2 2 6 5 2 2" xfId="27530" xr:uid="{00000000-0005-0000-0000-0000DC130000}"/>
    <cellStyle name="Normal 2 2 2 2 2 6 5 3" xfId="19384" xr:uid="{00000000-0005-0000-0000-0000DD130000}"/>
    <cellStyle name="Normal 2 2 2 2 2 6 6" xfId="5581" xr:uid="{00000000-0005-0000-0000-0000DE130000}"/>
    <cellStyle name="Normal 2 2 2 2 2 6 6 2" xfId="13727" xr:uid="{00000000-0005-0000-0000-0000DF130000}"/>
    <cellStyle name="Normal 2 2 2 2 2 6 6 2 2" xfId="30023" xr:uid="{00000000-0005-0000-0000-0000E0130000}"/>
    <cellStyle name="Normal 2 2 2 2 2 6 6 3" xfId="21877" xr:uid="{00000000-0005-0000-0000-0000E1130000}"/>
    <cellStyle name="Normal 2 2 2 2 2 6 7" xfId="8428" xr:uid="{00000000-0005-0000-0000-0000E2130000}"/>
    <cellStyle name="Normal 2 2 2 2 2 6 7 2" xfId="24724" xr:uid="{00000000-0005-0000-0000-0000E3130000}"/>
    <cellStyle name="Normal 2 2 2 2 2 6 8" xfId="16578" xr:uid="{00000000-0005-0000-0000-0000E4130000}"/>
    <cellStyle name="Normal 2 2 2 2 2 7" xfId="371" xr:uid="{00000000-0005-0000-0000-0000E5130000}"/>
    <cellStyle name="Normal 2 2 2 2 2 7 2" xfId="1077" xr:uid="{00000000-0005-0000-0000-0000E6130000}"/>
    <cellStyle name="Normal 2 2 2 2 2 7 2 2" xfId="2487" xr:uid="{00000000-0005-0000-0000-0000E7130000}"/>
    <cellStyle name="Normal 2 2 2 2 2 7 2 2 2" xfId="4989" xr:uid="{00000000-0005-0000-0000-0000E8130000}"/>
    <cellStyle name="Normal 2 2 2 2 2 7 2 2 2 2" xfId="13135" xr:uid="{00000000-0005-0000-0000-0000E9130000}"/>
    <cellStyle name="Normal 2 2 2 2 2 7 2 2 2 2 2" xfId="29431" xr:uid="{00000000-0005-0000-0000-0000EA130000}"/>
    <cellStyle name="Normal 2 2 2 2 2 7 2 2 2 3" xfId="21285" xr:uid="{00000000-0005-0000-0000-0000EB130000}"/>
    <cellStyle name="Normal 2 2 2 2 2 7 2 2 3" xfId="7786" xr:uid="{00000000-0005-0000-0000-0000EC130000}"/>
    <cellStyle name="Normal 2 2 2 2 2 7 2 2 3 2" xfId="15932" xr:uid="{00000000-0005-0000-0000-0000ED130000}"/>
    <cellStyle name="Normal 2 2 2 2 2 7 2 2 3 2 2" xfId="32228" xr:uid="{00000000-0005-0000-0000-0000EE130000}"/>
    <cellStyle name="Normal 2 2 2 2 2 7 2 2 3 3" xfId="24082" xr:uid="{00000000-0005-0000-0000-0000EF130000}"/>
    <cellStyle name="Normal 2 2 2 2 2 7 2 2 4" xfId="10633" xr:uid="{00000000-0005-0000-0000-0000F0130000}"/>
    <cellStyle name="Normal 2 2 2 2 2 7 2 2 4 2" xfId="26929" xr:uid="{00000000-0005-0000-0000-0000F1130000}"/>
    <cellStyle name="Normal 2 2 2 2 2 7 2 2 5" xfId="18783" xr:uid="{00000000-0005-0000-0000-0000F2130000}"/>
    <cellStyle name="Normal 2 2 2 2 2 7 2 3" xfId="3771" xr:uid="{00000000-0005-0000-0000-0000F3130000}"/>
    <cellStyle name="Normal 2 2 2 2 2 7 2 3 2" xfId="11917" xr:uid="{00000000-0005-0000-0000-0000F4130000}"/>
    <cellStyle name="Normal 2 2 2 2 2 7 2 3 2 2" xfId="28213" xr:uid="{00000000-0005-0000-0000-0000F5130000}"/>
    <cellStyle name="Normal 2 2 2 2 2 7 2 3 3" xfId="20067" xr:uid="{00000000-0005-0000-0000-0000F6130000}"/>
    <cellStyle name="Normal 2 2 2 2 2 7 2 4" xfId="6376" xr:uid="{00000000-0005-0000-0000-0000F7130000}"/>
    <cellStyle name="Normal 2 2 2 2 2 7 2 4 2" xfId="14522" xr:uid="{00000000-0005-0000-0000-0000F8130000}"/>
    <cellStyle name="Normal 2 2 2 2 2 7 2 4 2 2" xfId="30818" xr:uid="{00000000-0005-0000-0000-0000F9130000}"/>
    <cellStyle name="Normal 2 2 2 2 2 7 2 4 3" xfId="22672" xr:uid="{00000000-0005-0000-0000-0000FA130000}"/>
    <cellStyle name="Normal 2 2 2 2 2 7 2 5" xfId="9223" xr:uid="{00000000-0005-0000-0000-0000FB130000}"/>
    <cellStyle name="Normal 2 2 2 2 2 7 2 5 2" xfId="25519" xr:uid="{00000000-0005-0000-0000-0000FC130000}"/>
    <cellStyle name="Normal 2 2 2 2 2 7 2 6" xfId="17373" xr:uid="{00000000-0005-0000-0000-0000FD130000}"/>
    <cellStyle name="Normal 2 2 2 2 2 7 3" xfId="1782" xr:uid="{00000000-0005-0000-0000-0000FE130000}"/>
    <cellStyle name="Normal 2 2 2 2 2 7 3 2" xfId="4380" xr:uid="{00000000-0005-0000-0000-0000FF130000}"/>
    <cellStyle name="Normal 2 2 2 2 2 7 3 2 2" xfId="12526" xr:uid="{00000000-0005-0000-0000-000000140000}"/>
    <cellStyle name="Normal 2 2 2 2 2 7 3 2 2 2" xfId="28822" xr:uid="{00000000-0005-0000-0000-000001140000}"/>
    <cellStyle name="Normal 2 2 2 2 2 7 3 2 3" xfId="20676" xr:uid="{00000000-0005-0000-0000-000002140000}"/>
    <cellStyle name="Normal 2 2 2 2 2 7 3 3" xfId="7081" xr:uid="{00000000-0005-0000-0000-000003140000}"/>
    <cellStyle name="Normal 2 2 2 2 2 7 3 3 2" xfId="15227" xr:uid="{00000000-0005-0000-0000-000004140000}"/>
    <cellStyle name="Normal 2 2 2 2 2 7 3 3 2 2" xfId="31523" xr:uid="{00000000-0005-0000-0000-000005140000}"/>
    <cellStyle name="Normal 2 2 2 2 2 7 3 3 3" xfId="23377" xr:uid="{00000000-0005-0000-0000-000006140000}"/>
    <cellStyle name="Normal 2 2 2 2 2 7 3 4" xfId="9928" xr:uid="{00000000-0005-0000-0000-000007140000}"/>
    <cellStyle name="Normal 2 2 2 2 2 7 3 4 2" xfId="26224" xr:uid="{00000000-0005-0000-0000-000008140000}"/>
    <cellStyle name="Normal 2 2 2 2 2 7 3 5" xfId="18078" xr:uid="{00000000-0005-0000-0000-000009140000}"/>
    <cellStyle name="Normal 2 2 2 2 2 7 4" xfId="3162" xr:uid="{00000000-0005-0000-0000-00000A140000}"/>
    <cellStyle name="Normal 2 2 2 2 2 7 4 2" xfId="11308" xr:uid="{00000000-0005-0000-0000-00000B140000}"/>
    <cellStyle name="Normal 2 2 2 2 2 7 4 2 2" xfId="27604" xr:uid="{00000000-0005-0000-0000-00000C140000}"/>
    <cellStyle name="Normal 2 2 2 2 2 7 4 3" xfId="19458" xr:uid="{00000000-0005-0000-0000-00000D140000}"/>
    <cellStyle name="Normal 2 2 2 2 2 7 5" xfId="5671" xr:uid="{00000000-0005-0000-0000-00000E140000}"/>
    <cellStyle name="Normal 2 2 2 2 2 7 5 2" xfId="13817" xr:uid="{00000000-0005-0000-0000-00000F140000}"/>
    <cellStyle name="Normal 2 2 2 2 2 7 5 2 2" xfId="30113" xr:uid="{00000000-0005-0000-0000-000010140000}"/>
    <cellStyle name="Normal 2 2 2 2 2 7 5 3" xfId="21967" xr:uid="{00000000-0005-0000-0000-000011140000}"/>
    <cellStyle name="Normal 2 2 2 2 2 7 6" xfId="8518" xr:uid="{00000000-0005-0000-0000-000012140000}"/>
    <cellStyle name="Normal 2 2 2 2 2 7 6 2" xfId="24814" xr:uid="{00000000-0005-0000-0000-000013140000}"/>
    <cellStyle name="Normal 2 2 2 2 2 7 7" xfId="16668" xr:uid="{00000000-0005-0000-0000-000014140000}"/>
    <cellStyle name="Normal 2 2 2 2 2 8" xfId="733" xr:uid="{00000000-0005-0000-0000-000015140000}"/>
    <cellStyle name="Normal 2 2 2 2 2 8 2" xfId="2143" xr:uid="{00000000-0005-0000-0000-000016140000}"/>
    <cellStyle name="Normal 2 2 2 2 2 8 2 2" xfId="4693" xr:uid="{00000000-0005-0000-0000-000017140000}"/>
    <cellStyle name="Normal 2 2 2 2 2 8 2 2 2" xfId="12839" xr:uid="{00000000-0005-0000-0000-000018140000}"/>
    <cellStyle name="Normal 2 2 2 2 2 8 2 2 2 2" xfId="29135" xr:uid="{00000000-0005-0000-0000-000019140000}"/>
    <cellStyle name="Normal 2 2 2 2 2 8 2 2 3" xfId="20989" xr:uid="{00000000-0005-0000-0000-00001A140000}"/>
    <cellStyle name="Normal 2 2 2 2 2 8 2 3" xfId="7442" xr:uid="{00000000-0005-0000-0000-00001B140000}"/>
    <cellStyle name="Normal 2 2 2 2 2 8 2 3 2" xfId="15588" xr:uid="{00000000-0005-0000-0000-00001C140000}"/>
    <cellStyle name="Normal 2 2 2 2 2 8 2 3 2 2" xfId="31884" xr:uid="{00000000-0005-0000-0000-00001D140000}"/>
    <cellStyle name="Normal 2 2 2 2 2 8 2 3 3" xfId="23738" xr:uid="{00000000-0005-0000-0000-00001E140000}"/>
    <cellStyle name="Normal 2 2 2 2 2 8 2 4" xfId="10289" xr:uid="{00000000-0005-0000-0000-00001F140000}"/>
    <cellStyle name="Normal 2 2 2 2 2 8 2 4 2" xfId="26585" xr:uid="{00000000-0005-0000-0000-000020140000}"/>
    <cellStyle name="Normal 2 2 2 2 2 8 2 5" xfId="18439" xr:uid="{00000000-0005-0000-0000-000021140000}"/>
    <cellStyle name="Normal 2 2 2 2 2 8 3" xfId="3475" xr:uid="{00000000-0005-0000-0000-000022140000}"/>
    <cellStyle name="Normal 2 2 2 2 2 8 3 2" xfId="11621" xr:uid="{00000000-0005-0000-0000-000023140000}"/>
    <cellStyle name="Normal 2 2 2 2 2 8 3 2 2" xfId="27917" xr:uid="{00000000-0005-0000-0000-000024140000}"/>
    <cellStyle name="Normal 2 2 2 2 2 8 3 3" xfId="19771" xr:uid="{00000000-0005-0000-0000-000025140000}"/>
    <cellStyle name="Normal 2 2 2 2 2 8 4" xfId="6032" xr:uid="{00000000-0005-0000-0000-000026140000}"/>
    <cellStyle name="Normal 2 2 2 2 2 8 4 2" xfId="14178" xr:uid="{00000000-0005-0000-0000-000027140000}"/>
    <cellStyle name="Normal 2 2 2 2 2 8 4 2 2" xfId="30474" xr:uid="{00000000-0005-0000-0000-000028140000}"/>
    <cellStyle name="Normal 2 2 2 2 2 8 4 3" xfId="22328" xr:uid="{00000000-0005-0000-0000-000029140000}"/>
    <cellStyle name="Normal 2 2 2 2 2 8 5" xfId="8879" xr:uid="{00000000-0005-0000-0000-00002A140000}"/>
    <cellStyle name="Normal 2 2 2 2 2 8 5 2" xfId="25175" xr:uid="{00000000-0005-0000-0000-00002B140000}"/>
    <cellStyle name="Normal 2 2 2 2 2 8 6" xfId="17029" xr:uid="{00000000-0005-0000-0000-00002C140000}"/>
    <cellStyle name="Normal 2 2 2 2 2 9" xfId="1438" xr:uid="{00000000-0005-0000-0000-00002D140000}"/>
    <cellStyle name="Normal 2 2 2 2 2 9 2" xfId="4084" xr:uid="{00000000-0005-0000-0000-00002E140000}"/>
    <cellStyle name="Normal 2 2 2 2 2 9 2 2" xfId="12230" xr:uid="{00000000-0005-0000-0000-00002F140000}"/>
    <cellStyle name="Normal 2 2 2 2 2 9 2 2 2" xfId="28526" xr:uid="{00000000-0005-0000-0000-000030140000}"/>
    <cellStyle name="Normal 2 2 2 2 2 9 2 3" xfId="20380" xr:uid="{00000000-0005-0000-0000-000031140000}"/>
    <cellStyle name="Normal 2 2 2 2 2 9 3" xfId="6737" xr:uid="{00000000-0005-0000-0000-000032140000}"/>
    <cellStyle name="Normal 2 2 2 2 2 9 3 2" xfId="14883" xr:uid="{00000000-0005-0000-0000-000033140000}"/>
    <cellStyle name="Normal 2 2 2 2 2 9 3 2 2" xfId="31179" xr:uid="{00000000-0005-0000-0000-000034140000}"/>
    <cellStyle name="Normal 2 2 2 2 2 9 3 3" xfId="23033" xr:uid="{00000000-0005-0000-0000-000035140000}"/>
    <cellStyle name="Normal 2 2 2 2 2 9 4" xfId="9584" xr:uid="{00000000-0005-0000-0000-000036140000}"/>
    <cellStyle name="Normal 2 2 2 2 2 9 4 2" xfId="25880" xr:uid="{00000000-0005-0000-0000-000037140000}"/>
    <cellStyle name="Normal 2 2 2 2 2 9 5" xfId="17734" xr:uid="{00000000-0005-0000-0000-000038140000}"/>
    <cellStyle name="Normal 2 2 2 2 3" xfId="38" xr:uid="{00000000-0005-0000-0000-000039140000}"/>
    <cellStyle name="Normal 2 2 2 2 3 10" xfId="5338" xr:uid="{00000000-0005-0000-0000-00003A140000}"/>
    <cellStyle name="Normal 2 2 2 2 3 10 2" xfId="13484" xr:uid="{00000000-0005-0000-0000-00003B140000}"/>
    <cellStyle name="Normal 2 2 2 2 3 10 2 2" xfId="29780" xr:uid="{00000000-0005-0000-0000-00003C140000}"/>
    <cellStyle name="Normal 2 2 2 2 3 10 3" xfId="21634" xr:uid="{00000000-0005-0000-0000-00003D140000}"/>
    <cellStyle name="Normal 2 2 2 2 3 11" xfId="8185" xr:uid="{00000000-0005-0000-0000-00003E140000}"/>
    <cellStyle name="Normal 2 2 2 2 3 11 2" xfId="24481" xr:uid="{00000000-0005-0000-0000-00003F140000}"/>
    <cellStyle name="Normal 2 2 2 2 3 12" xfId="16335" xr:uid="{00000000-0005-0000-0000-000040140000}"/>
    <cellStyle name="Normal 2 2 2 2 3 2" xfId="82" xr:uid="{00000000-0005-0000-0000-000041140000}"/>
    <cellStyle name="Normal 2 2 2 2 3 2 10" xfId="8229" xr:uid="{00000000-0005-0000-0000-000042140000}"/>
    <cellStyle name="Normal 2 2 2 2 3 2 10 2" xfId="24525" xr:uid="{00000000-0005-0000-0000-000043140000}"/>
    <cellStyle name="Normal 2 2 2 2 3 2 11" xfId="16379" xr:uid="{00000000-0005-0000-0000-000044140000}"/>
    <cellStyle name="Normal 2 2 2 2 3 2 2" xfId="172" xr:uid="{00000000-0005-0000-0000-000045140000}"/>
    <cellStyle name="Normal 2 2 2 2 3 2 2 2" xfId="516" xr:uid="{00000000-0005-0000-0000-000046140000}"/>
    <cellStyle name="Normal 2 2 2 2 3 2 2 2 2" xfId="1222" xr:uid="{00000000-0005-0000-0000-000047140000}"/>
    <cellStyle name="Normal 2 2 2 2 3 2 2 2 2 2" xfId="2632" xr:uid="{00000000-0005-0000-0000-000048140000}"/>
    <cellStyle name="Normal 2 2 2 2 3 2 2 2 2 2 2" xfId="5108" xr:uid="{00000000-0005-0000-0000-000049140000}"/>
    <cellStyle name="Normal 2 2 2 2 3 2 2 2 2 2 2 2" xfId="13254" xr:uid="{00000000-0005-0000-0000-00004A140000}"/>
    <cellStyle name="Normal 2 2 2 2 3 2 2 2 2 2 2 2 2" xfId="29550" xr:uid="{00000000-0005-0000-0000-00004B140000}"/>
    <cellStyle name="Normal 2 2 2 2 3 2 2 2 2 2 2 3" xfId="21404" xr:uid="{00000000-0005-0000-0000-00004C140000}"/>
    <cellStyle name="Normal 2 2 2 2 3 2 2 2 2 2 3" xfId="7931" xr:uid="{00000000-0005-0000-0000-00004D140000}"/>
    <cellStyle name="Normal 2 2 2 2 3 2 2 2 2 2 3 2" xfId="16077" xr:uid="{00000000-0005-0000-0000-00004E140000}"/>
    <cellStyle name="Normal 2 2 2 2 3 2 2 2 2 2 3 2 2" xfId="32373" xr:uid="{00000000-0005-0000-0000-00004F140000}"/>
    <cellStyle name="Normal 2 2 2 2 3 2 2 2 2 2 3 3" xfId="24227" xr:uid="{00000000-0005-0000-0000-000050140000}"/>
    <cellStyle name="Normal 2 2 2 2 3 2 2 2 2 2 4" xfId="10778" xr:uid="{00000000-0005-0000-0000-000051140000}"/>
    <cellStyle name="Normal 2 2 2 2 3 2 2 2 2 2 4 2" xfId="27074" xr:uid="{00000000-0005-0000-0000-000052140000}"/>
    <cellStyle name="Normal 2 2 2 2 3 2 2 2 2 2 5" xfId="18928" xr:uid="{00000000-0005-0000-0000-000053140000}"/>
    <cellStyle name="Normal 2 2 2 2 3 2 2 2 2 3" xfId="3890" xr:uid="{00000000-0005-0000-0000-000054140000}"/>
    <cellStyle name="Normal 2 2 2 2 3 2 2 2 2 3 2" xfId="12036" xr:uid="{00000000-0005-0000-0000-000055140000}"/>
    <cellStyle name="Normal 2 2 2 2 3 2 2 2 2 3 2 2" xfId="28332" xr:uid="{00000000-0005-0000-0000-000056140000}"/>
    <cellStyle name="Normal 2 2 2 2 3 2 2 2 2 3 3" xfId="20186" xr:uid="{00000000-0005-0000-0000-000057140000}"/>
    <cellStyle name="Normal 2 2 2 2 3 2 2 2 2 4" xfId="6521" xr:uid="{00000000-0005-0000-0000-000058140000}"/>
    <cellStyle name="Normal 2 2 2 2 3 2 2 2 2 4 2" xfId="14667" xr:uid="{00000000-0005-0000-0000-000059140000}"/>
    <cellStyle name="Normal 2 2 2 2 3 2 2 2 2 4 2 2" xfId="30963" xr:uid="{00000000-0005-0000-0000-00005A140000}"/>
    <cellStyle name="Normal 2 2 2 2 3 2 2 2 2 4 3" xfId="22817" xr:uid="{00000000-0005-0000-0000-00005B140000}"/>
    <cellStyle name="Normal 2 2 2 2 3 2 2 2 2 5" xfId="9368" xr:uid="{00000000-0005-0000-0000-00005C140000}"/>
    <cellStyle name="Normal 2 2 2 2 3 2 2 2 2 5 2" xfId="25664" xr:uid="{00000000-0005-0000-0000-00005D140000}"/>
    <cellStyle name="Normal 2 2 2 2 3 2 2 2 2 6" xfId="17518" xr:uid="{00000000-0005-0000-0000-00005E140000}"/>
    <cellStyle name="Normal 2 2 2 2 3 2 2 2 3" xfId="1927" xr:uid="{00000000-0005-0000-0000-00005F140000}"/>
    <cellStyle name="Normal 2 2 2 2 3 2 2 2 3 2" xfId="4499" xr:uid="{00000000-0005-0000-0000-000060140000}"/>
    <cellStyle name="Normal 2 2 2 2 3 2 2 2 3 2 2" xfId="12645" xr:uid="{00000000-0005-0000-0000-000061140000}"/>
    <cellStyle name="Normal 2 2 2 2 3 2 2 2 3 2 2 2" xfId="28941" xr:uid="{00000000-0005-0000-0000-000062140000}"/>
    <cellStyle name="Normal 2 2 2 2 3 2 2 2 3 2 3" xfId="20795" xr:uid="{00000000-0005-0000-0000-000063140000}"/>
    <cellStyle name="Normal 2 2 2 2 3 2 2 2 3 3" xfId="7226" xr:uid="{00000000-0005-0000-0000-000064140000}"/>
    <cellStyle name="Normal 2 2 2 2 3 2 2 2 3 3 2" xfId="15372" xr:uid="{00000000-0005-0000-0000-000065140000}"/>
    <cellStyle name="Normal 2 2 2 2 3 2 2 2 3 3 2 2" xfId="31668" xr:uid="{00000000-0005-0000-0000-000066140000}"/>
    <cellStyle name="Normal 2 2 2 2 3 2 2 2 3 3 3" xfId="23522" xr:uid="{00000000-0005-0000-0000-000067140000}"/>
    <cellStyle name="Normal 2 2 2 2 3 2 2 2 3 4" xfId="10073" xr:uid="{00000000-0005-0000-0000-000068140000}"/>
    <cellStyle name="Normal 2 2 2 2 3 2 2 2 3 4 2" xfId="26369" xr:uid="{00000000-0005-0000-0000-000069140000}"/>
    <cellStyle name="Normal 2 2 2 2 3 2 2 2 3 5" xfId="18223" xr:uid="{00000000-0005-0000-0000-00006A140000}"/>
    <cellStyle name="Normal 2 2 2 2 3 2 2 2 4" xfId="3281" xr:uid="{00000000-0005-0000-0000-00006B140000}"/>
    <cellStyle name="Normal 2 2 2 2 3 2 2 2 4 2" xfId="11427" xr:uid="{00000000-0005-0000-0000-00006C140000}"/>
    <cellStyle name="Normal 2 2 2 2 3 2 2 2 4 2 2" xfId="27723" xr:uid="{00000000-0005-0000-0000-00006D140000}"/>
    <cellStyle name="Normal 2 2 2 2 3 2 2 2 4 3" xfId="19577" xr:uid="{00000000-0005-0000-0000-00006E140000}"/>
    <cellStyle name="Normal 2 2 2 2 3 2 2 2 5" xfId="5816" xr:uid="{00000000-0005-0000-0000-00006F140000}"/>
    <cellStyle name="Normal 2 2 2 2 3 2 2 2 5 2" xfId="13962" xr:uid="{00000000-0005-0000-0000-000070140000}"/>
    <cellStyle name="Normal 2 2 2 2 3 2 2 2 5 2 2" xfId="30258" xr:uid="{00000000-0005-0000-0000-000071140000}"/>
    <cellStyle name="Normal 2 2 2 2 3 2 2 2 5 3" xfId="22112" xr:uid="{00000000-0005-0000-0000-000072140000}"/>
    <cellStyle name="Normal 2 2 2 2 3 2 2 2 6" xfId="8663" xr:uid="{00000000-0005-0000-0000-000073140000}"/>
    <cellStyle name="Normal 2 2 2 2 3 2 2 2 6 2" xfId="24959" xr:uid="{00000000-0005-0000-0000-000074140000}"/>
    <cellStyle name="Normal 2 2 2 2 3 2 2 2 7" xfId="16813" xr:uid="{00000000-0005-0000-0000-000075140000}"/>
    <cellStyle name="Normal 2 2 2 2 3 2 2 3" xfId="878" xr:uid="{00000000-0005-0000-0000-000076140000}"/>
    <cellStyle name="Normal 2 2 2 2 3 2 2 3 2" xfId="2288" xr:uid="{00000000-0005-0000-0000-000077140000}"/>
    <cellStyle name="Normal 2 2 2 2 3 2 2 3 2 2" xfId="4812" xr:uid="{00000000-0005-0000-0000-000078140000}"/>
    <cellStyle name="Normal 2 2 2 2 3 2 2 3 2 2 2" xfId="12958" xr:uid="{00000000-0005-0000-0000-000079140000}"/>
    <cellStyle name="Normal 2 2 2 2 3 2 2 3 2 2 2 2" xfId="29254" xr:uid="{00000000-0005-0000-0000-00007A140000}"/>
    <cellStyle name="Normal 2 2 2 2 3 2 2 3 2 2 3" xfId="21108" xr:uid="{00000000-0005-0000-0000-00007B140000}"/>
    <cellStyle name="Normal 2 2 2 2 3 2 2 3 2 3" xfId="7587" xr:uid="{00000000-0005-0000-0000-00007C140000}"/>
    <cellStyle name="Normal 2 2 2 2 3 2 2 3 2 3 2" xfId="15733" xr:uid="{00000000-0005-0000-0000-00007D140000}"/>
    <cellStyle name="Normal 2 2 2 2 3 2 2 3 2 3 2 2" xfId="32029" xr:uid="{00000000-0005-0000-0000-00007E140000}"/>
    <cellStyle name="Normal 2 2 2 2 3 2 2 3 2 3 3" xfId="23883" xr:uid="{00000000-0005-0000-0000-00007F140000}"/>
    <cellStyle name="Normal 2 2 2 2 3 2 2 3 2 4" xfId="10434" xr:uid="{00000000-0005-0000-0000-000080140000}"/>
    <cellStyle name="Normal 2 2 2 2 3 2 2 3 2 4 2" xfId="26730" xr:uid="{00000000-0005-0000-0000-000081140000}"/>
    <cellStyle name="Normal 2 2 2 2 3 2 2 3 2 5" xfId="18584" xr:uid="{00000000-0005-0000-0000-000082140000}"/>
    <cellStyle name="Normal 2 2 2 2 3 2 2 3 3" xfId="3594" xr:uid="{00000000-0005-0000-0000-000083140000}"/>
    <cellStyle name="Normal 2 2 2 2 3 2 2 3 3 2" xfId="11740" xr:uid="{00000000-0005-0000-0000-000084140000}"/>
    <cellStyle name="Normal 2 2 2 2 3 2 2 3 3 2 2" xfId="28036" xr:uid="{00000000-0005-0000-0000-000085140000}"/>
    <cellStyle name="Normal 2 2 2 2 3 2 2 3 3 3" xfId="19890" xr:uid="{00000000-0005-0000-0000-000086140000}"/>
    <cellStyle name="Normal 2 2 2 2 3 2 2 3 4" xfId="6177" xr:uid="{00000000-0005-0000-0000-000087140000}"/>
    <cellStyle name="Normal 2 2 2 2 3 2 2 3 4 2" xfId="14323" xr:uid="{00000000-0005-0000-0000-000088140000}"/>
    <cellStyle name="Normal 2 2 2 2 3 2 2 3 4 2 2" xfId="30619" xr:uid="{00000000-0005-0000-0000-000089140000}"/>
    <cellStyle name="Normal 2 2 2 2 3 2 2 3 4 3" xfId="22473" xr:uid="{00000000-0005-0000-0000-00008A140000}"/>
    <cellStyle name="Normal 2 2 2 2 3 2 2 3 5" xfId="9024" xr:uid="{00000000-0005-0000-0000-00008B140000}"/>
    <cellStyle name="Normal 2 2 2 2 3 2 2 3 5 2" xfId="25320" xr:uid="{00000000-0005-0000-0000-00008C140000}"/>
    <cellStyle name="Normal 2 2 2 2 3 2 2 3 6" xfId="17174" xr:uid="{00000000-0005-0000-0000-00008D140000}"/>
    <cellStyle name="Normal 2 2 2 2 3 2 2 4" xfId="1583" xr:uid="{00000000-0005-0000-0000-00008E140000}"/>
    <cellStyle name="Normal 2 2 2 2 3 2 2 4 2" xfId="4203" xr:uid="{00000000-0005-0000-0000-00008F140000}"/>
    <cellStyle name="Normal 2 2 2 2 3 2 2 4 2 2" xfId="12349" xr:uid="{00000000-0005-0000-0000-000090140000}"/>
    <cellStyle name="Normal 2 2 2 2 3 2 2 4 2 2 2" xfId="28645" xr:uid="{00000000-0005-0000-0000-000091140000}"/>
    <cellStyle name="Normal 2 2 2 2 3 2 2 4 2 3" xfId="20499" xr:uid="{00000000-0005-0000-0000-000092140000}"/>
    <cellStyle name="Normal 2 2 2 2 3 2 2 4 3" xfId="6882" xr:uid="{00000000-0005-0000-0000-000093140000}"/>
    <cellStyle name="Normal 2 2 2 2 3 2 2 4 3 2" xfId="15028" xr:uid="{00000000-0005-0000-0000-000094140000}"/>
    <cellStyle name="Normal 2 2 2 2 3 2 2 4 3 2 2" xfId="31324" xr:uid="{00000000-0005-0000-0000-000095140000}"/>
    <cellStyle name="Normal 2 2 2 2 3 2 2 4 3 3" xfId="23178" xr:uid="{00000000-0005-0000-0000-000096140000}"/>
    <cellStyle name="Normal 2 2 2 2 3 2 2 4 4" xfId="9729" xr:uid="{00000000-0005-0000-0000-000097140000}"/>
    <cellStyle name="Normal 2 2 2 2 3 2 2 4 4 2" xfId="26025" xr:uid="{00000000-0005-0000-0000-000098140000}"/>
    <cellStyle name="Normal 2 2 2 2 3 2 2 4 5" xfId="17879" xr:uid="{00000000-0005-0000-0000-000099140000}"/>
    <cellStyle name="Normal 2 2 2 2 3 2 2 5" xfId="2985" xr:uid="{00000000-0005-0000-0000-00009A140000}"/>
    <cellStyle name="Normal 2 2 2 2 3 2 2 5 2" xfId="11131" xr:uid="{00000000-0005-0000-0000-00009B140000}"/>
    <cellStyle name="Normal 2 2 2 2 3 2 2 5 2 2" xfId="27427" xr:uid="{00000000-0005-0000-0000-00009C140000}"/>
    <cellStyle name="Normal 2 2 2 2 3 2 2 5 3" xfId="19281" xr:uid="{00000000-0005-0000-0000-00009D140000}"/>
    <cellStyle name="Normal 2 2 2 2 3 2 2 6" xfId="5472" xr:uid="{00000000-0005-0000-0000-00009E140000}"/>
    <cellStyle name="Normal 2 2 2 2 3 2 2 6 2" xfId="13618" xr:uid="{00000000-0005-0000-0000-00009F140000}"/>
    <cellStyle name="Normal 2 2 2 2 3 2 2 6 2 2" xfId="29914" xr:uid="{00000000-0005-0000-0000-0000A0140000}"/>
    <cellStyle name="Normal 2 2 2 2 3 2 2 6 3" xfId="21768" xr:uid="{00000000-0005-0000-0000-0000A1140000}"/>
    <cellStyle name="Normal 2 2 2 2 3 2 2 7" xfId="8319" xr:uid="{00000000-0005-0000-0000-0000A2140000}"/>
    <cellStyle name="Normal 2 2 2 2 3 2 2 7 2" xfId="24615" xr:uid="{00000000-0005-0000-0000-0000A3140000}"/>
    <cellStyle name="Normal 2 2 2 2 3 2 2 8" xfId="16469" xr:uid="{00000000-0005-0000-0000-0000A4140000}"/>
    <cellStyle name="Normal 2 2 2 2 3 2 3" xfId="248" xr:uid="{00000000-0005-0000-0000-0000A5140000}"/>
    <cellStyle name="Normal 2 2 2 2 3 2 3 2" xfId="592" xr:uid="{00000000-0005-0000-0000-0000A6140000}"/>
    <cellStyle name="Normal 2 2 2 2 3 2 3 2 2" xfId="1298" xr:uid="{00000000-0005-0000-0000-0000A7140000}"/>
    <cellStyle name="Normal 2 2 2 2 3 2 3 2 2 2" xfId="2708" xr:uid="{00000000-0005-0000-0000-0000A8140000}"/>
    <cellStyle name="Normal 2 2 2 2 3 2 3 2 2 2 2" xfId="5182" xr:uid="{00000000-0005-0000-0000-0000A9140000}"/>
    <cellStyle name="Normal 2 2 2 2 3 2 3 2 2 2 2 2" xfId="13328" xr:uid="{00000000-0005-0000-0000-0000AA140000}"/>
    <cellStyle name="Normal 2 2 2 2 3 2 3 2 2 2 2 2 2" xfId="29624" xr:uid="{00000000-0005-0000-0000-0000AB140000}"/>
    <cellStyle name="Normal 2 2 2 2 3 2 3 2 2 2 2 3" xfId="21478" xr:uid="{00000000-0005-0000-0000-0000AC140000}"/>
    <cellStyle name="Normal 2 2 2 2 3 2 3 2 2 2 3" xfId="8007" xr:uid="{00000000-0005-0000-0000-0000AD140000}"/>
    <cellStyle name="Normal 2 2 2 2 3 2 3 2 2 2 3 2" xfId="16153" xr:uid="{00000000-0005-0000-0000-0000AE140000}"/>
    <cellStyle name="Normal 2 2 2 2 3 2 3 2 2 2 3 2 2" xfId="32449" xr:uid="{00000000-0005-0000-0000-0000AF140000}"/>
    <cellStyle name="Normal 2 2 2 2 3 2 3 2 2 2 3 3" xfId="24303" xr:uid="{00000000-0005-0000-0000-0000B0140000}"/>
    <cellStyle name="Normal 2 2 2 2 3 2 3 2 2 2 4" xfId="10854" xr:uid="{00000000-0005-0000-0000-0000B1140000}"/>
    <cellStyle name="Normal 2 2 2 2 3 2 3 2 2 2 4 2" xfId="27150" xr:uid="{00000000-0005-0000-0000-0000B2140000}"/>
    <cellStyle name="Normal 2 2 2 2 3 2 3 2 2 2 5" xfId="19004" xr:uid="{00000000-0005-0000-0000-0000B3140000}"/>
    <cellStyle name="Normal 2 2 2 2 3 2 3 2 2 3" xfId="3964" xr:uid="{00000000-0005-0000-0000-0000B4140000}"/>
    <cellStyle name="Normal 2 2 2 2 3 2 3 2 2 3 2" xfId="12110" xr:uid="{00000000-0005-0000-0000-0000B5140000}"/>
    <cellStyle name="Normal 2 2 2 2 3 2 3 2 2 3 2 2" xfId="28406" xr:uid="{00000000-0005-0000-0000-0000B6140000}"/>
    <cellStyle name="Normal 2 2 2 2 3 2 3 2 2 3 3" xfId="20260" xr:uid="{00000000-0005-0000-0000-0000B7140000}"/>
    <cellStyle name="Normal 2 2 2 2 3 2 3 2 2 4" xfId="6597" xr:uid="{00000000-0005-0000-0000-0000B8140000}"/>
    <cellStyle name="Normal 2 2 2 2 3 2 3 2 2 4 2" xfId="14743" xr:uid="{00000000-0005-0000-0000-0000B9140000}"/>
    <cellStyle name="Normal 2 2 2 2 3 2 3 2 2 4 2 2" xfId="31039" xr:uid="{00000000-0005-0000-0000-0000BA140000}"/>
    <cellStyle name="Normal 2 2 2 2 3 2 3 2 2 4 3" xfId="22893" xr:uid="{00000000-0005-0000-0000-0000BB140000}"/>
    <cellStyle name="Normal 2 2 2 2 3 2 3 2 2 5" xfId="9444" xr:uid="{00000000-0005-0000-0000-0000BC140000}"/>
    <cellStyle name="Normal 2 2 2 2 3 2 3 2 2 5 2" xfId="25740" xr:uid="{00000000-0005-0000-0000-0000BD140000}"/>
    <cellStyle name="Normal 2 2 2 2 3 2 3 2 2 6" xfId="17594" xr:uid="{00000000-0005-0000-0000-0000BE140000}"/>
    <cellStyle name="Normal 2 2 2 2 3 2 3 2 3" xfId="2003" xr:uid="{00000000-0005-0000-0000-0000BF140000}"/>
    <cellStyle name="Normal 2 2 2 2 3 2 3 2 3 2" xfId="4573" xr:uid="{00000000-0005-0000-0000-0000C0140000}"/>
    <cellStyle name="Normal 2 2 2 2 3 2 3 2 3 2 2" xfId="12719" xr:uid="{00000000-0005-0000-0000-0000C1140000}"/>
    <cellStyle name="Normal 2 2 2 2 3 2 3 2 3 2 2 2" xfId="29015" xr:uid="{00000000-0005-0000-0000-0000C2140000}"/>
    <cellStyle name="Normal 2 2 2 2 3 2 3 2 3 2 3" xfId="20869" xr:uid="{00000000-0005-0000-0000-0000C3140000}"/>
    <cellStyle name="Normal 2 2 2 2 3 2 3 2 3 3" xfId="7302" xr:uid="{00000000-0005-0000-0000-0000C4140000}"/>
    <cellStyle name="Normal 2 2 2 2 3 2 3 2 3 3 2" xfId="15448" xr:uid="{00000000-0005-0000-0000-0000C5140000}"/>
    <cellStyle name="Normal 2 2 2 2 3 2 3 2 3 3 2 2" xfId="31744" xr:uid="{00000000-0005-0000-0000-0000C6140000}"/>
    <cellStyle name="Normal 2 2 2 2 3 2 3 2 3 3 3" xfId="23598" xr:uid="{00000000-0005-0000-0000-0000C7140000}"/>
    <cellStyle name="Normal 2 2 2 2 3 2 3 2 3 4" xfId="10149" xr:uid="{00000000-0005-0000-0000-0000C8140000}"/>
    <cellStyle name="Normal 2 2 2 2 3 2 3 2 3 4 2" xfId="26445" xr:uid="{00000000-0005-0000-0000-0000C9140000}"/>
    <cellStyle name="Normal 2 2 2 2 3 2 3 2 3 5" xfId="18299" xr:uid="{00000000-0005-0000-0000-0000CA140000}"/>
    <cellStyle name="Normal 2 2 2 2 3 2 3 2 4" xfId="3355" xr:uid="{00000000-0005-0000-0000-0000CB140000}"/>
    <cellStyle name="Normal 2 2 2 2 3 2 3 2 4 2" xfId="11501" xr:uid="{00000000-0005-0000-0000-0000CC140000}"/>
    <cellStyle name="Normal 2 2 2 2 3 2 3 2 4 2 2" xfId="27797" xr:uid="{00000000-0005-0000-0000-0000CD140000}"/>
    <cellStyle name="Normal 2 2 2 2 3 2 3 2 4 3" xfId="19651" xr:uid="{00000000-0005-0000-0000-0000CE140000}"/>
    <cellStyle name="Normal 2 2 2 2 3 2 3 2 5" xfId="5892" xr:uid="{00000000-0005-0000-0000-0000CF140000}"/>
    <cellStyle name="Normal 2 2 2 2 3 2 3 2 5 2" xfId="14038" xr:uid="{00000000-0005-0000-0000-0000D0140000}"/>
    <cellStyle name="Normal 2 2 2 2 3 2 3 2 5 2 2" xfId="30334" xr:uid="{00000000-0005-0000-0000-0000D1140000}"/>
    <cellStyle name="Normal 2 2 2 2 3 2 3 2 5 3" xfId="22188" xr:uid="{00000000-0005-0000-0000-0000D2140000}"/>
    <cellStyle name="Normal 2 2 2 2 3 2 3 2 6" xfId="8739" xr:uid="{00000000-0005-0000-0000-0000D3140000}"/>
    <cellStyle name="Normal 2 2 2 2 3 2 3 2 6 2" xfId="25035" xr:uid="{00000000-0005-0000-0000-0000D4140000}"/>
    <cellStyle name="Normal 2 2 2 2 3 2 3 2 7" xfId="16889" xr:uid="{00000000-0005-0000-0000-0000D5140000}"/>
    <cellStyle name="Normal 2 2 2 2 3 2 3 3" xfId="954" xr:uid="{00000000-0005-0000-0000-0000D6140000}"/>
    <cellStyle name="Normal 2 2 2 2 3 2 3 3 2" xfId="2364" xr:uid="{00000000-0005-0000-0000-0000D7140000}"/>
    <cellStyle name="Normal 2 2 2 2 3 2 3 3 2 2" xfId="4886" xr:uid="{00000000-0005-0000-0000-0000D8140000}"/>
    <cellStyle name="Normal 2 2 2 2 3 2 3 3 2 2 2" xfId="13032" xr:uid="{00000000-0005-0000-0000-0000D9140000}"/>
    <cellStyle name="Normal 2 2 2 2 3 2 3 3 2 2 2 2" xfId="29328" xr:uid="{00000000-0005-0000-0000-0000DA140000}"/>
    <cellStyle name="Normal 2 2 2 2 3 2 3 3 2 2 3" xfId="21182" xr:uid="{00000000-0005-0000-0000-0000DB140000}"/>
    <cellStyle name="Normal 2 2 2 2 3 2 3 3 2 3" xfId="7663" xr:uid="{00000000-0005-0000-0000-0000DC140000}"/>
    <cellStyle name="Normal 2 2 2 2 3 2 3 3 2 3 2" xfId="15809" xr:uid="{00000000-0005-0000-0000-0000DD140000}"/>
    <cellStyle name="Normal 2 2 2 2 3 2 3 3 2 3 2 2" xfId="32105" xr:uid="{00000000-0005-0000-0000-0000DE140000}"/>
    <cellStyle name="Normal 2 2 2 2 3 2 3 3 2 3 3" xfId="23959" xr:uid="{00000000-0005-0000-0000-0000DF140000}"/>
    <cellStyle name="Normal 2 2 2 2 3 2 3 3 2 4" xfId="10510" xr:uid="{00000000-0005-0000-0000-0000E0140000}"/>
    <cellStyle name="Normal 2 2 2 2 3 2 3 3 2 4 2" xfId="26806" xr:uid="{00000000-0005-0000-0000-0000E1140000}"/>
    <cellStyle name="Normal 2 2 2 2 3 2 3 3 2 5" xfId="18660" xr:uid="{00000000-0005-0000-0000-0000E2140000}"/>
    <cellStyle name="Normal 2 2 2 2 3 2 3 3 3" xfId="3668" xr:uid="{00000000-0005-0000-0000-0000E3140000}"/>
    <cellStyle name="Normal 2 2 2 2 3 2 3 3 3 2" xfId="11814" xr:uid="{00000000-0005-0000-0000-0000E4140000}"/>
    <cellStyle name="Normal 2 2 2 2 3 2 3 3 3 2 2" xfId="28110" xr:uid="{00000000-0005-0000-0000-0000E5140000}"/>
    <cellStyle name="Normal 2 2 2 2 3 2 3 3 3 3" xfId="19964" xr:uid="{00000000-0005-0000-0000-0000E6140000}"/>
    <cellStyle name="Normal 2 2 2 2 3 2 3 3 4" xfId="6253" xr:uid="{00000000-0005-0000-0000-0000E7140000}"/>
    <cellStyle name="Normal 2 2 2 2 3 2 3 3 4 2" xfId="14399" xr:uid="{00000000-0005-0000-0000-0000E8140000}"/>
    <cellStyle name="Normal 2 2 2 2 3 2 3 3 4 2 2" xfId="30695" xr:uid="{00000000-0005-0000-0000-0000E9140000}"/>
    <cellStyle name="Normal 2 2 2 2 3 2 3 3 4 3" xfId="22549" xr:uid="{00000000-0005-0000-0000-0000EA140000}"/>
    <cellStyle name="Normal 2 2 2 2 3 2 3 3 5" xfId="9100" xr:uid="{00000000-0005-0000-0000-0000EB140000}"/>
    <cellStyle name="Normal 2 2 2 2 3 2 3 3 5 2" xfId="25396" xr:uid="{00000000-0005-0000-0000-0000EC140000}"/>
    <cellStyle name="Normal 2 2 2 2 3 2 3 3 6" xfId="17250" xr:uid="{00000000-0005-0000-0000-0000ED140000}"/>
    <cellStyle name="Normal 2 2 2 2 3 2 3 4" xfId="1659" xr:uid="{00000000-0005-0000-0000-0000EE140000}"/>
    <cellStyle name="Normal 2 2 2 2 3 2 3 4 2" xfId="4277" xr:uid="{00000000-0005-0000-0000-0000EF140000}"/>
    <cellStyle name="Normal 2 2 2 2 3 2 3 4 2 2" xfId="12423" xr:uid="{00000000-0005-0000-0000-0000F0140000}"/>
    <cellStyle name="Normal 2 2 2 2 3 2 3 4 2 2 2" xfId="28719" xr:uid="{00000000-0005-0000-0000-0000F1140000}"/>
    <cellStyle name="Normal 2 2 2 2 3 2 3 4 2 3" xfId="20573" xr:uid="{00000000-0005-0000-0000-0000F2140000}"/>
    <cellStyle name="Normal 2 2 2 2 3 2 3 4 3" xfId="6958" xr:uid="{00000000-0005-0000-0000-0000F3140000}"/>
    <cellStyle name="Normal 2 2 2 2 3 2 3 4 3 2" xfId="15104" xr:uid="{00000000-0005-0000-0000-0000F4140000}"/>
    <cellStyle name="Normal 2 2 2 2 3 2 3 4 3 2 2" xfId="31400" xr:uid="{00000000-0005-0000-0000-0000F5140000}"/>
    <cellStyle name="Normal 2 2 2 2 3 2 3 4 3 3" xfId="23254" xr:uid="{00000000-0005-0000-0000-0000F6140000}"/>
    <cellStyle name="Normal 2 2 2 2 3 2 3 4 4" xfId="9805" xr:uid="{00000000-0005-0000-0000-0000F7140000}"/>
    <cellStyle name="Normal 2 2 2 2 3 2 3 4 4 2" xfId="26101" xr:uid="{00000000-0005-0000-0000-0000F8140000}"/>
    <cellStyle name="Normal 2 2 2 2 3 2 3 4 5" xfId="17955" xr:uid="{00000000-0005-0000-0000-0000F9140000}"/>
    <cellStyle name="Normal 2 2 2 2 3 2 3 5" xfId="3059" xr:uid="{00000000-0005-0000-0000-0000FA140000}"/>
    <cellStyle name="Normal 2 2 2 2 3 2 3 5 2" xfId="11205" xr:uid="{00000000-0005-0000-0000-0000FB140000}"/>
    <cellStyle name="Normal 2 2 2 2 3 2 3 5 2 2" xfId="27501" xr:uid="{00000000-0005-0000-0000-0000FC140000}"/>
    <cellStyle name="Normal 2 2 2 2 3 2 3 5 3" xfId="19355" xr:uid="{00000000-0005-0000-0000-0000FD140000}"/>
    <cellStyle name="Normal 2 2 2 2 3 2 3 6" xfId="5548" xr:uid="{00000000-0005-0000-0000-0000FE140000}"/>
    <cellStyle name="Normal 2 2 2 2 3 2 3 6 2" xfId="13694" xr:uid="{00000000-0005-0000-0000-0000FF140000}"/>
    <cellStyle name="Normal 2 2 2 2 3 2 3 6 2 2" xfId="29990" xr:uid="{00000000-0005-0000-0000-000000150000}"/>
    <cellStyle name="Normal 2 2 2 2 3 2 3 6 3" xfId="21844" xr:uid="{00000000-0005-0000-0000-000001150000}"/>
    <cellStyle name="Normal 2 2 2 2 3 2 3 7" xfId="8395" xr:uid="{00000000-0005-0000-0000-000002150000}"/>
    <cellStyle name="Normal 2 2 2 2 3 2 3 7 2" xfId="24691" xr:uid="{00000000-0005-0000-0000-000003150000}"/>
    <cellStyle name="Normal 2 2 2 2 3 2 3 8" xfId="16545" xr:uid="{00000000-0005-0000-0000-000004150000}"/>
    <cellStyle name="Normal 2 2 2 2 3 2 4" xfId="336" xr:uid="{00000000-0005-0000-0000-000005150000}"/>
    <cellStyle name="Normal 2 2 2 2 3 2 4 2" xfId="680" xr:uid="{00000000-0005-0000-0000-000006150000}"/>
    <cellStyle name="Normal 2 2 2 2 3 2 4 2 2" xfId="1386" xr:uid="{00000000-0005-0000-0000-000007150000}"/>
    <cellStyle name="Normal 2 2 2 2 3 2 4 2 2 2" xfId="2796" xr:uid="{00000000-0005-0000-0000-000008150000}"/>
    <cellStyle name="Normal 2 2 2 2 3 2 4 2 2 2 2" xfId="5256" xr:uid="{00000000-0005-0000-0000-000009150000}"/>
    <cellStyle name="Normal 2 2 2 2 3 2 4 2 2 2 2 2" xfId="13402" xr:uid="{00000000-0005-0000-0000-00000A150000}"/>
    <cellStyle name="Normal 2 2 2 2 3 2 4 2 2 2 2 2 2" xfId="29698" xr:uid="{00000000-0005-0000-0000-00000B150000}"/>
    <cellStyle name="Normal 2 2 2 2 3 2 4 2 2 2 2 3" xfId="21552" xr:uid="{00000000-0005-0000-0000-00000C150000}"/>
    <cellStyle name="Normal 2 2 2 2 3 2 4 2 2 2 3" xfId="8095" xr:uid="{00000000-0005-0000-0000-00000D150000}"/>
    <cellStyle name="Normal 2 2 2 2 3 2 4 2 2 2 3 2" xfId="16241" xr:uid="{00000000-0005-0000-0000-00000E150000}"/>
    <cellStyle name="Normal 2 2 2 2 3 2 4 2 2 2 3 2 2" xfId="32537" xr:uid="{00000000-0005-0000-0000-00000F150000}"/>
    <cellStyle name="Normal 2 2 2 2 3 2 4 2 2 2 3 3" xfId="24391" xr:uid="{00000000-0005-0000-0000-000010150000}"/>
    <cellStyle name="Normal 2 2 2 2 3 2 4 2 2 2 4" xfId="10942" xr:uid="{00000000-0005-0000-0000-000011150000}"/>
    <cellStyle name="Normal 2 2 2 2 3 2 4 2 2 2 4 2" xfId="27238" xr:uid="{00000000-0005-0000-0000-000012150000}"/>
    <cellStyle name="Normal 2 2 2 2 3 2 4 2 2 2 5" xfId="19092" xr:uid="{00000000-0005-0000-0000-000013150000}"/>
    <cellStyle name="Normal 2 2 2 2 3 2 4 2 2 3" xfId="4038" xr:uid="{00000000-0005-0000-0000-000014150000}"/>
    <cellStyle name="Normal 2 2 2 2 3 2 4 2 2 3 2" xfId="12184" xr:uid="{00000000-0005-0000-0000-000015150000}"/>
    <cellStyle name="Normal 2 2 2 2 3 2 4 2 2 3 2 2" xfId="28480" xr:uid="{00000000-0005-0000-0000-000016150000}"/>
    <cellStyle name="Normal 2 2 2 2 3 2 4 2 2 3 3" xfId="20334" xr:uid="{00000000-0005-0000-0000-000017150000}"/>
    <cellStyle name="Normal 2 2 2 2 3 2 4 2 2 4" xfId="6685" xr:uid="{00000000-0005-0000-0000-000018150000}"/>
    <cellStyle name="Normal 2 2 2 2 3 2 4 2 2 4 2" xfId="14831" xr:uid="{00000000-0005-0000-0000-000019150000}"/>
    <cellStyle name="Normal 2 2 2 2 3 2 4 2 2 4 2 2" xfId="31127" xr:uid="{00000000-0005-0000-0000-00001A150000}"/>
    <cellStyle name="Normal 2 2 2 2 3 2 4 2 2 4 3" xfId="22981" xr:uid="{00000000-0005-0000-0000-00001B150000}"/>
    <cellStyle name="Normal 2 2 2 2 3 2 4 2 2 5" xfId="9532" xr:uid="{00000000-0005-0000-0000-00001C150000}"/>
    <cellStyle name="Normal 2 2 2 2 3 2 4 2 2 5 2" xfId="25828" xr:uid="{00000000-0005-0000-0000-00001D150000}"/>
    <cellStyle name="Normal 2 2 2 2 3 2 4 2 2 6" xfId="17682" xr:uid="{00000000-0005-0000-0000-00001E150000}"/>
    <cellStyle name="Normal 2 2 2 2 3 2 4 2 3" xfId="2091" xr:uid="{00000000-0005-0000-0000-00001F150000}"/>
    <cellStyle name="Normal 2 2 2 2 3 2 4 2 3 2" xfId="4647" xr:uid="{00000000-0005-0000-0000-000020150000}"/>
    <cellStyle name="Normal 2 2 2 2 3 2 4 2 3 2 2" xfId="12793" xr:uid="{00000000-0005-0000-0000-000021150000}"/>
    <cellStyle name="Normal 2 2 2 2 3 2 4 2 3 2 2 2" xfId="29089" xr:uid="{00000000-0005-0000-0000-000022150000}"/>
    <cellStyle name="Normal 2 2 2 2 3 2 4 2 3 2 3" xfId="20943" xr:uid="{00000000-0005-0000-0000-000023150000}"/>
    <cellStyle name="Normal 2 2 2 2 3 2 4 2 3 3" xfId="7390" xr:uid="{00000000-0005-0000-0000-000024150000}"/>
    <cellStyle name="Normal 2 2 2 2 3 2 4 2 3 3 2" xfId="15536" xr:uid="{00000000-0005-0000-0000-000025150000}"/>
    <cellStyle name="Normal 2 2 2 2 3 2 4 2 3 3 2 2" xfId="31832" xr:uid="{00000000-0005-0000-0000-000026150000}"/>
    <cellStyle name="Normal 2 2 2 2 3 2 4 2 3 3 3" xfId="23686" xr:uid="{00000000-0005-0000-0000-000027150000}"/>
    <cellStyle name="Normal 2 2 2 2 3 2 4 2 3 4" xfId="10237" xr:uid="{00000000-0005-0000-0000-000028150000}"/>
    <cellStyle name="Normal 2 2 2 2 3 2 4 2 3 4 2" xfId="26533" xr:uid="{00000000-0005-0000-0000-000029150000}"/>
    <cellStyle name="Normal 2 2 2 2 3 2 4 2 3 5" xfId="18387" xr:uid="{00000000-0005-0000-0000-00002A150000}"/>
    <cellStyle name="Normal 2 2 2 2 3 2 4 2 4" xfId="3429" xr:uid="{00000000-0005-0000-0000-00002B150000}"/>
    <cellStyle name="Normal 2 2 2 2 3 2 4 2 4 2" xfId="11575" xr:uid="{00000000-0005-0000-0000-00002C150000}"/>
    <cellStyle name="Normal 2 2 2 2 3 2 4 2 4 2 2" xfId="27871" xr:uid="{00000000-0005-0000-0000-00002D150000}"/>
    <cellStyle name="Normal 2 2 2 2 3 2 4 2 4 3" xfId="19725" xr:uid="{00000000-0005-0000-0000-00002E150000}"/>
    <cellStyle name="Normal 2 2 2 2 3 2 4 2 5" xfId="5980" xr:uid="{00000000-0005-0000-0000-00002F150000}"/>
    <cellStyle name="Normal 2 2 2 2 3 2 4 2 5 2" xfId="14126" xr:uid="{00000000-0005-0000-0000-000030150000}"/>
    <cellStyle name="Normal 2 2 2 2 3 2 4 2 5 2 2" xfId="30422" xr:uid="{00000000-0005-0000-0000-000031150000}"/>
    <cellStyle name="Normal 2 2 2 2 3 2 4 2 5 3" xfId="22276" xr:uid="{00000000-0005-0000-0000-000032150000}"/>
    <cellStyle name="Normal 2 2 2 2 3 2 4 2 6" xfId="8827" xr:uid="{00000000-0005-0000-0000-000033150000}"/>
    <cellStyle name="Normal 2 2 2 2 3 2 4 2 6 2" xfId="25123" xr:uid="{00000000-0005-0000-0000-000034150000}"/>
    <cellStyle name="Normal 2 2 2 2 3 2 4 2 7" xfId="16977" xr:uid="{00000000-0005-0000-0000-000035150000}"/>
    <cellStyle name="Normal 2 2 2 2 3 2 4 3" xfId="1042" xr:uid="{00000000-0005-0000-0000-000036150000}"/>
    <cellStyle name="Normal 2 2 2 2 3 2 4 3 2" xfId="2452" xr:uid="{00000000-0005-0000-0000-000037150000}"/>
    <cellStyle name="Normal 2 2 2 2 3 2 4 3 2 2" xfId="4960" xr:uid="{00000000-0005-0000-0000-000038150000}"/>
    <cellStyle name="Normal 2 2 2 2 3 2 4 3 2 2 2" xfId="13106" xr:uid="{00000000-0005-0000-0000-000039150000}"/>
    <cellStyle name="Normal 2 2 2 2 3 2 4 3 2 2 2 2" xfId="29402" xr:uid="{00000000-0005-0000-0000-00003A150000}"/>
    <cellStyle name="Normal 2 2 2 2 3 2 4 3 2 2 3" xfId="21256" xr:uid="{00000000-0005-0000-0000-00003B150000}"/>
    <cellStyle name="Normal 2 2 2 2 3 2 4 3 2 3" xfId="7751" xr:uid="{00000000-0005-0000-0000-00003C150000}"/>
    <cellStyle name="Normal 2 2 2 2 3 2 4 3 2 3 2" xfId="15897" xr:uid="{00000000-0005-0000-0000-00003D150000}"/>
    <cellStyle name="Normal 2 2 2 2 3 2 4 3 2 3 2 2" xfId="32193" xr:uid="{00000000-0005-0000-0000-00003E150000}"/>
    <cellStyle name="Normal 2 2 2 2 3 2 4 3 2 3 3" xfId="24047" xr:uid="{00000000-0005-0000-0000-00003F150000}"/>
    <cellStyle name="Normal 2 2 2 2 3 2 4 3 2 4" xfId="10598" xr:uid="{00000000-0005-0000-0000-000040150000}"/>
    <cellStyle name="Normal 2 2 2 2 3 2 4 3 2 4 2" xfId="26894" xr:uid="{00000000-0005-0000-0000-000041150000}"/>
    <cellStyle name="Normal 2 2 2 2 3 2 4 3 2 5" xfId="18748" xr:uid="{00000000-0005-0000-0000-000042150000}"/>
    <cellStyle name="Normal 2 2 2 2 3 2 4 3 3" xfId="3742" xr:uid="{00000000-0005-0000-0000-000043150000}"/>
    <cellStyle name="Normal 2 2 2 2 3 2 4 3 3 2" xfId="11888" xr:uid="{00000000-0005-0000-0000-000044150000}"/>
    <cellStyle name="Normal 2 2 2 2 3 2 4 3 3 2 2" xfId="28184" xr:uid="{00000000-0005-0000-0000-000045150000}"/>
    <cellStyle name="Normal 2 2 2 2 3 2 4 3 3 3" xfId="20038" xr:uid="{00000000-0005-0000-0000-000046150000}"/>
    <cellStyle name="Normal 2 2 2 2 3 2 4 3 4" xfId="6341" xr:uid="{00000000-0005-0000-0000-000047150000}"/>
    <cellStyle name="Normal 2 2 2 2 3 2 4 3 4 2" xfId="14487" xr:uid="{00000000-0005-0000-0000-000048150000}"/>
    <cellStyle name="Normal 2 2 2 2 3 2 4 3 4 2 2" xfId="30783" xr:uid="{00000000-0005-0000-0000-000049150000}"/>
    <cellStyle name="Normal 2 2 2 2 3 2 4 3 4 3" xfId="22637" xr:uid="{00000000-0005-0000-0000-00004A150000}"/>
    <cellStyle name="Normal 2 2 2 2 3 2 4 3 5" xfId="9188" xr:uid="{00000000-0005-0000-0000-00004B150000}"/>
    <cellStyle name="Normal 2 2 2 2 3 2 4 3 5 2" xfId="25484" xr:uid="{00000000-0005-0000-0000-00004C150000}"/>
    <cellStyle name="Normal 2 2 2 2 3 2 4 3 6" xfId="17338" xr:uid="{00000000-0005-0000-0000-00004D150000}"/>
    <cellStyle name="Normal 2 2 2 2 3 2 4 4" xfId="1747" xr:uid="{00000000-0005-0000-0000-00004E150000}"/>
    <cellStyle name="Normal 2 2 2 2 3 2 4 4 2" xfId="4351" xr:uid="{00000000-0005-0000-0000-00004F150000}"/>
    <cellStyle name="Normal 2 2 2 2 3 2 4 4 2 2" xfId="12497" xr:uid="{00000000-0005-0000-0000-000050150000}"/>
    <cellStyle name="Normal 2 2 2 2 3 2 4 4 2 2 2" xfId="28793" xr:uid="{00000000-0005-0000-0000-000051150000}"/>
    <cellStyle name="Normal 2 2 2 2 3 2 4 4 2 3" xfId="20647" xr:uid="{00000000-0005-0000-0000-000052150000}"/>
    <cellStyle name="Normal 2 2 2 2 3 2 4 4 3" xfId="7046" xr:uid="{00000000-0005-0000-0000-000053150000}"/>
    <cellStyle name="Normal 2 2 2 2 3 2 4 4 3 2" xfId="15192" xr:uid="{00000000-0005-0000-0000-000054150000}"/>
    <cellStyle name="Normal 2 2 2 2 3 2 4 4 3 2 2" xfId="31488" xr:uid="{00000000-0005-0000-0000-000055150000}"/>
    <cellStyle name="Normal 2 2 2 2 3 2 4 4 3 3" xfId="23342" xr:uid="{00000000-0005-0000-0000-000056150000}"/>
    <cellStyle name="Normal 2 2 2 2 3 2 4 4 4" xfId="9893" xr:uid="{00000000-0005-0000-0000-000057150000}"/>
    <cellStyle name="Normal 2 2 2 2 3 2 4 4 4 2" xfId="26189" xr:uid="{00000000-0005-0000-0000-000058150000}"/>
    <cellStyle name="Normal 2 2 2 2 3 2 4 4 5" xfId="18043" xr:uid="{00000000-0005-0000-0000-000059150000}"/>
    <cellStyle name="Normal 2 2 2 2 3 2 4 5" xfId="3133" xr:uid="{00000000-0005-0000-0000-00005A150000}"/>
    <cellStyle name="Normal 2 2 2 2 3 2 4 5 2" xfId="11279" xr:uid="{00000000-0005-0000-0000-00005B150000}"/>
    <cellStyle name="Normal 2 2 2 2 3 2 4 5 2 2" xfId="27575" xr:uid="{00000000-0005-0000-0000-00005C150000}"/>
    <cellStyle name="Normal 2 2 2 2 3 2 4 5 3" xfId="19429" xr:uid="{00000000-0005-0000-0000-00005D150000}"/>
    <cellStyle name="Normal 2 2 2 2 3 2 4 6" xfId="5636" xr:uid="{00000000-0005-0000-0000-00005E150000}"/>
    <cellStyle name="Normal 2 2 2 2 3 2 4 6 2" xfId="13782" xr:uid="{00000000-0005-0000-0000-00005F150000}"/>
    <cellStyle name="Normal 2 2 2 2 3 2 4 6 2 2" xfId="30078" xr:uid="{00000000-0005-0000-0000-000060150000}"/>
    <cellStyle name="Normal 2 2 2 2 3 2 4 6 3" xfId="21932" xr:uid="{00000000-0005-0000-0000-000061150000}"/>
    <cellStyle name="Normal 2 2 2 2 3 2 4 7" xfId="8483" xr:uid="{00000000-0005-0000-0000-000062150000}"/>
    <cellStyle name="Normal 2 2 2 2 3 2 4 7 2" xfId="24779" xr:uid="{00000000-0005-0000-0000-000063150000}"/>
    <cellStyle name="Normal 2 2 2 2 3 2 4 8" xfId="16633" xr:uid="{00000000-0005-0000-0000-000064150000}"/>
    <cellStyle name="Normal 2 2 2 2 3 2 5" xfId="426" xr:uid="{00000000-0005-0000-0000-000065150000}"/>
    <cellStyle name="Normal 2 2 2 2 3 2 5 2" xfId="1132" xr:uid="{00000000-0005-0000-0000-000066150000}"/>
    <cellStyle name="Normal 2 2 2 2 3 2 5 2 2" xfId="2542" xr:uid="{00000000-0005-0000-0000-000067150000}"/>
    <cellStyle name="Normal 2 2 2 2 3 2 5 2 2 2" xfId="5034" xr:uid="{00000000-0005-0000-0000-000068150000}"/>
    <cellStyle name="Normal 2 2 2 2 3 2 5 2 2 2 2" xfId="13180" xr:uid="{00000000-0005-0000-0000-000069150000}"/>
    <cellStyle name="Normal 2 2 2 2 3 2 5 2 2 2 2 2" xfId="29476" xr:uid="{00000000-0005-0000-0000-00006A150000}"/>
    <cellStyle name="Normal 2 2 2 2 3 2 5 2 2 2 3" xfId="21330" xr:uid="{00000000-0005-0000-0000-00006B150000}"/>
    <cellStyle name="Normal 2 2 2 2 3 2 5 2 2 3" xfId="7841" xr:uid="{00000000-0005-0000-0000-00006C150000}"/>
    <cellStyle name="Normal 2 2 2 2 3 2 5 2 2 3 2" xfId="15987" xr:uid="{00000000-0005-0000-0000-00006D150000}"/>
    <cellStyle name="Normal 2 2 2 2 3 2 5 2 2 3 2 2" xfId="32283" xr:uid="{00000000-0005-0000-0000-00006E150000}"/>
    <cellStyle name="Normal 2 2 2 2 3 2 5 2 2 3 3" xfId="24137" xr:uid="{00000000-0005-0000-0000-00006F150000}"/>
    <cellStyle name="Normal 2 2 2 2 3 2 5 2 2 4" xfId="10688" xr:uid="{00000000-0005-0000-0000-000070150000}"/>
    <cellStyle name="Normal 2 2 2 2 3 2 5 2 2 4 2" xfId="26984" xr:uid="{00000000-0005-0000-0000-000071150000}"/>
    <cellStyle name="Normal 2 2 2 2 3 2 5 2 2 5" xfId="18838" xr:uid="{00000000-0005-0000-0000-000072150000}"/>
    <cellStyle name="Normal 2 2 2 2 3 2 5 2 3" xfId="3816" xr:uid="{00000000-0005-0000-0000-000073150000}"/>
    <cellStyle name="Normal 2 2 2 2 3 2 5 2 3 2" xfId="11962" xr:uid="{00000000-0005-0000-0000-000074150000}"/>
    <cellStyle name="Normal 2 2 2 2 3 2 5 2 3 2 2" xfId="28258" xr:uid="{00000000-0005-0000-0000-000075150000}"/>
    <cellStyle name="Normal 2 2 2 2 3 2 5 2 3 3" xfId="20112" xr:uid="{00000000-0005-0000-0000-000076150000}"/>
    <cellStyle name="Normal 2 2 2 2 3 2 5 2 4" xfId="6431" xr:uid="{00000000-0005-0000-0000-000077150000}"/>
    <cellStyle name="Normal 2 2 2 2 3 2 5 2 4 2" xfId="14577" xr:uid="{00000000-0005-0000-0000-000078150000}"/>
    <cellStyle name="Normal 2 2 2 2 3 2 5 2 4 2 2" xfId="30873" xr:uid="{00000000-0005-0000-0000-000079150000}"/>
    <cellStyle name="Normal 2 2 2 2 3 2 5 2 4 3" xfId="22727" xr:uid="{00000000-0005-0000-0000-00007A150000}"/>
    <cellStyle name="Normal 2 2 2 2 3 2 5 2 5" xfId="9278" xr:uid="{00000000-0005-0000-0000-00007B150000}"/>
    <cellStyle name="Normal 2 2 2 2 3 2 5 2 5 2" xfId="25574" xr:uid="{00000000-0005-0000-0000-00007C150000}"/>
    <cellStyle name="Normal 2 2 2 2 3 2 5 2 6" xfId="17428" xr:uid="{00000000-0005-0000-0000-00007D150000}"/>
    <cellStyle name="Normal 2 2 2 2 3 2 5 3" xfId="1837" xr:uid="{00000000-0005-0000-0000-00007E150000}"/>
    <cellStyle name="Normal 2 2 2 2 3 2 5 3 2" xfId="4425" xr:uid="{00000000-0005-0000-0000-00007F150000}"/>
    <cellStyle name="Normal 2 2 2 2 3 2 5 3 2 2" xfId="12571" xr:uid="{00000000-0005-0000-0000-000080150000}"/>
    <cellStyle name="Normal 2 2 2 2 3 2 5 3 2 2 2" xfId="28867" xr:uid="{00000000-0005-0000-0000-000081150000}"/>
    <cellStyle name="Normal 2 2 2 2 3 2 5 3 2 3" xfId="20721" xr:uid="{00000000-0005-0000-0000-000082150000}"/>
    <cellStyle name="Normal 2 2 2 2 3 2 5 3 3" xfId="7136" xr:uid="{00000000-0005-0000-0000-000083150000}"/>
    <cellStyle name="Normal 2 2 2 2 3 2 5 3 3 2" xfId="15282" xr:uid="{00000000-0005-0000-0000-000084150000}"/>
    <cellStyle name="Normal 2 2 2 2 3 2 5 3 3 2 2" xfId="31578" xr:uid="{00000000-0005-0000-0000-000085150000}"/>
    <cellStyle name="Normal 2 2 2 2 3 2 5 3 3 3" xfId="23432" xr:uid="{00000000-0005-0000-0000-000086150000}"/>
    <cellStyle name="Normal 2 2 2 2 3 2 5 3 4" xfId="9983" xr:uid="{00000000-0005-0000-0000-000087150000}"/>
    <cellStyle name="Normal 2 2 2 2 3 2 5 3 4 2" xfId="26279" xr:uid="{00000000-0005-0000-0000-000088150000}"/>
    <cellStyle name="Normal 2 2 2 2 3 2 5 3 5" xfId="18133" xr:uid="{00000000-0005-0000-0000-000089150000}"/>
    <cellStyle name="Normal 2 2 2 2 3 2 5 4" xfId="3207" xr:uid="{00000000-0005-0000-0000-00008A150000}"/>
    <cellStyle name="Normal 2 2 2 2 3 2 5 4 2" xfId="11353" xr:uid="{00000000-0005-0000-0000-00008B150000}"/>
    <cellStyle name="Normal 2 2 2 2 3 2 5 4 2 2" xfId="27649" xr:uid="{00000000-0005-0000-0000-00008C150000}"/>
    <cellStyle name="Normal 2 2 2 2 3 2 5 4 3" xfId="19503" xr:uid="{00000000-0005-0000-0000-00008D150000}"/>
    <cellStyle name="Normal 2 2 2 2 3 2 5 5" xfId="5726" xr:uid="{00000000-0005-0000-0000-00008E150000}"/>
    <cellStyle name="Normal 2 2 2 2 3 2 5 5 2" xfId="13872" xr:uid="{00000000-0005-0000-0000-00008F150000}"/>
    <cellStyle name="Normal 2 2 2 2 3 2 5 5 2 2" xfId="30168" xr:uid="{00000000-0005-0000-0000-000090150000}"/>
    <cellStyle name="Normal 2 2 2 2 3 2 5 5 3" xfId="22022" xr:uid="{00000000-0005-0000-0000-000091150000}"/>
    <cellStyle name="Normal 2 2 2 2 3 2 5 6" xfId="8573" xr:uid="{00000000-0005-0000-0000-000092150000}"/>
    <cellStyle name="Normal 2 2 2 2 3 2 5 6 2" xfId="24869" xr:uid="{00000000-0005-0000-0000-000093150000}"/>
    <cellStyle name="Normal 2 2 2 2 3 2 5 7" xfId="16723" xr:uid="{00000000-0005-0000-0000-000094150000}"/>
    <cellStyle name="Normal 2 2 2 2 3 2 6" xfId="788" xr:uid="{00000000-0005-0000-0000-000095150000}"/>
    <cellStyle name="Normal 2 2 2 2 3 2 6 2" xfId="2198" xr:uid="{00000000-0005-0000-0000-000096150000}"/>
    <cellStyle name="Normal 2 2 2 2 3 2 6 2 2" xfId="4738" xr:uid="{00000000-0005-0000-0000-000097150000}"/>
    <cellStyle name="Normal 2 2 2 2 3 2 6 2 2 2" xfId="12884" xr:uid="{00000000-0005-0000-0000-000098150000}"/>
    <cellStyle name="Normal 2 2 2 2 3 2 6 2 2 2 2" xfId="29180" xr:uid="{00000000-0005-0000-0000-000099150000}"/>
    <cellStyle name="Normal 2 2 2 2 3 2 6 2 2 3" xfId="21034" xr:uid="{00000000-0005-0000-0000-00009A150000}"/>
    <cellStyle name="Normal 2 2 2 2 3 2 6 2 3" xfId="7497" xr:uid="{00000000-0005-0000-0000-00009B150000}"/>
    <cellStyle name="Normal 2 2 2 2 3 2 6 2 3 2" xfId="15643" xr:uid="{00000000-0005-0000-0000-00009C150000}"/>
    <cellStyle name="Normal 2 2 2 2 3 2 6 2 3 2 2" xfId="31939" xr:uid="{00000000-0005-0000-0000-00009D150000}"/>
    <cellStyle name="Normal 2 2 2 2 3 2 6 2 3 3" xfId="23793" xr:uid="{00000000-0005-0000-0000-00009E150000}"/>
    <cellStyle name="Normal 2 2 2 2 3 2 6 2 4" xfId="10344" xr:uid="{00000000-0005-0000-0000-00009F150000}"/>
    <cellStyle name="Normal 2 2 2 2 3 2 6 2 4 2" xfId="26640" xr:uid="{00000000-0005-0000-0000-0000A0150000}"/>
    <cellStyle name="Normal 2 2 2 2 3 2 6 2 5" xfId="18494" xr:uid="{00000000-0005-0000-0000-0000A1150000}"/>
    <cellStyle name="Normal 2 2 2 2 3 2 6 3" xfId="3520" xr:uid="{00000000-0005-0000-0000-0000A2150000}"/>
    <cellStyle name="Normal 2 2 2 2 3 2 6 3 2" xfId="11666" xr:uid="{00000000-0005-0000-0000-0000A3150000}"/>
    <cellStyle name="Normal 2 2 2 2 3 2 6 3 2 2" xfId="27962" xr:uid="{00000000-0005-0000-0000-0000A4150000}"/>
    <cellStyle name="Normal 2 2 2 2 3 2 6 3 3" xfId="19816" xr:uid="{00000000-0005-0000-0000-0000A5150000}"/>
    <cellStyle name="Normal 2 2 2 2 3 2 6 4" xfId="6087" xr:uid="{00000000-0005-0000-0000-0000A6150000}"/>
    <cellStyle name="Normal 2 2 2 2 3 2 6 4 2" xfId="14233" xr:uid="{00000000-0005-0000-0000-0000A7150000}"/>
    <cellStyle name="Normal 2 2 2 2 3 2 6 4 2 2" xfId="30529" xr:uid="{00000000-0005-0000-0000-0000A8150000}"/>
    <cellStyle name="Normal 2 2 2 2 3 2 6 4 3" xfId="22383" xr:uid="{00000000-0005-0000-0000-0000A9150000}"/>
    <cellStyle name="Normal 2 2 2 2 3 2 6 5" xfId="8934" xr:uid="{00000000-0005-0000-0000-0000AA150000}"/>
    <cellStyle name="Normal 2 2 2 2 3 2 6 5 2" xfId="25230" xr:uid="{00000000-0005-0000-0000-0000AB150000}"/>
    <cellStyle name="Normal 2 2 2 2 3 2 6 6" xfId="17084" xr:uid="{00000000-0005-0000-0000-0000AC150000}"/>
    <cellStyle name="Normal 2 2 2 2 3 2 7" xfId="1493" xr:uid="{00000000-0005-0000-0000-0000AD150000}"/>
    <cellStyle name="Normal 2 2 2 2 3 2 7 2" xfId="4129" xr:uid="{00000000-0005-0000-0000-0000AE150000}"/>
    <cellStyle name="Normal 2 2 2 2 3 2 7 2 2" xfId="12275" xr:uid="{00000000-0005-0000-0000-0000AF150000}"/>
    <cellStyle name="Normal 2 2 2 2 3 2 7 2 2 2" xfId="28571" xr:uid="{00000000-0005-0000-0000-0000B0150000}"/>
    <cellStyle name="Normal 2 2 2 2 3 2 7 2 3" xfId="20425" xr:uid="{00000000-0005-0000-0000-0000B1150000}"/>
    <cellStyle name="Normal 2 2 2 2 3 2 7 3" xfId="6792" xr:uid="{00000000-0005-0000-0000-0000B2150000}"/>
    <cellStyle name="Normal 2 2 2 2 3 2 7 3 2" xfId="14938" xr:uid="{00000000-0005-0000-0000-0000B3150000}"/>
    <cellStyle name="Normal 2 2 2 2 3 2 7 3 2 2" xfId="31234" xr:uid="{00000000-0005-0000-0000-0000B4150000}"/>
    <cellStyle name="Normal 2 2 2 2 3 2 7 3 3" xfId="23088" xr:uid="{00000000-0005-0000-0000-0000B5150000}"/>
    <cellStyle name="Normal 2 2 2 2 3 2 7 4" xfId="9639" xr:uid="{00000000-0005-0000-0000-0000B6150000}"/>
    <cellStyle name="Normal 2 2 2 2 3 2 7 4 2" xfId="25935" xr:uid="{00000000-0005-0000-0000-0000B7150000}"/>
    <cellStyle name="Normal 2 2 2 2 3 2 7 5" xfId="17789" xr:uid="{00000000-0005-0000-0000-0000B8150000}"/>
    <cellStyle name="Normal 2 2 2 2 3 2 8" xfId="2911" xr:uid="{00000000-0005-0000-0000-0000B9150000}"/>
    <cellStyle name="Normal 2 2 2 2 3 2 8 2" xfId="11057" xr:uid="{00000000-0005-0000-0000-0000BA150000}"/>
    <cellStyle name="Normal 2 2 2 2 3 2 8 2 2" xfId="27353" xr:uid="{00000000-0005-0000-0000-0000BB150000}"/>
    <cellStyle name="Normal 2 2 2 2 3 2 8 3" xfId="19207" xr:uid="{00000000-0005-0000-0000-0000BC150000}"/>
    <cellStyle name="Normal 2 2 2 2 3 2 9" xfId="5382" xr:uid="{00000000-0005-0000-0000-0000BD150000}"/>
    <cellStyle name="Normal 2 2 2 2 3 2 9 2" xfId="13528" xr:uid="{00000000-0005-0000-0000-0000BE150000}"/>
    <cellStyle name="Normal 2 2 2 2 3 2 9 2 2" xfId="29824" xr:uid="{00000000-0005-0000-0000-0000BF150000}"/>
    <cellStyle name="Normal 2 2 2 2 3 2 9 3" xfId="21678" xr:uid="{00000000-0005-0000-0000-0000C0150000}"/>
    <cellStyle name="Normal 2 2 2 2 3 3" xfId="128" xr:uid="{00000000-0005-0000-0000-0000C1150000}"/>
    <cellStyle name="Normal 2 2 2 2 3 3 2" xfId="472" xr:uid="{00000000-0005-0000-0000-0000C2150000}"/>
    <cellStyle name="Normal 2 2 2 2 3 3 2 2" xfId="1178" xr:uid="{00000000-0005-0000-0000-0000C3150000}"/>
    <cellStyle name="Normal 2 2 2 2 3 3 2 2 2" xfId="2588" xr:uid="{00000000-0005-0000-0000-0000C4150000}"/>
    <cellStyle name="Normal 2 2 2 2 3 3 2 2 2 2" xfId="5072" xr:uid="{00000000-0005-0000-0000-0000C5150000}"/>
    <cellStyle name="Normal 2 2 2 2 3 3 2 2 2 2 2" xfId="13218" xr:uid="{00000000-0005-0000-0000-0000C6150000}"/>
    <cellStyle name="Normal 2 2 2 2 3 3 2 2 2 2 2 2" xfId="29514" xr:uid="{00000000-0005-0000-0000-0000C7150000}"/>
    <cellStyle name="Normal 2 2 2 2 3 3 2 2 2 2 3" xfId="21368" xr:uid="{00000000-0005-0000-0000-0000C8150000}"/>
    <cellStyle name="Normal 2 2 2 2 3 3 2 2 2 3" xfId="7887" xr:uid="{00000000-0005-0000-0000-0000C9150000}"/>
    <cellStyle name="Normal 2 2 2 2 3 3 2 2 2 3 2" xfId="16033" xr:uid="{00000000-0005-0000-0000-0000CA150000}"/>
    <cellStyle name="Normal 2 2 2 2 3 3 2 2 2 3 2 2" xfId="32329" xr:uid="{00000000-0005-0000-0000-0000CB150000}"/>
    <cellStyle name="Normal 2 2 2 2 3 3 2 2 2 3 3" xfId="24183" xr:uid="{00000000-0005-0000-0000-0000CC150000}"/>
    <cellStyle name="Normal 2 2 2 2 3 3 2 2 2 4" xfId="10734" xr:uid="{00000000-0005-0000-0000-0000CD150000}"/>
    <cellStyle name="Normal 2 2 2 2 3 3 2 2 2 4 2" xfId="27030" xr:uid="{00000000-0005-0000-0000-0000CE150000}"/>
    <cellStyle name="Normal 2 2 2 2 3 3 2 2 2 5" xfId="18884" xr:uid="{00000000-0005-0000-0000-0000CF150000}"/>
    <cellStyle name="Normal 2 2 2 2 3 3 2 2 3" xfId="3854" xr:uid="{00000000-0005-0000-0000-0000D0150000}"/>
    <cellStyle name="Normal 2 2 2 2 3 3 2 2 3 2" xfId="12000" xr:uid="{00000000-0005-0000-0000-0000D1150000}"/>
    <cellStyle name="Normal 2 2 2 2 3 3 2 2 3 2 2" xfId="28296" xr:uid="{00000000-0005-0000-0000-0000D2150000}"/>
    <cellStyle name="Normal 2 2 2 2 3 3 2 2 3 3" xfId="20150" xr:uid="{00000000-0005-0000-0000-0000D3150000}"/>
    <cellStyle name="Normal 2 2 2 2 3 3 2 2 4" xfId="6477" xr:uid="{00000000-0005-0000-0000-0000D4150000}"/>
    <cellStyle name="Normal 2 2 2 2 3 3 2 2 4 2" xfId="14623" xr:uid="{00000000-0005-0000-0000-0000D5150000}"/>
    <cellStyle name="Normal 2 2 2 2 3 3 2 2 4 2 2" xfId="30919" xr:uid="{00000000-0005-0000-0000-0000D6150000}"/>
    <cellStyle name="Normal 2 2 2 2 3 3 2 2 4 3" xfId="22773" xr:uid="{00000000-0005-0000-0000-0000D7150000}"/>
    <cellStyle name="Normal 2 2 2 2 3 3 2 2 5" xfId="9324" xr:uid="{00000000-0005-0000-0000-0000D8150000}"/>
    <cellStyle name="Normal 2 2 2 2 3 3 2 2 5 2" xfId="25620" xr:uid="{00000000-0005-0000-0000-0000D9150000}"/>
    <cellStyle name="Normal 2 2 2 2 3 3 2 2 6" xfId="17474" xr:uid="{00000000-0005-0000-0000-0000DA150000}"/>
    <cellStyle name="Normal 2 2 2 2 3 3 2 3" xfId="1883" xr:uid="{00000000-0005-0000-0000-0000DB150000}"/>
    <cellStyle name="Normal 2 2 2 2 3 3 2 3 2" xfId="4463" xr:uid="{00000000-0005-0000-0000-0000DC150000}"/>
    <cellStyle name="Normal 2 2 2 2 3 3 2 3 2 2" xfId="12609" xr:uid="{00000000-0005-0000-0000-0000DD150000}"/>
    <cellStyle name="Normal 2 2 2 2 3 3 2 3 2 2 2" xfId="28905" xr:uid="{00000000-0005-0000-0000-0000DE150000}"/>
    <cellStyle name="Normal 2 2 2 2 3 3 2 3 2 3" xfId="20759" xr:uid="{00000000-0005-0000-0000-0000DF150000}"/>
    <cellStyle name="Normal 2 2 2 2 3 3 2 3 3" xfId="7182" xr:uid="{00000000-0005-0000-0000-0000E0150000}"/>
    <cellStyle name="Normal 2 2 2 2 3 3 2 3 3 2" xfId="15328" xr:uid="{00000000-0005-0000-0000-0000E1150000}"/>
    <cellStyle name="Normal 2 2 2 2 3 3 2 3 3 2 2" xfId="31624" xr:uid="{00000000-0005-0000-0000-0000E2150000}"/>
    <cellStyle name="Normal 2 2 2 2 3 3 2 3 3 3" xfId="23478" xr:uid="{00000000-0005-0000-0000-0000E3150000}"/>
    <cellStyle name="Normal 2 2 2 2 3 3 2 3 4" xfId="10029" xr:uid="{00000000-0005-0000-0000-0000E4150000}"/>
    <cellStyle name="Normal 2 2 2 2 3 3 2 3 4 2" xfId="26325" xr:uid="{00000000-0005-0000-0000-0000E5150000}"/>
    <cellStyle name="Normal 2 2 2 2 3 3 2 3 5" xfId="18179" xr:uid="{00000000-0005-0000-0000-0000E6150000}"/>
    <cellStyle name="Normal 2 2 2 2 3 3 2 4" xfId="3245" xr:uid="{00000000-0005-0000-0000-0000E7150000}"/>
    <cellStyle name="Normal 2 2 2 2 3 3 2 4 2" xfId="11391" xr:uid="{00000000-0005-0000-0000-0000E8150000}"/>
    <cellStyle name="Normal 2 2 2 2 3 3 2 4 2 2" xfId="27687" xr:uid="{00000000-0005-0000-0000-0000E9150000}"/>
    <cellStyle name="Normal 2 2 2 2 3 3 2 4 3" xfId="19541" xr:uid="{00000000-0005-0000-0000-0000EA150000}"/>
    <cellStyle name="Normal 2 2 2 2 3 3 2 5" xfId="5772" xr:uid="{00000000-0005-0000-0000-0000EB150000}"/>
    <cellStyle name="Normal 2 2 2 2 3 3 2 5 2" xfId="13918" xr:uid="{00000000-0005-0000-0000-0000EC150000}"/>
    <cellStyle name="Normal 2 2 2 2 3 3 2 5 2 2" xfId="30214" xr:uid="{00000000-0005-0000-0000-0000ED150000}"/>
    <cellStyle name="Normal 2 2 2 2 3 3 2 5 3" xfId="22068" xr:uid="{00000000-0005-0000-0000-0000EE150000}"/>
    <cellStyle name="Normal 2 2 2 2 3 3 2 6" xfId="8619" xr:uid="{00000000-0005-0000-0000-0000EF150000}"/>
    <cellStyle name="Normal 2 2 2 2 3 3 2 6 2" xfId="24915" xr:uid="{00000000-0005-0000-0000-0000F0150000}"/>
    <cellStyle name="Normal 2 2 2 2 3 3 2 7" xfId="16769" xr:uid="{00000000-0005-0000-0000-0000F1150000}"/>
    <cellStyle name="Normal 2 2 2 2 3 3 3" xfId="834" xr:uid="{00000000-0005-0000-0000-0000F2150000}"/>
    <cellStyle name="Normal 2 2 2 2 3 3 3 2" xfId="2244" xr:uid="{00000000-0005-0000-0000-0000F3150000}"/>
    <cellStyle name="Normal 2 2 2 2 3 3 3 2 2" xfId="4776" xr:uid="{00000000-0005-0000-0000-0000F4150000}"/>
    <cellStyle name="Normal 2 2 2 2 3 3 3 2 2 2" xfId="12922" xr:uid="{00000000-0005-0000-0000-0000F5150000}"/>
    <cellStyle name="Normal 2 2 2 2 3 3 3 2 2 2 2" xfId="29218" xr:uid="{00000000-0005-0000-0000-0000F6150000}"/>
    <cellStyle name="Normal 2 2 2 2 3 3 3 2 2 3" xfId="21072" xr:uid="{00000000-0005-0000-0000-0000F7150000}"/>
    <cellStyle name="Normal 2 2 2 2 3 3 3 2 3" xfId="7543" xr:uid="{00000000-0005-0000-0000-0000F8150000}"/>
    <cellStyle name="Normal 2 2 2 2 3 3 3 2 3 2" xfId="15689" xr:uid="{00000000-0005-0000-0000-0000F9150000}"/>
    <cellStyle name="Normal 2 2 2 2 3 3 3 2 3 2 2" xfId="31985" xr:uid="{00000000-0005-0000-0000-0000FA150000}"/>
    <cellStyle name="Normal 2 2 2 2 3 3 3 2 3 3" xfId="23839" xr:uid="{00000000-0005-0000-0000-0000FB150000}"/>
    <cellStyle name="Normal 2 2 2 2 3 3 3 2 4" xfId="10390" xr:uid="{00000000-0005-0000-0000-0000FC150000}"/>
    <cellStyle name="Normal 2 2 2 2 3 3 3 2 4 2" xfId="26686" xr:uid="{00000000-0005-0000-0000-0000FD150000}"/>
    <cellStyle name="Normal 2 2 2 2 3 3 3 2 5" xfId="18540" xr:uid="{00000000-0005-0000-0000-0000FE150000}"/>
    <cellStyle name="Normal 2 2 2 2 3 3 3 3" xfId="3558" xr:uid="{00000000-0005-0000-0000-0000FF150000}"/>
    <cellStyle name="Normal 2 2 2 2 3 3 3 3 2" xfId="11704" xr:uid="{00000000-0005-0000-0000-000000160000}"/>
    <cellStyle name="Normal 2 2 2 2 3 3 3 3 2 2" xfId="28000" xr:uid="{00000000-0005-0000-0000-000001160000}"/>
    <cellStyle name="Normal 2 2 2 2 3 3 3 3 3" xfId="19854" xr:uid="{00000000-0005-0000-0000-000002160000}"/>
    <cellStyle name="Normal 2 2 2 2 3 3 3 4" xfId="6133" xr:uid="{00000000-0005-0000-0000-000003160000}"/>
    <cellStyle name="Normal 2 2 2 2 3 3 3 4 2" xfId="14279" xr:uid="{00000000-0005-0000-0000-000004160000}"/>
    <cellStyle name="Normal 2 2 2 2 3 3 3 4 2 2" xfId="30575" xr:uid="{00000000-0005-0000-0000-000005160000}"/>
    <cellStyle name="Normal 2 2 2 2 3 3 3 4 3" xfId="22429" xr:uid="{00000000-0005-0000-0000-000006160000}"/>
    <cellStyle name="Normal 2 2 2 2 3 3 3 5" xfId="8980" xr:uid="{00000000-0005-0000-0000-000007160000}"/>
    <cellStyle name="Normal 2 2 2 2 3 3 3 5 2" xfId="25276" xr:uid="{00000000-0005-0000-0000-000008160000}"/>
    <cellStyle name="Normal 2 2 2 2 3 3 3 6" xfId="17130" xr:uid="{00000000-0005-0000-0000-000009160000}"/>
    <cellStyle name="Normal 2 2 2 2 3 3 4" xfId="1539" xr:uid="{00000000-0005-0000-0000-00000A160000}"/>
    <cellStyle name="Normal 2 2 2 2 3 3 4 2" xfId="4167" xr:uid="{00000000-0005-0000-0000-00000B160000}"/>
    <cellStyle name="Normal 2 2 2 2 3 3 4 2 2" xfId="12313" xr:uid="{00000000-0005-0000-0000-00000C160000}"/>
    <cellStyle name="Normal 2 2 2 2 3 3 4 2 2 2" xfId="28609" xr:uid="{00000000-0005-0000-0000-00000D160000}"/>
    <cellStyle name="Normal 2 2 2 2 3 3 4 2 3" xfId="20463" xr:uid="{00000000-0005-0000-0000-00000E160000}"/>
    <cellStyle name="Normal 2 2 2 2 3 3 4 3" xfId="6838" xr:uid="{00000000-0005-0000-0000-00000F160000}"/>
    <cellStyle name="Normal 2 2 2 2 3 3 4 3 2" xfId="14984" xr:uid="{00000000-0005-0000-0000-000010160000}"/>
    <cellStyle name="Normal 2 2 2 2 3 3 4 3 2 2" xfId="31280" xr:uid="{00000000-0005-0000-0000-000011160000}"/>
    <cellStyle name="Normal 2 2 2 2 3 3 4 3 3" xfId="23134" xr:uid="{00000000-0005-0000-0000-000012160000}"/>
    <cellStyle name="Normal 2 2 2 2 3 3 4 4" xfId="9685" xr:uid="{00000000-0005-0000-0000-000013160000}"/>
    <cellStyle name="Normal 2 2 2 2 3 3 4 4 2" xfId="25981" xr:uid="{00000000-0005-0000-0000-000014160000}"/>
    <cellStyle name="Normal 2 2 2 2 3 3 4 5" xfId="17835" xr:uid="{00000000-0005-0000-0000-000015160000}"/>
    <cellStyle name="Normal 2 2 2 2 3 3 5" xfId="2949" xr:uid="{00000000-0005-0000-0000-000016160000}"/>
    <cellStyle name="Normal 2 2 2 2 3 3 5 2" xfId="11095" xr:uid="{00000000-0005-0000-0000-000017160000}"/>
    <cellStyle name="Normal 2 2 2 2 3 3 5 2 2" xfId="27391" xr:uid="{00000000-0005-0000-0000-000018160000}"/>
    <cellStyle name="Normal 2 2 2 2 3 3 5 3" xfId="19245" xr:uid="{00000000-0005-0000-0000-000019160000}"/>
    <cellStyle name="Normal 2 2 2 2 3 3 6" xfId="5428" xr:uid="{00000000-0005-0000-0000-00001A160000}"/>
    <cellStyle name="Normal 2 2 2 2 3 3 6 2" xfId="13574" xr:uid="{00000000-0005-0000-0000-00001B160000}"/>
    <cellStyle name="Normal 2 2 2 2 3 3 6 2 2" xfId="29870" xr:uid="{00000000-0005-0000-0000-00001C160000}"/>
    <cellStyle name="Normal 2 2 2 2 3 3 6 3" xfId="21724" xr:uid="{00000000-0005-0000-0000-00001D160000}"/>
    <cellStyle name="Normal 2 2 2 2 3 3 7" xfId="8275" xr:uid="{00000000-0005-0000-0000-00001E160000}"/>
    <cellStyle name="Normal 2 2 2 2 3 3 7 2" xfId="24571" xr:uid="{00000000-0005-0000-0000-00001F160000}"/>
    <cellStyle name="Normal 2 2 2 2 3 3 8" xfId="16425" xr:uid="{00000000-0005-0000-0000-000020160000}"/>
    <cellStyle name="Normal 2 2 2 2 3 4" xfId="212" xr:uid="{00000000-0005-0000-0000-000021160000}"/>
    <cellStyle name="Normal 2 2 2 2 3 4 2" xfId="556" xr:uid="{00000000-0005-0000-0000-000022160000}"/>
    <cellStyle name="Normal 2 2 2 2 3 4 2 2" xfId="1262" xr:uid="{00000000-0005-0000-0000-000023160000}"/>
    <cellStyle name="Normal 2 2 2 2 3 4 2 2 2" xfId="2672" xr:uid="{00000000-0005-0000-0000-000024160000}"/>
    <cellStyle name="Normal 2 2 2 2 3 4 2 2 2 2" xfId="5146" xr:uid="{00000000-0005-0000-0000-000025160000}"/>
    <cellStyle name="Normal 2 2 2 2 3 4 2 2 2 2 2" xfId="13292" xr:uid="{00000000-0005-0000-0000-000026160000}"/>
    <cellStyle name="Normal 2 2 2 2 3 4 2 2 2 2 2 2" xfId="29588" xr:uid="{00000000-0005-0000-0000-000027160000}"/>
    <cellStyle name="Normal 2 2 2 2 3 4 2 2 2 2 3" xfId="21442" xr:uid="{00000000-0005-0000-0000-000028160000}"/>
    <cellStyle name="Normal 2 2 2 2 3 4 2 2 2 3" xfId="7971" xr:uid="{00000000-0005-0000-0000-000029160000}"/>
    <cellStyle name="Normal 2 2 2 2 3 4 2 2 2 3 2" xfId="16117" xr:uid="{00000000-0005-0000-0000-00002A160000}"/>
    <cellStyle name="Normal 2 2 2 2 3 4 2 2 2 3 2 2" xfId="32413" xr:uid="{00000000-0005-0000-0000-00002B160000}"/>
    <cellStyle name="Normal 2 2 2 2 3 4 2 2 2 3 3" xfId="24267" xr:uid="{00000000-0005-0000-0000-00002C160000}"/>
    <cellStyle name="Normal 2 2 2 2 3 4 2 2 2 4" xfId="10818" xr:uid="{00000000-0005-0000-0000-00002D160000}"/>
    <cellStyle name="Normal 2 2 2 2 3 4 2 2 2 4 2" xfId="27114" xr:uid="{00000000-0005-0000-0000-00002E160000}"/>
    <cellStyle name="Normal 2 2 2 2 3 4 2 2 2 5" xfId="18968" xr:uid="{00000000-0005-0000-0000-00002F160000}"/>
    <cellStyle name="Normal 2 2 2 2 3 4 2 2 3" xfId="3928" xr:uid="{00000000-0005-0000-0000-000030160000}"/>
    <cellStyle name="Normal 2 2 2 2 3 4 2 2 3 2" xfId="12074" xr:uid="{00000000-0005-0000-0000-000031160000}"/>
    <cellStyle name="Normal 2 2 2 2 3 4 2 2 3 2 2" xfId="28370" xr:uid="{00000000-0005-0000-0000-000032160000}"/>
    <cellStyle name="Normal 2 2 2 2 3 4 2 2 3 3" xfId="20224" xr:uid="{00000000-0005-0000-0000-000033160000}"/>
    <cellStyle name="Normal 2 2 2 2 3 4 2 2 4" xfId="6561" xr:uid="{00000000-0005-0000-0000-000034160000}"/>
    <cellStyle name="Normal 2 2 2 2 3 4 2 2 4 2" xfId="14707" xr:uid="{00000000-0005-0000-0000-000035160000}"/>
    <cellStyle name="Normal 2 2 2 2 3 4 2 2 4 2 2" xfId="31003" xr:uid="{00000000-0005-0000-0000-000036160000}"/>
    <cellStyle name="Normal 2 2 2 2 3 4 2 2 4 3" xfId="22857" xr:uid="{00000000-0005-0000-0000-000037160000}"/>
    <cellStyle name="Normal 2 2 2 2 3 4 2 2 5" xfId="9408" xr:uid="{00000000-0005-0000-0000-000038160000}"/>
    <cellStyle name="Normal 2 2 2 2 3 4 2 2 5 2" xfId="25704" xr:uid="{00000000-0005-0000-0000-000039160000}"/>
    <cellStyle name="Normal 2 2 2 2 3 4 2 2 6" xfId="17558" xr:uid="{00000000-0005-0000-0000-00003A160000}"/>
    <cellStyle name="Normal 2 2 2 2 3 4 2 3" xfId="1967" xr:uid="{00000000-0005-0000-0000-00003B160000}"/>
    <cellStyle name="Normal 2 2 2 2 3 4 2 3 2" xfId="4537" xr:uid="{00000000-0005-0000-0000-00003C160000}"/>
    <cellStyle name="Normal 2 2 2 2 3 4 2 3 2 2" xfId="12683" xr:uid="{00000000-0005-0000-0000-00003D160000}"/>
    <cellStyle name="Normal 2 2 2 2 3 4 2 3 2 2 2" xfId="28979" xr:uid="{00000000-0005-0000-0000-00003E160000}"/>
    <cellStyle name="Normal 2 2 2 2 3 4 2 3 2 3" xfId="20833" xr:uid="{00000000-0005-0000-0000-00003F160000}"/>
    <cellStyle name="Normal 2 2 2 2 3 4 2 3 3" xfId="7266" xr:uid="{00000000-0005-0000-0000-000040160000}"/>
    <cellStyle name="Normal 2 2 2 2 3 4 2 3 3 2" xfId="15412" xr:uid="{00000000-0005-0000-0000-000041160000}"/>
    <cellStyle name="Normal 2 2 2 2 3 4 2 3 3 2 2" xfId="31708" xr:uid="{00000000-0005-0000-0000-000042160000}"/>
    <cellStyle name="Normal 2 2 2 2 3 4 2 3 3 3" xfId="23562" xr:uid="{00000000-0005-0000-0000-000043160000}"/>
    <cellStyle name="Normal 2 2 2 2 3 4 2 3 4" xfId="10113" xr:uid="{00000000-0005-0000-0000-000044160000}"/>
    <cellStyle name="Normal 2 2 2 2 3 4 2 3 4 2" xfId="26409" xr:uid="{00000000-0005-0000-0000-000045160000}"/>
    <cellStyle name="Normal 2 2 2 2 3 4 2 3 5" xfId="18263" xr:uid="{00000000-0005-0000-0000-000046160000}"/>
    <cellStyle name="Normal 2 2 2 2 3 4 2 4" xfId="3319" xr:uid="{00000000-0005-0000-0000-000047160000}"/>
    <cellStyle name="Normal 2 2 2 2 3 4 2 4 2" xfId="11465" xr:uid="{00000000-0005-0000-0000-000048160000}"/>
    <cellStyle name="Normal 2 2 2 2 3 4 2 4 2 2" xfId="27761" xr:uid="{00000000-0005-0000-0000-000049160000}"/>
    <cellStyle name="Normal 2 2 2 2 3 4 2 4 3" xfId="19615" xr:uid="{00000000-0005-0000-0000-00004A160000}"/>
    <cellStyle name="Normal 2 2 2 2 3 4 2 5" xfId="5856" xr:uid="{00000000-0005-0000-0000-00004B160000}"/>
    <cellStyle name="Normal 2 2 2 2 3 4 2 5 2" xfId="14002" xr:uid="{00000000-0005-0000-0000-00004C160000}"/>
    <cellStyle name="Normal 2 2 2 2 3 4 2 5 2 2" xfId="30298" xr:uid="{00000000-0005-0000-0000-00004D160000}"/>
    <cellStyle name="Normal 2 2 2 2 3 4 2 5 3" xfId="22152" xr:uid="{00000000-0005-0000-0000-00004E160000}"/>
    <cellStyle name="Normal 2 2 2 2 3 4 2 6" xfId="8703" xr:uid="{00000000-0005-0000-0000-00004F160000}"/>
    <cellStyle name="Normal 2 2 2 2 3 4 2 6 2" xfId="24999" xr:uid="{00000000-0005-0000-0000-000050160000}"/>
    <cellStyle name="Normal 2 2 2 2 3 4 2 7" xfId="16853" xr:uid="{00000000-0005-0000-0000-000051160000}"/>
    <cellStyle name="Normal 2 2 2 2 3 4 3" xfId="918" xr:uid="{00000000-0005-0000-0000-000052160000}"/>
    <cellStyle name="Normal 2 2 2 2 3 4 3 2" xfId="2328" xr:uid="{00000000-0005-0000-0000-000053160000}"/>
    <cellStyle name="Normal 2 2 2 2 3 4 3 2 2" xfId="4850" xr:uid="{00000000-0005-0000-0000-000054160000}"/>
    <cellStyle name="Normal 2 2 2 2 3 4 3 2 2 2" xfId="12996" xr:uid="{00000000-0005-0000-0000-000055160000}"/>
    <cellStyle name="Normal 2 2 2 2 3 4 3 2 2 2 2" xfId="29292" xr:uid="{00000000-0005-0000-0000-000056160000}"/>
    <cellStyle name="Normal 2 2 2 2 3 4 3 2 2 3" xfId="21146" xr:uid="{00000000-0005-0000-0000-000057160000}"/>
    <cellStyle name="Normal 2 2 2 2 3 4 3 2 3" xfId="7627" xr:uid="{00000000-0005-0000-0000-000058160000}"/>
    <cellStyle name="Normal 2 2 2 2 3 4 3 2 3 2" xfId="15773" xr:uid="{00000000-0005-0000-0000-000059160000}"/>
    <cellStyle name="Normal 2 2 2 2 3 4 3 2 3 2 2" xfId="32069" xr:uid="{00000000-0005-0000-0000-00005A160000}"/>
    <cellStyle name="Normal 2 2 2 2 3 4 3 2 3 3" xfId="23923" xr:uid="{00000000-0005-0000-0000-00005B160000}"/>
    <cellStyle name="Normal 2 2 2 2 3 4 3 2 4" xfId="10474" xr:uid="{00000000-0005-0000-0000-00005C160000}"/>
    <cellStyle name="Normal 2 2 2 2 3 4 3 2 4 2" xfId="26770" xr:uid="{00000000-0005-0000-0000-00005D160000}"/>
    <cellStyle name="Normal 2 2 2 2 3 4 3 2 5" xfId="18624" xr:uid="{00000000-0005-0000-0000-00005E160000}"/>
    <cellStyle name="Normal 2 2 2 2 3 4 3 3" xfId="3632" xr:uid="{00000000-0005-0000-0000-00005F160000}"/>
    <cellStyle name="Normal 2 2 2 2 3 4 3 3 2" xfId="11778" xr:uid="{00000000-0005-0000-0000-000060160000}"/>
    <cellStyle name="Normal 2 2 2 2 3 4 3 3 2 2" xfId="28074" xr:uid="{00000000-0005-0000-0000-000061160000}"/>
    <cellStyle name="Normal 2 2 2 2 3 4 3 3 3" xfId="19928" xr:uid="{00000000-0005-0000-0000-000062160000}"/>
    <cellStyle name="Normal 2 2 2 2 3 4 3 4" xfId="6217" xr:uid="{00000000-0005-0000-0000-000063160000}"/>
    <cellStyle name="Normal 2 2 2 2 3 4 3 4 2" xfId="14363" xr:uid="{00000000-0005-0000-0000-000064160000}"/>
    <cellStyle name="Normal 2 2 2 2 3 4 3 4 2 2" xfId="30659" xr:uid="{00000000-0005-0000-0000-000065160000}"/>
    <cellStyle name="Normal 2 2 2 2 3 4 3 4 3" xfId="22513" xr:uid="{00000000-0005-0000-0000-000066160000}"/>
    <cellStyle name="Normal 2 2 2 2 3 4 3 5" xfId="9064" xr:uid="{00000000-0005-0000-0000-000067160000}"/>
    <cellStyle name="Normal 2 2 2 2 3 4 3 5 2" xfId="25360" xr:uid="{00000000-0005-0000-0000-000068160000}"/>
    <cellStyle name="Normal 2 2 2 2 3 4 3 6" xfId="17214" xr:uid="{00000000-0005-0000-0000-000069160000}"/>
    <cellStyle name="Normal 2 2 2 2 3 4 4" xfId="1623" xr:uid="{00000000-0005-0000-0000-00006A160000}"/>
    <cellStyle name="Normal 2 2 2 2 3 4 4 2" xfId="4241" xr:uid="{00000000-0005-0000-0000-00006B160000}"/>
    <cellStyle name="Normal 2 2 2 2 3 4 4 2 2" xfId="12387" xr:uid="{00000000-0005-0000-0000-00006C160000}"/>
    <cellStyle name="Normal 2 2 2 2 3 4 4 2 2 2" xfId="28683" xr:uid="{00000000-0005-0000-0000-00006D160000}"/>
    <cellStyle name="Normal 2 2 2 2 3 4 4 2 3" xfId="20537" xr:uid="{00000000-0005-0000-0000-00006E160000}"/>
    <cellStyle name="Normal 2 2 2 2 3 4 4 3" xfId="6922" xr:uid="{00000000-0005-0000-0000-00006F160000}"/>
    <cellStyle name="Normal 2 2 2 2 3 4 4 3 2" xfId="15068" xr:uid="{00000000-0005-0000-0000-000070160000}"/>
    <cellStyle name="Normal 2 2 2 2 3 4 4 3 2 2" xfId="31364" xr:uid="{00000000-0005-0000-0000-000071160000}"/>
    <cellStyle name="Normal 2 2 2 2 3 4 4 3 3" xfId="23218" xr:uid="{00000000-0005-0000-0000-000072160000}"/>
    <cellStyle name="Normal 2 2 2 2 3 4 4 4" xfId="9769" xr:uid="{00000000-0005-0000-0000-000073160000}"/>
    <cellStyle name="Normal 2 2 2 2 3 4 4 4 2" xfId="26065" xr:uid="{00000000-0005-0000-0000-000074160000}"/>
    <cellStyle name="Normal 2 2 2 2 3 4 4 5" xfId="17919" xr:uid="{00000000-0005-0000-0000-000075160000}"/>
    <cellStyle name="Normal 2 2 2 2 3 4 5" xfId="3023" xr:uid="{00000000-0005-0000-0000-000076160000}"/>
    <cellStyle name="Normal 2 2 2 2 3 4 5 2" xfId="11169" xr:uid="{00000000-0005-0000-0000-000077160000}"/>
    <cellStyle name="Normal 2 2 2 2 3 4 5 2 2" xfId="27465" xr:uid="{00000000-0005-0000-0000-000078160000}"/>
    <cellStyle name="Normal 2 2 2 2 3 4 5 3" xfId="19319" xr:uid="{00000000-0005-0000-0000-000079160000}"/>
    <cellStyle name="Normal 2 2 2 2 3 4 6" xfId="5512" xr:uid="{00000000-0005-0000-0000-00007A160000}"/>
    <cellStyle name="Normal 2 2 2 2 3 4 6 2" xfId="13658" xr:uid="{00000000-0005-0000-0000-00007B160000}"/>
    <cellStyle name="Normal 2 2 2 2 3 4 6 2 2" xfId="29954" xr:uid="{00000000-0005-0000-0000-00007C160000}"/>
    <cellStyle name="Normal 2 2 2 2 3 4 6 3" xfId="21808" xr:uid="{00000000-0005-0000-0000-00007D160000}"/>
    <cellStyle name="Normal 2 2 2 2 3 4 7" xfId="8359" xr:uid="{00000000-0005-0000-0000-00007E160000}"/>
    <cellStyle name="Normal 2 2 2 2 3 4 7 2" xfId="24655" xr:uid="{00000000-0005-0000-0000-00007F160000}"/>
    <cellStyle name="Normal 2 2 2 2 3 4 8" xfId="16509" xr:uid="{00000000-0005-0000-0000-000080160000}"/>
    <cellStyle name="Normal 2 2 2 2 3 5" xfId="292" xr:uid="{00000000-0005-0000-0000-000081160000}"/>
    <cellStyle name="Normal 2 2 2 2 3 5 2" xfId="636" xr:uid="{00000000-0005-0000-0000-000082160000}"/>
    <cellStyle name="Normal 2 2 2 2 3 5 2 2" xfId="1342" xr:uid="{00000000-0005-0000-0000-000083160000}"/>
    <cellStyle name="Normal 2 2 2 2 3 5 2 2 2" xfId="2752" xr:uid="{00000000-0005-0000-0000-000084160000}"/>
    <cellStyle name="Normal 2 2 2 2 3 5 2 2 2 2" xfId="5220" xr:uid="{00000000-0005-0000-0000-000085160000}"/>
    <cellStyle name="Normal 2 2 2 2 3 5 2 2 2 2 2" xfId="13366" xr:uid="{00000000-0005-0000-0000-000086160000}"/>
    <cellStyle name="Normal 2 2 2 2 3 5 2 2 2 2 2 2" xfId="29662" xr:uid="{00000000-0005-0000-0000-000087160000}"/>
    <cellStyle name="Normal 2 2 2 2 3 5 2 2 2 2 3" xfId="21516" xr:uid="{00000000-0005-0000-0000-000088160000}"/>
    <cellStyle name="Normal 2 2 2 2 3 5 2 2 2 3" xfId="8051" xr:uid="{00000000-0005-0000-0000-000089160000}"/>
    <cellStyle name="Normal 2 2 2 2 3 5 2 2 2 3 2" xfId="16197" xr:uid="{00000000-0005-0000-0000-00008A160000}"/>
    <cellStyle name="Normal 2 2 2 2 3 5 2 2 2 3 2 2" xfId="32493" xr:uid="{00000000-0005-0000-0000-00008B160000}"/>
    <cellStyle name="Normal 2 2 2 2 3 5 2 2 2 3 3" xfId="24347" xr:uid="{00000000-0005-0000-0000-00008C160000}"/>
    <cellStyle name="Normal 2 2 2 2 3 5 2 2 2 4" xfId="10898" xr:uid="{00000000-0005-0000-0000-00008D160000}"/>
    <cellStyle name="Normal 2 2 2 2 3 5 2 2 2 4 2" xfId="27194" xr:uid="{00000000-0005-0000-0000-00008E160000}"/>
    <cellStyle name="Normal 2 2 2 2 3 5 2 2 2 5" xfId="19048" xr:uid="{00000000-0005-0000-0000-00008F160000}"/>
    <cellStyle name="Normal 2 2 2 2 3 5 2 2 3" xfId="4002" xr:uid="{00000000-0005-0000-0000-000090160000}"/>
    <cellStyle name="Normal 2 2 2 2 3 5 2 2 3 2" xfId="12148" xr:uid="{00000000-0005-0000-0000-000091160000}"/>
    <cellStyle name="Normal 2 2 2 2 3 5 2 2 3 2 2" xfId="28444" xr:uid="{00000000-0005-0000-0000-000092160000}"/>
    <cellStyle name="Normal 2 2 2 2 3 5 2 2 3 3" xfId="20298" xr:uid="{00000000-0005-0000-0000-000093160000}"/>
    <cellStyle name="Normal 2 2 2 2 3 5 2 2 4" xfId="6641" xr:uid="{00000000-0005-0000-0000-000094160000}"/>
    <cellStyle name="Normal 2 2 2 2 3 5 2 2 4 2" xfId="14787" xr:uid="{00000000-0005-0000-0000-000095160000}"/>
    <cellStyle name="Normal 2 2 2 2 3 5 2 2 4 2 2" xfId="31083" xr:uid="{00000000-0005-0000-0000-000096160000}"/>
    <cellStyle name="Normal 2 2 2 2 3 5 2 2 4 3" xfId="22937" xr:uid="{00000000-0005-0000-0000-000097160000}"/>
    <cellStyle name="Normal 2 2 2 2 3 5 2 2 5" xfId="9488" xr:uid="{00000000-0005-0000-0000-000098160000}"/>
    <cellStyle name="Normal 2 2 2 2 3 5 2 2 5 2" xfId="25784" xr:uid="{00000000-0005-0000-0000-000099160000}"/>
    <cellStyle name="Normal 2 2 2 2 3 5 2 2 6" xfId="17638" xr:uid="{00000000-0005-0000-0000-00009A160000}"/>
    <cellStyle name="Normal 2 2 2 2 3 5 2 3" xfId="2047" xr:uid="{00000000-0005-0000-0000-00009B160000}"/>
    <cellStyle name="Normal 2 2 2 2 3 5 2 3 2" xfId="4611" xr:uid="{00000000-0005-0000-0000-00009C160000}"/>
    <cellStyle name="Normal 2 2 2 2 3 5 2 3 2 2" xfId="12757" xr:uid="{00000000-0005-0000-0000-00009D160000}"/>
    <cellStyle name="Normal 2 2 2 2 3 5 2 3 2 2 2" xfId="29053" xr:uid="{00000000-0005-0000-0000-00009E160000}"/>
    <cellStyle name="Normal 2 2 2 2 3 5 2 3 2 3" xfId="20907" xr:uid="{00000000-0005-0000-0000-00009F160000}"/>
    <cellStyle name="Normal 2 2 2 2 3 5 2 3 3" xfId="7346" xr:uid="{00000000-0005-0000-0000-0000A0160000}"/>
    <cellStyle name="Normal 2 2 2 2 3 5 2 3 3 2" xfId="15492" xr:uid="{00000000-0005-0000-0000-0000A1160000}"/>
    <cellStyle name="Normal 2 2 2 2 3 5 2 3 3 2 2" xfId="31788" xr:uid="{00000000-0005-0000-0000-0000A2160000}"/>
    <cellStyle name="Normal 2 2 2 2 3 5 2 3 3 3" xfId="23642" xr:uid="{00000000-0005-0000-0000-0000A3160000}"/>
    <cellStyle name="Normal 2 2 2 2 3 5 2 3 4" xfId="10193" xr:uid="{00000000-0005-0000-0000-0000A4160000}"/>
    <cellStyle name="Normal 2 2 2 2 3 5 2 3 4 2" xfId="26489" xr:uid="{00000000-0005-0000-0000-0000A5160000}"/>
    <cellStyle name="Normal 2 2 2 2 3 5 2 3 5" xfId="18343" xr:uid="{00000000-0005-0000-0000-0000A6160000}"/>
    <cellStyle name="Normal 2 2 2 2 3 5 2 4" xfId="3393" xr:uid="{00000000-0005-0000-0000-0000A7160000}"/>
    <cellStyle name="Normal 2 2 2 2 3 5 2 4 2" xfId="11539" xr:uid="{00000000-0005-0000-0000-0000A8160000}"/>
    <cellStyle name="Normal 2 2 2 2 3 5 2 4 2 2" xfId="27835" xr:uid="{00000000-0005-0000-0000-0000A9160000}"/>
    <cellStyle name="Normal 2 2 2 2 3 5 2 4 3" xfId="19689" xr:uid="{00000000-0005-0000-0000-0000AA160000}"/>
    <cellStyle name="Normal 2 2 2 2 3 5 2 5" xfId="5936" xr:uid="{00000000-0005-0000-0000-0000AB160000}"/>
    <cellStyle name="Normal 2 2 2 2 3 5 2 5 2" xfId="14082" xr:uid="{00000000-0005-0000-0000-0000AC160000}"/>
    <cellStyle name="Normal 2 2 2 2 3 5 2 5 2 2" xfId="30378" xr:uid="{00000000-0005-0000-0000-0000AD160000}"/>
    <cellStyle name="Normal 2 2 2 2 3 5 2 5 3" xfId="22232" xr:uid="{00000000-0005-0000-0000-0000AE160000}"/>
    <cellStyle name="Normal 2 2 2 2 3 5 2 6" xfId="8783" xr:uid="{00000000-0005-0000-0000-0000AF160000}"/>
    <cellStyle name="Normal 2 2 2 2 3 5 2 6 2" xfId="25079" xr:uid="{00000000-0005-0000-0000-0000B0160000}"/>
    <cellStyle name="Normal 2 2 2 2 3 5 2 7" xfId="16933" xr:uid="{00000000-0005-0000-0000-0000B1160000}"/>
    <cellStyle name="Normal 2 2 2 2 3 5 3" xfId="998" xr:uid="{00000000-0005-0000-0000-0000B2160000}"/>
    <cellStyle name="Normal 2 2 2 2 3 5 3 2" xfId="2408" xr:uid="{00000000-0005-0000-0000-0000B3160000}"/>
    <cellStyle name="Normal 2 2 2 2 3 5 3 2 2" xfId="4924" xr:uid="{00000000-0005-0000-0000-0000B4160000}"/>
    <cellStyle name="Normal 2 2 2 2 3 5 3 2 2 2" xfId="13070" xr:uid="{00000000-0005-0000-0000-0000B5160000}"/>
    <cellStyle name="Normal 2 2 2 2 3 5 3 2 2 2 2" xfId="29366" xr:uid="{00000000-0005-0000-0000-0000B6160000}"/>
    <cellStyle name="Normal 2 2 2 2 3 5 3 2 2 3" xfId="21220" xr:uid="{00000000-0005-0000-0000-0000B7160000}"/>
    <cellStyle name="Normal 2 2 2 2 3 5 3 2 3" xfId="7707" xr:uid="{00000000-0005-0000-0000-0000B8160000}"/>
    <cellStyle name="Normal 2 2 2 2 3 5 3 2 3 2" xfId="15853" xr:uid="{00000000-0005-0000-0000-0000B9160000}"/>
    <cellStyle name="Normal 2 2 2 2 3 5 3 2 3 2 2" xfId="32149" xr:uid="{00000000-0005-0000-0000-0000BA160000}"/>
    <cellStyle name="Normal 2 2 2 2 3 5 3 2 3 3" xfId="24003" xr:uid="{00000000-0005-0000-0000-0000BB160000}"/>
    <cellStyle name="Normal 2 2 2 2 3 5 3 2 4" xfId="10554" xr:uid="{00000000-0005-0000-0000-0000BC160000}"/>
    <cellStyle name="Normal 2 2 2 2 3 5 3 2 4 2" xfId="26850" xr:uid="{00000000-0005-0000-0000-0000BD160000}"/>
    <cellStyle name="Normal 2 2 2 2 3 5 3 2 5" xfId="18704" xr:uid="{00000000-0005-0000-0000-0000BE160000}"/>
    <cellStyle name="Normal 2 2 2 2 3 5 3 3" xfId="3706" xr:uid="{00000000-0005-0000-0000-0000BF160000}"/>
    <cellStyle name="Normal 2 2 2 2 3 5 3 3 2" xfId="11852" xr:uid="{00000000-0005-0000-0000-0000C0160000}"/>
    <cellStyle name="Normal 2 2 2 2 3 5 3 3 2 2" xfId="28148" xr:uid="{00000000-0005-0000-0000-0000C1160000}"/>
    <cellStyle name="Normal 2 2 2 2 3 5 3 3 3" xfId="20002" xr:uid="{00000000-0005-0000-0000-0000C2160000}"/>
    <cellStyle name="Normal 2 2 2 2 3 5 3 4" xfId="6297" xr:uid="{00000000-0005-0000-0000-0000C3160000}"/>
    <cellStyle name="Normal 2 2 2 2 3 5 3 4 2" xfId="14443" xr:uid="{00000000-0005-0000-0000-0000C4160000}"/>
    <cellStyle name="Normal 2 2 2 2 3 5 3 4 2 2" xfId="30739" xr:uid="{00000000-0005-0000-0000-0000C5160000}"/>
    <cellStyle name="Normal 2 2 2 2 3 5 3 4 3" xfId="22593" xr:uid="{00000000-0005-0000-0000-0000C6160000}"/>
    <cellStyle name="Normal 2 2 2 2 3 5 3 5" xfId="9144" xr:uid="{00000000-0005-0000-0000-0000C7160000}"/>
    <cellStyle name="Normal 2 2 2 2 3 5 3 5 2" xfId="25440" xr:uid="{00000000-0005-0000-0000-0000C8160000}"/>
    <cellStyle name="Normal 2 2 2 2 3 5 3 6" xfId="17294" xr:uid="{00000000-0005-0000-0000-0000C9160000}"/>
    <cellStyle name="Normal 2 2 2 2 3 5 4" xfId="1703" xr:uid="{00000000-0005-0000-0000-0000CA160000}"/>
    <cellStyle name="Normal 2 2 2 2 3 5 4 2" xfId="4315" xr:uid="{00000000-0005-0000-0000-0000CB160000}"/>
    <cellStyle name="Normal 2 2 2 2 3 5 4 2 2" xfId="12461" xr:uid="{00000000-0005-0000-0000-0000CC160000}"/>
    <cellStyle name="Normal 2 2 2 2 3 5 4 2 2 2" xfId="28757" xr:uid="{00000000-0005-0000-0000-0000CD160000}"/>
    <cellStyle name="Normal 2 2 2 2 3 5 4 2 3" xfId="20611" xr:uid="{00000000-0005-0000-0000-0000CE160000}"/>
    <cellStyle name="Normal 2 2 2 2 3 5 4 3" xfId="7002" xr:uid="{00000000-0005-0000-0000-0000CF160000}"/>
    <cellStyle name="Normal 2 2 2 2 3 5 4 3 2" xfId="15148" xr:uid="{00000000-0005-0000-0000-0000D0160000}"/>
    <cellStyle name="Normal 2 2 2 2 3 5 4 3 2 2" xfId="31444" xr:uid="{00000000-0005-0000-0000-0000D1160000}"/>
    <cellStyle name="Normal 2 2 2 2 3 5 4 3 3" xfId="23298" xr:uid="{00000000-0005-0000-0000-0000D2160000}"/>
    <cellStyle name="Normal 2 2 2 2 3 5 4 4" xfId="9849" xr:uid="{00000000-0005-0000-0000-0000D3160000}"/>
    <cellStyle name="Normal 2 2 2 2 3 5 4 4 2" xfId="26145" xr:uid="{00000000-0005-0000-0000-0000D4160000}"/>
    <cellStyle name="Normal 2 2 2 2 3 5 4 5" xfId="17999" xr:uid="{00000000-0005-0000-0000-0000D5160000}"/>
    <cellStyle name="Normal 2 2 2 2 3 5 5" xfId="3097" xr:uid="{00000000-0005-0000-0000-0000D6160000}"/>
    <cellStyle name="Normal 2 2 2 2 3 5 5 2" xfId="11243" xr:uid="{00000000-0005-0000-0000-0000D7160000}"/>
    <cellStyle name="Normal 2 2 2 2 3 5 5 2 2" xfId="27539" xr:uid="{00000000-0005-0000-0000-0000D8160000}"/>
    <cellStyle name="Normal 2 2 2 2 3 5 5 3" xfId="19393" xr:uid="{00000000-0005-0000-0000-0000D9160000}"/>
    <cellStyle name="Normal 2 2 2 2 3 5 6" xfId="5592" xr:uid="{00000000-0005-0000-0000-0000DA160000}"/>
    <cellStyle name="Normal 2 2 2 2 3 5 6 2" xfId="13738" xr:uid="{00000000-0005-0000-0000-0000DB160000}"/>
    <cellStyle name="Normal 2 2 2 2 3 5 6 2 2" xfId="30034" xr:uid="{00000000-0005-0000-0000-0000DC160000}"/>
    <cellStyle name="Normal 2 2 2 2 3 5 6 3" xfId="21888" xr:uid="{00000000-0005-0000-0000-0000DD160000}"/>
    <cellStyle name="Normal 2 2 2 2 3 5 7" xfId="8439" xr:uid="{00000000-0005-0000-0000-0000DE160000}"/>
    <cellStyle name="Normal 2 2 2 2 3 5 7 2" xfId="24735" xr:uid="{00000000-0005-0000-0000-0000DF160000}"/>
    <cellStyle name="Normal 2 2 2 2 3 5 8" xfId="16589" xr:uid="{00000000-0005-0000-0000-0000E0160000}"/>
    <cellStyle name="Normal 2 2 2 2 3 6" xfId="382" xr:uid="{00000000-0005-0000-0000-0000E1160000}"/>
    <cellStyle name="Normal 2 2 2 2 3 6 2" xfId="1088" xr:uid="{00000000-0005-0000-0000-0000E2160000}"/>
    <cellStyle name="Normal 2 2 2 2 3 6 2 2" xfId="2498" xr:uid="{00000000-0005-0000-0000-0000E3160000}"/>
    <cellStyle name="Normal 2 2 2 2 3 6 2 2 2" xfId="4998" xr:uid="{00000000-0005-0000-0000-0000E4160000}"/>
    <cellStyle name="Normal 2 2 2 2 3 6 2 2 2 2" xfId="13144" xr:uid="{00000000-0005-0000-0000-0000E5160000}"/>
    <cellStyle name="Normal 2 2 2 2 3 6 2 2 2 2 2" xfId="29440" xr:uid="{00000000-0005-0000-0000-0000E6160000}"/>
    <cellStyle name="Normal 2 2 2 2 3 6 2 2 2 3" xfId="21294" xr:uid="{00000000-0005-0000-0000-0000E7160000}"/>
    <cellStyle name="Normal 2 2 2 2 3 6 2 2 3" xfId="7797" xr:uid="{00000000-0005-0000-0000-0000E8160000}"/>
    <cellStyle name="Normal 2 2 2 2 3 6 2 2 3 2" xfId="15943" xr:uid="{00000000-0005-0000-0000-0000E9160000}"/>
    <cellStyle name="Normal 2 2 2 2 3 6 2 2 3 2 2" xfId="32239" xr:uid="{00000000-0005-0000-0000-0000EA160000}"/>
    <cellStyle name="Normal 2 2 2 2 3 6 2 2 3 3" xfId="24093" xr:uid="{00000000-0005-0000-0000-0000EB160000}"/>
    <cellStyle name="Normal 2 2 2 2 3 6 2 2 4" xfId="10644" xr:uid="{00000000-0005-0000-0000-0000EC160000}"/>
    <cellStyle name="Normal 2 2 2 2 3 6 2 2 4 2" xfId="26940" xr:uid="{00000000-0005-0000-0000-0000ED160000}"/>
    <cellStyle name="Normal 2 2 2 2 3 6 2 2 5" xfId="18794" xr:uid="{00000000-0005-0000-0000-0000EE160000}"/>
    <cellStyle name="Normal 2 2 2 2 3 6 2 3" xfId="3780" xr:uid="{00000000-0005-0000-0000-0000EF160000}"/>
    <cellStyle name="Normal 2 2 2 2 3 6 2 3 2" xfId="11926" xr:uid="{00000000-0005-0000-0000-0000F0160000}"/>
    <cellStyle name="Normal 2 2 2 2 3 6 2 3 2 2" xfId="28222" xr:uid="{00000000-0005-0000-0000-0000F1160000}"/>
    <cellStyle name="Normal 2 2 2 2 3 6 2 3 3" xfId="20076" xr:uid="{00000000-0005-0000-0000-0000F2160000}"/>
    <cellStyle name="Normal 2 2 2 2 3 6 2 4" xfId="6387" xr:uid="{00000000-0005-0000-0000-0000F3160000}"/>
    <cellStyle name="Normal 2 2 2 2 3 6 2 4 2" xfId="14533" xr:uid="{00000000-0005-0000-0000-0000F4160000}"/>
    <cellStyle name="Normal 2 2 2 2 3 6 2 4 2 2" xfId="30829" xr:uid="{00000000-0005-0000-0000-0000F5160000}"/>
    <cellStyle name="Normal 2 2 2 2 3 6 2 4 3" xfId="22683" xr:uid="{00000000-0005-0000-0000-0000F6160000}"/>
    <cellStyle name="Normal 2 2 2 2 3 6 2 5" xfId="9234" xr:uid="{00000000-0005-0000-0000-0000F7160000}"/>
    <cellStyle name="Normal 2 2 2 2 3 6 2 5 2" xfId="25530" xr:uid="{00000000-0005-0000-0000-0000F8160000}"/>
    <cellStyle name="Normal 2 2 2 2 3 6 2 6" xfId="17384" xr:uid="{00000000-0005-0000-0000-0000F9160000}"/>
    <cellStyle name="Normal 2 2 2 2 3 6 3" xfId="1793" xr:uid="{00000000-0005-0000-0000-0000FA160000}"/>
    <cellStyle name="Normal 2 2 2 2 3 6 3 2" xfId="4389" xr:uid="{00000000-0005-0000-0000-0000FB160000}"/>
    <cellStyle name="Normal 2 2 2 2 3 6 3 2 2" xfId="12535" xr:uid="{00000000-0005-0000-0000-0000FC160000}"/>
    <cellStyle name="Normal 2 2 2 2 3 6 3 2 2 2" xfId="28831" xr:uid="{00000000-0005-0000-0000-0000FD160000}"/>
    <cellStyle name="Normal 2 2 2 2 3 6 3 2 3" xfId="20685" xr:uid="{00000000-0005-0000-0000-0000FE160000}"/>
    <cellStyle name="Normal 2 2 2 2 3 6 3 3" xfId="7092" xr:uid="{00000000-0005-0000-0000-0000FF160000}"/>
    <cellStyle name="Normal 2 2 2 2 3 6 3 3 2" xfId="15238" xr:uid="{00000000-0005-0000-0000-000000170000}"/>
    <cellStyle name="Normal 2 2 2 2 3 6 3 3 2 2" xfId="31534" xr:uid="{00000000-0005-0000-0000-000001170000}"/>
    <cellStyle name="Normal 2 2 2 2 3 6 3 3 3" xfId="23388" xr:uid="{00000000-0005-0000-0000-000002170000}"/>
    <cellStyle name="Normal 2 2 2 2 3 6 3 4" xfId="9939" xr:uid="{00000000-0005-0000-0000-000003170000}"/>
    <cellStyle name="Normal 2 2 2 2 3 6 3 4 2" xfId="26235" xr:uid="{00000000-0005-0000-0000-000004170000}"/>
    <cellStyle name="Normal 2 2 2 2 3 6 3 5" xfId="18089" xr:uid="{00000000-0005-0000-0000-000005170000}"/>
    <cellStyle name="Normal 2 2 2 2 3 6 4" xfId="3171" xr:uid="{00000000-0005-0000-0000-000006170000}"/>
    <cellStyle name="Normal 2 2 2 2 3 6 4 2" xfId="11317" xr:uid="{00000000-0005-0000-0000-000007170000}"/>
    <cellStyle name="Normal 2 2 2 2 3 6 4 2 2" xfId="27613" xr:uid="{00000000-0005-0000-0000-000008170000}"/>
    <cellStyle name="Normal 2 2 2 2 3 6 4 3" xfId="19467" xr:uid="{00000000-0005-0000-0000-000009170000}"/>
    <cellStyle name="Normal 2 2 2 2 3 6 5" xfId="5682" xr:uid="{00000000-0005-0000-0000-00000A170000}"/>
    <cellStyle name="Normal 2 2 2 2 3 6 5 2" xfId="13828" xr:uid="{00000000-0005-0000-0000-00000B170000}"/>
    <cellStyle name="Normal 2 2 2 2 3 6 5 2 2" xfId="30124" xr:uid="{00000000-0005-0000-0000-00000C170000}"/>
    <cellStyle name="Normal 2 2 2 2 3 6 5 3" xfId="21978" xr:uid="{00000000-0005-0000-0000-00000D170000}"/>
    <cellStyle name="Normal 2 2 2 2 3 6 6" xfId="8529" xr:uid="{00000000-0005-0000-0000-00000E170000}"/>
    <cellStyle name="Normal 2 2 2 2 3 6 6 2" xfId="24825" xr:uid="{00000000-0005-0000-0000-00000F170000}"/>
    <cellStyle name="Normal 2 2 2 2 3 6 7" xfId="16679" xr:uid="{00000000-0005-0000-0000-000010170000}"/>
    <cellStyle name="Normal 2 2 2 2 3 7" xfId="744" xr:uid="{00000000-0005-0000-0000-000011170000}"/>
    <cellStyle name="Normal 2 2 2 2 3 7 2" xfId="2154" xr:uid="{00000000-0005-0000-0000-000012170000}"/>
    <cellStyle name="Normal 2 2 2 2 3 7 2 2" xfId="4702" xr:uid="{00000000-0005-0000-0000-000013170000}"/>
    <cellStyle name="Normal 2 2 2 2 3 7 2 2 2" xfId="12848" xr:uid="{00000000-0005-0000-0000-000014170000}"/>
    <cellStyle name="Normal 2 2 2 2 3 7 2 2 2 2" xfId="29144" xr:uid="{00000000-0005-0000-0000-000015170000}"/>
    <cellStyle name="Normal 2 2 2 2 3 7 2 2 3" xfId="20998" xr:uid="{00000000-0005-0000-0000-000016170000}"/>
    <cellStyle name="Normal 2 2 2 2 3 7 2 3" xfId="7453" xr:uid="{00000000-0005-0000-0000-000017170000}"/>
    <cellStyle name="Normal 2 2 2 2 3 7 2 3 2" xfId="15599" xr:uid="{00000000-0005-0000-0000-000018170000}"/>
    <cellStyle name="Normal 2 2 2 2 3 7 2 3 2 2" xfId="31895" xr:uid="{00000000-0005-0000-0000-000019170000}"/>
    <cellStyle name="Normal 2 2 2 2 3 7 2 3 3" xfId="23749" xr:uid="{00000000-0005-0000-0000-00001A170000}"/>
    <cellStyle name="Normal 2 2 2 2 3 7 2 4" xfId="10300" xr:uid="{00000000-0005-0000-0000-00001B170000}"/>
    <cellStyle name="Normal 2 2 2 2 3 7 2 4 2" xfId="26596" xr:uid="{00000000-0005-0000-0000-00001C170000}"/>
    <cellStyle name="Normal 2 2 2 2 3 7 2 5" xfId="18450" xr:uid="{00000000-0005-0000-0000-00001D170000}"/>
    <cellStyle name="Normal 2 2 2 2 3 7 3" xfId="3484" xr:uid="{00000000-0005-0000-0000-00001E170000}"/>
    <cellStyle name="Normal 2 2 2 2 3 7 3 2" xfId="11630" xr:uid="{00000000-0005-0000-0000-00001F170000}"/>
    <cellStyle name="Normal 2 2 2 2 3 7 3 2 2" xfId="27926" xr:uid="{00000000-0005-0000-0000-000020170000}"/>
    <cellStyle name="Normal 2 2 2 2 3 7 3 3" xfId="19780" xr:uid="{00000000-0005-0000-0000-000021170000}"/>
    <cellStyle name="Normal 2 2 2 2 3 7 4" xfId="6043" xr:uid="{00000000-0005-0000-0000-000022170000}"/>
    <cellStyle name="Normal 2 2 2 2 3 7 4 2" xfId="14189" xr:uid="{00000000-0005-0000-0000-000023170000}"/>
    <cellStyle name="Normal 2 2 2 2 3 7 4 2 2" xfId="30485" xr:uid="{00000000-0005-0000-0000-000024170000}"/>
    <cellStyle name="Normal 2 2 2 2 3 7 4 3" xfId="22339" xr:uid="{00000000-0005-0000-0000-000025170000}"/>
    <cellStyle name="Normal 2 2 2 2 3 7 5" xfId="8890" xr:uid="{00000000-0005-0000-0000-000026170000}"/>
    <cellStyle name="Normal 2 2 2 2 3 7 5 2" xfId="25186" xr:uid="{00000000-0005-0000-0000-000027170000}"/>
    <cellStyle name="Normal 2 2 2 2 3 7 6" xfId="17040" xr:uid="{00000000-0005-0000-0000-000028170000}"/>
    <cellStyle name="Normal 2 2 2 2 3 8" xfId="1449" xr:uid="{00000000-0005-0000-0000-000029170000}"/>
    <cellStyle name="Normal 2 2 2 2 3 8 2" xfId="4093" xr:uid="{00000000-0005-0000-0000-00002A170000}"/>
    <cellStyle name="Normal 2 2 2 2 3 8 2 2" xfId="12239" xr:uid="{00000000-0005-0000-0000-00002B170000}"/>
    <cellStyle name="Normal 2 2 2 2 3 8 2 2 2" xfId="28535" xr:uid="{00000000-0005-0000-0000-00002C170000}"/>
    <cellStyle name="Normal 2 2 2 2 3 8 2 3" xfId="20389" xr:uid="{00000000-0005-0000-0000-00002D170000}"/>
    <cellStyle name="Normal 2 2 2 2 3 8 3" xfId="6748" xr:uid="{00000000-0005-0000-0000-00002E170000}"/>
    <cellStyle name="Normal 2 2 2 2 3 8 3 2" xfId="14894" xr:uid="{00000000-0005-0000-0000-00002F170000}"/>
    <cellStyle name="Normal 2 2 2 2 3 8 3 2 2" xfId="31190" xr:uid="{00000000-0005-0000-0000-000030170000}"/>
    <cellStyle name="Normal 2 2 2 2 3 8 3 3" xfId="23044" xr:uid="{00000000-0005-0000-0000-000031170000}"/>
    <cellStyle name="Normal 2 2 2 2 3 8 4" xfId="9595" xr:uid="{00000000-0005-0000-0000-000032170000}"/>
    <cellStyle name="Normal 2 2 2 2 3 8 4 2" xfId="25891" xr:uid="{00000000-0005-0000-0000-000033170000}"/>
    <cellStyle name="Normal 2 2 2 2 3 8 5" xfId="17745" xr:uid="{00000000-0005-0000-0000-000034170000}"/>
    <cellStyle name="Normal 2 2 2 2 3 9" xfId="2875" xr:uid="{00000000-0005-0000-0000-000035170000}"/>
    <cellStyle name="Normal 2 2 2 2 3 9 2" xfId="11021" xr:uid="{00000000-0005-0000-0000-000036170000}"/>
    <cellStyle name="Normal 2 2 2 2 3 9 2 2" xfId="27317" xr:uid="{00000000-0005-0000-0000-000037170000}"/>
    <cellStyle name="Normal 2 2 2 2 3 9 3" xfId="19171" xr:uid="{00000000-0005-0000-0000-000038170000}"/>
    <cellStyle name="Normal 2 2 2 2 4" xfId="60" xr:uid="{00000000-0005-0000-0000-000039170000}"/>
    <cellStyle name="Normal 2 2 2 2 4 10" xfId="8207" xr:uid="{00000000-0005-0000-0000-00003A170000}"/>
    <cellStyle name="Normal 2 2 2 2 4 10 2" xfId="24503" xr:uid="{00000000-0005-0000-0000-00003B170000}"/>
    <cellStyle name="Normal 2 2 2 2 4 11" xfId="16357" xr:uid="{00000000-0005-0000-0000-00003C170000}"/>
    <cellStyle name="Normal 2 2 2 2 4 2" xfId="150" xr:uid="{00000000-0005-0000-0000-00003D170000}"/>
    <cellStyle name="Normal 2 2 2 2 4 2 2" xfId="494" xr:uid="{00000000-0005-0000-0000-00003E170000}"/>
    <cellStyle name="Normal 2 2 2 2 4 2 2 2" xfId="1200" xr:uid="{00000000-0005-0000-0000-00003F170000}"/>
    <cellStyle name="Normal 2 2 2 2 4 2 2 2 2" xfId="2610" xr:uid="{00000000-0005-0000-0000-000040170000}"/>
    <cellStyle name="Normal 2 2 2 2 4 2 2 2 2 2" xfId="5090" xr:uid="{00000000-0005-0000-0000-000041170000}"/>
    <cellStyle name="Normal 2 2 2 2 4 2 2 2 2 2 2" xfId="13236" xr:uid="{00000000-0005-0000-0000-000042170000}"/>
    <cellStyle name="Normal 2 2 2 2 4 2 2 2 2 2 2 2" xfId="29532" xr:uid="{00000000-0005-0000-0000-000043170000}"/>
    <cellStyle name="Normal 2 2 2 2 4 2 2 2 2 2 3" xfId="21386" xr:uid="{00000000-0005-0000-0000-000044170000}"/>
    <cellStyle name="Normal 2 2 2 2 4 2 2 2 2 3" xfId="7909" xr:uid="{00000000-0005-0000-0000-000045170000}"/>
    <cellStyle name="Normal 2 2 2 2 4 2 2 2 2 3 2" xfId="16055" xr:uid="{00000000-0005-0000-0000-000046170000}"/>
    <cellStyle name="Normal 2 2 2 2 4 2 2 2 2 3 2 2" xfId="32351" xr:uid="{00000000-0005-0000-0000-000047170000}"/>
    <cellStyle name="Normal 2 2 2 2 4 2 2 2 2 3 3" xfId="24205" xr:uid="{00000000-0005-0000-0000-000048170000}"/>
    <cellStyle name="Normal 2 2 2 2 4 2 2 2 2 4" xfId="10756" xr:uid="{00000000-0005-0000-0000-000049170000}"/>
    <cellStyle name="Normal 2 2 2 2 4 2 2 2 2 4 2" xfId="27052" xr:uid="{00000000-0005-0000-0000-00004A170000}"/>
    <cellStyle name="Normal 2 2 2 2 4 2 2 2 2 5" xfId="18906" xr:uid="{00000000-0005-0000-0000-00004B170000}"/>
    <cellStyle name="Normal 2 2 2 2 4 2 2 2 3" xfId="3872" xr:uid="{00000000-0005-0000-0000-00004C170000}"/>
    <cellStyle name="Normal 2 2 2 2 4 2 2 2 3 2" xfId="12018" xr:uid="{00000000-0005-0000-0000-00004D170000}"/>
    <cellStyle name="Normal 2 2 2 2 4 2 2 2 3 2 2" xfId="28314" xr:uid="{00000000-0005-0000-0000-00004E170000}"/>
    <cellStyle name="Normal 2 2 2 2 4 2 2 2 3 3" xfId="20168" xr:uid="{00000000-0005-0000-0000-00004F170000}"/>
    <cellStyle name="Normal 2 2 2 2 4 2 2 2 4" xfId="6499" xr:uid="{00000000-0005-0000-0000-000050170000}"/>
    <cellStyle name="Normal 2 2 2 2 4 2 2 2 4 2" xfId="14645" xr:uid="{00000000-0005-0000-0000-000051170000}"/>
    <cellStyle name="Normal 2 2 2 2 4 2 2 2 4 2 2" xfId="30941" xr:uid="{00000000-0005-0000-0000-000052170000}"/>
    <cellStyle name="Normal 2 2 2 2 4 2 2 2 4 3" xfId="22795" xr:uid="{00000000-0005-0000-0000-000053170000}"/>
    <cellStyle name="Normal 2 2 2 2 4 2 2 2 5" xfId="9346" xr:uid="{00000000-0005-0000-0000-000054170000}"/>
    <cellStyle name="Normal 2 2 2 2 4 2 2 2 5 2" xfId="25642" xr:uid="{00000000-0005-0000-0000-000055170000}"/>
    <cellStyle name="Normal 2 2 2 2 4 2 2 2 6" xfId="17496" xr:uid="{00000000-0005-0000-0000-000056170000}"/>
    <cellStyle name="Normal 2 2 2 2 4 2 2 3" xfId="1905" xr:uid="{00000000-0005-0000-0000-000057170000}"/>
    <cellStyle name="Normal 2 2 2 2 4 2 2 3 2" xfId="4481" xr:uid="{00000000-0005-0000-0000-000058170000}"/>
    <cellStyle name="Normal 2 2 2 2 4 2 2 3 2 2" xfId="12627" xr:uid="{00000000-0005-0000-0000-000059170000}"/>
    <cellStyle name="Normal 2 2 2 2 4 2 2 3 2 2 2" xfId="28923" xr:uid="{00000000-0005-0000-0000-00005A170000}"/>
    <cellStyle name="Normal 2 2 2 2 4 2 2 3 2 3" xfId="20777" xr:uid="{00000000-0005-0000-0000-00005B170000}"/>
    <cellStyle name="Normal 2 2 2 2 4 2 2 3 3" xfId="7204" xr:uid="{00000000-0005-0000-0000-00005C170000}"/>
    <cellStyle name="Normal 2 2 2 2 4 2 2 3 3 2" xfId="15350" xr:uid="{00000000-0005-0000-0000-00005D170000}"/>
    <cellStyle name="Normal 2 2 2 2 4 2 2 3 3 2 2" xfId="31646" xr:uid="{00000000-0005-0000-0000-00005E170000}"/>
    <cellStyle name="Normal 2 2 2 2 4 2 2 3 3 3" xfId="23500" xr:uid="{00000000-0005-0000-0000-00005F170000}"/>
    <cellStyle name="Normal 2 2 2 2 4 2 2 3 4" xfId="10051" xr:uid="{00000000-0005-0000-0000-000060170000}"/>
    <cellStyle name="Normal 2 2 2 2 4 2 2 3 4 2" xfId="26347" xr:uid="{00000000-0005-0000-0000-000061170000}"/>
    <cellStyle name="Normal 2 2 2 2 4 2 2 3 5" xfId="18201" xr:uid="{00000000-0005-0000-0000-000062170000}"/>
    <cellStyle name="Normal 2 2 2 2 4 2 2 4" xfId="3263" xr:uid="{00000000-0005-0000-0000-000063170000}"/>
    <cellStyle name="Normal 2 2 2 2 4 2 2 4 2" xfId="11409" xr:uid="{00000000-0005-0000-0000-000064170000}"/>
    <cellStyle name="Normal 2 2 2 2 4 2 2 4 2 2" xfId="27705" xr:uid="{00000000-0005-0000-0000-000065170000}"/>
    <cellStyle name="Normal 2 2 2 2 4 2 2 4 3" xfId="19559" xr:uid="{00000000-0005-0000-0000-000066170000}"/>
    <cellStyle name="Normal 2 2 2 2 4 2 2 5" xfId="5794" xr:uid="{00000000-0005-0000-0000-000067170000}"/>
    <cellStyle name="Normal 2 2 2 2 4 2 2 5 2" xfId="13940" xr:uid="{00000000-0005-0000-0000-000068170000}"/>
    <cellStyle name="Normal 2 2 2 2 4 2 2 5 2 2" xfId="30236" xr:uid="{00000000-0005-0000-0000-000069170000}"/>
    <cellStyle name="Normal 2 2 2 2 4 2 2 5 3" xfId="22090" xr:uid="{00000000-0005-0000-0000-00006A170000}"/>
    <cellStyle name="Normal 2 2 2 2 4 2 2 6" xfId="8641" xr:uid="{00000000-0005-0000-0000-00006B170000}"/>
    <cellStyle name="Normal 2 2 2 2 4 2 2 6 2" xfId="24937" xr:uid="{00000000-0005-0000-0000-00006C170000}"/>
    <cellStyle name="Normal 2 2 2 2 4 2 2 7" xfId="16791" xr:uid="{00000000-0005-0000-0000-00006D170000}"/>
    <cellStyle name="Normal 2 2 2 2 4 2 3" xfId="856" xr:uid="{00000000-0005-0000-0000-00006E170000}"/>
    <cellStyle name="Normal 2 2 2 2 4 2 3 2" xfId="2266" xr:uid="{00000000-0005-0000-0000-00006F170000}"/>
    <cellStyle name="Normal 2 2 2 2 4 2 3 2 2" xfId="4794" xr:uid="{00000000-0005-0000-0000-000070170000}"/>
    <cellStyle name="Normal 2 2 2 2 4 2 3 2 2 2" xfId="12940" xr:uid="{00000000-0005-0000-0000-000071170000}"/>
    <cellStyle name="Normal 2 2 2 2 4 2 3 2 2 2 2" xfId="29236" xr:uid="{00000000-0005-0000-0000-000072170000}"/>
    <cellStyle name="Normal 2 2 2 2 4 2 3 2 2 3" xfId="21090" xr:uid="{00000000-0005-0000-0000-000073170000}"/>
    <cellStyle name="Normal 2 2 2 2 4 2 3 2 3" xfId="7565" xr:uid="{00000000-0005-0000-0000-000074170000}"/>
    <cellStyle name="Normal 2 2 2 2 4 2 3 2 3 2" xfId="15711" xr:uid="{00000000-0005-0000-0000-000075170000}"/>
    <cellStyle name="Normal 2 2 2 2 4 2 3 2 3 2 2" xfId="32007" xr:uid="{00000000-0005-0000-0000-000076170000}"/>
    <cellStyle name="Normal 2 2 2 2 4 2 3 2 3 3" xfId="23861" xr:uid="{00000000-0005-0000-0000-000077170000}"/>
    <cellStyle name="Normal 2 2 2 2 4 2 3 2 4" xfId="10412" xr:uid="{00000000-0005-0000-0000-000078170000}"/>
    <cellStyle name="Normal 2 2 2 2 4 2 3 2 4 2" xfId="26708" xr:uid="{00000000-0005-0000-0000-000079170000}"/>
    <cellStyle name="Normal 2 2 2 2 4 2 3 2 5" xfId="18562" xr:uid="{00000000-0005-0000-0000-00007A170000}"/>
    <cellStyle name="Normal 2 2 2 2 4 2 3 3" xfId="3576" xr:uid="{00000000-0005-0000-0000-00007B170000}"/>
    <cellStyle name="Normal 2 2 2 2 4 2 3 3 2" xfId="11722" xr:uid="{00000000-0005-0000-0000-00007C170000}"/>
    <cellStyle name="Normal 2 2 2 2 4 2 3 3 2 2" xfId="28018" xr:uid="{00000000-0005-0000-0000-00007D170000}"/>
    <cellStyle name="Normal 2 2 2 2 4 2 3 3 3" xfId="19872" xr:uid="{00000000-0005-0000-0000-00007E170000}"/>
    <cellStyle name="Normal 2 2 2 2 4 2 3 4" xfId="6155" xr:uid="{00000000-0005-0000-0000-00007F170000}"/>
    <cellStyle name="Normal 2 2 2 2 4 2 3 4 2" xfId="14301" xr:uid="{00000000-0005-0000-0000-000080170000}"/>
    <cellStyle name="Normal 2 2 2 2 4 2 3 4 2 2" xfId="30597" xr:uid="{00000000-0005-0000-0000-000081170000}"/>
    <cellStyle name="Normal 2 2 2 2 4 2 3 4 3" xfId="22451" xr:uid="{00000000-0005-0000-0000-000082170000}"/>
    <cellStyle name="Normal 2 2 2 2 4 2 3 5" xfId="9002" xr:uid="{00000000-0005-0000-0000-000083170000}"/>
    <cellStyle name="Normal 2 2 2 2 4 2 3 5 2" xfId="25298" xr:uid="{00000000-0005-0000-0000-000084170000}"/>
    <cellStyle name="Normal 2 2 2 2 4 2 3 6" xfId="17152" xr:uid="{00000000-0005-0000-0000-000085170000}"/>
    <cellStyle name="Normal 2 2 2 2 4 2 4" xfId="1561" xr:uid="{00000000-0005-0000-0000-000086170000}"/>
    <cellStyle name="Normal 2 2 2 2 4 2 4 2" xfId="4185" xr:uid="{00000000-0005-0000-0000-000087170000}"/>
    <cellStyle name="Normal 2 2 2 2 4 2 4 2 2" xfId="12331" xr:uid="{00000000-0005-0000-0000-000088170000}"/>
    <cellStyle name="Normal 2 2 2 2 4 2 4 2 2 2" xfId="28627" xr:uid="{00000000-0005-0000-0000-000089170000}"/>
    <cellStyle name="Normal 2 2 2 2 4 2 4 2 3" xfId="20481" xr:uid="{00000000-0005-0000-0000-00008A170000}"/>
    <cellStyle name="Normal 2 2 2 2 4 2 4 3" xfId="6860" xr:uid="{00000000-0005-0000-0000-00008B170000}"/>
    <cellStyle name="Normal 2 2 2 2 4 2 4 3 2" xfId="15006" xr:uid="{00000000-0005-0000-0000-00008C170000}"/>
    <cellStyle name="Normal 2 2 2 2 4 2 4 3 2 2" xfId="31302" xr:uid="{00000000-0005-0000-0000-00008D170000}"/>
    <cellStyle name="Normal 2 2 2 2 4 2 4 3 3" xfId="23156" xr:uid="{00000000-0005-0000-0000-00008E170000}"/>
    <cellStyle name="Normal 2 2 2 2 4 2 4 4" xfId="9707" xr:uid="{00000000-0005-0000-0000-00008F170000}"/>
    <cellStyle name="Normal 2 2 2 2 4 2 4 4 2" xfId="26003" xr:uid="{00000000-0005-0000-0000-000090170000}"/>
    <cellStyle name="Normal 2 2 2 2 4 2 4 5" xfId="17857" xr:uid="{00000000-0005-0000-0000-000091170000}"/>
    <cellStyle name="Normal 2 2 2 2 4 2 5" xfId="2967" xr:uid="{00000000-0005-0000-0000-000092170000}"/>
    <cellStyle name="Normal 2 2 2 2 4 2 5 2" xfId="11113" xr:uid="{00000000-0005-0000-0000-000093170000}"/>
    <cellStyle name="Normal 2 2 2 2 4 2 5 2 2" xfId="27409" xr:uid="{00000000-0005-0000-0000-000094170000}"/>
    <cellStyle name="Normal 2 2 2 2 4 2 5 3" xfId="19263" xr:uid="{00000000-0005-0000-0000-000095170000}"/>
    <cellStyle name="Normal 2 2 2 2 4 2 6" xfId="5450" xr:uid="{00000000-0005-0000-0000-000096170000}"/>
    <cellStyle name="Normal 2 2 2 2 4 2 6 2" xfId="13596" xr:uid="{00000000-0005-0000-0000-000097170000}"/>
    <cellStyle name="Normal 2 2 2 2 4 2 6 2 2" xfId="29892" xr:uid="{00000000-0005-0000-0000-000098170000}"/>
    <cellStyle name="Normal 2 2 2 2 4 2 6 3" xfId="21746" xr:uid="{00000000-0005-0000-0000-000099170000}"/>
    <cellStyle name="Normal 2 2 2 2 4 2 7" xfId="8297" xr:uid="{00000000-0005-0000-0000-00009A170000}"/>
    <cellStyle name="Normal 2 2 2 2 4 2 7 2" xfId="24593" xr:uid="{00000000-0005-0000-0000-00009B170000}"/>
    <cellStyle name="Normal 2 2 2 2 4 2 8" xfId="16447" xr:uid="{00000000-0005-0000-0000-00009C170000}"/>
    <cellStyle name="Normal 2 2 2 2 4 3" xfId="230" xr:uid="{00000000-0005-0000-0000-00009D170000}"/>
    <cellStyle name="Normal 2 2 2 2 4 3 2" xfId="574" xr:uid="{00000000-0005-0000-0000-00009E170000}"/>
    <cellStyle name="Normal 2 2 2 2 4 3 2 2" xfId="1280" xr:uid="{00000000-0005-0000-0000-00009F170000}"/>
    <cellStyle name="Normal 2 2 2 2 4 3 2 2 2" xfId="2690" xr:uid="{00000000-0005-0000-0000-0000A0170000}"/>
    <cellStyle name="Normal 2 2 2 2 4 3 2 2 2 2" xfId="5164" xr:uid="{00000000-0005-0000-0000-0000A1170000}"/>
    <cellStyle name="Normal 2 2 2 2 4 3 2 2 2 2 2" xfId="13310" xr:uid="{00000000-0005-0000-0000-0000A2170000}"/>
    <cellStyle name="Normal 2 2 2 2 4 3 2 2 2 2 2 2" xfId="29606" xr:uid="{00000000-0005-0000-0000-0000A3170000}"/>
    <cellStyle name="Normal 2 2 2 2 4 3 2 2 2 2 3" xfId="21460" xr:uid="{00000000-0005-0000-0000-0000A4170000}"/>
    <cellStyle name="Normal 2 2 2 2 4 3 2 2 2 3" xfId="7989" xr:uid="{00000000-0005-0000-0000-0000A5170000}"/>
    <cellStyle name="Normal 2 2 2 2 4 3 2 2 2 3 2" xfId="16135" xr:uid="{00000000-0005-0000-0000-0000A6170000}"/>
    <cellStyle name="Normal 2 2 2 2 4 3 2 2 2 3 2 2" xfId="32431" xr:uid="{00000000-0005-0000-0000-0000A7170000}"/>
    <cellStyle name="Normal 2 2 2 2 4 3 2 2 2 3 3" xfId="24285" xr:uid="{00000000-0005-0000-0000-0000A8170000}"/>
    <cellStyle name="Normal 2 2 2 2 4 3 2 2 2 4" xfId="10836" xr:uid="{00000000-0005-0000-0000-0000A9170000}"/>
    <cellStyle name="Normal 2 2 2 2 4 3 2 2 2 4 2" xfId="27132" xr:uid="{00000000-0005-0000-0000-0000AA170000}"/>
    <cellStyle name="Normal 2 2 2 2 4 3 2 2 2 5" xfId="18986" xr:uid="{00000000-0005-0000-0000-0000AB170000}"/>
    <cellStyle name="Normal 2 2 2 2 4 3 2 2 3" xfId="3946" xr:uid="{00000000-0005-0000-0000-0000AC170000}"/>
    <cellStyle name="Normal 2 2 2 2 4 3 2 2 3 2" xfId="12092" xr:uid="{00000000-0005-0000-0000-0000AD170000}"/>
    <cellStyle name="Normal 2 2 2 2 4 3 2 2 3 2 2" xfId="28388" xr:uid="{00000000-0005-0000-0000-0000AE170000}"/>
    <cellStyle name="Normal 2 2 2 2 4 3 2 2 3 3" xfId="20242" xr:uid="{00000000-0005-0000-0000-0000AF170000}"/>
    <cellStyle name="Normal 2 2 2 2 4 3 2 2 4" xfId="6579" xr:uid="{00000000-0005-0000-0000-0000B0170000}"/>
    <cellStyle name="Normal 2 2 2 2 4 3 2 2 4 2" xfId="14725" xr:uid="{00000000-0005-0000-0000-0000B1170000}"/>
    <cellStyle name="Normal 2 2 2 2 4 3 2 2 4 2 2" xfId="31021" xr:uid="{00000000-0005-0000-0000-0000B2170000}"/>
    <cellStyle name="Normal 2 2 2 2 4 3 2 2 4 3" xfId="22875" xr:uid="{00000000-0005-0000-0000-0000B3170000}"/>
    <cellStyle name="Normal 2 2 2 2 4 3 2 2 5" xfId="9426" xr:uid="{00000000-0005-0000-0000-0000B4170000}"/>
    <cellStyle name="Normal 2 2 2 2 4 3 2 2 5 2" xfId="25722" xr:uid="{00000000-0005-0000-0000-0000B5170000}"/>
    <cellStyle name="Normal 2 2 2 2 4 3 2 2 6" xfId="17576" xr:uid="{00000000-0005-0000-0000-0000B6170000}"/>
    <cellStyle name="Normal 2 2 2 2 4 3 2 3" xfId="1985" xr:uid="{00000000-0005-0000-0000-0000B7170000}"/>
    <cellStyle name="Normal 2 2 2 2 4 3 2 3 2" xfId="4555" xr:uid="{00000000-0005-0000-0000-0000B8170000}"/>
    <cellStyle name="Normal 2 2 2 2 4 3 2 3 2 2" xfId="12701" xr:uid="{00000000-0005-0000-0000-0000B9170000}"/>
    <cellStyle name="Normal 2 2 2 2 4 3 2 3 2 2 2" xfId="28997" xr:uid="{00000000-0005-0000-0000-0000BA170000}"/>
    <cellStyle name="Normal 2 2 2 2 4 3 2 3 2 3" xfId="20851" xr:uid="{00000000-0005-0000-0000-0000BB170000}"/>
    <cellStyle name="Normal 2 2 2 2 4 3 2 3 3" xfId="7284" xr:uid="{00000000-0005-0000-0000-0000BC170000}"/>
    <cellStyle name="Normal 2 2 2 2 4 3 2 3 3 2" xfId="15430" xr:uid="{00000000-0005-0000-0000-0000BD170000}"/>
    <cellStyle name="Normal 2 2 2 2 4 3 2 3 3 2 2" xfId="31726" xr:uid="{00000000-0005-0000-0000-0000BE170000}"/>
    <cellStyle name="Normal 2 2 2 2 4 3 2 3 3 3" xfId="23580" xr:uid="{00000000-0005-0000-0000-0000BF170000}"/>
    <cellStyle name="Normal 2 2 2 2 4 3 2 3 4" xfId="10131" xr:uid="{00000000-0005-0000-0000-0000C0170000}"/>
    <cellStyle name="Normal 2 2 2 2 4 3 2 3 4 2" xfId="26427" xr:uid="{00000000-0005-0000-0000-0000C1170000}"/>
    <cellStyle name="Normal 2 2 2 2 4 3 2 3 5" xfId="18281" xr:uid="{00000000-0005-0000-0000-0000C2170000}"/>
    <cellStyle name="Normal 2 2 2 2 4 3 2 4" xfId="3337" xr:uid="{00000000-0005-0000-0000-0000C3170000}"/>
    <cellStyle name="Normal 2 2 2 2 4 3 2 4 2" xfId="11483" xr:uid="{00000000-0005-0000-0000-0000C4170000}"/>
    <cellStyle name="Normal 2 2 2 2 4 3 2 4 2 2" xfId="27779" xr:uid="{00000000-0005-0000-0000-0000C5170000}"/>
    <cellStyle name="Normal 2 2 2 2 4 3 2 4 3" xfId="19633" xr:uid="{00000000-0005-0000-0000-0000C6170000}"/>
    <cellStyle name="Normal 2 2 2 2 4 3 2 5" xfId="5874" xr:uid="{00000000-0005-0000-0000-0000C7170000}"/>
    <cellStyle name="Normal 2 2 2 2 4 3 2 5 2" xfId="14020" xr:uid="{00000000-0005-0000-0000-0000C8170000}"/>
    <cellStyle name="Normal 2 2 2 2 4 3 2 5 2 2" xfId="30316" xr:uid="{00000000-0005-0000-0000-0000C9170000}"/>
    <cellStyle name="Normal 2 2 2 2 4 3 2 5 3" xfId="22170" xr:uid="{00000000-0005-0000-0000-0000CA170000}"/>
    <cellStyle name="Normal 2 2 2 2 4 3 2 6" xfId="8721" xr:uid="{00000000-0005-0000-0000-0000CB170000}"/>
    <cellStyle name="Normal 2 2 2 2 4 3 2 6 2" xfId="25017" xr:uid="{00000000-0005-0000-0000-0000CC170000}"/>
    <cellStyle name="Normal 2 2 2 2 4 3 2 7" xfId="16871" xr:uid="{00000000-0005-0000-0000-0000CD170000}"/>
    <cellStyle name="Normal 2 2 2 2 4 3 3" xfId="936" xr:uid="{00000000-0005-0000-0000-0000CE170000}"/>
    <cellStyle name="Normal 2 2 2 2 4 3 3 2" xfId="2346" xr:uid="{00000000-0005-0000-0000-0000CF170000}"/>
    <cellStyle name="Normal 2 2 2 2 4 3 3 2 2" xfId="4868" xr:uid="{00000000-0005-0000-0000-0000D0170000}"/>
    <cellStyle name="Normal 2 2 2 2 4 3 3 2 2 2" xfId="13014" xr:uid="{00000000-0005-0000-0000-0000D1170000}"/>
    <cellStyle name="Normal 2 2 2 2 4 3 3 2 2 2 2" xfId="29310" xr:uid="{00000000-0005-0000-0000-0000D2170000}"/>
    <cellStyle name="Normal 2 2 2 2 4 3 3 2 2 3" xfId="21164" xr:uid="{00000000-0005-0000-0000-0000D3170000}"/>
    <cellStyle name="Normal 2 2 2 2 4 3 3 2 3" xfId="7645" xr:uid="{00000000-0005-0000-0000-0000D4170000}"/>
    <cellStyle name="Normal 2 2 2 2 4 3 3 2 3 2" xfId="15791" xr:uid="{00000000-0005-0000-0000-0000D5170000}"/>
    <cellStyle name="Normal 2 2 2 2 4 3 3 2 3 2 2" xfId="32087" xr:uid="{00000000-0005-0000-0000-0000D6170000}"/>
    <cellStyle name="Normal 2 2 2 2 4 3 3 2 3 3" xfId="23941" xr:uid="{00000000-0005-0000-0000-0000D7170000}"/>
    <cellStyle name="Normal 2 2 2 2 4 3 3 2 4" xfId="10492" xr:uid="{00000000-0005-0000-0000-0000D8170000}"/>
    <cellStyle name="Normal 2 2 2 2 4 3 3 2 4 2" xfId="26788" xr:uid="{00000000-0005-0000-0000-0000D9170000}"/>
    <cellStyle name="Normal 2 2 2 2 4 3 3 2 5" xfId="18642" xr:uid="{00000000-0005-0000-0000-0000DA170000}"/>
    <cellStyle name="Normal 2 2 2 2 4 3 3 3" xfId="3650" xr:uid="{00000000-0005-0000-0000-0000DB170000}"/>
    <cellStyle name="Normal 2 2 2 2 4 3 3 3 2" xfId="11796" xr:uid="{00000000-0005-0000-0000-0000DC170000}"/>
    <cellStyle name="Normal 2 2 2 2 4 3 3 3 2 2" xfId="28092" xr:uid="{00000000-0005-0000-0000-0000DD170000}"/>
    <cellStyle name="Normal 2 2 2 2 4 3 3 3 3" xfId="19946" xr:uid="{00000000-0005-0000-0000-0000DE170000}"/>
    <cellStyle name="Normal 2 2 2 2 4 3 3 4" xfId="6235" xr:uid="{00000000-0005-0000-0000-0000DF170000}"/>
    <cellStyle name="Normal 2 2 2 2 4 3 3 4 2" xfId="14381" xr:uid="{00000000-0005-0000-0000-0000E0170000}"/>
    <cellStyle name="Normal 2 2 2 2 4 3 3 4 2 2" xfId="30677" xr:uid="{00000000-0005-0000-0000-0000E1170000}"/>
    <cellStyle name="Normal 2 2 2 2 4 3 3 4 3" xfId="22531" xr:uid="{00000000-0005-0000-0000-0000E2170000}"/>
    <cellStyle name="Normal 2 2 2 2 4 3 3 5" xfId="9082" xr:uid="{00000000-0005-0000-0000-0000E3170000}"/>
    <cellStyle name="Normal 2 2 2 2 4 3 3 5 2" xfId="25378" xr:uid="{00000000-0005-0000-0000-0000E4170000}"/>
    <cellStyle name="Normal 2 2 2 2 4 3 3 6" xfId="17232" xr:uid="{00000000-0005-0000-0000-0000E5170000}"/>
    <cellStyle name="Normal 2 2 2 2 4 3 4" xfId="1641" xr:uid="{00000000-0005-0000-0000-0000E6170000}"/>
    <cellStyle name="Normal 2 2 2 2 4 3 4 2" xfId="4259" xr:uid="{00000000-0005-0000-0000-0000E7170000}"/>
    <cellStyle name="Normal 2 2 2 2 4 3 4 2 2" xfId="12405" xr:uid="{00000000-0005-0000-0000-0000E8170000}"/>
    <cellStyle name="Normal 2 2 2 2 4 3 4 2 2 2" xfId="28701" xr:uid="{00000000-0005-0000-0000-0000E9170000}"/>
    <cellStyle name="Normal 2 2 2 2 4 3 4 2 3" xfId="20555" xr:uid="{00000000-0005-0000-0000-0000EA170000}"/>
    <cellStyle name="Normal 2 2 2 2 4 3 4 3" xfId="6940" xr:uid="{00000000-0005-0000-0000-0000EB170000}"/>
    <cellStyle name="Normal 2 2 2 2 4 3 4 3 2" xfId="15086" xr:uid="{00000000-0005-0000-0000-0000EC170000}"/>
    <cellStyle name="Normal 2 2 2 2 4 3 4 3 2 2" xfId="31382" xr:uid="{00000000-0005-0000-0000-0000ED170000}"/>
    <cellStyle name="Normal 2 2 2 2 4 3 4 3 3" xfId="23236" xr:uid="{00000000-0005-0000-0000-0000EE170000}"/>
    <cellStyle name="Normal 2 2 2 2 4 3 4 4" xfId="9787" xr:uid="{00000000-0005-0000-0000-0000EF170000}"/>
    <cellStyle name="Normal 2 2 2 2 4 3 4 4 2" xfId="26083" xr:uid="{00000000-0005-0000-0000-0000F0170000}"/>
    <cellStyle name="Normal 2 2 2 2 4 3 4 5" xfId="17937" xr:uid="{00000000-0005-0000-0000-0000F1170000}"/>
    <cellStyle name="Normal 2 2 2 2 4 3 5" xfId="3041" xr:uid="{00000000-0005-0000-0000-0000F2170000}"/>
    <cellStyle name="Normal 2 2 2 2 4 3 5 2" xfId="11187" xr:uid="{00000000-0005-0000-0000-0000F3170000}"/>
    <cellStyle name="Normal 2 2 2 2 4 3 5 2 2" xfId="27483" xr:uid="{00000000-0005-0000-0000-0000F4170000}"/>
    <cellStyle name="Normal 2 2 2 2 4 3 5 3" xfId="19337" xr:uid="{00000000-0005-0000-0000-0000F5170000}"/>
    <cellStyle name="Normal 2 2 2 2 4 3 6" xfId="5530" xr:uid="{00000000-0005-0000-0000-0000F6170000}"/>
    <cellStyle name="Normal 2 2 2 2 4 3 6 2" xfId="13676" xr:uid="{00000000-0005-0000-0000-0000F7170000}"/>
    <cellStyle name="Normal 2 2 2 2 4 3 6 2 2" xfId="29972" xr:uid="{00000000-0005-0000-0000-0000F8170000}"/>
    <cellStyle name="Normal 2 2 2 2 4 3 6 3" xfId="21826" xr:uid="{00000000-0005-0000-0000-0000F9170000}"/>
    <cellStyle name="Normal 2 2 2 2 4 3 7" xfId="8377" xr:uid="{00000000-0005-0000-0000-0000FA170000}"/>
    <cellStyle name="Normal 2 2 2 2 4 3 7 2" xfId="24673" xr:uid="{00000000-0005-0000-0000-0000FB170000}"/>
    <cellStyle name="Normal 2 2 2 2 4 3 8" xfId="16527" xr:uid="{00000000-0005-0000-0000-0000FC170000}"/>
    <cellStyle name="Normal 2 2 2 2 4 4" xfId="314" xr:uid="{00000000-0005-0000-0000-0000FD170000}"/>
    <cellStyle name="Normal 2 2 2 2 4 4 2" xfId="658" xr:uid="{00000000-0005-0000-0000-0000FE170000}"/>
    <cellStyle name="Normal 2 2 2 2 4 4 2 2" xfId="1364" xr:uid="{00000000-0005-0000-0000-0000FF170000}"/>
    <cellStyle name="Normal 2 2 2 2 4 4 2 2 2" xfId="2774" xr:uid="{00000000-0005-0000-0000-000000180000}"/>
    <cellStyle name="Normal 2 2 2 2 4 4 2 2 2 2" xfId="5238" xr:uid="{00000000-0005-0000-0000-000001180000}"/>
    <cellStyle name="Normal 2 2 2 2 4 4 2 2 2 2 2" xfId="13384" xr:uid="{00000000-0005-0000-0000-000002180000}"/>
    <cellStyle name="Normal 2 2 2 2 4 4 2 2 2 2 2 2" xfId="29680" xr:uid="{00000000-0005-0000-0000-000003180000}"/>
    <cellStyle name="Normal 2 2 2 2 4 4 2 2 2 2 3" xfId="21534" xr:uid="{00000000-0005-0000-0000-000004180000}"/>
    <cellStyle name="Normal 2 2 2 2 4 4 2 2 2 3" xfId="8073" xr:uid="{00000000-0005-0000-0000-000005180000}"/>
    <cellStyle name="Normal 2 2 2 2 4 4 2 2 2 3 2" xfId="16219" xr:uid="{00000000-0005-0000-0000-000006180000}"/>
    <cellStyle name="Normal 2 2 2 2 4 4 2 2 2 3 2 2" xfId="32515" xr:uid="{00000000-0005-0000-0000-000007180000}"/>
    <cellStyle name="Normal 2 2 2 2 4 4 2 2 2 3 3" xfId="24369" xr:uid="{00000000-0005-0000-0000-000008180000}"/>
    <cellStyle name="Normal 2 2 2 2 4 4 2 2 2 4" xfId="10920" xr:uid="{00000000-0005-0000-0000-000009180000}"/>
    <cellStyle name="Normal 2 2 2 2 4 4 2 2 2 4 2" xfId="27216" xr:uid="{00000000-0005-0000-0000-00000A180000}"/>
    <cellStyle name="Normal 2 2 2 2 4 4 2 2 2 5" xfId="19070" xr:uid="{00000000-0005-0000-0000-00000B180000}"/>
    <cellStyle name="Normal 2 2 2 2 4 4 2 2 3" xfId="4020" xr:uid="{00000000-0005-0000-0000-00000C180000}"/>
    <cellStyle name="Normal 2 2 2 2 4 4 2 2 3 2" xfId="12166" xr:uid="{00000000-0005-0000-0000-00000D180000}"/>
    <cellStyle name="Normal 2 2 2 2 4 4 2 2 3 2 2" xfId="28462" xr:uid="{00000000-0005-0000-0000-00000E180000}"/>
    <cellStyle name="Normal 2 2 2 2 4 4 2 2 3 3" xfId="20316" xr:uid="{00000000-0005-0000-0000-00000F180000}"/>
    <cellStyle name="Normal 2 2 2 2 4 4 2 2 4" xfId="6663" xr:uid="{00000000-0005-0000-0000-000010180000}"/>
    <cellStyle name="Normal 2 2 2 2 4 4 2 2 4 2" xfId="14809" xr:uid="{00000000-0005-0000-0000-000011180000}"/>
    <cellStyle name="Normal 2 2 2 2 4 4 2 2 4 2 2" xfId="31105" xr:uid="{00000000-0005-0000-0000-000012180000}"/>
    <cellStyle name="Normal 2 2 2 2 4 4 2 2 4 3" xfId="22959" xr:uid="{00000000-0005-0000-0000-000013180000}"/>
    <cellStyle name="Normal 2 2 2 2 4 4 2 2 5" xfId="9510" xr:uid="{00000000-0005-0000-0000-000014180000}"/>
    <cellStyle name="Normal 2 2 2 2 4 4 2 2 5 2" xfId="25806" xr:uid="{00000000-0005-0000-0000-000015180000}"/>
    <cellStyle name="Normal 2 2 2 2 4 4 2 2 6" xfId="17660" xr:uid="{00000000-0005-0000-0000-000016180000}"/>
    <cellStyle name="Normal 2 2 2 2 4 4 2 3" xfId="2069" xr:uid="{00000000-0005-0000-0000-000017180000}"/>
    <cellStyle name="Normal 2 2 2 2 4 4 2 3 2" xfId="4629" xr:uid="{00000000-0005-0000-0000-000018180000}"/>
    <cellStyle name="Normal 2 2 2 2 4 4 2 3 2 2" xfId="12775" xr:uid="{00000000-0005-0000-0000-000019180000}"/>
    <cellStyle name="Normal 2 2 2 2 4 4 2 3 2 2 2" xfId="29071" xr:uid="{00000000-0005-0000-0000-00001A180000}"/>
    <cellStyle name="Normal 2 2 2 2 4 4 2 3 2 3" xfId="20925" xr:uid="{00000000-0005-0000-0000-00001B180000}"/>
    <cellStyle name="Normal 2 2 2 2 4 4 2 3 3" xfId="7368" xr:uid="{00000000-0005-0000-0000-00001C180000}"/>
    <cellStyle name="Normal 2 2 2 2 4 4 2 3 3 2" xfId="15514" xr:uid="{00000000-0005-0000-0000-00001D180000}"/>
    <cellStyle name="Normal 2 2 2 2 4 4 2 3 3 2 2" xfId="31810" xr:uid="{00000000-0005-0000-0000-00001E180000}"/>
    <cellStyle name="Normal 2 2 2 2 4 4 2 3 3 3" xfId="23664" xr:uid="{00000000-0005-0000-0000-00001F180000}"/>
    <cellStyle name="Normal 2 2 2 2 4 4 2 3 4" xfId="10215" xr:uid="{00000000-0005-0000-0000-000020180000}"/>
    <cellStyle name="Normal 2 2 2 2 4 4 2 3 4 2" xfId="26511" xr:uid="{00000000-0005-0000-0000-000021180000}"/>
    <cellStyle name="Normal 2 2 2 2 4 4 2 3 5" xfId="18365" xr:uid="{00000000-0005-0000-0000-000022180000}"/>
    <cellStyle name="Normal 2 2 2 2 4 4 2 4" xfId="3411" xr:uid="{00000000-0005-0000-0000-000023180000}"/>
    <cellStyle name="Normal 2 2 2 2 4 4 2 4 2" xfId="11557" xr:uid="{00000000-0005-0000-0000-000024180000}"/>
    <cellStyle name="Normal 2 2 2 2 4 4 2 4 2 2" xfId="27853" xr:uid="{00000000-0005-0000-0000-000025180000}"/>
    <cellStyle name="Normal 2 2 2 2 4 4 2 4 3" xfId="19707" xr:uid="{00000000-0005-0000-0000-000026180000}"/>
    <cellStyle name="Normal 2 2 2 2 4 4 2 5" xfId="5958" xr:uid="{00000000-0005-0000-0000-000027180000}"/>
    <cellStyle name="Normal 2 2 2 2 4 4 2 5 2" xfId="14104" xr:uid="{00000000-0005-0000-0000-000028180000}"/>
    <cellStyle name="Normal 2 2 2 2 4 4 2 5 2 2" xfId="30400" xr:uid="{00000000-0005-0000-0000-000029180000}"/>
    <cellStyle name="Normal 2 2 2 2 4 4 2 5 3" xfId="22254" xr:uid="{00000000-0005-0000-0000-00002A180000}"/>
    <cellStyle name="Normal 2 2 2 2 4 4 2 6" xfId="8805" xr:uid="{00000000-0005-0000-0000-00002B180000}"/>
    <cellStyle name="Normal 2 2 2 2 4 4 2 6 2" xfId="25101" xr:uid="{00000000-0005-0000-0000-00002C180000}"/>
    <cellStyle name="Normal 2 2 2 2 4 4 2 7" xfId="16955" xr:uid="{00000000-0005-0000-0000-00002D180000}"/>
    <cellStyle name="Normal 2 2 2 2 4 4 3" xfId="1020" xr:uid="{00000000-0005-0000-0000-00002E180000}"/>
    <cellStyle name="Normal 2 2 2 2 4 4 3 2" xfId="2430" xr:uid="{00000000-0005-0000-0000-00002F180000}"/>
    <cellStyle name="Normal 2 2 2 2 4 4 3 2 2" xfId="4942" xr:uid="{00000000-0005-0000-0000-000030180000}"/>
    <cellStyle name="Normal 2 2 2 2 4 4 3 2 2 2" xfId="13088" xr:uid="{00000000-0005-0000-0000-000031180000}"/>
    <cellStyle name="Normal 2 2 2 2 4 4 3 2 2 2 2" xfId="29384" xr:uid="{00000000-0005-0000-0000-000032180000}"/>
    <cellStyle name="Normal 2 2 2 2 4 4 3 2 2 3" xfId="21238" xr:uid="{00000000-0005-0000-0000-000033180000}"/>
    <cellStyle name="Normal 2 2 2 2 4 4 3 2 3" xfId="7729" xr:uid="{00000000-0005-0000-0000-000034180000}"/>
    <cellStyle name="Normal 2 2 2 2 4 4 3 2 3 2" xfId="15875" xr:uid="{00000000-0005-0000-0000-000035180000}"/>
    <cellStyle name="Normal 2 2 2 2 4 4 3 2 3 2 2" xfId="32171" xr:uid="{00000000-0005-0000-0000-000036180000}"/>
    <cellStyle name="Normal 2 2 2 2 4 4 3 2 3 3" xfId="24025" xr:uid="{00000000-0005-0000-0000-000037180000}"/>
    <cellStyle name="Normal 2 2 2 2 4 4 3 2 4" xfId="10576" xr:uid="{00000000-0005-0000-0000-000038180000}"/>
    <cellStyle name="Normal 2 2 2 2 4 4 3 2 4 2" xfId="26872" xr:uid="{00000000-0005-0000-0000-000039180000}"/>
    <cellStyle name="Normal 2 2 2 2 4 4 3 2 5" xfId="18726" xr:uid="{00000000-0005-0000-0000-00003A180000}"/>
    <cellStyle name="Normal 2 2 2 2 4 4 3 3" xfId="3724" xr:uid="{00000000-0005-0000-0000-00003B180000}"/>
    <cellStyle name="Normal 2 2 2 2 4 4 3 3 2" xfId="11870" xr:uid="{00000000-0005-0000-0000-00003C180000}"/>
    <cellStyle name="Normal 2 2 2 2 4 4 3 3 2 2" xfId="28166" xr:uid="{00000000-0005-0000-0000-00003D180000}"/>
    <cellStyle name="Normal 2 2 2 2 4 4 3 3 3" xfId="20020" xr:uid="{00000000-0005-0000-0000-00003E180000}"/>
    <cellStyle name="Normal 2 2 2 2 4 4 3 4" xfId="6319" xr:uid="{00000000-0005-0000-0000-00003F180000}"/>
    <cellStyle name="Normal 2 2 2 2 4 4 3 4 2" xfId="14465" xr:uid="{00000000-0005-0000-0000-000040180000}"/>
    <cellStyle name="Normal 2 2 2 2 4 4 3 4 2 2" xfId="30761" xr:uid="{00000000-0005-0000-0000-000041180000}"/>
    <cellStyle name="Normal 2 2 2 2 4 4 3 4 3" xfId="22615" xr:uid="{00000000-0005-0000-0000-000042180000}"/>
    <cellStyle name="Normal 2 2 2 2 4 4 3 5" xfId="9166" xr:uid="{00000000-0005-0000-0000-000043180000}"/>
    <cellStyle name="Normal 2 2 2 2 4 4 3 5 2" xfId="25462" xr:uid="{00000000-0005-0000-0000-000044180000}"/>
    <cellStyle name="Normal 2 2 2 2 4 4 3 6" xfId="17316" xr:uid="{00000000-0005-0000-0000-000045180000}"/>
    <cellStyle name="Normal 2 2 2 2 4 4 4" xfId="1725" xr:uid="{00000000-0005-0000-0000-000046180000}"/>
    <cellStyle name="Normal 2 2 2 2 4 4 4 2" xfId="4333" xr:uid="{00000000-0005-0000-0000-000047180000}"/>
    <cellStyle name="Normal 2 2 2 2 4 4 4 2 2" xfId="12479" xr:uid="{00000000-0005-0000-0000-000048180000}"/>
    <cellStyle name="Normal 2 2 2 2 4 4 4 2 2 2" xfId="28775" xr:uid="{00000000-0005-0000-0000-000049180000}"/>
    <cellStyle name="Normal 2 2 2 2 4 4 4 2 3" xfId="20629" xr:uid="{00000000-0005-0000-0000-00004A180000}"/>
    <cellStyle name="Normal 2 2 2 2 4 4 4 3" xfId="7024" xr:uid="{00000000-0005-0000-0000-00004B180000}"/>
    <cellStyle name="Normal 2 2 2 2 4 4 4 3 2" xfId="15170" xr:uid="{00000000-0005-0000-0000-00004C180000}"/>
    <cellStyle name="Normal 2 2 2 2 4 4 4 3 2 2" xfId="31466" xr:uid="{00000000-0005-0000-0000-00004D180000}"/>
    <cellStyle name="Normal 2 2 2 2 4 4 4 3 3" xfId="23320" xr:uid="{00000000-0005-0000-0000-00004E180000}"/>
    <cellStyle name="Normal 2 2 2 2 4 4 4 4" xfId="9871" xr:uid="{00000000-0005-0000-0000-00004F180000}"/>
    <cellStyle name="Normal 2 2 2 2 4 4 4 4 2" xfId="26167" xr:uid="{00000000-0005-0000-0000-000050180000}"/>
    <cellStyle name="Normal 2 2 2 2 4 4 4 5" xfId="18021" xr:uid="{00000000-0005-0000-0000-000051180000}"/>
    <cellStyle name="Normal 2 2 2 2 4 4 5" xfId="3115" xr:uid="{00000000-0005-0000-0000-000052180000}"/>
    <cellStyle name="Normal 2 2 2 2 4 4 5 2" xfId="11261" xr:uid="{00000000-0005-0000-0000-000053180000}"/>
    <cellStyle name="Normal 2 2 2 2 4 4 5 2 2" xfId="27557" xr:uid="{00000000-0005-0000-0000-000054180000}"/>
    <cellStyle name="Normal 2 2 2 2 4 4 5 3" xfId="19411" xr:uid="{00000000-0005-0000-0000-000055180000}"/>
    <cellStyle name="Normal 2 2 2 2 4 4 6" xfId="5614" xr:uid="{00000000-0005-0000-0000-000056180000}"/>
    <cellStyle name="Normal 2 2 2 2 4 4 6 2" xfId="13760" xr:uid="{00000000-0005-0000-0000-000057180000}"/>
    <cellStyle name="Normal 2 2 2 2 4 4 6 2 2" xfId="30056" xr:uid="{00000000-0005-0000-0000-000058180000}"/>
    <cellStyle name="Normal 2 2 2 2 4 4 6 3" xfId="21910" xr:uid="{00000000-0005-0000-0000-000059180000}"/>
    <cellStyle name="Normal 2 2 2 2 4 4 7" xfId="8461" xr:uid="{00000000-0005-0000-0000-00005A180000}"/>
    <cellStyle name="Normal 2 2 2 2 4 4 7 2" xfId="24757" xr:uid="{00000000-0005-0000-0000-00005B180000}"/>
    <cellStyle name="Normal 2 2 2 2 4 4 8" xfId="16611" xr:uid="{00000000-0005-0000-0000-00005C180000}"/>
    <cellStyle name="Normal 2 2 2 2 4 5" xfId="404" xr:uid="{00000000-0005-0000-0000-00005D180000}"/>
    <cellStyle name="Normal 2 2 2 2 4 5 2" xfId="1110" xr:uid="{00000000-0005-0000-0000-00005E180000}"/>
    <cellStyle name="Normal 2 2 2 2 4 5 2 2" xfId="2520" xr:uid="{00000000-0005-0000-0000-00005F180000}"/>
    <cellStyle name="Normal 2 2 2 2 4 5 2 2 2" xfId="5016" xr:uid="{00000000-0005-0000-0000-000060180000}"/>
    <cellStyle name="Normal 2 2 2 2 4 5 2 2 2 2" xfId="13162" xr:uid="{00000000-0005-0000-0000-000061180000}"/>
    <cellStyle name="Normal 2 2 2 2 4 5 2 2 2 2 2" xfId="29458" xr:uid="{00000000-0005-0000-0000-000062180000}"/>
    <cellStyle name="Normal 2 2 2 2 4 5 2 2 2 3" xfId="21312" xr:uid="{00000000-0005-0000-0000-000063180000}"/>
    <cellStyle name="Normal 2 2 2 2 4 5 2 2 3" xfId="7819" xr:uid="{00000000-0005-0000-0000-000064180000}"/>
    <cellStyle name="Normal 2 2 2 2 4 5 2 2 3 2" xfId="15965" xr:uid="{00000000-0005-0000-0000-000065180000}"/>
    <cellStyle name="Normal 2 2 2 2 4 5 2 2 3 2 2" xfId="32261" xr:uid="{00000000-0005-0000-0000-000066180000}"/>
    <cellStyle name="Normal 2 2 2 2 4 5 2 2 3 3" xfId="24115" xr:uid="{00000000-0005-0000-0000-000067180000}"/>
    <cellStyle name="Normal 2 2 2 2 4 5 2 2 4" xfId="10666" xr:uid="{00000000-0005-0000-0000-000068180000}"/>
    <cellStyle name="Normal 2 2 2 2 4 5 2 2 4 2" xfId="26962" xr:uid="{00000000-0005-0000-0000-000069180000}"/>
    <cellStyle name="Normal 2 2 2 2 4 5 2 2 5" xfId="18816" xr:uid="{00000000-0005-0000-0000-00006A180000}"/>
    <cellStyle name="Normal 2 2 2 2 4 5 2 3" xfId="3798" xr:uid="{00000000-0005-0000-0000-00006B180000}"/>
    <cellStyle name="Normal 2 2 2 2 4 5 2 3 2" xfId="11944" xr:uid="{00000000-0005-0000-0000-00006C180000}"/>
    <cellStyle name="Normal 2 2 2 2 4 5 2 3 2 2" xfId="28240" xr:uid="{00000000-0005-0000-0000-00006D180000}"/>
    <cellStyle name="Normal 2 2 2 2 4 5 2 3 3" xfId="20094" xr:uid="{00000000-0005-0000-0000-00006E180000}"/>
    <cellStyle name="Normal 2 2 2 2 4 5 2 4" xfId="6409" xr:uid="{00000000-0005-0000-0000-00006F180000}"/>
    <cellStyle name="Normal 2 2 2 2 4 5 2 4 2" xfId="14555" xr:uid="{00000000-0005-0000-0000-000070180000}"/>
    <cellStyle name="Normal 2 2 2 2 4 5 2 4 2 2" xfId="30851" xr:uid="{00000000-0005-0000-0000-000071180000}"/>
    <cellStyle name="Normal 2 2 2 2 4 5 2 4 3" xfId="22705" xr:uid="{00000000-0005-0000-0000-000072180000}"/>
    <cellStyle name="Normal 2 2 2 2 4 5 2 5" xfId="9256" xr:uid="{00000000-0005-0000-0000-000073180000}"/>
    <cellStyle name="Normal 2 2 2 2 4 5 2 5 2" xfId="25552" xr:uid="{00000000-0005-0000-0000-000074180000}"/>
    <cellStyle name="Normal 2 2 2 2 4 5 2 6" xfId="17406" xr:uid="{00000000-0005-0000-0000-000075180000}"/>
    <cellStyle name="Normal 2 2 2 2 4 5 3" xfId="1815" xr:uid="{00000000-0005-0000-0000-000076180000}"/>
    <cellStyle name="Normal 2 2 2 2 4 5 3 2" xfId="4407" xr:uid="{00000000-0005-0000-0000-000077180000}"/>
    <cellStyle name="Normal 2 2 2 2 4 5 3 2 2" xfId="12553" xr:uid="{00000000-0005-0000-0000-000078180000}"/>
    <cellStyle name="Normal 2 2 2 2 4 5 3 2 2 2" xfId="28849" xr:uid="{00000000-0005-0000-0000-000079180000}"/>
    <cellStyle name="Normal 2 2 2 2 4 5 3 2 3" xfId="20703" xr:uid="{00000000-0005-0000-0000-00007A180000}"/>
    <cellStyle name="Normal 2 2 2 2 4 5 3 3" xfId="7114" xr:uid="{00000000-0005-0000-0000-00007B180000}"/>
    <cellStyle name="Normal 2 2 2 2 4 5 3 3 2" xfId="15260" xr:uid="{00000000-0005-0000-0000-00007C180000}"/>
    <cellStyle name="Normal 2 2 2 2 4 5 3 3 2 2" xfId="31556" xr:uid="{00000000-0005-0000-0000-00007D180000}"/>
    <cellStyle name="Normal 2 2 2 2 4 5 3 3 3" xfId="23410" xr:uid="{00000000-0005-0000-0000-00007E180000}"/>
    <cellStyle name="Normal 2 2 2 2 4 5 3 4" xfId="9961" xr:uid="{00000000-0005-0000-0000-00007F180000}"/>
    <cellStyle name="Normal 2 2 2 2 4 5 3 4 2" xfId="26257" xr:uid="{00000000-0005-0000-0000-000080180000}"/>
    <cellStyle name="Normal 2 2 2 2 4 5 3 5" xfId="18111" xr:uid="{00000000-0005-0000-0000-000081180000}"/>
    <cellStyle name="Normal 2 2 2 2 4 5 4" xfId="3189" xr:uid="{00000000-0005-0000-0000-000082180000}"/>
    <cellStyle name="Normal 2 2 2 2 4 5 4 2" xfId="11335" xr:uid="{00000000-0005-0000-0000-000083180000}"/>
    <cellStyle name="Normal 2 2 2 2 4 5 4 2 2" xfId="27631" xr:uid="{00000000-0005-0000-0000-000084180000}"/>
    <cellStyle name="Normal 2 2 2 2 4 5 4 3" xfId="19485" xr:uid="{00000000-0005-0000-0000-000085180000}"/>
    <cellStyle name="Normal 2 2 2 2 4 5 5" xfId="5704" xr:uid="{00000000-0005-0000-0000-000086180000}"/>
    <cellStyle name="Normal 2 2 2 2 4 5 5 2" xfId="13850" xr:uid="{00000000-0005-0000-0000-000087180000}"/>
    <cellStyle name="Normal 2 2 2 2 4 5 5 2 2" xfId="30146" xr:uid="{00000000-0005-0000-0000-000088180000}"/>
    <cellStyle name="Normal 2 2 2 2 4 5 5 3" xfId="22000" xr:uid="{00000000-0005-0000-0000-000089180000}"/>
    <cellStyle name="Normal 2 2 2 2 4 5 6" xfId="8551" xr:uid="{00000000-0005-0000-0000-00008A180000}"/>
    <cellStyle name="Normal 2 2 2 2 4 5 6 2" xfId="24847" xr:uid="{00000000-0005-0000-0000-00008B180000}"/>
    <cellStyle name="Normal 2 2 2 2 4 5 7" xfId="16701" xr:uid="{00000000-0005-0000-0000-00008C180000}"/>
    <cellStyle name="Normal 2 2 2 2 4 6" xfId="766" xr:uid="{00000000-0005-0000-0000-00008D180000}"/>
    <cellStyle name="Normal 2 2 2 2 4 6 2" xfId="2176" xr:uid="{00000000-0005-0000-0000-00008E180000}"/>
    <cellStyle name="Normal 2 2 2 2 4 6 2 2" xfId="4720" xr:uid="{00000000-0005-0000-0000-00008F180000}"/>
    <cellStyle name="Normal 2 2 2 2 4 6 2 2 2" xfId="12866" xr:uid="{00000000-0005-0000-0000-000090180000}"/>
    <cellStyle name="Normal 2 2 2 2 4 6 2 2 2 2" xfId="29162" xr:uid="{00000000-0005-0000-0000-000091180000}"/>
    <cellStyle name="Normal 2 2 2 2 4 6 2 2 3" xfId="21016" xr:uid="{00000000-0005-0000-0000-000092180000}"/>
    <cellStyle name="Normal 2 2 2 2 4 6 2 3" xfId="7475" xr:uid="{00000000-0005-0000-0000-000093180000}"/>
    <cellStyle name="Normal 2 2 2 2 4 6 2 3 2" xfId="15621" xr:uid="{00000000-0005-0000-0000-000094180000}"/>
    <cellStyle name="Normal 2 2 2 2 4 6 2 3 2 2" xfId="31917" xr:uid="{00000000-0005-0000-0000-000095180000}"/>
    <cellStyle name="Normal 2 2 2 2 4 6 2 3 3" xfId="23771" xr:uid="{00000000-0005-0000-0000-000096180000}"/>
    <cellStyle name="Normal 2 2 2 2 4 6 2 4" xfId="10322" xr:uid="{00000000-0005-0000-0000-000097180000}"/>
    <cellStyle name="Normal 2 2 2 2 4 6 2 4 2" xfId="26618" xr:uid="{00000000-0005-0000-0000-000098180000}"/>
    <cellStyle name="Normal 2 2 2 2 4 6 2 5" xfId="18472" xr:uid="{00000000-0005-0000-0000-000099180000}"/>
    <cellStyle name="Normal 2 2 2 2 4 6 3" xfId="3502" xr:uid="{00000000-0005-0000-0000-00009A180000}"/>
    <cellStyle name="Normal 2 2 2 2 4 6 3 2" xfId="11648" xr:uid="{00000000-0005-0000-0000-00009B180000}"/>
    <cellStyle name="Normal 2 2 2 2 4 6 3 2 2" xfId="27944" xr:uid="{00000000-0005-0000-0000-00009C180000}"/>
    <cellStyle name="Normal 2 2 2 2 4 6 3 3" xfId="19798" xr:uid="{00000000-0005-0000-0000-00009D180000}"/>
    <cellStyle name="Normal 2 2 2 2 4 6 4" xfId="6065" xr:uid="{00000000-0005-0000-0000-00009E180000}"/>
    <cellStyle name="Normal 2 2 2 2 4 6 4 2" xfId="14211" xr:uid="{00000000-0005-0000-0000-00009F180000}"/>
    <cellStyle name="Normal 2 2 2 2 4 6 4 2 2" xfId="30507" xr:uid="{00000000-0005-0000-0000-0000A0180000}"/>
    <cellStyle name="Normal 2 2 2 2 4 6 4 3" xfId="22361" xr:uid="{00000000-0005-0000-0000-0000A1180000}"/>
    <cellStyle name="Normal 2 2 2 2 4 6 5" xfId="8912" xr:uid="{00000000-0005-0000-0000-0000A2180000}"/>
    <cellStyle name="Normal 2 2 2 2 4 6 5 2" xfId="25208" xr:uid="{00000000-0005-0000-0000-0000A3180000}"/>
    <cellStyle name="Normal 2 2 2 2 4 6 6" xfId="17062" xr:uid="{00000000-0005-0000-0000-0000A4180000}"/>
    <cellStyle name="Normal 2 2 2 2 4 7" xfId="1471" xr:uid="{00000000-0005-0000-0000-0000A5180000}"/>
    <cellStyle name="Normal 2 2 2 2 4 7 2" xfId="4111" xr:uid="{00000000-0005-0000-0000-0000A6180000}"/>
    <cellStyle name="Normal 2 2 2 2 4 7 2 2" xfId="12257" xr:uid="{00000000-0005-0000-0000-0000A7180000}"/>
    <cellStyle name="Normal 2 2 2 2 4 7 2 2 2" xfId="28553" xr:uid="{00000000-0005-0000-0000-0000A8180000}"/>
    <cellStyle name="Normal 2 2 2 2 4 7 2 3" xfId="20407" xr:uid="{00000000-0005-0000-0000-0000A9180000}"/>
    <cellStyle name="Normal 2 2 2 2 4 7 3" xfId="6770" xr:uid="{00000000-0005-0000-0000-0000AA180000}"/>
    <cellStyle name="Normal 2 2 2 2 4 7 3 2" xfId="14916" xr:uid="{00000000-0005-0000-0000-0000AB180000}"/>
    <cellStyle name="Normal 2 2 2 2 4 7 3 2 2" xfId="31212" xr:uid="{00000000-0005-0000-0000-0000AC180000}"/>
    <cellStyle name="Normal 2 2 2 2 4 7 3 3" xfId="23066" xr:uid="{00000000-0005-0000-0000-0000AD180000}"/>
    <cellStyle name="Normal 2 2 2 2 4 7 4" xfId="9617" xr:uid="{00000000-0005-0000-0000-0000AE180000}"/>
    <cellStyle name="Normal 2 2 2 2 4 7 4 2" xfId="25913" xr:uid="{00000000-0005-0000-0000-0000AF180000}"/>
    <cellStyle name="Normal 2 2 2 2 4 7 5" xfId="17767" xr:uid="{00000000-0005-0000-0000-0000B0180000}"/>
    <cellStyle name="Normal 2 2 2 2 4 8" xfId="2893" xr:uid="{00000000-0005-0000-0000-0000B1180000}"/>
    <cellStyle name="Normal 2 2 2 2 4 8 2" xfId="11039" xr:uid="{00000000-0005-0000-0000-0000B2180000}"/>
    <cellStyle name="Normal 2 2 2 2 4 8 2 2" xfId="27335" xr:uid="{00000000-0005-0000-0000-0000B3180000}"/>
    <cellStyle name="Normal 2 2 2 2 4 8 3" xfId="19189" xr:uid="{00000000-0005-0000-0000-0000B4180000}"/>
    <cellStyle name="Normal 2 2 2 2 4 9" xfId="5360" xr:uid="{00000000-0005-0000-0000-0000B5180000}"/>
    <cellStyle name="Normal 2 2 2 2 4 9 2" xfId="13506" xr:uid="{00000000-0005-0000-0000-0000B6180000}"/>
    <cellStyle name="Normal 2 2 2 2 4 9 2 2" xfId="29802" xr:uid="{00000000-0005-0000-0000-0000B7180000}"/>
    <cellStyle name="Normal 2 2 2 2 4 9 3" xfId="21656" xr:uid="{00000000-0005-0000-0000-0000B8180000}"/>
    <cellStyle name="Normal 2 2 2 2 5" xfId="95" xr:uid="{00000000-0005-0000-0000-0000B9180000}"/>
    <cellStyle name="Normal 2 2 2 2 5 10" xfId="5395" xr:uid="{00000000-0005-0000-0000-0000BA180000}"/>
    <cellStyle name="Normal 2 2 2 2 5 10 2" xfId="13541" xr:uid="{00000000-0005-0000-0000-0000BB180000}"/>
    <cellStyle name="Normal 2 2 2 2 5 10 2 2" xfId="29837" xr:uid="{00000000-0005-0000-0000-0000BC180000}"/>
    <cellStyle name="Normal 2 2 2 2 5 10 3" xfId="21691" xr:uid="{00000000-0005-0000-0000-0000BD180000}"/>
    <cellStyle name="Normal 2 2 2 2 5 11" xfId="8242" xr:uid="{00000000-0005-0000-0000-0000BE180000}"/>
    <cellStyle name="Normal 2 2 2 2 5 11 2" xfId="24538" xr:uid="{00000000-0005-0000-0000-0000BF180000}"/>
    <cellStyle name="Normal 2 2 2 2 5 12" xfId="16392" xr:uid="{00000000-0005-0000-0000-0000C0180000}"/>
    <cellStyle name="Normal 2 2 2 2 5 2" xfId="185" xr:uid="{00000000-0005-0000-0000-0000C1180000}"/>
    <cellStyle name="Normal 2 2 2 2 5 2 2" xfId="529" xr:uid="{00000000-0005-0000-0000-0000C2180000}"/>
    <cellStyle name="Normal 2 2 2 2 5 2 2 2" xfId="1235" xr:uid="{00000000-0005-0000-0000-0000C3180000}"/>
    <cellStyle name="Normal 2 2 2 2 5 2 2 2 2" xfId="2645" xr:uid="{00000000-0005-0000-0000-0000C4180000}"/>
    <cellStyle name="Normal 2 2 2 2 5 2 2 2 2 2" xfId="5119" xr:uid="{00000000-0005-0000-0000-0000C5180000}"/>
    <cellStyle name="Normal 2 2 2 2 5 2 2 2 2 2 2" xfId="13265" xr:uid="{00000000-0005-0000-0000-0000C6180000}"/>
    <cellStyle name="Normal 2 2 2 2 5 2 2 2 2 2 2 2" xfId="29561" xr:uid="{00000000-0005-0000-0000-0000C7180000}"/>
    <cellStyle name="Normal 2 2 2 2 5 2 2 2 2 2 3" xfId="21415" xr:uid="{00000000-0005-0000-0000-0000C8180000}"/>
    <cellStyle name="Normal 2 2 2 2 5 2 2 2 2 3" xfId="7944" xr:uid="{00000000-0005-0000-0000-0000C9180000}"/>
    <cellStyle name="Normal 2 2 2 2 5 2 2 2 2 3 2" xfId="16090" xr:uid="{00000000-0005-0000-0000-0000CA180000}"/>
    <cellStyle name="Normal 2 2 2 2 5 2 2 2 2 3 2 2" xfId="32386" xr:uid="{00000000-0005-0000-0000-0000CB180000}"/>
    <cellStyle name="Normal 2 2 2 2 5 2 2 2 2 3 3" xfId="24240" xr:uid="{00000000-0005-0000-0000-0000CC180000}"/>
    <cellStyle name="Normal 2 2 2 2 5 2 2 2 2 4" xfId="10791" xr:uid="{00000000-0005-0000-0000-0000CD180000}"/>
    <cellStyle name="Normal 2 2 2 2 5 2 2 2 2 4 2" xfId="27087" xr:uid="{00000000-0005-0000-0000-0000CE180000}"/>
    <cellStyle name="Normal 2 2 2 2 5 2 2 2 2 5" xfId="18941" xr:uid="{00000000-0005-0000-0000-0000CF180000}"/>
    <cellStyle name="Normal 2 2 2 2 5 2 2 2 3" xfId="3901" xr:uid="{00000000-0005-0000-0000-0000D0180000}"/>
    <cellStyle name="Normal 2 2 2 2 5 2 2 2 3 2" xfId="12047" xr:uid="{00000000-0005-0000-0000-0000D1180000}"/>
    <cellStyle name="Normal 2 2 2 2 5 2 2 2 3 2 2" xfId="28343" xr:uid="{00000000-0005-0000-0000-0000D2180000}"/>
    <cellStyle name="Normal 2 2 2 2 5 2 2 2 3 3" xfId="20197" xr:uid="{00000000-0005-0000-0000-0000D3180000}"/>
    <cellStyle name="Normal 2 2 2 2 5 2 2 2 4" xfId="6534" xr:uid="{00000000-0005-0000-0000-0000D4180000}"/>
    <cellStyle name="Normal 2 2 2 2 5 2 2 2 4 2" xfId="14680" xr:uid="{00000000-0005-0000-0000-0000D5180000}"/>
    <cellStyle name="Normal 2 2 2 2 5 2 2 2 4 2 2" xfId="30976" xr:uid="{00000000-0005-0000-0000-0000D6180000}"/>
    <cellStyle name="Normal 2 2 2 2 5 2 2 2 4 3" xfId="22830" xr:uid="{00000000-0005-0000-0000-0000D7180000}"/>
    <cellStyle name="Normal 2 2 2 2 5 2 2 2 5" xfId="9381" xr:uid="{00000000-0005-0000-0000-0000D8180000}"/>
    <cellStyle name="Normal 2 2 2 2 5 2 2 2 5 2" xfId="25677" xr:uid="{00000000-0005-0000-0000-0000D9180000}"/>
    <cellStyle name="Normal 2 2 2 2 5 2 2 2 6" xfId="17531" xr:uid="{00000000-0005-0000-0000-0000DA180000}"/>
    <cellStyle name="Normal 2 2 2 2 5 2 2 3" xfId="1940" xr:uid="{00000000-0005-0000-0000-0000DB180000}"/>
    <cellStyle name="Normal 2 2 2 2 5 2 2 3 2" xfId="4510" xr:uid="{00000000-0005-0000-0000-0000DC180000}"/>
    <cellStyle name="Normal 2 2 2 2 5 2 2 3 2 2" xfId="12656" xr:uid="{00000000-0005-0000-0000-0000DD180000}"/>
    <cellStyle name="Normal 2 2 2 2 5 2 2 3 2 2 2" xfId="28952" xr:uid="{00000000-0005-0000-0000-0000DE180000}"/>
    <cellStyle name="Normal 2 2 2 2 5 2 2 3 2 3" xfId="20806" xr:uid="{00000000-0005-0000-0000-0000DF180000}"/>
    <cellStyle name="Normal 2 2 2 2 5 2 2 3 3" xfId="7239" xr:uid="{00000000-0005-0000-0000-0000E0180000}"/>
    <cellStyle name="Normal 2 2 2 2 5 2 2 3 3 2" xfId="15385" xr:uid="{00000000-0005-0000-0000-0000E1180000}"/>
    <cellStyle name="Normal 2 2 2 2 5 2 2 3 3 2 2" xfId="31681" xr:uid="{00000000-0005-0000-0000-0000E2180000}"/>
    <cellStyle name="Normal 2 2 2 2 5 2 2 3 3 3" xfId="23535" xr:uid="{00000000-0005-0000-0000-0000E3180000}"/>
    <cellStyle name="Normal 2 2 2 2 5 2 2 3 4" xfId="10086" xr:uid="{00000000-0005-0000-0000-0000E4180000}"/>
    <cellStyle name="Normal 2 2 2 2 5 2 2 3 4 2" xfId="26382" xr:uid="{00000000-0005-0000-0000-0000E5180000}"/>
    <cellStyle name="Normal 2 2 2 2 5 2 2 3 5" xfId="18236" xr:uid="{00000000-0005-0000-0000-0000E6180000}"/>
    <cellStyle name="Normal 2 2 2 2 5 2 2 4" xfId="3292" xr:uid="{00000000-0005-0000-0000-0000E7180000}"/>
    <cellStyle name="Normal 2 2 2 2 5 2 2 4 2" xfId="11438" xr:uid="{00000000-0005-0000-0000-0000E8180000}"/>
    <cellStyle name="Normal 2 2 2 2 5 2 2 4 2 2" xfId="27734" xr:uid="{00000000-0005-0000-0000-0000E9180000}"/>
    <cellStyle name="Normal 2 2 2 2 5 2 2 4 3" xfId="19588" xr:uid="{00000000-0005-0000-0000-0000EA180000}"/>
    <cellStyle name="Normal 2 2 2 2 5 2 2 5" xfId="5829" xr:uid="{00000000-0005-0000-0000-0000EB180000}"/>
    <cellStyle name="Normal 2 2 2 2 5 2 2 5 2" xfId="13975" xr:uid="{00000000-0005-0000-0000-0000EC180000}"/>
    <cellStyle name="Normal 2 2 2 2 5 2 2 5 2 2" xfId="30271" xr:uid="{00000000-0005-0000-0000-0000ED180000}"/>
    <cellStyle name="Normal 2 2 2 2 5 2 2 5 3" xfId="22125" xr:uid="{00000000-0005-0000-0000-0000EE180000}"/>
    <cellStyle name="Normal 2 2 2 2 5 2 2 6" xfId="8676" xr:uid="{00000000-0005-0000-0000-0000EF180000}"/>
    <cellStyle name="Normal 2 2 2 2 5 2 2 6 2" xfId="24972" xr:uid="{00000000-0005-0000-0000-0000F0180000}"/>
    <cellStyle name="Normal 2 2 2 2 5 2 2 7" xfId="16826" xr:uid="{00000000-0005-0000-0000-0000F1180000}"/>
    <cellStyle name="Normal 2 2 2 2 5 2 3" xfId="891" xr:uid="{00000000-0005-0000-0000-0000F2180000}"/>
    <cellStyle name="Normal 2 2 2 2 5 2 3 2" xfId="2301" xr:uid="{00000000-0005-0000-0000-0000F3180000}"/>
    <cellStyle name="Normal 2 2 2 2 5 2 3 2 2" xfId="4823" xr:uid="{00000000-0005-0000-0000-0000F4180000}"/>
    <cellStyle name="Normal 2 2 2 2 5 2 3 2 2 2" xfId="12969" xr:uid="{00000000-0005-0000-0000-0000F5180000}"/>
    <cellStyle name="Normal 2 2 2 2 5 2 3 2 2 2 2" xfId="29265" xr:uid="{00000000-0005-0000-0000-0000F6180000}"/>
    <cellStyle name="Normal 2 2 2 2 5 2 3 2 2 3" xfId="21119" xr:uid="{00000000-0005-0000-0000-0000F7180000}"/>
    <cellStyle name="Normal 2 2 2 2 5 2 3 2 3" xfId="7600" xr:uid="{00000000-0005-0000-0000-0000F8180000}"/>
    <cellStyle name="Normal 2 2 2 2 5 2 3 2 3 2" xfId="15746" xr:uid="{00000000-0005-0000-0000-0000F9180000}"/>
    <cellStyle name="Normal 2 2 2 2 5 2 3 2 3 2 2" xfId="32042" xr:uid="{00000000-0005-0000-0000-0000FA180000}"/>
    <cellStyle name="Normal 2 2 2 2 5 2 3 2 3 3" xfId="23896" xr:uid="{00000000-0005-0000-0000-0000FB180000}"/>
    <cellStyle name="Normal 2 2 2 2 5 2 3 2 4" xfId="10447" xr:uid="{00000000-0005-0000-0000-0000FC180000}"/>
    <cellStyle name="Normal 2 2 2 2 5 2 3 2 4 2" xfId="26743" xr:uid="{00000000-0005-0000-0000-0000FD180000}"/>
    <cellStyle name="Normal 2 2 2 2 5 2 3 2 5" xfId="18597" xr:uid="{00000000-0005-0000-0000-0000FE180000}"/>
    <cellStyle name="Normal 2 2 2 2 5 2 3 3" xfId="3605" xr:uid="{00000000-0005-0000-0000-0000FF180000}"/>
    <cellStyle name="Normal 2 2 2 2 5 2 3 3 2" xfId="11751" xr:uid="{00000000-0005-0000-0000-000000190000}"/>
    <cellStyle name="Normal 2 2 2 2 5 2 3 3 2 2" xfId="28047" xr:uid="{00000000-0005-0000-0000-000001190000}"/>
    <cellStyle name="Normal 2 2 2 2 5 2 3 3 3" xfId="19901" xr:uid="{00000000-0005-0000-0000-000002190000}"/>
    <cellStyle name="Normal 2 2 2 2 5 2 3 4" xfId="6190" xr:uid="{00000000-0005-0000-0000-000003190000}"/>
    <cellStyle name="Normal 2 2 2 2 5 2 3 4 2" xfId="14336" xr:uid="{00000000-0005-0000-0000-000004190000}"/>
    <cellStyle name="Normal 2 2 2 2 5 2 3 4 2 2" xfId="30632" xr:uid="{00000000-0005-0000-0000-000005190000}"/>
    <cellStyle name="Normal 2 2 2 2 5 2 3 4 3" xfId="22486" xr:uid="{00000000-0005-0000-0000-000006190000}"/>
    <cellStyle name="Normal 2 2 2 2 5 2 3 5" xfId="9037" xr:uid="{00000000-0005-0000-0000-000007190000}"/>
    <cellStyle name="Normal 2 2 2 2 5 2 3 5 2" xfId="25333" xr:uid="{00000000-0005-0000-0000-000008190000}"/>
    <cellStyle name="Normal 2 2 2 2 5 2 3 6" xfId="17187" xr:uid="{00000000-0005-0000-0000-000009190000}"/>
    <cellStyle name="Normal 2 2 2 2 5 2 4" xfId="1596" xr:uid="{00000000-0005-0000-0000-00000A190000}"/>
    <cellStyle name="Normal 2 2 2 2 5 2 4 2" xfId="4214" xr:uid="{00000000-0005-0000-0000-00000B190000}"/>
    <cellStyle name="Normal 2 2 2 2 5 2 4 2 2" xfId="12360" xr:uid="{00000000-0005-0000-0000-00000C190000}"/>
    <cellStyle name="Normal 2 2 2 2 5 2 4 2 2 2" xfId="28656" xr:uid="{00000000-0005-0000-0000-00000D190000}"/>
    <cellStyle name="Normal 2 2 2 2 5 2 4 2 3" xfId="20510" xr:uid="{00000000-0005-0000-0000-00000E190000}"/>
    <cellStyle name="Normal 2 2 2 2 5 2 4 3" xfId="6895" xr:uid="{00000000-0005-0000-0000-00000F190000}"/>
    <cellStyle name="Normal 2 2 2 2 5 2 4 3 2" xfId="15041" xr:uid="{00000000-0005-0000-0000-000010190000}"/>
    <cellStyle name="Normal 2 2 2 2 5 2 4 3 2 2" xfId="31337" xr:uid="{00000000-0005-0000-0000-000011190000}"/>
    <cellStyle name="Normal 2 2 2 2 5 2 4 3 3" xfId="23191" xr:uid="{00000000-0005-0000-0000-000012190000}"/>
    <cellStyle name="Normal 2 2 2 2 5 2 4 4" xfId="9742" xr:uid="{00000000-0005-0000-0000-000013190000}"/>
    <cellStyle name="Normal 2 2 2 2 5 2 4 4 2" xfId="26038" xr:uid="{00000000-0005-0000-0000-000014190000}"/>
    <cellStyle name="Normal 2 2 2 2 5 2 4 5" xfId="17892" xr:uid="{00000000-0005-0000-0000-000015190000}"/>
    <cellStyle name="Normal 2 2 2 2 5 2 5" xfId="2996" xr:uid="{00000000-0005-0000-0000-000016190000}"/>
    <cellStyle name="Normal 2 2 2 2 5 2 5 2" xfId="11142" xr:uid="{00000000-0005-0000-0000-000017190000}"/>
    <cellStyle name="Normal 2 2 2 2 5 2 5 2 2" xfId="27438" xr:uid="{00000000-0005-0000-0000-000018190000}"/>
    <cellStyle name="Normal 2 2 2 2 5 2 5 3" xfId="19292" xr:uid="{00000000-0005-0000-0000-000019190000}"/>
    <cellStyle name="Normal 2 2 2 2 5 2 6" xfId="5485" xr:uid="{00000000-0005-0000-0000-00001A190000}"/>
    <cellStyle name="Normal 2 2 2 2 5 2 6 2" xfId="13631" xr:uid="{00000000-0005-0000-0000-00001B190000}"/>
    <cellStyle name="Normal 2 2 2 2 5 2 6 2 2" xfId="29927" xr:uid="{00000000-0005-0000-0000-00001C190000}"/>
    <cellStyle name="Normal 2 2 2 2 5 2 6 3" xfId="21781" xr:uid="{00000000-0005-0000-0000-00001D190000}"/>
    <cellStyle name="Normal 2 2 2 2 5 2 7" xfId="8332" xr:uid="{00000000-0005-0000-0000-00001E190000}"/>
    <cellStyle name="Normal 2 2 2 2 5 2 7 2" xfId="24628" xr:uid="{00000000-0005-0000-0000-00001F190000}"/>
    <cellStyle name="Normal 2 2 2 2 5 2 8" xfId="16482" xr:uid="{00000000-0005-0000-0000-000020190000}"/>
    <cellStyle name="Normal 2 2 2 2 5 3" xfId="259" xr:uid="{00000000-0005-0000-0000-000021190000}"/>
    <cellStyle name="Normal 2 2 2 2 5 3 2" xfId="603" xr:uid="{00000000-0005-0000-0000-000022190000}"/>
    <cellStyle name="Normal 2 2 2 2 5 3 2 2" xfId="1309" xr:uid="{00000000-0005-0000-0000-000023190000}"/>
    <cellStyle name="Normal 2 2 2 2 5 3 2 2 2" xfId="2719" xr:uid="{00000000-0005-0000-0000-000024190000}"/>
    <cellStyle name="Normal 2 2 2 2 5 3 2 2 2 2" xfId="5193" xr:uid="{00000000-0005-0000-0000-000025190000}"/>
    <cellStyle name="Normal 2 2 2 2 5 3 2 2 2 2 2" xfId="13339" xr:uid="{00000000-0005-0000-0000-000026190000}"/>
    <cellStyle name="Normal 2 2 2 2 5 3 2 2 2 2 2 2" xfId="29635" xr:uid="{00000000-0005-0000-0000-000027190000}"/>
    <cellStyle name="Normal 2 2 2 2 5 3 2 2 2 2 3" xfId="21489" xr:uid="{00000000-0005-0000-0000-000028190000}"/>
    <cellStyle name="Normal 2 2 2 2 5 3 2 2 2 3" xfId="8018" xr:uid="{00000000-0005-0000-0000-000029190000}"/>
    <cellStyle name="Normal 2 2 2 2 5 3 2 2 2 3 2" xfId="16164" xr:uid="{00000000-0005-0000-0000-00002A190000}"/>
    <cellStyle name="Normal 2 2 2 2 5 3 2 2 2 3 2 2" xfId="32460" xr:uid="{00000000-0005-0000-0000-00002B190000}"/>
    <cellStyle name="Normal 2 2 2 2 5 3 2 2 2 3 3" xfId="24314" xr:uid="{00000000-0005-0000-0000-00002C190000}"/>
    <cellStyle name="Normal 2 2 2 2 5 3 2 2 2 4" xfId="10865" xr:uid="{00000000-0005-0000-0000-00002D190000}"/>
    <cellStyle name="Normal 2 2 2 2 5 3 2 2 2 4 2" xfId="27161" xr:uid="{00000000-0005-0000-0000-00002E190000}"/>
    <cellStyle name="Normal 2 2 2 2 5 3 2 2 2 5" xfId="19015" xr:uid="{00000000-0005-0000-0000-00002F190000}"/>
    <cellStyle name="Normal 2 2 2 2 5 3 2 2 3" xfId="3975" xr:uid="{00000000-0005-0000-0000-000030190000}"/>
    <cellStyle name="Normal 2 2 2 2 5 3 2 2 3 2" xfId="12121" xr:uid="{00000000-0005-0000-0000-000031190000}"/>
    <cellStyle name="Normal 2 2 2 2 5 3 2 2 3 2 2" xfId="28417" xr:uid="{00000000-0005-0000-0000-000032190000}"/>
    <cellStyle name="Normal 2 2 2 2 5 3 2 2 3 3" xfId="20271" xr:uid="{00000000-0005-0000-0000-000033190000}"/>
    <cellStyle name="Normal 2 2 2 2 5 3 2 2 4" xfId="6608" xr:uid="{00000000-0005-0000-0000-000034190000}"/>
    <cellStyle name="Normal 2 2 2 2 5 3 2 2 4 2" xfId="14754" xr:uid="{00000000-0005-0000-0000-000035190000}"/>
    <cellStyle name="Normal 2 2 2 2 5 3 2 2 4 2 2" xfId="31050" xr:uid="{00000000-0005-0000-0000-000036190000}"/>
    <cellStyle name="Normal 2 2 2 2 5 3 2 2 4 3" xfId="22904" xr:uid="{00000000-0005-0000-0000-000037190000}"/>
    <cellStyle name="Normal 2 2 2 2 5 3 2 2 5" xfId="9455" xr:uid="{00000000-0005-0000-0000-000038190000}"/>
    <cellStyle name="Normal 2 2 2 2 5 3 2 2 5 2" xfId="25751" xr:uid="{00000000-0005-0000-0000-000039190000}"/>
    <cellStyle name="Normal 2 2 2 2 5 3 2 2 6" xfId="17605" xr:uid="{00000000-0005-0000-0000-00003A190000}"/>
    <cellStyle name="Normal 2 2 2 2 5 3 2 3" xfId="2014" xr:uid="{00000000-0005-0000-0000-00003B190000}"/>
    <cellStyle name="Normal 2 2 2 2 5 3 2 3 2" xfId="4584" xr:uid="{00000000-0005-0000-0000-00003C190000}"/>
    <cellStyle name="Normal 2 2 2 2 5 3 2 3 2 2" xfId="12730" xr:uid="{00000000-0005-0000-0000-00003D190000}"/>
    <cellStyle name="Normal 2 2 2 2 5 3 2 3 2 2 2" xfId="29026" xr:uid="{00000000-0005-0000-0000-00003E190000}"/>
    <cellStyle name="Normal 2 2 2 2 5 3 2 3 2 3" xfId="20880" xr:uid="{00000000-0005-0000-0000-00003F190000}"/>
    <cellStyle name="Normal 2 2 2 2 5 3 2 3 3" xfId="7313" xr:uid="{00000000-0005-0000-0000-000040190000}"/>
    <cellStyle name="Normal 2 2 2 2 5 3 2 3 3 2" xfId="15459" xr:uid="{00000000-0005-0000-0000-000041190000}"/>
    <cellStyle name="Normal 2 2 2 2 5 3 2 3 3 2 2" xfId="31755" xr:uid="{00000000-0005-0000-0000-000042190000}"/>
    <cellStyle name="Normal 2 2 2 2 5 3 2 3 3 3" xfId="23609" xr:uid="{00000000-0005-0000-0000-000043190000}"/>
    <cellStyle name="Normal 2 2 2 2 5 3 2 3 4" xfId="10160" xr:uid="{00000000-0005-0000-0000-000044190000}"/>
    <cellStyle name="Normal 2 2 2 2 5 3 2 3 4 2" xfId="26456" xr:uid="{00000000-0005-0000-0000-000045190000}"/>
    <cellStyle name="Normal 2 2 2 2 5 3 2 3 5" xfId="18310" xr:uid="{00000000-0005-0000-0000-000046190000}"/>
    <cellStyle name="Normal 2 2 2 2 5 3 2 4" xfId="3366" xr:uid="{00000000-0005-0000-0000-000047190000}"/>
    <cellStyle name="Normal 2 2 2 2 5 3 2 4 2" xfId="11512" xr:uid="{00000000-0005-0000-0000-000048190000}"/>
    <cellStyle name="Normal 2 2 2 2 5 3 2 4 2 2" xfId="27808" xr:uid="{00000000-0005-0000-0000-000049190000}"/>
    <cellStyle name="Normal 2 2 2 2 5 3 2 4 3" xfId="19662" xr:uid="{00000000-0005-0000-0000-00004A190000}"/>
    <cellStyle name="Normal 2 2 2 2 5 3 2 5" xfId="5903" xr:uid="{00000000-0005-0000-0000-00004B190000}"/>
    <cellStyle name="Normal 2 2 2 2 5 3 2 5 2" xfId="14049" xr:uid="{00000000-0005-0000-0000-00004C190000}"/>
    <cellStyle name="Normal 2 2 2 2 5 3 2 5 2 2" xfId="30345" xr:uid="{00000000-0005-0000-0000-00004D190000}"/>
    <cellStyle name="Normal 2 2 2 2 5 3 2 5 3" xfId="22199" xr:uid="{00000000-0005-0000-0000-00004E190000}"/>
    <cellStyle name="Normal 2 2 2 2 5 3 2 6" xfId="8750" xr:uid="{00000000-0005-0000-0000-00004F190000}"/>
    <cellStyle name="Normal 2 2 2 2 5 3 2 6 2" xfId="25046" xr:uid="{00000000-0005-0000-0000-000050190000}"/>
    <cellStyle name="Normal 2 2 2 2 5 3 2 7" xfId="16900" xr:uid="{00000000-0005-0000-0000-000051190000}"/>
    <cellStyle name="Normal 2 2 2 2 5 3 3" xfId="965" xr:uid="{00000000-0005-0000-0000-000052190000}"/>
    <cellStyle name="Normal 2 2 2 2 5 3 3 2" xfId="2375" xr:uid="{00000000-0005-0000-0000-000053190000}"/>
    <cellStyle name="Normal 2 2 2 2 5 3 3 2 2" xfId="4897" xr:uid="{00000000-0005-0000-0000-000054190000}"/>
    <cellStyle name="Normal 2 2 2 2 5 3 3 2 2 2" xfId="13043" xr:uid="{00000000-0005-0000-0000-000055190000}"/>
    <cellStyle name="Normal 2 2 2 2 5 3 3 2 2 2 2" xfId="29339" xr:uid="{00000000-0005-0000-0000-000056190000}"/>
    <cellStyle name="Normal 2 2 2 2 5 3 3 2 2 3" xfId="21193" xr:uid="{00000000-0005-0000-0000-000057190000}"/>
    <cellStyle name="Normal 2 2 2 2 5 3 3 2 3" xfId="7674" xr:uid="{00000000-0005-0000-0000-000058190000}"/>
    <cellStyle name="Normal 2 2 2 2 5 3 3 2 3 2" xfId="15820" xr:uid="{00000000-0005-0000-0000-000059190000}"/>
    <cellStyle name="Normal 2 2 2 2 5 3 3 2 3 2 2" xfId="32116" xr:uid="{00000000-0005-0000-0000-00005A190000}"/>
    <cellStyle name="Normal 2 2 2 2 5 3 3 2 3 3" xfId="23970" xr:uid="{00000000-0005-0000-0000-00005B190000}"/>
    <cellStyle name="Normal 2 2 2 2 5 3 3 2 4" xfId="10521" xr:uid="{00000000-0005-0000-0000-00005C190000}"/>
    <cellStyle name="Normal 2 2 2 2 5 3 3 2 4 2" xfId="26817" xr:uid="{00000000-0005-0000-0000-00005D190000}"/>
    <cellStyle name="Normal 2 2 2 2 5 3 3 2 5" xfId="18671" xr:uid="{00000000-0005-0000-0000-00005E190000}"/>
    <cellStyle name="Normal 2 2 2 2 5 3 3 3" xfId="3679" xr:uid="{00000000-0005-0000-0000-00005F190000}"/>
    <cellStyle name="Normal 2 2 2 2 5 3 3 3 2" xfId="11825" xr:uid="{00000000-0005-0000-0000-000060190000}"/>
    <cellStyle name="Normal 2 2 2 2 5 3 3 3 2 2" xfId="28121" xr:uid="{00000000-0005-0000-0000-000061190000}"/>
    <cellStyle name="Normal 2 2 2 2 5 3 3 3 3" xfId="19975" xr:uid="{00000000-0005-0000-0000-000062190000}"/>
    <cellStyle name="Normal 2 2 2 2 5 3 3 4" xfId="6264" xr:uid="{00000000-0005-0000-0000-000063190000}"/>
    <cellStyle name="Normal 2 2 2 2 5 3 3 4 2" xfId="14410" xr:uid="{00000000-0005-0000-0000-000064190000}"/>
    <cellStyle name="Normal 2 2 2 2 5 3 3 4 2 2" xfId="30706" xr:uid="{00000000-0005-0000-0000-000065190000}"/>
    <cellStyle name="Normal 2 2 2 2 5 3 3 4 3" xfId="22560" xr:uid="{00000000-0005-0000-0000-000066190000}"/>
    <cellStyle name="Normal 2 2 2 2 5 3 3 5" xfId="9111" xr:uid="{00000000-0005-0000-0000-000067190000}"/>
    <cellStyle name="Normal 2 2 2 2 5 3 3 5 2" xfId="25407" xr:uid="{00000000-0005-0000-0000-000068190000}"/>
    <cellStyle name="Normal 2 2 2 2 5 3 3 6" xfId="17261" xr:uid="{00000000-0005-0000-0000-000069190000}"/>
    <cellStyle name="Normal 2 2 2 2 5 3 4" xfId="1670" xr:uid="{00000000-0005-0000-0000-00006A190000}"/>
    <cellStyle name="Normal 2 2 2 2 5 3 4 2" xfId="4288" xr:uid="{00000000-0005-0000-0000-00006B190000}"/>
    <cellStyle name="Normal 2 2 2 2 5 3 4 2 2" xfId="12434" xr:uid="{00000000-0005-0000-0000-00006C190000}"/>
    <cellStyle name="Normal 2 2 2 2 5 3 4 2 2 2" xfId="28730" xr:uid="{00000000-0005-0000-0000-00006D190000}"/>
    <cellStyle name="Normal 2 2 2 2 5 3 4 2 3" xfId="20584" xr:uid="{00000000-0005-0000-0000-00006E190000}"/>
    <cellStyle name="Normal 2 2 2 2 5 3 4 3" xfId="6969" xr:uid="{00000000-0005-0000-0000-00006F190000}"/>
    <cellStyle name="Normal 2 2 2 2 5 3 4 3 2" xfId="15115" xr:uid="{00000000-0005-0000-0000-000070190000}"/>
    <cellStyle name="Normal 2 2 2 2 5 3 4 3 2 2" xfId="31411" xr:uid="{00000000-0005-0000-0000-000071190000}"/>
    <cellStyle name="Normal 2 2 2 2 5 3 4 3 3" xfId="23265" xr:uid="{00000000-0005-0000-0000-000072190000}"/>
    <cellStyle name="Normal 2 2 2 2 5 3 4 4" xfId="9816" xr:uid="{00000000-0005-0000-0000-000073190000}"/>
    <cellStyle name="Normal 2 2 2 2 5 3 4 4 2" xfId="26112" xr:uid="{00000000-0005-0000-0000-000074190000}"/>
    <cellStyle name="Normal 2 2 2 2 5 3 4 5" xfId="17966" xr:uid="{00000000-0005-0000-0000-000075190000}"/>
    <cellStyle name="Normal 2 2 2 2 5 3 5" xfId="3070" xr:uid="{00000000-0005-0000-0000-000076190000}"/>
    <cellStyle name="Normal 2 2 2 2 5 3 5 2" xfId="11216" xr:uid="{00000000-0005-0000-0000-000077190000}"/>
    <cellStyle name="Normal 2 2 2 2 5 3 5 2 2" xfId="27512" xr:uid="{00000000-0005-0000-0000-000078190000}"/>
    <cellStyle name="Normal 2 2 2 2 5 3 5 3" xfId="19366" xr:uid="{00000000-0005-0000-0000-000079190000}"/>
    <cellStyle name="Normal 2 2 2 2 5 3 6" xfId="5559" xr:uid="{00000000-0005-0000-0000-00007A190000}"/>
    <cellStyle name="Normal 2 2 2 2 5 3 6 2" xfId="13705" xr:uid="{00000000-0005-0000-0000-00007B190000}"/>
    <cellStyle name="Normal 2 2 2 2 5 3 6 2 2" xfId="30001" xr:uid="{00000000-0005-0000-0000-00007C190000}"/>
    <cellStyle name="Normal 2 2 2 2 5 3 6 3" xfId="21855" xr:uid="{00000000-0005-0000-0000-00007D190000}"/>
    <cellStyle name="Normal 2 2 2 2 5 3 7" xfId="8406" xr:uid="{00000000-0005-0000-0000-00007E190000}"/>
    <cellStyle name="Normal 2 2 2 2 5 3 7 2" xfId="24702" xr:uid="{00000000-0005-0000-0000-00007F190000}"/>
    <cellStyle name="Normal 2 2 2 2 5 3 8" xfId="16556" xr:uid="{00000000-0005-0000-0000-000080190000}"/>
    <cellStyle name="Normal 2 2 2 2 5 4" xfId="349" xr:uid="{00000000-0005-0000-0000-000081190000}"/>
    <cellStyle name="Normal 2 2 2 2 5 4 2" xfId="693" xr:uid="{00000000-0005-0000-0000-000082190000}"/>
    <cellStyle name="Normal 2 2 2 2 5 4 2 2" xfId="1399" xr:uid="{00000000-0005-0000-0000-000083190000}"/>
    <cellStyle name="Normal 2 2 2 2 5 4 2 2 2" xfId="2809" xr:uid="{00000000-0005-0000-0000-000084190000}"/>
    <cellStyle name="Normal 2 2 2 2 5 4 2 2 2 2" xfId="5267" xr:uid="{00000000-0005-0000-0000-000085190000}"/>
    <cellStyle name="Normal 2 2 2 2 5 4 2 2 2 2 2" xfId="13413" xr:uid="{00000000-0005-0000-0000-000086190000}"/>
    <cellStyle name="Normal 2 2 2 2 5 4 2 2 2 2 2 2" xfId="29709" xr:uid="{00000000-0005-0000-0000-000087190000}"/>
    <cellStyle name="Normal 2 2 2 2 5 4 2 2 2 2 3" xfId="21563" xr:uid="{00000000-0005-0000-0000-000088190000}"/>
    <cellStyle name="Normal 2 2 2 2 5 4 2 2 2 3" xfId="8108" xr:uid="{00000000-0005-0000-0000-000089190000}"/>
    <cellStyle name="Normal 2 2 2 2 5 4 2 2 2 3 2" xfId="16254" xr:uid="{00000000-0005-0000-0000-00008A190000}"/>
    <cellStyle name="Normal 2 2 2 2 5 4 2 2 2 3 2 2" xfId="32550" xr:uid="{00000000-0005-0000-0000-00008B190000}"/>
    <cellStyle name="Normal 2 2 2 2 5 4 2 2 2 3 3" xfId="24404" xr:uid="{00000000-0005-0000-0000-00008C190000}"/>
    <cellStyle name="Normal 2 2 2 2 5 4 2 2 2 4" xfId="10955" xr:uid="{00000000-0005-0000-0000-00008D190000}"/>
    <cellStyle name="Normal 2 2 2 2 5 4 2 2 2 4 2" xfId="27251" xr:uid="{00000000-0005-0000-0000-00008E190000}"/>
    <cellStyle name="Normal 2 2 2 2 5 4 2 2 2 5" xfId="19105" xr:uid="{00000000-0005-0000-0000-00008F190000}"/>
    <cellStyle name="Normal 2 2 2 2 5 4 2 2 3" xfId="4049" xr:uid="{00000000-0005-0000-0000-000090190000}"/>
    <cellStyle name="Normal 2 2 2 2 5 4 2 2 3 2" xfId="12195" xr:uid="{00000000-0005-0000-0000-000091190000}"/>
    <cellStyle name="Normal 2 2 2 2 5 4 2 2 3 2 2" xfId="28491" xr:uid="{00000000-0005-0000-0000-000092190000}"/>
    <cellStyle name="Normal 2 2 2 2 5 4 2 2 3 3" xfId="20345" xr:uid="{00000000-0005-0000-0000-000093190000}"/>
    <cellStyle name="Normal 2 2 2 2 5 4 2 2 4" xfId="6698" xr:uid="{00000000-0005-0000-0000-000094190000}"/>
    <cellStyle name="Normal 2 2 2 2 5 4 2 2 4 2" xfId="14844" xr:uid="{00000000-0005-0000-0000-000095190000}"/>
    <cellStyle name="Normal 2 2 2 2 5 4 2 2 4 2 2" xfId="31140" xr:uid="{00000000-0005-0000-0000-000096190000}"/>
    <cellStyle name="Normal 2 2 2 2 5 4 2 2 4 3" xfId="22994" xr:uid="{00000000-0005-0000-0000-000097190000}"/>
    <cellStyle name="Normal 2 2 2 2 5 4 2 2 5" xfId="9545" xr:uid="{00000000-0005-0000-0000-000098190000}"/>
    <cellStyle name="Normal 2 2 2 2 5 4 2 2 5 2" xfId="25841" xr:uid="{00000000-0005-0000-0000-000099190000}"/>
    <cellStyle name="Normal 2 2 2 2 5 4 2 2 6" xfId="17695" xr:uid="{00000000-0005-0000-0000-00009A190000}"/>
    <cellStyle name="Normal 2 2 2 2 5 4 2 3" xfId="2104" xr:uid="{00000000-0005-0000-0000-00009B190000}"/>
    <cellStyle name="Normal 2 2 2 2 5 4 2 3 2" xfId="4658" xr:uid="{00000000-0005-0000-0000-00009C190000}"/>
    <cellStyle name="Normal 2 2 2 2 5 4 2 3 2 2" xfId="12804" xr:uid="{00000000-0005-0000-0000-00009D190000}"/>
    <cellStyle name="Normal 2 2 2 2 5 4 2 3 2 2 2" xfId="29100" xr:uid="{00000000-0005-0000-0000-00009E190000}"/>
    <cellStyle name="Normal 2 2 2 2 5 4 2 3 2 3" xfId="20954" xr:uid="{00000000-0005-0000-0000-00009F190000}"/>
    <cellStyle name="Normal 2 2 2 2 5 4 2 3 3" xfId="7403" xr:uid="{00000000-0005-0000-0000-0000A0190000}"/>
    <cellStyle name="Normal 2 2 2 2 5 4 2 3 3 2" xfId="15549" xr:uid="{00000000-0005-0000-0000-0000A1190000}"/>
    <cellStyle name="Normal 2 2 2 2 5 4 2 3 3 2 2" xfId="31845" xr:uid="{00000000-0005-0000-0000-0000A2190000}"/>
    <cellStyle name="Normal 2 2 2 2 5 4 2 3 3 3" xfId="23699" xr:uid="{00000000-0005-0000-0000-0000A3190000}"/>
    <cellStyle name="Normal 2 2 2 2 5 4 2 3 4" xfId="10250" xr:uid="{00000000-0005-0000-0000-0000A4190000}"/>
    <cellStyle name="Normal 2 2 2 2 5 4 2 3 4 2" xfId="26546" xr:uid="{00000000-0005-0000-0000-0000A5190000}"/>
    <cellStyle name="Normal 2 2 2 2 5 4 2 3 5" xfId="18400" xr:uid="{00000000-0005-0000-0000-0000A6190000}"/>
    <cellStyle name="Normal 2 2 2 2 5 4 2 4" xfId="3440" xr:uid="{00000000-0005-0000-0000-0000A7190000}"/>
    <cellStyle name="Normal 2 2 2 2 5 4 2 4 2" xfId="11586" xr:uid="{00000000-0005-0000-0000-0000A8190000}"/>
    <cellStyle name="Normal 2 2 2 2 5 4 2 4 2 2" xfId="27882" xr:uid="{00000000-0005-0000-0000-0000A9190000}"/>
    <cellStyle name="Normal 2 2 2 2 5 4 2 4 3" xfId="19736" xr:uid="{00000000-0005-0000-0000-0000AA190000}"/>
    <cellStyle name="Normal 2 2 2 2 5 4 2 5" xfId="5993" xr:uid="{00000000-0005-0000-0000-0000AB190000}"/>
    <cellStyle name="Normal 2 2 2 2 5 4 2 5 2" xfId="14139" xr:uid="{00000000-0005-0000-0000-0000AC190000}"/>
    <cellStyle name="Normal 2 2 2 2 5 4 2 5 2 2" xfId="30435" xr:uid="{00000000-0005-0000-0000-0000AD190000}"/>
    <cellStyle name="Normal 2 2 2 2 5 4 2 5 3" xfId="22289" xr:uid="{00000000-0005-0000-0000-0000AE190000}"/>
    <cellStyle name="Normal 2 2 2 2 5 4 2 6" xfId="8840" xr:uid="{00000000-0005-0000-0000-0000AF190000}"/>
    <cellStyle name="Normal 2 2 2 2 5 4 2 6 2" xfId="25136" xr:uid="{00000000-0005-0000-0000-0000B0190000}"/>
    <cellStyle name="Normal 2 2 2 2 5 4 2 7" xfId="16990" xr:uid="{00000000-0005-0000-0000-0000B1190000}"/>
    <cellStyle name="Normal 2 2 2 2 5 4 3" xfId="1055" xr:uid="{00000000-0005-0000-0000-0000B2190000}"/>
    <cellStyle name="Normal 2 2 2 2 5 4 3 2" xfId="2465" xr:uid="{00000000-0005-0000-0000-0000B3190000}"/>
    <cellStyle name="Normal 2 2 2 2 5 4 3 2 2" xfId="4971" xr:uid="{00000000-0005-0000-0000-0000B4190000}"/>
    <cellStyle name="Normal 2 2 2 2 5 4 3 2 2 2" xfId="13117" xr:uid="{00000000-0005-0000-0000-0000B5190000}"/>
    <cellStyle name="Normal 2 2 2 2 5 4 3 2 2 2 2" xfId="29413" xr:uid="{00000000-0005-0000-0000-0000B6190000}"/>
    <cellStyle name="Normal 2 2 2 2 5 4 3 2 2 3" xfId="21267" xr:uid="{00000000-0005-0000-0000-0000B7190000}"/>
    <cellStyle name="Normal 2 2 2 2 5 4 3 2 3" xfId="7764" xr:uid="{00000000-0005-0000-0000-0000B8190000}"/>
    <cellStyle name="Normal 2 2 2 2 5 4 3 2 3 2" xfId="15910" xr:uid="{00000000-0005-0000-0000-0000B9190000}"/>
    <cellStyle name="Normal 2 2 2 2 5 4 3 2 3 2 2" xfId="32206" xr:uid="{00000000-0005-0000-0000-0000BA190000}"/>
    <cellStyle name="Normal 2 2 2 2 5 4 3 2 3 3" xfId="24060" xr:uid="{00000000-0005-0000-0000-0000BB190000}"/>
    <cellStyle name="Normal 2 2 2 2 5 4 3 2 4" xfId="10611" xr:uid="{00000000-0005-0000-0000-0000BC190000}"/>
    <cellStyle name="Normal 2 2 2 2 5 4 3 2 4 2" xfId="26907" xr:uid="{00000000-0005-0000-0000-0000BD190000}"/>
    <cellStyle name="Normal 2 2 2 2 5 4 3 2 5" xfId="18761" xr:uid="{00000000-0005-0000-0000-0000BE190000}"/>
    <cellStyle name="Normal 2 2 2 2 5 4 3 3" xfId="3753" xr:uid="{00000000-0005-0000-0000-0000BF190000}"/>
    <cellStyle name="Normal 2 2 2 2 5 4 3 3 2" xfId="11899" xr:uid="{00000000-0005-0000-0000-0000C0190000}"/>
    <cellStyle name="Normal 2 2 2 2 5 4 3 3 2 2" xfId="28195" xr:uid="{00000000-0005-0000-0000-0000C1190000}"/>
    <cellStyle name="Normal 2 2 2 2 5 4 3 3 3" xfId="20049" xr:uid="{00000000-0005-0000-0000-0000C2190000}"/>
    <cellStyle name="Normal 2 2 2 2 5 4 3 4" xfId="6354" xr:uid="{00000000-0005-0000-0000-0000C3190000}"/>
    <cellStyle name="Normal 2 2 2 2 5 4 3 4 2" xfId="14500" xr:uid="{00000000-0005-0000-0000-0000C4190000}"/>
    <cellStyle name="Normal 2 2 2 2 5 4 3 4 2 2" xfId="30796" xr:uid="{00000000-0005-0000-0000-0000C5190000}"/>
    <cellStyle name="Normal 2 2 2 2 5 4 3 4 3" xfId="22650" xr:uid="{00000000-0005-0000-0000-0000C6190000}"/>
    <cellStyle name="Normal 2 2 2 2 5 4 3 5" xfId="9201" xr:uid="{00000000-0005-0000-0000-0000C7190000}"/>
    <cellStyle name="Normal 2 2 2 2 5 4 3 5 2" xfId="25497" xr:uid="{00000000-0005-0000-0000-0000C8190000}"/>
    <cellStyle name="Normal 2 2 2 2 5 4 3 6" xfId="17351" xr:uid="{00000000-0005-0000-0000-0000C9190000}"/>
    <cellStyle name="Normal 2 2 2 2 5 4 4" xfId="1760" xr:uid="{00000000-0005-0000-0000-0000CA190000}"/>
    <cellStyle name="Normal 2 2 2 2 5 4 4 2" xfId="4362" xr:uid="{00000000-0005-0000-0000-0000CB190000}"/>
    <cellStyle name="Normal 2 2 2 2 5 4 4 2 2" xfId="12508" xr:uid="{00000000-0005-0000-0000-0000CC190000}"/>
    <cellStyle name="Normal 2 2 2 2 5 4 4 2 2 2" xfId="28804" xr:uid="{00000000-0005-0000-0000-0000CD190000}"/>
    <cellStyle name="Normal 2 2 2 2 5 4 4 2 3" xfId="20658" xr:uid="{00000000-0005-0000-0000-0000CE190000}"/>
    <cellStyle name="Normal 2 2 2 2 5 4 4 3" xfId="7059" xr:uid="{00000000-0005-0000-0000-0000CF190000}"/>
    <cellStyle name="Normal 2 2 2 2 5 4 4 3 2" xfId="15205" xr:uid="{00000000-0005-0000-0000-0000D0190000}"/>
    <cellStyle name="Normal 2 2 2 2 5 4 4 3 2 2" xfId="31501" xr:uid="{00000000-0005-0000-0000-0000D1190000}"/>
    <cellStyle name="Normal 2 2 2 2 5 4 4 3 3" xfId="23355" xr:uid="{00000000-0005-0000-0000-0000D2190000}"/>
    <cellStyle name="Normal 2 2 2 2 5 4 4 4" xfId="9906" xr:uid="{00000000-0005-0000-0000-0000D3190000}"/>
    <cellStyle name="Normal 2 2 2 2 5 4 4 4 2" xfId="26202" xr:uid="{00000000-0005-0000-0000-0000D4190000}"/>
    <cellStyle name="Normal 2 2 2 2 5 4 4 5" xfId="18056" xr:uid="{00000000-0005-0000-0000-0000D5190000}"/>
    <cellStyle name="Normal 2 2 2 2 5 4 5" xfId="3144" xr:uid="{00000000-0005-0000-0000-0000D6190000}"/>
    <cellStyle name="Normal 2 2 2 2 5 4 5 2" xfId="11290" xr:uid="{00000000-0005-0000-0000-0000D7190000}"/>
    <cellStyle name="Normal 2 2 2 2 5 4 5 2 2" xfId="27586" xr:uid="{00000000-0005-0000-0000-0000D8190000}"/>
    <cellStyle name="Normal 2 2 2 2 5 4 5 3" xfId="19440" xr:uid="{00000000-0005-0000-0000-0000D9190000}"/>
    <cellStyle name="Normal 2 2 2 2 5 4 6" xfId="5649" xr:uid="{00000000-0005-0000-0000-0000DA190000}"/>
    <cellStyle name="Normal 2 2 2 2 5 4 6 2" xfId="13795" xr:uid="{00000000-0005-0000-0000-0000DB190000}"/>
    <cellStyle name="Normal 2 2 2 2 5 4 6 2 2" xfId="30091" xr:uid="{00000000-0005-0000-0000-0000DC190000}"/>
    <cellStyle name="Normal 2 2 2 2 5 4 6 3" xfId="21945" xr:uid="{00000000-0005-0000-0000-0000DD190000}"/>
    <cellStyle name="Normal 2 2 2 2 5 4 7" xfId="8496" xr:uid="{00000000-0005-0000-0000-0000DE190000}"/>
    <cellStyle name="Normal 2 2 2 2 5 4 7 2" xfId="24792" xr:uid="{00000000-0005-0000-0000-0000DF190000}"/>
    <cellStyle name="Normal 2 2 2 2 5 4 8" xfId="16646" xr:uid="{00000000-0005-0000-0000-0000E0190000}"/>
    <cellStyle name="Normal 2 2 2 2 5 5" xfId="439" xr:uid="{00000000-0005-0000-0000-0000E1190000}"/>
    <cellStyle name="Normal 2 2 2 2 5 5 2" xfId="710" xr:uid="{00000000-0005-0000-0000-0000E2190000}"/>
    <cellStyle name="Normal 2 2 2 2 5 5 2 10" xfId="2849" xr:uid="{00000000-0005-0000-0000-0000E3190000}"/>
    <cellStyle name="Normal 2 2 2 2 5 5 2 10 2" xfId="5306" xr:uid="{00000000-0005-0000-0000-0000E4190000}"/>
    <cellStyle name="Normal 2 2 2 2 5 5 2 10 2 2" xfId="13452" xr:uid="{00000000-0005-0000-0000-0000E5190000}"/>
    <cellStyle name="Normal 2 2 2 2 5 5 2 10 2 2 2" xfId="29748" xr:uid="{00000000-0005-0000-0000-0000E6190000}"/>
    <cellStyle name="Normal 2 2 2 2 5 5 2 10 2 3" xfId="21602" xr:uid="{00000000-0005-0000-0000-0000E7190000}"/>
    <cellStyle name="Normal 2 2 2 2 5 5 2 10 3" xfId="8148" xr:uid="{00000000-0005-0000-0000-0000E8190000}"/>
    <cellStyle name="Normal 2 2 2 2 5 5 2 10 3 2" xfId="16294" xr:uid="{00000000-0005-0000-0000-0000E9190000}"/>
    <cellStyle name="Normal 2 2 2 2 5 5 2 10 3 2 2" xfId="32590" xr:uid="{00000000-0005-0000-0000-0000EA190000}"/>
    <cellStyle name="Normal 2 2 2 2 5 5 2 10 3 3" xfId="24444" xr:uid="{00000000-0005-0000-0000-0000EB190000}"/>
    <cellStyle name="Normal 2 2 2 2 5 5 2 10 4" xfId="10995" xr:uid="{00000000-0005-0000-0000-0000EC190000}"/>
    <cellStyle name="Normal 2 2 2 2 5 5 2 10 4 2" xfId="27291" xr:uid="{00000000-0005-0000-0000-0000ED190000}"/>
    <cellStyle name="Normal 2 2 2 2 5 5 2 10 5" xfId="19145" xr:uid="{00000000-0005-0000-0000-0000EE190000}"/>
    <cellStyle name="Normal 2 2 2 2 5 5 2 11" xfId="3456" xr:uid="{00000000-0005-0000-0000-0000EF190000}"/>
    <cellStyle name="Normal 2 2 2 2 5 5 2 11 2" xfId="11602" xr:uid="{00000000-0005-0000-0000-0000F0190000}"/>
    <cellStyle name="Normal 2 2 2 2 5 5 2 11 2 2" xfId="27898" xr:uid="{00000000-0005-0000-0000-0000F1190000}"/>
    <cellStyle name="Normal 2 2 2 2 5 5 2 11 3" xfId="19752" xr:uid="{00000000-0005-0000-0000-0000F2190000}"/>
    <cellStyle name="Normal 2 2 2 2 5 5 2 12" xfId="6009" xr:uid="{00000000-0005-0000-0000-0000F3190000}"/>
    <cellStyle name="Normal 2 2 2 2 5 5 2 12 2" xfId="14155" xr:uid="{00000000-0005-0000-0000-0000F4190000}"/>
    <cellStyle name="Normal 2 2 2 2 5 5 2 12 2 2" xfId="30451" xr:uid="{00000000-0005-0000-0000-0000F5190000}"/>
    <cellStyle name="Normal 2 2 2 2 5 5 2 12 3" xfId="22305" xr:uid="{00000000-0005-0000-0000-0000F6190000}"/>
    <cellStyle name="Normal 2 2 2 2 5 5 2 13" xfId="8150" xr:uid="{00000000-0005-0000-0000-0000F7190000}"/>
    <cellStyle name="Normal 2 2 2 2 5 5 2 13 2" xfId="16296" xr:uid="{00000000-0005-0000-0000-0000F8190000}"/>
    <cellStyle name="Normal 2 2 2 2 5 5 2 13 2 2" xfId="32592" xr:uid="{00000000-0005-0000-0000-0000F9190000}"/>
    <cellStyle name="Normal 2 2 2 2 5 5 2 13 3" xfId="24446" xr:uid="{00000000-0005-0000-0000-0000FA190000}"/>
    <cellStyle name="Normal 2 2 2 2 5 5 2 14" xfId="8856" xr:uid="{00000000-0005-0000-0000-0000FB190000}"/>
    <cellStyle name="Normal 2 2 2 2 5 5 2 14 2" xfId="25152" xr:uid="{00000000-0005-0000-0000-0000FC190000}"/>
    <cellStyle name="Normal 2 2 2 2 5 5 2 15" xfId="16300" xr:uid="{00000000-0005-0000-0000-0000FD190000}"/>
    <cellStyle name="Normal 2 2 2 2 5 5 2 15 2" xfId="32596" xr:uid="{00000000-0005-0000-0000-0000FE190000}"/>
    <cellStyle name="Normal 2 2 2 2 5 5 2 16" xfId="16303" xr:uid="{00000000-0005-0000-0000-0000FF190000}"/>
    <cellStyle name="Normal 2 2 2 2 5 5 2 16 2" xfId="32599" xr:uid="{00000000-0005-0000-0000-0000001A0000}"/>
    <cellStyle name="Normal 2 2 2 2 5 5 2 16 3" xfId="32619" xr:uid="{00000000-0005-0000-0000-0000011A0000}"/>
    <cellStyle name="Normal 2 2 2 2 5 5 2 16 4" xfId="32616" xr:uid="{00000000-0005-0000-0000-0000021A0000}"/>
    <cellStyle name="Normal 2 2 2 2 5 5 2 16 5" xfId="32620" xr:uid="{00000000-0005-0000-0000-0000031A0000}"/>
    <cellStyle name="Normal 2 2 2 2 5 5 2 16 5 2" xfId="32622" xr:uid="{00000000-0005-0000-0000-0000041A0000}"/>
    <cellStyle name="Normal 2 2 2 2 5 5 2 17" xfId="17006" xr:uid="{00000000-0005-0000-0000-0000051A0000}"/>
    <cellStyle name="Normal 2 2 2 2 5 5 2 18" xfId="32625" xr:uid="{00000000-0005-0000-0000-0000061A0000}"/>
    <cellStyle name="Normal 2 2 2 2 5 5 2 2" xfId="1415" xr:uid="{00000000-0005-0000-0000-0000071A0000}"/>
    <cellStyle name="Normal 2 2 2 2 5 5 2 2 2" xfId="2825" xr:uid="{00000000-0005-0000-0000-0000081A0000}"/>
    <cellStyle name="Normal 2 2 2 2 5 5 2 2 2 2" xfId="5283" xr:uid="{00000000-0005-0000-0000-0000091A0000}"/>
    <cellStyle name="Normal 2 2 2 2 5 5 2 2 2 2 2" xfId="13429" xr:uid="{00000000-0005-0000-0000-00000A1A0000}"/>
    <cellStyle name="Normal 2 2 2 2 5 5 2 2 2 2 2 2" xfId="29725" xr:uid="{00000000-0005-0000-0000-00000B1A0000}"/>
    <cellStyle name="Normal 2 2 2 2 5 5 2 2 2 2 3" xfId="21579" xr:uid="{00000000-0005-0000-0000-00000C1A0000}"/>
    <cellStyle name="Normal 2 2 2 2 5 5 2 2 2 3" xfId="8124" xr:uid="{00000000-0005-0000-0000-00000D1A0000}"/>
    <cellStyle name="Normal 2 2 2 2 5 5 2 2 2 3 2" xfId="16270" xr:uid="{00000000-0005-0000-0000-00000E1A0000}"/>
    <cellStyle name="Normal 2 2 2 2 5 5 2 2 2 3 2 2" xfId="32566" xr:uid="{00000000-0005-0000-0000-00000F1A0000}"/>
    <cellStyle name="Normal 2 2 2 2 5 5 2 2 2 3 3" xfId="24420" xr:uid="{00000000-0005-0000-0000-0000101A0000}"/>
    <cellStyle name="Normal 2 2 2 2 5 5 2 2 2 4" xfId="10971" xr:uid="{00000000-0005-0000-0000-0000111A0000}"/>
    <cellStyle name="Normal 2 2 2 2 5 5 2 2 2 4 2" xfId="27267" xr:uid="{00000000-0005-0000-0000-0000121A0000}"/>
    <cellStyle name="Normal 2 2 2 2 5 5 2 2 2 5" xfId="19121" xr:uid="{00000000-0005-0000-0000-0000131A0000}"/>
    <cellStyle name="Normal 2 2 2 2 5 5 2 2 3" xfId="4065" xr:uid="{00000000-0005-0000-0000-0000141A0000}"/>
    <cellStyle name="Normal 2 2 2 2 5 5 2 2 3 2" xfId="12211" xr:uid="{00000000-0005-0000-0000-0000151A0000}"/>
    <cellStyle name="Normal 2 2 2 2 5 5 2 2 3 2 2" xfId="28507" xr:uid="{00000000-0005-0000-0000-0000161A0000}"/>
    <cellStyle name="Normal 2 2 2 2 5 5 2 2 3 3" xfId="20361" xr:uid="{00000000-0005-0000-0000-0000171A0000}"/>
    <cellStyle name="Normal 2 2 2 2 5 5 2 2 4" xfId="6714" xr:uid="{00000000-0005-0000-0000-0000181A0000}"/>
    <cellStyle name="Normal 2 2 2 2 5 5 2 2 4 2" xfId="14860" xr:uid="{00000000-0005-0000-0000-0000191A0000}"/>
    <cellStyle name="Normal 2 2 2 2 5 5 2 2 4 2 2" xfId="31156" xr:uid="{00000000-0005-0000-0000-00001A1A0000}"/>
    <cellStyle name="Normal 2 2 2 2 5 5 2 2 4 3" xfId="23010" xr:uid="{00000000-0005-0000-0000-00001B1A0000}"/>
    <cellStyle name="Normal 2 2 2 2 5 5 2 2 5" xfId="9561" xr:uid="{00000000-0005-0000-0000-00001C1A0000}"/>
    <cellStyle name="Normal 2 2 2 2 5 5 2 2 5 2" xfId="25857" xr:uid="{00000000-0005-0000-0000-00001D1A0000}"/>
    <cellStyle name="Normal 2 2 2 2 5 5 2 2 6" xfId="17711" xr:uid="{00000000-0005-0000-0000-00001E1A0000}"/>
    <cellStyle name="Normal 2 2 2 2 5 5 2 3" xfId="2120" xr:uid="{00000000-0005-0000-0000-00001F1A0000}"/>
    <cellStyle name="Normal 2 2 2 2 5 5 2 3 2" xfId="4674" xr:uid="{00000000-0005-0000-0000-0000201A0000}"/>
    <cellStyle name="Normal 2 2 2 2 5 5 2 3 2 2" xfId="12820" xr:uid="{00000000-0005-0000-0000-0000211A0000}"/>
    <cellStyle name="Normal 2 2 2 2 5 5 2 3 2 2 2" xfId="29116" xr:uid="{00000000-0005-0000-0000-0000221A0000}"/>
    <cellStyle name="Normal 2 2 2 2 5 5 2 3 2 3" xfId="20970" xr:uid="{00000000-0005-0000-0000-0000231A0000}"/>
    <cellStyle name="Normal 2 2 2 2 5 5 2 3 3" xfId="7419" xr:uid="{00000000-0005-0000-0000-0000241A0000}"/>
    <cellStyle name="Normal 2 2 2 2 5 5 2 3 3 2" xfId="15565" xr:uid="{00000000-0005-0000-0000-0000251A0000}"/>
    <cellStyle name="Normal 2 2 2 2 5 5 2 3 3 2 2" xfId="31861" xr:uid="{00000000-0005-0000-0000-0000261A0000}"/>
    <cellStyle name="Normal 2 2 2 2 5 5 2 3 3 3" xfId="23715" xr:uid="{00000000-0005-0000-0000-0000271A0000}"/>
    <cellStyle name="Normal 2 2 2 2 5 5 2 3 4" xfId="10266" xr:uid="{00000000-0005-0000-0000-0000281A0000}"/>
    <cellStyle name="Normal 2 2 2 2 5 5 2 3 4 2" xfId="26562" xr:uid="{00000000-0005-0000-0000-0000291A0000}"/>
    <cellStyle name="Normal 2 2 2 2 5 5 2 3 5" xfId="18416" xr:uid="{00000000-0005-0000-0000-00002A1A0000}"/>
    <cellStyle name="Normal 2 2 2 2 5 5 2 4" xfId="2831" xr:uid="{00000000-0005-0000-0000-00002B1A0000}"/>
    <cellStyle name="Normal 2 2 2 2 5 5 2 4 2" xfId="2834" xr:uid="{00000000-0005-0000-0000-00002C1A0000}"/>
    <cellStyle name="Normal 2 2 2 2 5 5 2 4 2 2" xfId="5291" xr:uid="{00000000-0005-0000-0000-00002D1A0000}"/>
    <cellStyle name="Normal 2 2 2 2 5 5 2 4 2 2 2" xfId="13437" xr:uid="{00000000-0005-0000-0000-00002E1A0000}"/>
    <cellStyle name="Normal 2 2 2 2 5 5 2 4 2 2 2 2" xfId="29733" xr:uid="{00000000-0005-0000-0000-00002F1A0000}"/>
    <cellStyle name="Normal 2 2 2 2 5 5 2 4 2 2 3" xfId="21587" xr:uid="{00000000-0005-0000-0000-0000301A0000}"/>
    <cellStyle name="Normal 2 2 2 2 5 5 2 4 2 3" xfId="8133" xr:uid="{00000000-0005-0000-0000-0000311A0000}"/>
    <cellStyle name="Normal 2 2 2 2 5 5 2 4 2 3 2" xfId="16279" xr:uid="{00000000-0005-0000-0000-0000321A0000}"/>
    <cellStyle name="Normal 2 2 2 2 5 5 2 4 2 3 2 2" xfId="32575" xr:uid="{00000000-0005-0000-0000-0000331A0000}"/>
    <cellStyle name="Normal 2 2 2 2 5 5 2 4 2 3 3" xfId="24429" xr:uid="{00000000-0005-0000-0000-0000341A0000}"/>
    <cellStyle name="Normal 2 2 2 2 5 5 2 4 2 4" xfId="10980" xr:uid="{00000000-0005-0000-0000-0000351A0000}"/>
    <cellStyle name="Normal 2 2 2 2 5 5 2 4 2 4 2" xfId="27276" xr:uid="{00000000-0005-0000-0000-0000361A0000}"/>
    <cellStyle name="Normal 2 2 2 2 5 5 2 4 2 5" xfId="19130" xr:uid="{00000000-0005-0000-0000-0000371A0000}"/>
    <cellStyle name="Normal 2 2 2 2 5 5 2 4 3" xfId="5288" xr:uid="{00000000-0005-0000-0000-0000381A0000}"/>
    <cellStyle name="Normal 2 2 2 2 5 5 2 4 3 2" xfId="13434" xr:uid="{00000000-0005-0000-0000-0000391A0000}"/>
    <cellStyle name="Normal 2 2 2 2 5 5 2 4 3 2 2" xfId="29730" xr:uid="{00000000-0005-0000-0000-00003A1A0000}"/>
    <cellStyle name="Normal 2 2 2 2 5 5 2 4 3 3" xfId="21584" xr:uid="{00000000-0005-0000-0000-00003B1A0000}"/>
    <cellStyle name="Normal 2 2 2 2 5 5 2 4 4" xfId="8130" xr:uid="{00000000-0005-0000-0000-00003C1A0000}"/>
    <cellStyle name="Normal 2 2 2 2 5 5 2 4 4 2" xfId="16276" xr:uid="{00000000-0005-0000-0000-00003D1A0000}"/>
    <cellStyle name="Normal 2 2 2 2 5 5 2 4 4 2 2" xfId="32572" xr:uid="{00000000-0005-0000-0000-00003E1A0000}"/>
    <cellStyle name="Normal 2 2 2 2 5 5 2 4 4 3" xfId="24426" xr:uid="{00000000-0005-0000-0000-00003F1A0000}"/>
    <cellStyle name="Normal 2 2 2 2 5 5 2 4 5" xfId="10977" xr:uid="{00000000-0005-0000-0000-0000401A0000}"/>
    <cellStyle name="Normal 2 2 2 2 5 5 2 4 5 2" xfId="27273" xr:uid="{00000000-0005-0000-0000-0000411A0000}"/>
    <cellStyle name="Normal 2 2 2 2 5 5 2 4 6" xfId="19127" xr:uid="{00000000-0005-0000-0000-0000421A0000}"/>
    <cellStyle name="Normal 2 2 2 2 5 5 2 4 7" xfId="32627" xr:uid="{00000000-0005-0000-0000-0000431A0000}"/>
    <cellStyle name="Normal 2 2 2 2 5 5 2 5" xfId="2833" xr:uid="{00000000-0005-0000-0000-0000441A0000}"/>
    <cellStyle name="Normal 2 2 2 2 5 5 2 5 2" xfId="5290" xr:uid="{00000000-0005-0000-0000-0000451A0000}"/>
    <cellStyle name="Normal 2 2 2 2 5 5 2 5 2 2" xfId="13436" xr:uid="{00000000-0005-0000-0000-0000461A0000}"/>
    <cellStyle name="Normal 2 2 2 2 5 5 2 5 2 2 2" xfId="29732" xr:uid="{00000000-0005-0000-0000-0000471A0000}"/>
    <cellStyle name="Normal 2 2 2 2 5 5 2 5 2 3" xfId="21586" xr:uid="{00000000-0005-0000-0000-0000481A0000}"/>
    <cellStyle name="Normal 2 2 2 2 5 5 2 5 3" xfId="8132" xr:uid="{00000000-0005-0000-0000-0000491A0000}"/>
    <cellStyle name="Normal 2 2 2 2 5 5 2 5 3 2" xfId="16278" xr:uid="{00000000-0005-0000-0000-00004A1A0000}"/>
    <cellStyle name="Normal 2 2 2 2 5 5 2 5 3 2 2" xfId="32574" xr:uid="{00000000-0005-0000-0000-00004B1A0000}"/>
    <cellStyle name="Normal 2 2 2 2 5 5 2 5 3 3" xfId="24428" xr:uid="{00000000-0005-0000-0000-00004C1A0000}"/>
    <cellStyle name="Normal 2 2 2 2 5 5 2 5 4" xfId="10979" xr:uid="{00000000-0005-0000-0000-00004D1A0000}"/>
    <cellStyle name="Normal 2 2 2 2 5 5 2 5 4 2" xfId="27275" xr:uid="{00000000-0005-0000-0000-00004E1A0000}"/>
    <cellStyle name="Normal 2 2 2 2 5 5 2 5 5" xfId="19129" xr:uid="{00000000-0005-0000-0000-00004F1A0000}"/>
    <cellStyle name="Normal 2 2 2 2 5 5 2 6" xfId="2837" xr:uid="{00000000-0005-0000-0000-0000501A0000}"/>
    <cellStyle name="Normal 2 2 2 2 5 5 2 6 2" xfId="5294" xr:uid="{00000000-0005-0000-0000-0000511A0000}"/>
    <cellStyle name="Normal 2 2 2 2 5 5 2 6 2 2" xfId="13440" xr:uid="{00000000-0005-0000-0000-0000521A0000}"/>
    <cellStyle name="Normal 2 2 2 2 5 5 2 6 2 2 2" xfId="29736" xr:uid="{00000000-0005-0000-0000-0000531A0000}"/>
    <cellStyle name="Normal 2 2 2 2 5 5 2 6 2 3" xfId="21590" xr:uid="{00000000-0005-0000-0000-0000541A0000}"/>
    <cellStyle name="Normal 2 2 2 2 5 5 2 6 3" xfId="8136" xr:uid="{00000000-0005-0000-0000-0000551A0000}"/>
    <cellStyle name="Normal 2 2 2 2 5 5 2 6 3 2" xfId="16282" xr:uid="{00000000-0005-0000-0000-0000561A0000}"/>
    <cellStyle name="Normal 2 2 2 2 5 5 2 6 3 2 2" xfId="32578" xr:uid="{00000000-0005-0000-0000-0000571A0000}"/>
    <cellStyle name="Normal 2 2 2 2 5 5 2 6 3 3" xfId="24432" xr:uid="{00000000-0005-0000-0000-0000581A0000}"/>
    <cellStyle name="Normal 2 2 2 2 5 5 2 6 4" xfId="10983" xr:uid="{00000000-0005-0000-0000-0000591A0000}"/>
    <cellStyle name="Normal 2 2 2 2 5 5 2 6 4 2" xfId="27279" xr:uid="{00000000-0005-0000-0000-00005A1A0000}"/>
    <cellStyle name="Normal 2 2 2 2 5 5 2 6 5" xfId="19133" xr:uid="{00000000-0005-0000-0000-00005B1A0000}"/>
    <cellStyle name="Normal 2 2 2 2 5 5 2 6 6" xfId="32626" xr:uid="{00000000-0005-0000-0000-00005C1A0000}"/>
    <cellStyle name="Normal 2 2 2 2 5 5 2 7" xfId="2839" xr:uid="{00000000-0005-0000-0000-00005D1A0000}"/>
    <cellStyle name="Normal 2 2 2 2 5 5 2 7 2" xfId="2845" xr:uid="{00000000-0005-0000-0000-00005E1A0000}"/>
    <cellStyle name="Normal 2 2 2 2 5 5 2 7 2 2" xfId="5302" xr:uid="{00000000-0005-0000-0000-00005F1A0000}"/>
    <cellStyle name="Normal 2 2 2 2 5 5 2 7 2 2 2" xfId="13448" xr:uid="{00000000-0005-0000-0000-0000601A0000}"/>
    <cellStyle name="Normal 2 2 2 2 5 5 2 7 2 2 2 2" xfId="29744" xr:uid="{00000000-0005-0000-0000-0000611A0000}"/>
    <cellStyle name="Normal 2 2 2 2 5 5 2 7 2 2 3" xfId="21598" xr:uid="{00000000-0005-0000-0000-0000621A0000}"/>
    <cellStyle name="Normal 2 2 2 2 5 5 2 7 2 3" xfId="8144" xr:uid="{00000000-0005-0000-0000-0000631A0000}"/>
    <cellStyle name="Normal 2 2 2 2 5 5 2 7 2 3 2" xfId="16290" xr:uid="{00000000-0005-0000-0000-0000641A0000}"/>
    <cellStyle name="Normal 2 2 2 2 5 5 2 7 2 3 2 2" xfId="32586" xr:uid="{00000000-0005-0000-0000-0000651A0000}"/>
    <cellStyle name="Normal 2 2 2 2 5 5 2 7 2 3 3" xfId="24440" xr:uid="{00000000-0005-0000-0000-0000661A0000}"/>
    <cellStyle name="Normal 2 2 2 2 5 5 2 7 2 4" xfId="10991" xr:uid="{00000000-0005-0000-0000-0000671A0000}"/>
    <cellStyle name="Normal 2 2 2 2 5 5 2 7 2 4 2" xfId="27287" xr:uid="{00000000-0005-0000-0000-0000681A0000}"/>
    <cellStyle name="Normal 2 2 2 2 5 5 2 7 2 5" xfId="19141" xr:uid="{00000000-0005-0000-0000-0000691A0000}"/>
    <cellStyle name="Normal 2 2 2 2 5 5 2 7 3" xfId="5296" xr:uid="{00000000-0005-0000-0000-00006A1A0000}"/>
    <cellStyle name="Normal 2 2 2 2 5 5 2 7 3 2" xfId="13442" xr:uid="{00000000-0005-0000-0000-00006B1A0000}"/>
    <cellStyle name="Normal 2 2 2 2 5 5 2 7 3 2 2" xfId="29738" xr:uid="{00000000-0005-0000-0000-00006C1A0000}"/>
    <cellStyle name="Normal 2 2 2 2 5 5 2 7 3 3" xfId="21592" xr:uid="{00000000-0005-0000-0000-00006D1A0000}"/>
    <cellStyle name="Normal 2 2 2 2 5 5 2 7 4" xfId="8138" xr:uid="{00000000-0005-0000-0000-00006E1A0000}"/>
    <cellStyle name="Normal 2 2 2 2 5 5 2 7 4 2" xfId="16284" xr:uid="{00000000-0005-0000-0000-00006F1A0000}"/>
    <cellStyle name="Normal 2 2 2 2 5 5 2 7 4 2 2" xfId="32580" xr:uid="{00000000-0005-0000-0000-0000701A0000}"/>
    <cellStyle name="Normal 2 2 2 2 5 5 2 7 4 3" xfId="24434" xr:uid="{00000000-0005-0000-0000-0000711A0000}"/>
    <cellStyle name="Normal 2 2 2 2 5 5 2 7 5" xfId="10985" xr:uid="{00000000-0005-0000-0000-0000721A0000}"/>
    <cellStyle name="Normal 2 2 2 2 5 5 2 7 5 2" xfId="27281" xr:uid="{00000000-0005-0000-0000-0000731A0000}"/>
    <cellStyle name="Normal 2 2 2 2 5 5 2 7 6" xfId="19135" xr:uid="{00000000-0005-0000-0000-0000741A0000}"/>
    <cellStyle name="Normal 2 2 2 2 5 5 2 8" xfId="2843" xr:uid="{00000000-0005-0000-0000-0000751A0000}"/>
    <cellStyle name="Normal 2 2 2 2 5 5 2 8 2" xfId="5300" xr:uid="{00000000-0005-0000-0000-0000761A0000}"/>
    <cellStyle name="Normal 2 2 2 2 5 5 2 8 2 2" xfId="13446" xr:uid="{00000000-0005-0000-0000-0000771A0000}"/>
    <cellStyle name="Normal 2 2 2 2 5 5 2 8 2 2 2" xfId="29742" xr:uid="{00000000-0005-0000-0000-0000781A0000}"/>
    <cellStyle name="Normal 2 2 2 2 5 5 2 8 2 3" xfId="21596" xr:uid="{00000000-0005-0000-0000-0000791A0000}"/>
    <cellStyle name="Normal 2 2 2 2 5 5 2 8 3" xfId="8142" xr:uid="{00000000-0005-0000-0000-00007A1A0000}"/>
    <cellStyle name="Normal 2 2 2 2 5 5 2 8 3 2" xfId="16288" xr:uid="{00000000-0005-0000-0000-00007B1A0000}"/>
    <cellStyle name="Normal 2 2 2 2 5 5 2 8 3 2 2" xfId="32584" xr:uid="{00000000-0005-0000-0000-00007C1A0000}"/>
    <cellStyle name="Normal 2 2 2 2 5 5 2 8 3 3" xfId="24438" xr:uid="{00000000-0005-0000-0000-00007D1A0000}"/>
    <cellStyle name="Normal 2 2 2 2 5 5 2 8 4" xfId="10989" xr:uid="{00000000-0005-0000-0000-00007E1A0000}"/>
    <cellStyle name="Normal 2 2 2 2 5 5 2 8 4 2" xfId="27285" xr:uid="{00000000-0005-0000-0000-00007F1A0000}"/>
    <cellStyle name="Normal 2 2 2 2 5 5 2 8 5" xfId="19139" xr:uid="{00000000-0005-0000-0000-0000801A0000}"/>
    <cellStyle name="Normal 2 2 2 2 5 5 2 9" xfId="2847" xr:uid="{00000000-0005-0000-0000-0000811A0000}"/>
    <cellStyle name="Normal 2 2 2 2 5 5 2 9 2" xfId="5304" xr:uid="{00000000-0005-0000-0000-0000821A0000}"/>
    <cellStyle name="Normal 2 2 2 2 5 5 2 9 2 2" xfId="13450" xr:uid="{00000000-0005-0000-0000-0000831A0000}"/>
    <cellStyle name="Normal 2 2 2 2 5 5 2 9 2 2 2" xfId="29746" xr:uid="{00000000-0005-0000-0000-0000841A0000}"/>
    <cellStyle name="Normal 2 2 2 2 5 5 2 9 2 3" xfId="21600" xr:uid="{00000000-0005-0000-0000-0000851A0000}"/>
    <cellStyle name="Normal 2 2 2 2 5 5 2 9 3" xfId="8146" xr:uid="{00000000-0005-0000-0000-0000861A0000}"/>
    <cellStyle name="Normal 2 2 2 2 5 5 2 9 3 2" xfId="16292" xr:uid="{00000000-0005-0000-0000-0000871A0000}"/>
    <cellStyle name="Normal 2 2 2 2 5 5 2 9 3 2 2" xfId="32588" xr:uid="{00000000-0005-0000-0000-0000881A0000}"/>
    <cellStyle name="Normal 2 2 2 2 5 5 2 9 3 3" xfId="24442" xr:uid="{00000000-0005-0000-0000-0000891A0000}"/>
    <cellStyle name="Normal 2 2 2 2 5 5 2 9 4" xfId="10993" xr:uid="{00000000-0005-0000-0000-00008A1A0000}"/>
    <cellStyle name="Normal 2 2 2 2 5 5 2 9 4 2" xfId="27289" xr:uid="{00000000-0005-0000-0000-00008B1A0000}"/>
    <cellStyle name="Normal 2 2 2 2 5 5 2 9 5" xfId="19143" xr:uid="{00000000-0005-0000-0000-00008C1A0000}"/>
    <cellStyle name="Normal 2 2 2 2 5 5 3" xfId="1145" xr:uid="{00000000-0005-0000-0000-00008D1A0000}"/>
    <cellStyle name="Normal 2 2 2 2 5 5 3 2" xfId="2555" xr:uid="{00000000-0005-0000-0000-00008E1A0000}"/>
    <cellStyle name="Normal 2 2 2 2 5 5 3 2 2" xfId="5045" xr:uid="{00000000-0005-0000-0000-00008F1A0000}"/>
    <cellStyle name="Normal 2 2 2 2 5 5 3 2 2 2" xfId="13191" xr:uid="{00000000-0005-0000-0000-0000901A0000}"/>
    <cellStyle name="Normal 2 2 2 2 5 5 3 2 2 2 2" xfId="29487" xr:uid="{00000000-0005-0000-0000-0000911A0000}"/>
    <cellStyle name="Normal 2 2 2 2 5 5 3 2 2 3" xfId="21341" xr:uid="{00000000-0005-0000-0000-0000921A0000}"/>
    <cellStyle name="Normal 2 2 2 2 5 5 3 2 3" xfId="7854" xr:uid="{00000000-0005-0000-0000-0000931A0000}"/>
    <cellStyle name="Normal 2 2 2 2 5 5 3 2 3 2" xfId="16000" xr:uid="{00000000-0005-0000-0000-0000941A0000}"/>
    <cellStyle name="Normal 2 2 2 2 5 5 3 2 3 2 2" xfId="32296" xr:uid="{00000000-0005-0000-0000-0000951A0000}"/>
    <cellStyle name="Normal 2 2 2 2 5 5 3 2 3 3" xfId="24150" xr:uid="{00000000-0005-0000-0000-0000961A0000}"/>
    <cellStyle name="Normal 2 2 2 2 5 5 3 2 4" xfId="10701" xr:uid="{00000000-0005-0000-0000-0000971A0000}"/>
    <cellStyle name="Normal 2 2 2 2 5 5 3 2 4 2" xfId="26997" xr:uid="{00000000-0005-0000-0000-0000981A0000}"/>
    <cellStyle name="Normal 2 2 2 2 5 5 3 2 5" xfId="18851" xr:uid="{00000000-0005-0000-0000-0000991A0000}"/>
    <cellStyle name="Normal 2 2 2 2 5 5 3 3" xfId="3827" xr:uid="{00000000-0005-0000-0000-00009A1A0000}"/>
    <cellStyle name="Normal 2 2 2 2 5 5 3 3 2" xfId="11973" xr:uid="{00000000-0005-0000-0000-00009B1A0000}"/>
    <cellStyle name="Normal 2 2 2 2 5 5 3 3 2 2" xfId="28269" xr:uid="{00000000-0005-0000-0000-00009C1A0000}"/>
    <cellStyle name="Normal 2 2 2 2 5 5 3 3 3" xfId="20123" xr:uid="{00000000-0005-0000-0000-00009D1A0000}"/>
    <cellStyle name="Normal 2 2 2 2 5 5 3 4" xfId="6444" xr:uid="{00000000-0005-0000-0000-00009E1A0000}"/>
    <cellStyle name="Normal 2 2 2 2 5 5 3 4 2" xfId="14590" xr:uid="{00000000-0005-0000-0000-00009F1A0000}"/>
    <cellStyle name="Normal 2 2 2 2 5 5 3 4 2 2" xfId="30886" xr:uid="{00000000-0005-0000-0000-0000A01A0000}"/>
    <cellStyle name="Normal 2 2 2 2 5 5 3 4 3" xfId="22740" xr:uid="{00000000-0005-0000-0000-0000A11A0000}"/>
    <cellStyle name="Normal 2 2 2 2 5 5 3 5" xfId="9291" xr:uid="{00000000-0005-0000-0000-0000A21A0000}"/>
    <cellStyle name="Normal 2 2 2 2 5 5 3 5 2" xfId="25587" xr:uid="{00000000-0005-0000-0000-0000A31A0000}"/>
    <cellStyle name="Normal 2 2 2 2 5 5 3 6" xfId="17441" xr:uid="{00000000-0005-0000-0000-0000A41A0000}"/>
    <cellStyle name="Normal 2 2 2 2 5 5 4" xfId="1850" xr:uid="{00000000-0005-0000-0000-0000A51A0000}"/>
    <cellStyle name="Normal 2 2 2 2 5 5 4 2" xfId="4436" xr:uid="{00000000-0005-0000-0000-0000A61A0000}"/>
    <cellStyle name="Normal 2 2 2 2 5 5 4 2 2" xfId="12582" xr:uid="{00000000-0005-0000-0000-0000A71A0000}"/>
    <cellStyle name="Normal 2 2 2 2 5 5 4 2 2 2" xfId="28878" xr:uid="{00000000-0005-0000-0000-0000A81A0000}"/>
    <cellStyle name="Normal 2 2 2 2 5 5 4 2 3" xfId="20732" xr:uid="{00000000-0005-0000-0000-0000A91A0000}"/>
    <cellStyle name="Normal 2 2 2 2 5 5 4 3" xfId="7149" xr:uid="{00000000-0005-0000-0000-0000AA1A0000}"/>
    <cellStyle name="Normal 2 2 2 2 5 5 4 3 2" xfId="15295" xr:uid="{00000000-0005-0000-0000-0000AB1A0000}"/>
    <cellStyle name="Normal 2 2 2 2 5 5 4 3 2 2" xfId="31591" xr:uid="{00000000-0005-0000-0000-0000AC1A0000}"/>
    <cellStyle name="Normal 2 2 2 2 5 5 4 3 3" xfId="23445" xr:uid="{00000000-0005-0000-0000-0000AD1A0000}"/>
    <cellStyle name="Normal 2 2 2 2 5 5 4 4" xfId="9996" xr:uid="{00000000-0005-0000-0000-0000AE1A0000}"/>
    <cellStyle name="Normal 2 2 2 2 5 5 4 4 2" xfId="26292" xr:uid="{00000000-0005-0000-0000-0000AF1A0000}"/>
    <cellStyle name="Normal 2 2 2 2 5 5 4 5" xfId="18146" xr:uid="{00000000-0005-0000-0000-0000B01A0000}"/>
    <cellStyle name="Normal 2 2 2 2 5 5 5" xfId="3218" xr:uid="{00000000-0005-0000-0000-0000B11A0000}"/>
    <cellStyle name="Normal 2 2 2 2 5 5 5 2" xfId="11364" xr:uid="{00000000-0005-0000-0000-0000B21A0000}"/>
    <cellStyle name="Normal 2 2 2 2 5 5 5 2 2" xfId="27660" xr:uid="{00000000-0005-0000-0000-0000B31A0000}"/>
    <cellStyle name="Normal 2 2 2 2 5 5 5 3" xfId="19514" xr:uid="{00000000-0005-0000-0000-0000B41A0000}"/>
    <cellStyle name="Normal 2 2 2 2 5 5 6" xfId="5739" xr:uid="{00000000-0005-0000-0000-0000B51A0000}"/>
    <cellStyle name="Normal 2 2 2 2 5 5 6 2" xfId="13885" xr:uid="{00000000-0005-0000-0000-0000B61A0000}"/>
    <cellStyle name="Normal 2 2 2 2 5 5 6 2 2" xfId="30181" xr:uid="{00000000-0005-0000-0000-0000B71A0000}"/>
    <cellStyle name="Normal 2 2 2 2 5 5 6 3" xfId="22035" xr:uid="{00000000-0005-0000-0000-0000B81A0000}"/>
    <cellStyle name="Normal 2 2 2 2 5 5 7" xfId="8586" xr:uid="{00000000-0005-0000-0000-0000B91A0000}"/>
    <cellStyle name="Normal 2 2 2 2 5 5 7 2" xfId="24882" xr:uid="{00000000-0005-0000-0000-0000BA1A0000}"/>
    <cellStyle name="Normal 2 2 2 2 5 5 8" xfId="16736" xr:uid="{00000000-0005-0000-0000-0000BB1A0000}"/>
    <cellStyle name="Normal 2 2 2 2 5 6" xfId="708" xr:uid="{00000000-0005-0000-0000-0000BC1A0000}"/>
    <cellStyle name="Normal 2 2 2 2 5 6 2" xfId="1413" xr:uid="{00000000-0005-0000-0000-0000BD1A0000}"/>
    <cellStyle name="Normal 2 2 2 2 5 6 2 2" xfId="2823" xr:uid="{00000000-0005-0000-0000-0000BE1A0000}"/>
    <cellStyle name="Normal 2 2 2 2 5 6 2 2 2" xfId="5281" xr:uid="{00000000-0005-0000-0000-0000BF1A0000}"/>
    <cellStyle name="Normal 2 2 2 2 5 6 2 2 2 2" xfId="13427" xr:uid="{00000000-0005-0000-0000-0000C01A0000}"/>
    <cellStyle name="Normal 2 2 2 2 5 6 2 2 2 2 2" xfId="29723" xr:uid="{00000000-0005-0000-0000-0000C11A0000}"/>
    <cellStyle name="Normal 2 2 2 2 5 6 2 2 2 3" xfId="21577" xr:uid="{00000000-0005-0000-0000-0000C21A0000}"/>
    <cellStyle name="Normal 2 2 2 2 5 6 2 2 3" xfId="8122" xr:uid="{00000000-0005-0000-0000-0000C31A0000}"/>
    <cellStyle name="Normal 2 2 2 2 5 6 2 2 3 2" xfId="16268" xr:uid="{00000000-0005-0000-0000-0000C41A0000}"/>
    <cellStyle name="Normal 2 2 2 2 5 6 2 2 3 2 2" xfId="32564" xr:uid="{00000000-0005-0000-0000-0000C51A0000}"/>
    <cellStyle name="Normal 2 2 2 2 5 6 2 2 3 3" xfId="24418" xr:uid="{00000000-0005-0000-0000-0000C61A0000}"/>
    <cellStyle name="Normal 2 2 2 2 5 6 2 2 4" xfId="10969" xr:uid="{00000000-0005-0000-0000-0000C71A0000}"/>
    <cellStyle name="Normal 2 2 2 2 5 6 2 2 4 2" xfId="27265" xr:uid="{00000000-0005-0000-0000-0000C81A0000}"/>
    <cellStyle name="Normal 2 2 2 2 5 6 2 2 5" xfId="19119" xr:uid="{00000000-0005-0000-0000-0000C91A0000}"/>
    <cellStyle name="Normal 2 2 2 2 5 6 2 3" xfId="4063" xr:uid="{00000000-0005-0000-0000-0000CA1A0000}"/>
    <cellStyle name="Normal 2 2 2 2 5 6 2 3 2" xfId="12209" xr:uid="{00000000-0005-0000-0000-0000CB1A0000}"/>
    <cellStyle name="Normal 2 2 2 2 5 6 2 3 2 2" xfId="28505" xr:uid="{00000000-0005-0000-0000-0000CC1A0000}"/>
    <cellStyle name="Normal 2 2 2 2 5 6 2 3 3" xfId="20359" xr:uid="{00000000-0005-0000-0000-0000CD1A0000}"/>
    <cellStyle name="Normal 2 2 2 2 5 6 2 4" xfId="6712" xr:uid="{00000000-0005-0000-0000-0000CE1A0000}"/>
    <cellStyle name="Normal 2 2 2 2 5 6 2 4 2" xfId="14858" xr:uid="{00000000-0005-0000-0000-0000CF1A0000}"/>
    <cellStyle name="Normal 2 2 2 2 5 6 2 4 2 2" xfId="31154" xr:uid="{00000000-0005-0000-0000-0000D01A0000}"/>
    <cellStyle name="Normal 2 2 2 2 5 6 2 4 3" xfId="23008" xr:uid="{00000000-0005-0000-0000-0000D11A0000}"/>
    <cellStyle name="Normal 2 2 2 2 5 6 2 5" xfId="9559" xr:uid="{00000000-0005-0000-0000-0000D21A0000}"/>
    <cellStyle name="Normal 2 2 2 2 5 6 2 5 2" xfId="25855" xr:uid="{00000000-0005-0000-0000-0000D31A0000}"/>
    <cellStyle name="Normal 2 2 2 2 5 6 2 6" xfId="17709" xr:uid="{00000000-0005-0000-0000-0000D41A0000}"/>
    <cellStyle name="Normal 2 2 2 2 5 6 3" xfId="2118" xr:uid="{00000000-0005-0000-0000-0000D51A0000}"/>
    <cellStyle name="Normal 2 2 2 2 5 6 3 2" xfId="4672" xr:uid="{00000000-0005-0000-0000-0000D61A0000}"/>
    <cellStyle name="Normal 2 2 2 2 5 6 3 2 2" xfId="12818" xr:uid="{00000000-0005-0000-0000-0000D71A0000}"/>
    <cellStyle name="Normal 2 2 2 2 5 6 3 2 2 2" xfId="29114" xr:uid="{00000000-0005-0000-0000-0000D81A0000}"/>
    <cellStyle name="Normal 2 2 2 2 5 6 3 2 3" xfId="20968" xr:uid="{00000000-0005-0000-0000-0000D91A0000}"/>
    <cellStyle name="Normal 2 2 2 2 5 6 3 3" xfId="7417" xr:uid="{00000000-0005-0000-0000-0000DA1A0000}"/>
    <cellStyle name="Normal 2 2 2 2 5 6 3 3 2" xfId="15563" xr:uid="{00000000-0005-0000-0000-0000DB1A0000}"/>
    <cellStyle name="Normal 2 2 2 2 5 6 3 3 2 2" xfId="31859" xr:uid="{00000000-0005-0000-0000-0000DC1A0000}"/>
    <cellStyle name="Normal 2 2 2 2 5 6 3 3 3" xfId="23713" xr:uid="{00000000-0005-0000-0000-0000DD1A0000}"/>
    <cellStyle name="Normal 2 2 2 2 5 6 3 4" xfId="10264" xr:uid="{00000000-0005-0000-0000-0000DE1A0000}"/>
    <cellStyle name="Normal 2 2 2 2 5 6 3 4 2" xfId="26560" xr:uid="{00000000-0005-0000-0000-0000DF1A0000}"/>
    <cellStyle name="Normal 2 2 2 2 5 6 3 5" xfId="18414" xr:uid="{00000000-0005-0000-0000-0000E01A0000}"/>
    <cellStyle name="Normal 2 2 2 2 5 6 4" xfId="2841" xr:uid="{00000000-0005-0000-0000-0000E11A0000}"/>
    <cellStyle name="Normal 2 2 2 2 5 6 4 2" xfId="5298" xr:uid="{00000000-0005-0000-0000-0000E21A0000}"/>
    <cellStyle name="Normal 2 2 2 2 5 6 4 2 2" xfId="13444" xr:uid="{00000000-0005-0000-0000-0000E31A0000}"/>
    <cellStyle name="Normal 2 2 2 2 5 6 4 2 2 2" xfId="29740" xr:uid="{00000000-0005-0000-0000-0000E41A0000}"/>
    <cellStyle name="Normal 2 2 2 2 5 6 4 2 3" xfId="21594" xr:uid="{00000000-0005-0000-0000-0000E51A0000}"/>
    <cellStyle name="Normal 2 2 2 2 5 6 4 3" xfId="8140" xr:uid="{00000000-0005-0000-0000-0000E61A0000}"/>
    <cellStyle name="Normal 2 2 2 2 5 6 4 3 2" xfId="16286" xr:uid="{00000000-0005-0000-0000-0000E71A0000}"/>
    <cellStyle name="Normal 2 2 2 2 5 6 4 3 2 2" xfId="32582" xr:uid="{00000000-0005-0000-0000-0000E81A0000}"/>
    <cellStyle name="Normal 2 2 2 2 5 6 4 3 3" xfId="24436" xr:uid="{00000000-0005-0000-0000-0000E91A0000}"/>
    <cellStyle name="Normal 2 2 2 2 5 6 4 4" xfId="10987" xr:uid="{00000000-0005-0000-0000-0000EA1A0000}"/>
    <cellStyle name="Normal 2 2 2 2 5 6 4 4 2" xfId="27283" xr:uid="{00000000-0005-0000-0000-0000EB1A0000}"/>
    <cellStyle name="Normal 2 2 2 2 5 6 4 5" xfId="19137" xr:uid="{00000000-0005-0000-0000-0000EC1A0000}"/>
    <cellStyle name="Normal 2 2 2 2 5 6 5" xfId="3454" xr:uid="{00000000-0005-0000-0000-0000ED1A0000}"/>
    <cellStyle name="Normal 2 2 2 2 5 6 5 2" xfId="11600" xr:uid="{00000000-0005-0000-0000-0000EE1A0000}"/>
    <cellStyle name="Normal 2 2 2 2 5 6 5 2 2" xfId="27896" xr:uid="{00000000-0005-0000-0000-0000EF1A0000}"/>
    <cellStyle name="Normal 2 2 2 2 5 6 5 3" xfId="19750" xr:uid="{00000000-0005-0000-0000-0000F01A0000}"/>
    <cellStyle name="Normal 2 2 2 2 5 6 6" xfId="6007" xr:uid="{00000000-0005-0000-0000-0000F11A0000}"/>
    <cellStyle name="Normal 2 2 2 2 5 6 6 2" xfId="14153" xr:uid="{00000000-0005-0000-0000-0000F21A0000}"/>
    <cellStyle name="Normal 2 2 2 2 5 6 6 2 2" xfId="30449" xr:uid="{00000000-0005-0000-0000-0000F31A0000}"/>
    <cellStyle name="Normal 2 2 2 2 5 6 6 3" xfId="22303" xr:uid="{00000000-0005-0000-0000-0000F41A0000}"/>
    <cellStyle name="Normal 2 2 2 2 5 6 7" xfId="8854" xr:uid="{00000000-0005-0000-0000-0000F51A0000}"/>
    <cellStyle name="Normal 2 2 2 2 5 6 7 2" xfId="25150" xr:uid="{00000000-0005-0000-0000-0000F61A0000}"/>
    <cellStyle name="Normal 2 2 2 2 5 6 8" xfId="17004" xr:uid="{00000000-0005-0000-0000-0000F71A0000}"/>
    <cellStyle name="Normal 2 2 2 2 5 7" xfId="801" xr:uid="{00000000-0005-0000-0000-0000F81A0000}"/>
    <cellStyle name="Normal 2 2 2 2 5 7 2" xfId="2211" xr:uid="{00000000-0005-0000-0000-0000F91A0000}"/>
    <cellStyle name="Normal 2 2 2 2 5 7 2 2" xfId="4749" xr:uid="{00000000-0005-0000-0000-0000FA1A0000}"/>
    <cellStyle name="Normal 2 2 2 2 5 7 2 2 2" xfId="12895" xr:uid="{00000000-0005-0000-0000-0000FB1A0000}"/>
    <cellStyle name="Normal 2 2 2 2 5 7 2 2 2 2" xfId="29191" xr:uid="{00000000-0005-0000-0000-0000FC1A0000}"/>
    <cellStyle name="Normal 2 2 2 2 5 7 2 2 3" xfId="21045" xr:uid="{00000000-0005-0000-0000-0000FD1A0000}"/>
    <cellStyle name="Normal 2 2 2 2 5 7 2 3" xfId="7510" xr:uid="{00000000-0005-0000-0000-0000FE1A0000}"/>
    <cellStyle name="Normal 2 2 2 2 5 7 2 3 2" xfId="15656" xr:uid="{00000000-0005-0000-0000-0000FF1A0000}"/>
    <cellStyle name="Normal 2 2 2 2 5 7 2 3 2 2" xfId="31952" xr:uid="{00000000-0005-0000-0000-0000001B0000}"/>
    <cellStyle name="Normal 2 2 2 2 5 7 2 3 3" xfId="23806" xr:uid="{00000000-0005-0000-0000-0000011B0000}"/>
    <cellStyle name="Normal 2 2 2 2 5 7 2 4" xfId="10357" xr:uid="{00000000-0005-0000-0000-0000021B0000}"/>
    <cellStyle name="Normal 2 2 2 2 5 7 2 4 2" xfId="26653" xr:uid="{00000000-0005-0000-0000-0000031B0000}"/>
    <cellStyle name="Normal 2 2 2 2 5 7 2 5" xfId="18507" xr:uid="{00000000-0005-0000-0000-0000041B0000}"/>
    <cellStyle name="Normal 2 2 2 2 5 7 3" xfId="3531" xr:uid="{00000000-0005-0000-0000-0000051B0000}"/>
    <cellStyle name="Normal 2 2 2 2 5 7 3 2" xfId="11677" xr:uid="{00000000-0005-0000-0000-0000061B0000}"/>
    <cellStyle name="Normal 2 2 2 2 5 7 3 2 2" xfId="27973" xr:uid="{00000000-0005-0000-0000-0000071B0000}"/>
    <cellStyle name="Normal 2 2 2 2 5 7 3 3" xfId="19827" xr:uid="{00000000-0005-0000-0000-0000081B0000}"/>
    <cellStyle name="Normal 2 2 2 2 5 7 4" xfId="6100" xr:uid="{00000000-0005-0000-0000-0000091B0000}"/>
    <cellStyle name="Normal 2 2 2 2 5 7 4 2" xfId="14246" xr:uid="{00000000-0005-0000-0000-00000A1B0000}"/>
    <cellStyle name="Normal 2 2 2 2 5 7 4 2 2" xfId="30542" xr:uid="{00000000-0005-0000-0000-00000B1B0000}"/>
    <cellStyle name="Normal 2 2 2 2 5 7 4 3" xfId="22396" xr:uid="{00000000-0005-0000-0000-00000C1B0000}"/>
    <cellStyle name="Normal 2 2 2 2 5 7 5" xfId="8947" xr:uid="{00000000-0005-0000-0000-00000D1B0000}"/>
    <cellStyle name="Normal 2 2 2 2 5 7 5 2" xfId="25243" xr:uid="{00000000-0005-0000-0000-00000E1B0000}"/>
    <cellStyle name="Normal 2 2 2 2 5 7 6" xfId="17097" xr:uid="{00000000-0005-0000-0000-00000F1B0000}"/>
    <cellStyle name="Normal 2 2 2 2 5 8" xfId="1506" xr:uid="{00000000-0005-0000-0000-0000101B0000}"/>
    <cellStyle name="Normal 2 2 2 2 5 8 2" xfId="4140" xr:uid="{00000000-0005-0000-0000-0000111B0000}"/>
    <cellStyle name="Normal 2 2 2 2 5 8 2 2" xfId="12286" xr:uid="{00000000-0005-0000-0000-0000121B0000}"/>
    <cellStyle name="Normal 2 2 2 2 5 8 2 2 2" xfId="28582" xr:uid="{00000000-0005-0000-0000-0000131B0000}"/>
    <cellStyle name="Normal 2 2 2 2 5 8 2 3" xfId="20436" xr:uid="{00000000-0005-0000-0000-0000141B0000}"/>
    <cellStyle name="Normal 2 2 2 2 5 8 3" xfId="6805" xr:uid="{00000000-0005-0000-0000-0000151B0000}"/>
    <cellStyle name="Normal 2 2 2 2 5 8 3 2" xfId="14951" xr:uid="{00000000-0005-0000-0000-0000161B0000}"/>
    <cellStyle name="Normal 2 2 2 2 5 8 3 2 2" xfId="31247" xr:uid="{00000000-0005-0000-0000-0000171B0000}"/>
    <cellStyle name="Normal 2 2 2 2 5 8 3 3" xfId="23101" xr:uid="{00000000-0005-0000-0000-0000181B0000}"/>
    <cellStyle name="Normal 2 2 2 2 5 8 4" xfId="9652" xr:uid="{00000000-0005-0000-0000-0000191B0000}"/>
    <cellStyle name="Normal 2 2 2 2 5 8 4 2" xfId="25948" xr:uid="{00000000-0005-0000-0000-00001A1B0000}"/>
    <cellStyle name="Normal 2 2 2 2 5 8 5" xfId="17802" xr:uid="{00000000-0005-0000-0000-00001B1B0000}"/>
    <cellStyle name="Normal 2 2 2 2 5 9" xfId="2922" xr:uid="{00000000-0005-0000-0000-00001C1B0000}"/>
    <cellStyle name="Normal 2 2 2 2 5 9 2" xfId="11068" xr:uid="{00000000-0005-0000-0000-00001D1B0000}"/>
    <cellStyle name="Normal 2 2 2 2 5 9 2 2" xfId="27364" xr:uid="{00000000-0005-0000-0000-00001E1B0000}"/>
    <cellStyle name="Normal 2 2 2 2 5 9 3" xfId="19218" xr:uid="{00000000-0005-0000-0000-00001F1B0000}"/>
    <cellStyle name="Normal 2 2 2 2 6" xfId="106" xr:uid="{00000000-0005-0000-0000-0000201B0000}"/>
    <cellStyle name="Normal 2 2 2 2 6 2" xfId="450" xr:uid="{00000000-0005-0000-0000-0000211B0000}"/>
    <cellStyle name="Normal 2 2 2 2 6 2 2" xfId="1156" xr:uid="{00000000-0005-0000-0000-0000221B0000}"/>
    <cellStyle name="Normal 2 2 2 2 6 2 2 2" xfId="2566" xr:uid="{00000000-0005-0000-0000-0000231B0000}"/>
    <cellStyle name="Normal 2 2 2 2 6 2 2 2 2" xfId="5054" xr:uid="{00000000-0005-0000-0000-0000241B0000}"/>
    <cellStyle name="Normal 2 2 2 2 6 2 2 2 2 2" xfId="13200" xr:uid="{00000000-0005-0000-0000-0000251B0000}"/>
    <cellStyle name="Normal 2 2 2 2 6 2 2 2 2 2 2" xfId="29496" xr:uid="{00000000-0005-0000-0000-0000261B0000}"/>
    <cellStyle name="Normal 2 2 2 2 6 2 2 2 2 3" xfId="21350" xr:uid="{00000000-0005-0000-0000-0000271B0000}"/>
    <cellStyle name="Normal 2 2 2 2 6 2 2 2 3" xfId="7865" xr:uid="{00000000-0005-0000-0000-0000281B0000}"/>
    <cellStyle name="Normal 2 2 2 2 6 2 2 2 3 2" xfId="16011" xr:uid="{00000000-0005-0000-0000-0000291B0000}"/>
    <cellStyle name="Normal 2 2 2 2 6 2 2 2 3 2 2" xfId="32307" xr:uid="{00000000-0005-0000-0000-00002A1B0000}"/>
    <cellStyle name="Normal 2 2 2 2 6 2 2 2 3 3" xfId="24161" xr:uid="{00000000-0005-0000-0000-00002B1B0000}"/>
    <cellStyle name="Normal 2 2 2 2 6 2 2 2 4" xfId="10712" xr:uid="{00000000-0005-0000-0000-00002C1B0000}"/>
    <cellStyle name="Normal 2 2 2 2 6 2 2 2 4 2" xfId="27008" xr:uid="{00000000-0005-0000-0000-00002D1B0000}"/>
    <cellStyle name="Normal 2 2 2 2 6 2 2 2 5" xfId="18862" xr:uid="{00000000-0005-0000-0000-00002E1B0000}"/>
    <cellStyle name="Normal 2 2 2 2 6 2 2 3" xfId="3836" xr:uid="{00000000-0005-0000-0000-00002F1B0000}"/>
    <cellStyle name="Normal 2 2 2 2 6 2 2 3 2" xfId="11982" xr:uid="{00000000-0005-0000-0000-0000301B0000}"/>
    <cellStyle name="Normal 2 2 2 2 6 2 2 3 2 2" xfId="28278" xr:uid="{00000000-0005-0000-0000-0000311B0000}"/>
    <cellStyle name="Normal 2 2 2 2 6 2 2 3 3" xfId="20132" xr:uid="{00000000-0005-0000-0000-0000321B0000}"/>
    <cellStyle name="Normal 2 2 2 2 6 2 2 4" xfId="6455" xr:uid="{00000000-0005-0000-0000-0000331B0000}"/>
    <cellStyle name="Normal 2 2 2 2 6 2 2 4 2" xfId="14601" xr:uid="{00000000-0005-0000-0000-0000341B0000}"/>
    <cellStyle name="Normal 2 2 2 2 6 2 2 4 2 2" xfId="30897" xr:uid="{00000000-0005-0000-0000-0000351B0000}"/>
    <cellStyle name="Normal 2 2 2 2 6 2 2 4 3" xfId="22751" xr:uid="{00000000-0005-0000-0000-0000361B0000}"/>
    <cellStyle name="Normal 2 2 2 2 6 2 2 5" xfId="9302" xr:uid="{00000000-0005-0000-0000-0000371B0000}"/>
    <cellStyle name="Normal 2 2 2 2 6 2 2 5 2" xfId="25598" xr:uid="{00000000-0005-0000-0000-0000381B0000}"/>
    <cellStyle name="Normal 2 2 2 2 6 2 2 6" xfId="17452" xr:uid="{00000000-0005-0000-0000-0000391B0000}"/>
    <cellStyle name="Normal 2 2 2 2 6 2 3" xfId="1861" xr:uid="{00000000-0005-0000-0000-00003A1B0000}"/>
    <cellStyle name="Normal 2 2 2 2 6 2 3 2" xfId="4445" xr:uid="{00000000-0005-0000-0000-00003B1B0000}"/>
    <cellStyle name="Normal 2 2 2 2 6 2 3 2 2" xfId="12591" xr:uid="{00000000-0005-0000-0000-00003C1B0000}"/>
    <cellStyle name="Normal 2 2 2 2 6 2 3 2 2 2" xfId="28887" xr:uid="{00000000-0005-0000-0000-00003D1B0000}"/>
    <cellStyle name="Normal 2 2 2 2 6 2 3 2 3" xfId="20741" xr:uid="{00000000-0005-0000-0000-00003E1B0000}"/>
    <cellStyle name="Normal 2 2 2 2 6 2 3 3" xfId="7160" xr:uid="{00000000-0005-0000-0000-00003F1B0000}"/>
    <cellStyle name="Normal 2 2 2 2 6 2 3 3 2" xfId="15306" xr:uid="{00000000-0005-0000-0000-0000401B0000}"/>
    <cellStyle name="Normal 2 2 2 2 6 2 3 3 2 2" xfId="31602" xr:uid="{00000000-0005-0000-0000-0000411B0000}"/>
    <cellStyle name="Normal 2 2 2 2 6 2 3 3 3" xfId="23456" xr:uid="{00000000-0005-0000-0000-0000421B0000}"/>
    <cellStyle name="Normal 2 2 2 2 6 2 3 4" xfId="10007" xr:uid="{00000000-0005-0000-0000-0000431B0000}"/>
    <cellStyle name="Normal 2 2 2 2 6 2 3 4 2" xfId="26303" xr:uid="{00000000-0005-0000-0000-0000441B0000}"/>
    <cellStyle name="Normal 2 2 2 2 6 2 3 5" xfId="18157" xr:uid="{00000000-0005-0000-0000-0000451B0000}"/>
    <cellStyle name="Normal 2 2 2 2 6 2 4" xfId="3227" xr:uid="{00000000-0005-0000-0000-0000461B0000}"/>
    <cellStyle name="Normal 2 2 2 2 6 2 4 2" xfId="11373" xr:uid="{00000000-0005-0000-0000-0000471B0000}"/>
    <cellStyle name="Normal 2 2 2 2 6 2 4 2 2" xfId="27669" xr:uid="{00000000-0005-0000-0000-0000481B0000}"/>
    <cellStyle name="Normal 2 2 2 2 6 2 4 3" xfId="19523" xr:uid="{00000000-0005-0000-0000-0000491B0000}"/>
    <cellStyle name="Normal 2 2 2 2 6 2 5" xfId="5750" xr:uid="{00000000-0005-0000-0000-00004A1B0000}"/>
    <cellStyle name="Normal 2 2 2 2 6 2 5 2" xfId="13896" xr:uid="{00000000-0005-0000-0000-00004B1B0000}"/>
    <cellStyle name="Normal 2 2 2 2 6 2 5 2 2" xfId="30192" xr:uid="{00000000-0005-0000-0000-00004C1B0000}"/>
    <cellStyle name="Normal 2 2 2 2 6 2 5 3" xfId="22046" xr:uid="{00000000-0005-0000-0000-00004D1B0000}"/>
    <cellStyle name="Normal 2 2 2 2 6 2 6" xfId="8597" xr:uid="{00000000-0005-0000-0000-00004E1B0000}"/>
    <cellStyle name="Normal 2 2 2 2 6 2 6 2" xfId="24893" xr:uid="{00000000-0005-0000-0000-00004F1B0000}"/>
    <cellStyle name="Normal 2 2 2 2 6 2 7" xfId="16747" xr:uid="{00000000-0005-0000-0000-0000501B0000}"/>
    <cellStyle name="Normal 2 2 2 2 6 3" xfId="812" xr:uid="{00000000-0005-0000-0000-0000511B0000}"/>
    <cellStyle name="Normal 2 2 2 2 6 3 2" xfId="2222" xr:uid="{00000000-0005-0000-0000-0000521B0000}"/>
    <cellStyle name="Normal 2 2 2 2 6 3 2 2" xfId="4758" xr:uid="{00000000-0005-0000-0000-0000531B0000}"/>
    <cellStyle name="Normal 2 2 2 2 6 3 2 2 2" xfId="12904" xr:uid="{00000000-0005-0000-0000-0000541B0000}"/>
    <cellStyle name="Normal 2 2 2 2 6 3 2 2 2 2" xfId="29200" xr:uid="{00000000-0005-0000-0000-0000551B0000}"/>
    <cellStyle name="Normal 2 2 2 2 6 3 2 2 3" xfId="21054" xr:uid="{00000000-0005-0000-0000-0000561B0000}"/>
    <cellStyle name="Normal 2 2 2 2 6 3 2 3" xfId="7521" xr:uid="{00000000-0005-0000-0000-0000571B0000}"/>
    <cellStyle name="Normal 2 2 2 2 6 3 2 3 2" xfId="15667" xr:uid="{00000000-0005-0000-0000-0000581B0000}"/>
    <cellStyle name="Normal 2 2 2 2 6 3 2 3 2 2" xfId="31963" xr:uid="{00000000-0005-0000-0000-0000591B0000}"/>
    <cellStyle name="Normal 2 2 2 2 6 3 2 3 3" xfId="23817" xr:uid="{00000000-0005-0000-0000-00005A1B0000}"/>
    <cellStyle name="Normal 2 2 2 2 6 3 2 4" xfId="10368" xr:uid="{00000000-0005-0000-0000-00005B1B0000}"/>
    <cellStyle name="Normal 2 2 2 2 6 3 2 4 2" xfId="26664" xr:uid="{00000000-0005-0000-0000-00005C1B0000}"/>
    <cellStyle name="Normal 2 2 2 2 6 3 2 5" xfId="18518" xr:uid="{00000000-0005-0000-0000-00005D1B0000}"/>
    <cellStyle name="Normal 2 2 2 2 6 3 3" xfId="3540" xr:uid="{00000000-0005-0000-0000-00005E1B0000}"/>
    <cellStyle name="Normal 2 2 2 2 6 3 3 2" xfId="11686" xr:uid="{00000000-0005-0000-0000-00005F1B0000}"/>
    <cellStyle name="Normal 2 2 2 2 6 3 3 2 2" xfId="27982" xr:uid="{00000000-0005-0000-0000-0000601B0000}"/>
    <cellStyle name="Normal 2 2 2 2 6 3 3 3" xfId="19836" xr:uid="{00000000-0005-0000-0000-0000611B0000}"/>
    <cellStyle name="Normal 2 2 2 2 6 3 4" xfId="6111" xr:uid="{00000000-0005-0000-0000-0000621B0000}"/>
    <cellStyle name="Normal 2 2 2 2 6 3 4 2" xfId="14257" xr:uid="{00000000-0005-0000-0000-0000631B0000}"/>
    <cellStyle name="Normal 2 2 2 2 6 3 4 2 2" xfId="30553" xr:uid="{00000000-0005-0000-0000-0000641B0000}"/>
    <cellStyle name="Normal 2 2 2 2 6 3 4 3" xfId="22407" xr:uid="{00000000-0005-0000-0000-0000651B0000}"/>
    <cellStyle name="Normal 2 2 2 2 6 3 5" xfId="8958" xr:uid="{00000000-0005-0000-0000-0000661B0000}"/>
    <cellStyle name="Normal 2 2 2 2 6 3 5 2" xfId="25254" xr:uid="{00000000-0005-0000-0000-0000671B0000}"/>
    <cellStyle name="Normal 2 2 2 2 6 3 6" xfId="17108" xr:uid="{00000000-0005-0000-0000-0000681B0000}"/>
    <cellStyle name="Normal 2 2 2 2 6 4" xfId="1517" xr:uid="{00000000-0005-0000-0000-0000691B0000}"/>
    <cellStyle name="Normal 2 2 2 2 6 4 2" xfId="4149" xr:uid="{00000000-0005-0000-0000-00006A1B0000}"/>
    <cellStyle name="Normal 2 2 2 2 6 4 2 2" xfId="12295" xr:uid="{00000000-0005-0000-0000-00006B1B0000}"/>
    <cellStyle name="Normal 2 2 2 2 6 4 2 2 2" xfId="28591" xr:uid="{00000000-0005-0000-0000-00006C1B0000}"/>
    <cellStyle name="Normal 2 2 2 2 6 4 2 3" xfId="20445" xr:uid="{00000000-0005-0000-0000-00006D1B0000}"/>
    <cellStyle name="Normal 2 2 2 2 6 4 3" xfId="6816" xr:uid="{00000000-0005-0000-0000-00006E1B0000}"/>
    <cellStyle name="Normal 2 2 2 2 6 4 3 2" xfId="14962" xr:uid="{00000000-0005-0000-0000-00006F1B0000}"/>
    <cellStyle name="Normal 2 2 2 2 6 4 3 2 2" xfId="31258" xr:uid="{00000000-0005-0000-0000-0000701B0000}"/>
    <cellStyle name="Normal 2 2 2 2 6 4 3 3" xfId="23112" xr:uid="{00000000-0005-0000-0000-0000711B0000}"/>
    <cellStyle name="Normal 2 2 2 2 6 4 4" xfId="9663" xr:uid="{00000000-0005-0000-0000-0000721B0000}"/>
    <cellStyle name="Normal 2 2 2 2 6 4 4 2" xfId="25959" xr:uid="{00000000-0005-0000-0000-0000731B0000}"/>
    <cellStyle name="Normal 2 2 2 2 6 4 5" xfId="17813" xr:uid="{00000000-0005-0000-0000-0000741B0000}"/>
    <cellStyle name="Normal 2 2 2 2 6 5" xfId="2931" xr:uid="{00000000-0005-0000-0000-0000751B0000}"/>
    <cellStyle name="Normal 2 2 2 2 6 5 2" xfId="11077" xr:uid="{00000000-0005-0000-0000-0000761B0000}"/>
    <cellStyle name="Normal 2 2 2 2 6 5 2 2" xfId="27373" xr:uid="{00000000-0005-0000-0000-0000771B0000}"/>
    <cellStyle name="Normal 2 2 2 2 6 5 3" xfId="19227" xr:uid="{00000000-0005-0000-0000-0000781B0000}"/>
    <cellStyle name="Normal 2 2 2 2 6 6" xfId="5406" xr:uid="{00000000-0005-0000-0000-0000791B0000}"/>
    <cellStyle name="Normal 2 2 2 2 6 6 2" xfId="13552" xr:uid="{00000000-0005-0000-0000-00007A1B0000}"/>
    <cellStyle name="Normal 2 2 2 2 6 6 2 2" xfId="29848" xr:uid="{00000000-0005-0000-0000-00007B1B0000}"/>
    <cellStyle name="Normal 2 2 2 2 6 6 3" xfId="21702" xr:uid="{00000000-0005-0000-0000-00007C1B0000}"/>
    <cellStyle name="Normal 2 2 2 2 6 7" xfId="8253" xr:uid="{00000000-0005-0000-0000-00007D1B0000}"/>
    <cellStyle name="Normal 2 2 2 2 6 7 2" xfId="24549" xr:uid="{00000000-0005-0000-0000-00007E1B0000}"/>
    <cellStyle name="Normal 2 2 2 2 6 8" xfId="16403" xr:uid="{00000000-0005-0000-0000-00007F1B0000}"/>
    <cellStyle name="Normal 2 2 2 2 7" xfId="194" xr:uid="{00000000-0005-0000-0000-0000801B0000}"/>
    <cellStyle name="Normal 2 2 2 2 7 2" xfId="538" xr:uid="{00000000-0005-0000-0000-0000811B0000}"/>
    <cellStyle name="Normal 2 2 2 2 7 2 2" xfId="1244" xr:uid="{00000000-0005-0000-0000-0000821B0000}"/>
    <cellStyle name="Normal 2 2 2 2 7 2 2 2" xfId="2654" xr:uid="{00000000-0005-0000-0000-0000831B0000}"/>
    <cellStyle name="Normal 2 2 2 2 7 2 2 2 2" xfId="5128" xr:uid="{00000000-0005-0000-0000-0000841B0000}"/>
    <cellStyle name="Normal 2 2 2 2 7 2 2 2 2 2" xfId="13274" xr:uid="{00000000-0005-0000-0000-0000851B0000}"/>
    <cellStyle name="Normal 2 2 2 2 7 2 2 2 2 2 2" xfId="29570" xr:uid="{00000000-0005-0000-0000-0000861B0000}"/>
    <cellStyle name="Normal 2 2 2 2 7 2 2 2 2 3" xfId="21424" xr:uid="{00000000-0005-0000-0000-0000871B0000}"/>
    <cellStyle name="Normal 2 2 2 2 7 2 2 2 3" xfId="7953" xr:uid="{00000000-0005-0000-0000-0000881B0000}"/>
    <cellStyle name="Normal 2 2 2 2 7 2 2 2 3 2" xfId="16099" xr:uid="{00000000-0005-0000-0000-0000891B0000}"/>
    <cellStyle name="Normal 2 2 2 2 7 2 2 2 3 2 2" xfId="32395" xr:uid="{00000000-0005-0000-0000-00008A1B0000}"/>
    <cellStyle name="Normal 2 2 2 2 7 2 2 2 3 3" xfId="24249" xr:uid="{00000000-0005-0000-0000-00008B1B0000}"/>
    <cellStyle name="Normal 2 2 2 2 7 2 2 2 4" xfId="10800" xr:uid="{00000000-0005-0000-0000-00008C1B0000}"/>
    <cellStyle name="Normal 2 2 2 2 7 2 2 2 4 2" xfId="27096" xr:uid="{00000000-0005-0000-0000-00008D1B0000}"/>
    <cellStyle name="Normal 2 2 2 2 7 2 2 2 5" xfId="18950" xr:uid="{00000000-0005-0000-0000-00008E1B0000}"/>
    <cellStyle name="Normal 2 2 2 2 7 2 2 3" xfId="3910" xr:uid="{00000000-0005-0000-0000-00008F1B0000}"/>
    <cellStyle name="Normal 2 2 2 2 7 2 2 3 2" xfId="12056" xr:uid="{00000000-0005-0000-0000-0000901B0000}"/>
    <cellStyle name="Normal 2 2 2 2 7 2 2 3 2 2" xfId="28352" xr:uid="{00000000-0005-0000-0000-0000911B0000}"/>
    <cellStyle name="Normal 2 2 2 2 7 2 2 3 3" xfId="20206" xr:uid="{00000000-0005-0000-0000-0000921B0000}"/>
    <cellStyle name="Normal 2 2 2 2 7 2 2 4" xfId="6543" xr:uid="{00000000-0005-0000-0000-0000931B0000}"/>
    <cellStyle name="Normal 2 2 2 2 7 2 2 4 2" xfId="14689" xr:uid="{00000000-0005-0000-0000-0000941B0000}"/>
    <cellStyle name="Normal 2 2 2 2 7 2 2 4 2 2" xfId="30985" xr:uid="{00000000-0005-0000-0000-0000951B0000}"/>
    <cellStyle name="Normal 2 2 2 2 7 2 2 4 3" xfId="22839" xr:uid="{00000000-0005-0000-0000-0000961B0000}"/>
    <cellStyle name="Normal 2 2 2 2 7 2 2 5" xfId="9390" xr:uid="{00000000-0005-0000-0000-0000971B0000}"/>
    <cellStyle name="Normal 2 2 2 2 7 2 2 5 2" xfId="25686" xr:uid="{00000000-0005-0000-0000-0000981B0000}"/>
    <cellStyle name="Normal 2 2 2 2 7 2 2 6" xfId="17540" xr:uid="{00000000-0005-0000-0000-0000991B0000}"/>
    <cellStyle name="Normal 2 2 2 2 7 2 3" xfId="1949" xr:uid="{00000000-0005-0000-0000-00009A1B0000}"/>
    <cellStyle name="Normal 2 2 2 2 7 2 3 2" xfId="4519" xr:uid="{00000000-0005-0000-0000-00009B1B0000}"/>
    <cellStyle name="Normal 2 2 2 2 7 2 3 2 2" xfId="12665" xr:uid="{00000000-0005-0000-0000-00009C1B0000}"/>
    <cellStyle name="Normal 2 2 2 2 7 2 3 2 2 2" xfId="28961" xr:uid="{00000000-0005-0000-0000-00009D1B0000}"/>
    <cellStyle name="Normal 2 2 2 2 7 2 3 2 3" xfId="20815" xr:uid="{00000000-0005-0000-0000-00009E1B0000}"/>
    <cellStyle name="Normal 2 2 2 2 7 2 3 3" xfId="7248" xr:uid="{00000000-0005-0000-0000-00009F1B0000}"/>
    <cellStyle name="Normal 2 2 2 2 7 2 3 3 2" xfId="15394" xr:uid="{00000000-0005-0000-0000-0000A01B0000}"/>
    <cellStyle name="Normal 2 2 2 2 7 2 3 3 2 2" xfId="31690" xr:uid="{00000000-0005-0000-0000-0000A11B0000}"/>
    <cellStyle name="Normal 2 2 2 2 7 2 3 3 3" xfId="23544" xr:uid="{00000000-0005-0000-0000-0000A21B0000}"/>
    <cellStyle name="Normal 2 2 2 2 7 2 3 4" xfId="10095" xr:uid="{00000000-0005-0000-0000-0000A31B0000}"/>
    <cellStyle name="Normal 2 2 2 2 7 2 3 4 2" xfId="26391" xr:uid="{00000000-0005-0000-0000-0000A41B0000}"/>
    <cellStyle name="Normal 2 2 2 2 7 2 3 5" xfId="18245" xr:uid="{00000000-0005-0000-0000-0000A51B0000}"/>
    <cellStyle name="Normal 2 2 2 2 7 2 4" xfId="3301" xr:uid="{00000000-0005-0000-0000-0000A61B0000}"/>
    <cellStyle name="Normal 2 2 2 2 7 2 4 2" xfId="11447" xr:uid="{00000000-0005-0000-0000-0000A71B0000}"/>
    <cellStyle name="Normal 2 2 2 2 7 2 4 2 2" xfId="27743" xr:uid="{00000000-0005-0000-0000-0000A81B0000}"/>
    <cellStyle name="Normal 2 2 2 2 7 2 4 3" xfId="19597" xr:uid="{00000000-0005-0000-0000-0000A91B0000}"/>
    <cellStyle name="Normal 2 2 2 2 7 2 5" xfId="5838" xr:uid="{00000000-0005-0000-0000-0000AA1B0000}"/>
    <cellStyle name="Normal 2 2 2 2 7 2 5 2" xfId="13984" xr:uid="{00000000-0005-0000-0000-0000AB1B0000}"/>
    <cellStyle name="Normal 2 2 2 2 7 2 5 2 2" xfId="30280" xr:uid="{00000000-0005-0000-0000-0000AC1B0000}"/>
    <cellStyle name="Normal 2 2 2 2 7 2 5 3" xfId="22134" xr:uid="{00000000-0005-0000-0000-0000AD1B0000}"/>
    <cellStyle name="Normal 2 2 2 2 7 2 6" xfId="8685" xr:uid="{00000000-0005-0000-0000-0000AE1B0000}"/>
    <cellStyle name="Normal 2 2 2 2 7 2 6 2" xfId="24981" xr:uid="{00000000-0005-0000-0000-0000AF1B0000}"/>
    <cellStyle name="Normal 2 2 2 2 7 2 7" xfId="16835" xr:uid="{00000000-0005-0000-0000-0000B01B0000}"/>
    <cellStyle name="Normal 2 2 2 2 7 3" xfId="900" xr:uid="{00000000-0005-0000-0000-0000B11B0000}"/>
    <cellStyle name="Normal 2 2 2 2 7 3 2" xfId="2310" xr:uid="{00000000-0005-0000-0000-0000B21B0000}"/>
    <cellStyle name="Normal 2 2 2 2 7 3 2 2" xfId="4832" xr:uid="{00000000-0005-0000-0000-0000B31B0000}"/>
    <cellStyle name="Normal 2 2 2 2 7 3 2 2 2" xfId="12978" xr:uid="{00000000-0005-0000-0000-0000B41B0000}"/>
    <cellStyle name="Normal 2 2 2 2 7 3 2 2 2 2" xfId="29274" xr:uid="{00000000-0005-0000-0000-0000B51B0000}"/>
    <cellStyle name="Normal 2 2 2 2 7 3 2 2 3" xfId="21128" xr:uid="{00000000-0005-0000-0000-0000B61B0000}"/>
    <cellStyle name="Normal 2 2 2 2 7 3 2 3" xfId="7609" xr:uid="{00000000-0005-0000-0000-0000B71B0000}"/>
    <cellStyle name="Normal 2 2 2 2 7 3 2 3 2" xfId="15755" xr:uid="{00000000-0005-0000-0000-0000B81B0000}"/>
    <cellStyle name="Normal 2 2 2 2 7 3 2 3 2 2" xfId="32051" xr:uid="{00000000-0005-0000-0000-0000B91B0000}"/>
    <cellStyle name="Normal 2 2 2 2 7 3 2 3 3" xfId="23905" xr:uid="{00000000-0005-0000-0000-0000BA1B0000}"/>
    <cellStyle name="Normal 2 2 2 2 7 3 2 4" xfId="10456" xr:uid="{00000000-0005-0000-0000-0000BB1B0000}"/>
    <cellStyle name="Normal 2 2 2 2 7 3 2 4 2" xfId="26752" xr:uid="{00000000-0005-0000-0000-0000BC1B0000}"/>
    <cellStyle name="Normal 2 2 2 2 7 3 2 5" xfId="18606" xr:uid="{00000000-0005-0000-0000-0000BD1B0000}"/>
    <cellStyle name="Normal 2 2 2 2 7 3 3" xfId="3614" xr:uid="{00000000-0005-0000-0000-0000BE1B0000}"/>
    <cellStyle name="Normal 2 2 2 2 7 3 3 2" xfId="11760" xr:uid="{00000000-0005-0000-0000-0000BF1B0000}"/>
    <cellStyle name="Normal 2 2 2 2 7 3 3 2 2" xfId="28056" xr:uid="{00000000-0005-0000-0000-0000C01B0000}"/>
    <cellStyle name="Normal 2 2 2 2 7 3 3 3" xfId="19910" xr:uid="{00000000-0005-0000-0000-0000C11B0000}"/>
    <cellStyle name="Normal 2 2 2 2 7 3 4" xfId="6199" xr:uid="{00000000-0005-0000-0000-0000C21B0000}"/>
    <cellStyle name="Normal 2 2 2 2 7 3 4 2" xfId="14345" xr:uid="{00000000-0005-0000-0000-0000C31B0000}"/>
    <cellStyle name="Normal 2 2 2 2 7 3 4 2 2" xfId="30641" xr:uid="{00000000-0005-0000-0000-0000C41B0000}"/>
    <cellStyle name="Normal 2 2 2 2 7 3 4 3" xfId="22495" xr:uid="{00000000-0005-0000-0000-0000C51B0000}"/>
    <cellStyle name="Normal 2 2 2 2 7 3 5" xfId="9046" xr:uid="{00000000-0005-0000-0000-0000C61B0000}"/>
    <cellStyle name="Normal 2 2 2 2 7 3 5 2" xfId="25342" xr:uid="{00000000-0005-0000-0000-0000C71B0000}"/>
    <cellStyle name="Normal 2 2 2 2 7 3 6" xfId="17196" xr:uid="{00000000-0005-0000-0000-0000C81B0000}"/>
    <cellStyle name="Normal 2 2 2 2 7 4" xfId="1605" xr:uid="{00000000-0005-0000-0000-0000C91B0000}"/>
    <cellStyle name="Normal 2 2 2 2 7 4 2" xfId="4223" xr:uid="{00000000-0005-0000-0000-0000CA1B0000}"/>
    <cellStyle name="Normal 2 2 2 2 7 4 2 2" xfId="12369" xr:uid="{00000000-0005-0000-0000-0000CB1B0000}"/>
    <cellStyle name="Normal 2 2 2 2 7 4 2 2 2" xfId="28665" xr:uid="{00000000-0005-0000-0000-0000CC1B0000}"/>
    <cellStyle name="Normal 2 2 2 2 7 4 2 3" xfId="20519" xr:uid="{00000000-0005-0000-0000-0000CD1B0000}"/>
    <cellStyle name="Normal 2 2 2 2 7 4 3" xfId="6904" xr:uid="{00000000-0005-0000-0000-0000CE1B0000}"/>
    <cellStyle name="Normal 2 2 2 2 7 4 3 2" xfId="15050" xr:uid="{00000000-0005-0000-0000-0000CF1B0000}"/>
    <cellStyle name="Normal 2 2 2 2 7 4 3 2 2" xfId="31346" xr:uid="{00000000-0005-0000-0000-0000D01B0000}"/>
    <cellStyle name="Normal 2 2 2 2 7 4 3 3" xfId="23200" xr:uid="{00000000-0005-0000-0000-0000D11B0000}"/>
    <cellStyle name="Normal 2 2 2 2 7 4 4" xfId="9751" xr:uid="{00000000-0005-0000-0000-0000D21B0000}"/>
    <cellStyle name="Normal 2 2 2 2 7 4 4 2" xfId="26047" xr:uid="{00000000-0005-0000-0000-0000D31B0000}"/>
    <cellStyle name="Normal 2 2 2 2 7 4 5" xfId="17901" xr:uid="{00000000-0005-0000-0000-0000D41B0000}"/>
    <cellStyle name="Normal 2 2 2 2 7 5" xfId="3005" xr:uid="{00000000-0005-0000-0000-0000D51B0000}"/>
    <cellStyle name="Normal 2 2 2 2 7 5 2" xfId="11151" xr:uid="{00000000-0005-0000-0000-0000D61B0000}"/>
    <cellStyle name="Normal 2 2 2 2 7 5 2 2" xfId="27447" xr:uid="{00000000-0005-0000-0000-0000D71B0000}"/>
    <cellStyle name="Normal 2 2 2 2 7 5 3" xfId="19301" xr:uid="{00000000-0005-0000-0000-0000D81B0000}"/>
    <cellStyle name="Normal 2 2 2 2 7 6" xfId="5494" xr:uid="{00000000-0005-0000-0000-0000D91B0000}"/>
    <cellStyle name="Normal 2 2 2 2 7 6 2" xfId="13640" xr:uid="{00000000-0005-0000-0000-0000DA1B0000}"/>
    <cellStyle name="Normal 2 2 2 2 7 6 2 2" xfId="29936" xr:uid="{00000000-0005-0000-0000-0000DB1B0000}"/>
    <cellStyle name="Normal 2 2 2 2 7 6 3" xfId="21790" xr:uid="{00000000-0005-0000-0000-0000DC1B0000}"/>
    <cellStyle name="Normal 2 2 2 2 7 7" xfId="8341" xr:uid="{00000000-0005-0000-0000-0000DD1B0000}"/>
    <cellStyle name="Normal 2 2 2 2 7 7 2" xfId="24637" xr:uid="{00000000-0005-0000-0000-0000DE1B0000}"/>
    <cellStyle name="Normal 2 2 2 2 7 8" xfId="16491" xr:uid="{00000000-0005-0000-0000-0000DF1B0000}"/>
    <cellStyle name="Normal 2 2 2 2 8" xfId="270" xr:uid="{00000000-0005-0000-0000-0000E01B0000}"/>
    <cellStyle name="Normal 2 2 2 2 8 2" xfId="614" xr:uid="{00000000-0005-0000-0000-0000E11B0000}"/>
    <cellStyle name="Normal 2 2 2 2 8 2 2" xfId="1320" xr:uid="{00000000-0005-0000-0000-0000E21B0000}"/>
    <cellStyle name="Normal 2 2 2 2 8 2 2 2" xfId="2730" xr:uid="{00000000-0005-0000-0000-0000E31B0000}"/>
    <cellStyle name="Normal 2 2 2 2 8 2 2 2 2" xfId="5202" xr:uid="{00000000-0005-0000-0000-0000E41B0000}"/>
    <cellStyle name="Normal 2 2 2 2 8 2 2 2 2 2" xfId="13348" xr:uid="{00000000-0005-0000-0000-0000E51B0000}"/>
    <cellStyle name="Normal 2 2 2 2 8 2 2 2 2 2 2" xfId="29644" xr:uid="{00000000-0005-0000-0000-0000E61B0000}"/>
    <cellStyle name="Normal 2 2 2 2 8 2 2 2 2 3" xfId="21498" xr:uid="{00000000-0005-0000-0000-0000E71B0000}"/>
    <cellStyle name="Normal 2 2 2 2 8 2 2 2 3" xfId="8029" xr:uid="{00000000-0005-0000-0000-0000E81B0000}"/>
    <cellStyle name="Normal 2 2 2 2 8 2 2 2 3 2" xfId="16175" xr:uid="{00000000-0005-0000-0000-0000E91B0000}"/>
    <cellStyle name="Normal 2 2 2 2 8 2 2 2 3 2 2" xfId="32471" xr:uid="{00000000-0005-0000-0000-0000EA1B0000}"/>
    <cellStyle name="Normal 2 2 2 2 8 2 2 2 3 3" xfId="24325" xr:uid="{00000000-0005-0000-0000-0000EB1B0000}"/>
    <cellStyle name="Normal 2 2 2 2 8 2 2 2 4" xfId="10876" xr:uid="{00000000-0005-0000-0000-0000EC1B0000}"/>
    <cellStyle name="Normal 2 2 2 2 8 2 2 2 4 2" xfId="27172" xr:uid="{00000000-0005-0000-0000-0000ED1B0000}"/>
    <cellStyle name="Normal 2 2 2 2 8 2 2 2 5" xfId="19026" xr:uid="{00000000-0005-0000-0000-0000EE1B0000}"/>
    <cellStyle name="Normal 2 2 2 2 8 2 2 3" xfId="3984" xr:uid="{00000000-0005-0000-0000-0000EF1B0000}"/>
    <cellStyle name="Normal 2 2 2 2 8 2 2 3 2" xfId="12130" xr:uid="{00000000-0005-0000-0000-0000F01B0000}"/>
    <cellStyle name="Normal 2 2 2 2 8 2 2 3 2 2" xfId="28426" xr:uid="{00000000-0005-0000-0000-0000F11B0000}"/>
    <cellStyle name="Normal 2 2 2 2 8 2 2 3 3" xfId="20280" xr:uid="{00000000-0005-0000-0000-0000F21B0000}"/>
    <cellStyle name="Normal 2 2 2 2 8 2 2 4" xfId="6619" xr:uid="{00000000-0005-0000-0000-0000F31B0000}"/>
    <cellStyle name="Normal 2 2 2 2 8 2 2 4 2" xfId="14765" xr:uid="{00000000-0005-0000-0000-0000F41B0000}"/>
    <cellStyle name="Normal 2 2 2 2 8 2 2 4 2 2" xfId="31061" xr:uid="{00000000-0005-0000-0000-0000F51B0000}"/>
    <cellStyle name="Normal 2 2 2 2 8 2 2 4 3" xfId="22915" xr:uid="{00000000-0005-0000-0000-0000F61B0000}"/>
    <cellStyle name="Normal 2 2 2 2 8 2 2 5" xfId="9466" xr:uid="{00000000-0005-0000-0000-0000F71B0000}"/>
    <cellStyle name="Normal 2 2 2 2 8 2 2 5 2" xfId="25762" xr:uid="{00000000-0005-0000-0000-0000F81B0000}"/>
    <cellStyle name="Normal 2 2 2 2 8 2 2 6" xfId="17616" xr:uid="{00000000-0005-0000-0000-0000F91B0000}"/>
    <cellStyle name="Normal 2 2 2 2 8 2 3" xfId="2025" xr:uid="{00000000-0005-0000-0000-0000FA1B0000}"/>
    <cellStyle name="Normal 2 2 2 2 8 2 3 2" xfId="4593" xr:uid="{00000000-0005-0000-0000-0000FB1B0000}"/>
    <cellStyle name="Normal 2 2 2 2 8 2 3 2 2" xfId="12739" xr:uid="{00000000-0005-0000-0000-0000FC1B0000}"/>
    <cellStyle name="Normal 2 2 2 2 8 2 3 2 2 2" xfId="29035" xr:uid="{00000000-0005-0000-0000-0000FD1B0000}"/>
    <cellStyle name="Normal 2 2 2 2 8 2 3 2 3" xfId="20889" xr:uid="{00000000-0005-0000-0000-0000FE1B0000}"/>
    <cellStyle name="Normal 2 2 2 2 8 2 3 3" xfId="7324" xr:uid="{00000000-0005-0000-0000-0000FF1B0000}"/>
    <cellStyle name="Normal 2 2 2 2 8 2 3 3 2" xfId="15470" xr:uid="{00000000-0005-0000-0000-0000001C0000}"/>
    <cellStyle name="Normal 2 2 2 2 8 2 3 3 2 2" xfId="31766" xr:uid="{00000000-0005-0000-0000-0000011C0000}"/>
    <cellStyle name="Normal 2 2 2 2 8 2 3 3 3" xfId="23620" xr:uid="{00000000-0005-0000-0000-0000021C0000}"/>
    <cellStyle name="Normal 2 2 2 2 8 2 3 4" xfId="10171" xr:uid="{00000000-0005-0000-0000-0000031C0000}"/>
    <cellStyle name="Normal 2 2 2 2 8 2 3 4 2" xfId="26467" xr:uid="{00000000-0005-0000-0000-0000041C0000}"/>
    <cellStyle name="Normal 2 2 2 2 8 2 3 5" xfId="18321" xr:uid="{00000000-0005-0000-0000-0000051C0000}"/>
    <cellStyle name="Normal 2 2 2 2 8 2 4" xfId="3375" xr:uid="{00000000-0005-0000-0000-0000061C0000}"/>
    <cellStyle name="Normal 2 2 2 2 8 2 4 2" xfId="11521" xr:uid="{00000000-0005-0000-0000-0000071C0000}"/>
    <cellStyle name="Normal 2 2 2 2 8 2 4 2 2" xfId="27817" xr:uid="{00000000-0005-0000-0000-0000081C0000}"/>
    <cellStyle name="Normal 2 2 2 2 8 2 4 3" xfId="19671" xr:uid="{00000000-0005-0000-0000-0000091C0000}"/>
    <cellStyle name="Normal 2 2 2 2 8 2 5" xfId="5914" xr:uid="{00000000-0005-0000-0000-00000A1C0000}"/>
    <cellStyle name="Normal 2 2 2 2 8 2 5 2" xfId="14060" xr:uid="{00000000-0005-0000-0000-00000B1C0000}"/>
    <cellStyle name="Normal 2 2 2 2 8 2 5 2 2" xfId="30356" xr:uid="{00000000-0005-0000-0000-00000C1C0000}"/>
    <cellStyle name="Normal 2 2 2 2 8 2 5 3" xfId="22210" xr:uid="{00000000-0005-0000-0000-00000D1C0000}"/>
    <cellStyle name="Normal 2 2 2 2 8 2 6" xfId="8761" xr:uid="{00000000-0005-0000-0000-00000E1C0000}"/>
    <cellStyle name="Normal 2 2 2 2 8 2 6 2" xfId="25057" xr:uid="{00000000-0005-0000-0000-00000F1C0000}"/>
    <cellStyle name="Normal 2 2 2 2 8 2 7" xfId="16911" xr:uid="{00000000-0005-0000-0000-0000101C0000}"/>
    <cellStyle name="Normal 2 2 2 2 8 3" xfId="976" xr:uid="{00000000-0005-0000-0000-0000111C0000}"/>
    <cellStyle name="Normal 2 2 2 2 8 3 2" xfId="2386" xr:uid="{00000000-0005-0000-0000-0000121C0000}"/>
    <cellStyle name="Normal 2 2 2 2 8 3 2 2" xfId="4906" xr:uid="{00000000-0005-0000-0000-0000131C0000}"/>
    <cellStyle name="Normal 2 2 2 2 8 3 2 2 2" xfId="13052" xr:uid="{00000000-0005-0000-0000-0000141C0000}"/>
    <cellStyle name="Normal 2 2 2 2 8 3 2 2 2 2" xfId="29348" xr:uid="{00000000-0005-0000-0000-0000151C0000}"/>
    <cellStyle name="Normal 2 2 2 2 8 3 2 2 3" xfId="21202" xr:uid="{00000000-0005-0000-0000-0000161C0000}"/>
    <cellStyle name="Normal 2 2 2 2 8 3 2 3" xfId="7685" xr:uid="{00000000-0005-0000-0000-0000171C0000}"/>
    <cellStyle name="Normal 2 2 2 2 8 3 2 3 2" xfId="15831" xr:uid="{00000000-0005-0000-0000-0000181C0000}"/>
    <cellStyle name="Normal 2 2 2 2 8 3 2 3 2 2" xfId="32127" xr:uid="{00000000-0005-0000-0000-0000191C0000}"/>
    <cellStyle name="Normal 2 2 2 2 8 3 2 3 3" xfId="23981" xr:uid="{00000000-0005-0000-0000-00001A1C0000}"/>
    <cellStyle name="Normal 2 2 2 2 8 3 2 4" xfId="10532" xr:uid="{00000000-0005-0000-0000-00001B1C0000}"/>
    <cellStyle name="Normal 2 2 2 2 8 3 2 4 2" xfId="26828" xr:uid="{00000000-0005-0000-0000-00001C1C0000}"/>
    <cellStyle name="Normal 2 2 2 2 8 3 2 5" xfId="18682" xr:uid="{00000000-0005-0000-0000-00001D1C0000}"/>
    <cellStyle name="Normal 2 2 2 2 8 3 3" xfId="3688" xr:uid="{00000000-0005-0000-0000-00001E1C0000}"/>
    <cellStyle name="Normal 2 2 2 2 8 3 3 2" xfId="11834" xr:uid="{00000000-0005-0000-0000-00001F1C0000}"/>
    <cellStyle name="Normal 2 2 2 2 8 3 3 2 2" xfId="28130" xr:uid="{00000000-0005-0000-0000-0000201C0000}"/>
    <cellStyle name="Normal 2 2 2 2 8 3 3 3" xfId="19984" xr:uid="{00000000-0005-0000-0000-0000211C0000}"/>
    <cellStyle name="Normal 2 2 2 2 8 3 4" xfId="6275" xr:uid="{00000000-0005-0000-0000-0000221C0000}"/>
    <cellStyle name="Normal 2 2 2 2 8 3 4 2" xfId="14421" xr:uid="{00000000-0005-0000-0000-0000231C0000}"/>
    <cellStyle name="Normal 2 2 2 2 8 3 4 2 2" xfId="30717" xr:uid="{00000000-0005-0000-0000-0000241C0000}"/>
    <cellStyle name="Normal 2 2 2 2 8 3 4 3" xfId="22571" xr:uid="{00000000-0005-0000-0000-0000251C0000}"/>
    <cellStyle name="Normal 2 2 2 2 8 3 5" xfId="9122" xr:uid="{00000000-0005-0000-0000-0000261C0000}"/>
    <cellStyle name="Normal 2 2 2 2 8 3 5 2" xfId="25418" xr:uid="{00000000-0005-0000-0000-0000271C0000}"/>
    <cellStyle name="Normal 2 2 2 2 8 3 6" xfId="17272" xr:uid="{00000000-0005-0000-0000-0000281C0000}"/>
    <cellStyle name="Normal 2 2 2 2 8 4" xfId="1681" xr:uid="{00000000-0005-0000-0000-0000291C0000}"/>
    <cellStyle name="Normal 2 2 2 2 8 4 2" xfId="4297" xr:uid="{00000000-0005-0000-0000-00002A1C0000}"/>
    <cellStyle name="Normal 2 2 2 2 8 4 2 2" xfId="12443" xr:uid="{00000000-0005-0000-0000-00002B1C0000}"/>
    <cellStyle name="Normal 2 2 2 2 8 4 2 2 2" xfId="28739" xr:uid="{00000000-0005-0000-0000-00002C1C0000}"/>
    <cellStyle name="Normal 2 2 2 2 8 4 2 3" xfId="20593" xr:uid="{00000000-0005-0000-0000-00002D1C0000}"/>
    <cellStyle name="Normal 2 2 2 2 8 4 3" xfId="6980" xr:uid="{00000000-0005-0000-0000-00002E1C0000}"/>
    <cellStyle name="Normal 2 2 2 2 8 4 3 2" xfId="15126" xr:uid="{00000000-0005-0000-0000-00002F1C0000}"/>
    <cellStyle name="Normal 2 2 2 2 8 4 3 2 2" xfId="31422" xr:uid="{00000000-0005-0000-0000-0000301C0000}"/>
    <cellStyle name="Normal 2 2 2 2 8 4 3 3" xfId="23276" xr:uid="{00000000-0005-0000-0000-0000311C0000}"/>
    <cellStyle name="Normal 2 2 2 2 8 4 4" xfId="9827" xr:uid="{00000000-0005-0000-0000-0000321C0000}"/>
    <cellStyle name="Normal 2 2 2 2 8 4 4 2" xfId="26123" xr:uid="{00000000-0005-0000-0000-0000331C0000}"/>
    <cellStyle name="Normal 2 2 2 2 8 4 5" xfId="17977" xr:uid="{00000000-0005-0000-0000-0000341C0000}"/>
    <cellStyle name="Normal 2 2 2 2 8 5" xfId="3079" xr:uid="{00000000-0005-0000-0000-0000351C0000}"/>
    <cellStyle name="Normal 2 2 2 2 8 5 2" xfId="11225" xr:uid="{00000000-0005-0000-0000-0000361C0000}"/>
    <cellStyle name="Normal 2 2 2 2 8 5 2 2" xfId="27521" xr:uid="{00000000-0005-0000-0000-0000371C0000}"/>
    <cellStyle name="Normal 2 2 2 2 8 5 3" xfId="19375" xr:uid="{00000000-0005-0000-0000-0000381C0000}"/>
    <cellStyle name="Normal 2 2 2 2 8 6" xfId="5570" xr:uid="{00000000-0005-0000-0000-0000391C0000}"/>
    <cellStyle name="Normal 2 2 2 2 8 6 2" xfId="13716" xr:uid="{00000000-0005-0000-0000-00003A1C0000}"/>
    <cellStyle name="Normal 2 2 2 2 8 6 2 2" xfId="30012" xr:uid="{00000000-0005-0000-0000-00003B1C0000}"/>
    <cellStyle name="Normal 2 2 2 2 8 6 3" xfId="21866" xr:uid="{00000000-0005-0000-0000-00003C1C0000}"/>
    <cellStyle name="Normal 2 2 2 2 8 7" xfId="8417" xr:uid="{00000000-0005-0000-0000-00003D1C0000}"/>
    <cellStyle name="Normal 2 2 2 2 8 7 2" xfId="24713" xr:uid="{00000000-0005-0000-0000-00003E1C0000}"/>
    <cellStyle name="Normal 2 2 2 2 8 8" xfId="16567" xr:uid="{00000000-0005-0000-0000-00003F1C0000}"/>
    <cellStyle name="Normal 2 2 2 2 9" xfId="360" xr:uid="{00000000-0005-0000-0000-0000401C0000}"/>
    <cellStyle name="Normal 2 2 2 2 9 2" xfId="1066" xr:uid="{00000000-0005-0000-0000-0000411C0000}"/>
    <cellStyle name="Normal 2 2 2 2 9 2 2" xfId="2476" xr:uid="{00000000-0005-0000-0000-0000421C0000}"/>
    <cellStyle name="Normal 2 2 2 2 9 2 2 2" xfId="4980" xr:uid="{00000000-0005-0000-0000-0000431C0000}"/>
    <cellStyle name="Normal 2 2 2 2 9 2 2 2 2" xfId="13126" xr:uid="{00000000-0005-0000-0000-0000441C0000}"/>
    <cellStyle name="Normal 2 2 2 2 9 2 2 2 2 2" xfId="29422" xr:uid="{00000000-0005-0000-0000-0000451C0000}"/>
    <cellStyle name="Normal 2 2 2 2 9 2 2 2 3" xfId="21276" xr:uid="{00000000-0005-0000-0000-0000461C0000}"/>
    <cellStyle name="Normal 2 2 2 2 9 2 2 3" xfId="7775" xr:uid="{00000000-0005-0000-0000-0000471C0000}"/>
    <cellStyle name="Normal 2 2 2 2 9 2 2 3 2" xfId="15921" xr:uid="{00000000-0005-0000-0000-0000481C0000}"/>
    <cellStyle name="Normal 2 2 2 2 9 2 2 3 2 2" xfId="32217" xr:uid="{00000000-0005-0000-0000-0000491C0000}"/>
    <cellStyle name="Normal 2 2 2 2 9 2 2 3 3" xfId="24071" xr:uid="{00000000-0005-0000-0000-00004A1C0000}"/>
    <cellStyle name="Normal 2 2 2 2 9 2 2 4" xfId="10622" xr:uid="{00000000-0005-0000-0000-00004B1C0000}"/>
    <cellStyle name="Normal 2 2 2 2 9 2 2 4 2" xfId="26918" xr:uid="{00000000-0005-0000-0000-00004C1C0000}"/>
    <cellStyle name="Normal 2 2 2 2 9 2 2 5" xfId="18772" xr:uid="{00000000-0005-0000-0000-00004D1C0000}"/>
    <cellStyle name="Normal 2 2 2 2 9 2 3" xfId="3762" xr:uid="{00000000-0005-0000-0000-00004E1C0000}"/>
    <cellStyle name="Normal 2 2 2 2 9 2 3 2" xfId="11908" xr:uid="{00000000-0005-0000-0000-00004F1C0000}"/>
    <cellStyle name="Normal 2 2 2 2 9 2 3 2 2" xfId="28204" xr:uid="{00000000-0005-0000-0000-0000501C0000}"/>
    <cellStyle name="Normal 2 2 2 2 9 2 3 3" xfId="20058" xr:uid="{00000000-0005-0000-0000-0000511C0000}"/>
    <cellStyle name="Normal 2 2 2 2 9 2 4" xfId="6365" xr:uid="{00000000-0005-0000-0000-0000521C0000}"/>
    <cellStyle name="Normal 2 2 2 2 9 2 4 2" xfId="14511" xr:uid="{00000000-0005-0000-0000-0000531C0000}"/>
    <cellStyle name="Normal 2 2 2 2 9 2 4 2 2" xfId="30807" xr:uid="{00000000-0005-0000-0000-0000541C0000}"/>
    <cellStyle name="Normal 2 2 2 2 9 2 4 3" xfId="22661" xr:uid="{00000000-0005-0000-0000-0000551C0000}"/>
    <cellStyle name="Normal 2 2 2 2 9 2 5" xfId="9212" xr:uid="{00000000-0005-0000-0000-0000561C0000}"/>
    <cellStyle name="Normal 2 2 2 2 9 2 5 2" xfId="25508" xr:uid="{00000000-0005-0000-0000-0000571C0000}"/>
    <cellStyle name="Normal 2 2 2 2 9 2 6" xfId="17362" xr:uid="{00000000-0005-0000-0000-0000581C0000}"/>
    <cellStyle name="Normal 2 2 2 2 9 3" xfId="1771" xr:uid="{00000000-0005-0000-0000-0000591C0000}"/>
    <cellStyle name="Normal 2 2 2 2 9 3 2" xfId="4371" xr:uid="{00000000-0005-0000-0000-00005A1C0000}"/>
    <cellStyle name="Normal 2 2 2 2 9 3 2 2" xfId="12517" xr:uid="{00000000-0005-0000-0000-00005B1C0000}"/>
    <cellStyle name="Normal 2 2 2 2 9 3 2 2 2" xfId="28813" xr:uid="{00000000-0005-0000-0000-00005C1C0000}"/>
    <cellStyle name="Normal 2 2 2 2 9 3 2 3" xfId="20667" xr:uid="{00000000-0005-0000-0000-00005D1C0000}"/>
    <cellStyle name="Normal 2 2 2 2 9 3 3" xfId="7070" xr:uid="{00000000-0005-0000-0000-00005E1C0000}"/>
    <cellStyle name="Normal 2 2 2 2 9 3 3 2" xfId="15216" xr:uid="{00000000-0005-0000-0000-00005F1C0000}"/>
    <cellStyle name="Normal 2 2 2 2 9 3 3 2 2" xfId="31512" xr:uid="{00000000-0005-0000-0000-0000601C0000}"/>
    <cellStyle name="Normal 2 2 2 2 9 3 3 3" xfId="23366" xr:uid="{00000000-0005-0000-0000-0000611C0000}"/>
    <cellStyle name="Normal 2 2 2 2 9 3 4" xfId="9917" xr:uid="{00000000-0005-0000-0000-0000621C0000}"/>
    <cellStyle name="Normal 2 2 2 2 9 3 4 2" xfId="26213" xr:uid="{00000000-0005-0000-0000-0000631C0000}"/>
    <cellStyle name="Normal 2 2 2 2 9 3 5" xfId="18067" xr:uid="{00000000-0005-0000-0000-0000641C0000}"/>
    <cellStyle name="Normal 2 2 2 2 9 4" xfId="3153" xr:uid="{00000000-0005-0000-0000-0000651C0000}"/>
    <cellStyle name="Normal 2 2 2 2 9 4 2" xfId="11299" xr:uid="{00000000-0005-0000-0000-0000661C0000}"/>
    <cellStyle name="Normal 2 2 2 2 9 4 2 2" xfId="27595" xr:uid="{00000000-0005-0000-0000-0000671C0000}"/>
    <cellStyle name="Normal 2 2 2 2 9 4 3" xfId="19449" xr:uid="{00000000-0005-0000-0000-0000681C0000}"/>
    <cellStyle name="Normal 2 2 2 2 9 5" xfId="5660" xr:uid="{00000000-0005-0000-0000-0000691C0000}"/>
    <cellStyle name="Normal 2 2 2 2 9 5 2" xfId="13806" xr:uid="{00000000-0005-0000-0000-00006A1C0000}"/>
    <cellStyle name="Normal 2 2 2 2 9 5 2 2" xfId="30102" xr:uid="{00000000-0005-0000-0000-00006B1C0000}"/>
    <cellStyle name="Normal 2 2 2 2 9 5 3" xfId="21956" xr:uid="{00000000-0005-0000-0000-00006C1C0000}"/>
    <cellStyle name="Normal 2 2 2 2 9 6" xfId="8507" xr:uid="{00000000-0005-0000-0000-00006D1C0000}"/>
    <cellStyle name="Normal 2 2 2 2 9 6 2" xfId="24803" xr:uid="{00000000-0005-0000-0000-00006E1C0000}"/>
    <cellStyle name="Normal 2 2 2 2 9 7" xfId="16657" xr:uid="{00000000-0005-0000-0000-00006F1C0000}"/>
    <cellStyle name="Normal 2 2 2 3" xfId="26" xr:uid="{00000000-0005-0000-0000-0000701C0000}"/>
    <cellStyle name="Normal 2 2 2 3 10" xfId="2865" xr:uid="{00000000-0005-0000-0000-0000711C0000}"/>
    <cellStyle name="Normal 2 2 2 3 10 2" xfId="11011" xr:uid="{00000000-0005-0000-0000-0000721C0000}"/>
    <cellStyle name="Normal 2 2 2 3 10 2 2" xfId="27307" xr:uid="{00000000-0005-0000-0000-0000731C0000}"/>
    <cellStyle name="Normal 2 2 2 3 10 3" xfId="19161" xr:uid="{00000000-0005-0000-0000-0000741C0000}"/>
    <cellStyle name="Normal 2 2 2 3 11" xfId="5326" xr:uid="{00000000-0005-0000-0000-0000751C0000}"/>
    <cellStyle name="Normal 2 2 2 3 11 2" xfId="13472" xr:uid="{00000000-0005-0000-0000-0000761C0000}"/>
    <cellStyle name="Normal 2 2 2 3 11 2 2" xfId="29768" xr:uid="{00000000-0005-0000-0000-0000771C0000}"/>
    <cellStyle name="Normal 2 2 2 3 11 3" xfId="21622" xr:uid="{00000000-0005-0000-0000-0000781C0000}"/>
    <cellStyle name="Normal 2 2 2 3 12" xfId="8173" xr:uid="{00000000-0005-0000-0000-0000791C0000}"/>
    <cellStyle name="Normal 2 2 2 3 12 2" xfId="24469" xr:uid="{00000000-0005-0000-0000-00007A1C0000}"/>
    <cellStyle name="Normal 2 2 2 3 13" xfId="16323" xr:uid="{00000000-0005-0000-0000-00007B1C0000}"/>
    <cellStyle name="Normal 2 2 2 3 2" xfId="48" xr:uid="{00000000-0005-0000-0000-00007C1C0000}"/>
    <cellStyle name="Normal 2 2 2 3 2 10" xfId="5348" xr:uid="{00000000-0005-0000-0000-00007D1C0000}"/>
    <cellStyle name="Normal 2 2 2 3 2 10 2" xfId="13494" xr:uid="{00000000-0005-0000-0000-00007E1C0000}"/>
    <cellStyle name="Normal 2 2 2 3 2 10 2 2" xfId="29790" xr:uid="{00000000-0005-0000-0000-00007F1C0000}"/>
    <cellStyle name="Normal 2 2 2 3 2 10 3" xfId="21644" xr:uid="{00000000-0005-0000-0000-0000801C0000}"/>
    <cellStyle name="Normal 2 2 2 3 2 11" xfId="8195" xr:uid="{00000000-0005-0000-0000-0000811C0000}"/>
    <cellStyle name="Normal 2 2 2 3 2 11 2" xfId="24491" xr:uid="{00000000-0005-0000-0000-0000821C0000}"/>
    <cellStyle name="Normal 2 2 2 3 2 12" xfId="16345" xr:uid="{00000000-0005-0000-0000-0000831C0000}"/>
    <cellStyle name="Normal 2 2 2 3 2 2" xfId="92" xr:uid="{00000000-0005-0000-0000-0000841C0000}"/>
    <cellStyle name="Normal 2 2 2 3 2 2 10" xfId="8239" xr:uid="{00000000-0005-0000-0000-0000851C0000}"/>
    <cellStyle name="Normal 2 2 2 3 2 2 10 2" xfId="24535" xr:uid="{00000000-0005-0000-0000-0000861C0000}"/>
    <cellStyle name="Normal 2 2 2 3 2 2 11" xfId="16389" xr:uid="{00000000-0005-0000-0000-0000871C0000}"/>
    <cellStyle name="Normal 2 2 2 3 2 2 2" xfId="182" xr:uid="{00000000-0005-0000-0000-0000881C0000}"/>
    <cellStyle name="Normal 2 2 2 3 2 2 2 2" xfId="526" xr:uid="{00000000-0005-0000-0000-0000891C0000}"/>
    <cellStyle name="Normal 2 2 2 3 2 2 2 2 2" xfId="1232" xr:uid="{00000000-0005-0000-0000-00008A1C0000}"/>
    <cellStyle name="Normal 2 2 2 3 2 2 2 2 2 2" xfId="2642" xr:uid="{00000000-0005-0000-0000-00008B1C0000}"/>
    <cellStyle name="Normal 2 2 2 3 2 2 2 2 2 2 2" xfId="5116" xr:uid="{00000000-0005-0000-0000-00008C1C0000}"/>
    <cellStyle name="Normal 2 2 2 3 2 2 2 2 2 2 2 2" xfId="13262" xr:uid="{00000000-0005-0000-0000-00008D1C0000}"/>
    <cellStyle name="Normal 2 2 2 3 2 2 2 2 2 2 2 2 2" xfId="29558" xr:uid="{00000000-0005-0000-0000-00008E1C0000}"/>
    <cellStyle name="Normal 2 2 2 3 2 2 2 2 2 2 2 3" xfId="21412" xr:uid="{00000000-0005-0000-0000-00008F1C0000}"/>
    <cellStyle name="Normal 2 2 2 3 2 2 2 2 2 2 3" xfId="7941" xr:uid="{00000000-0005-0000-0000-0000901C0000}"/>
    <cellStyle name="Normal 2 2 2 3 2 2 2 2 2 2 3 2" xfId="16087" xr:uid="{00000000-0005-0000-0000-0000911C0000}"/>
    <cellStyle name="Normal 2 2 2 3 2 2 2 2 2 2 3 2 2" xfId="32383" xr:uid="{00000000-0005-0000-0000-0000921C0000}"/>
    <cellStyle name="Normal 2 2 2 3 2 2 2 2 2 2 3 3" xfId="24237" xr:uid="{00000000-0005-0000-0000-0000931C0000}"/>
    <cellStyle name="Normal 2 2 2 3 2 2 2 2 2 2 4" xfId="10788" xr:uid="{00000000-0005-0000-0000-0000941C0000}"/>
    <cellStyle name="Normal 2 2 2 3 2 2 2 2 2 2 4 2" xfId="27084" xr:uid="{00000000-0005-0000-0000-0000951C0000}"/>
    <cellStyle name="Normal 2 2 2 3 2 2 2 2 2 2 5" xfId="18938" xr:uid="{00000000-0005-0000-0000-0000961C0000}"/>
    <cellStyle name="Normal 2 2 2 3 2 2 2 2 2 3" xfId="3898" xr:uid="{00000000-0005-0000-0000-0000971C0000}"/>
    <cellStyle name="Normal 2 2 2 3 2 2 2 2 2 3 2" xfId="12044" xr:uid="{00000000-0005-0000-0000-0000981C0000}"/>
    <cellStyle name="Normal 2 2 2 3 2 2 2 2 2 3 2 2" xfId="28340" xr:uid="{00000000-0005-0000-0000-0000991C0000}"/>
    <cellStyle name="Normal 2 2 2 3 2 2 2 2 2 3 3" xfId="20194" xr:uid="{00000000-0005-0000-0000-00009A1C0000}"/>
    <cellStyle name="Normal 2 2 2 3 2 2 2 2 2 4" xfId="6531" xr:uid="{00000000-0005-0000-0000-00009B1C0000}"/>
    <cellStyle name="Normal 2 2 2 3 2 2 2 2 2 4 2" xfId="14677" xr:uid="{00000000-0005-0000-0000-00009C1C0000}"/>
    <cellStyle name="Normal 2 2 2 3 2 2 2 2 2 4 2 2" xfId="30973" xr:uid="{00000000-0005-0000-0000-00009D1C0000}"/>
    <cellStyle name="Normal 2 2 2 3 2 2 2 2 2 4 3" xfId="22827" xr:uid="{00000000-0005-0000-0000-00009E1C0000}"/>
    <cellStyle name="Normal 2 2 2 3 2 2 2 2 2 5" xfId="9378" xr:uid="{00000000-0005-0000-0000-00009F1C0000}"/>
    <cellStyle name="Normal 2 2 2 3 2 2 2 2 2 5 2" xfId="25674" xr:uid="{00000000-0005-0000-0000-0000A01C0000}"/>
    <cellStyle name="Normal 2 2 2 3 2 2 2 2 2 6" xfId="17528" xr:uid="{00000000-0005-0000-0000-0000A11C0000}"/>
    <cellStyle name="Normal 2 2 2 3 2 2 2 2 3" xfId="1937" xr:uid="{00000000-0005-0000-0000-0000A21C0000}"/>
    <cellStyle name="Normal 2 2 2 3 2 2 2 2 3 2" xfId="4507" xr:uid="{00000000-0005-0000-0000-0000A31C0000}"/>
    <cellStyle name="Normal 2 2 2 3 2 2 2 2 3 2 2" xfId="12653" xr:uid="{00000000-0005-0000-0000-0000A41C0000}"/>
    <cellStyle name="Normal 2 2 2 3 2 2 2 2 3 2 2 2" xfId="28949" xr:uid="{00000000-0005-0000-0000-0000A51C0000}"/>
    <cellStyle name="Normal 2 2 2 3 2 2 2 2 3 2 3" xfId="20803" xr:uid="{00000000-0005-0000-0000-0000A61C0000}"/>
    <cellStyle name="Normal 2 2 2 3 2 2 2 2 3 3" xfId="7236" xr:uid="{00000000-0005-0000-0000-0000A71C0000}"/>
    <cellStyle name="Normal 2 2 2 3 2 2 2 2 3 3 2" xfId="15382" xr:uid="{00000000-0005-0000-0000-0000A81C0000}"/>
    <cellStyle name="Normal 2 2 2 3 2 2 2 2 3 3 2 2" xfId="31678" xr:uid="{00000000-0005-0000-0000-0000A91C0000}"/>
    <cellStyle name="Normal 2 2 2 3 2 2 2 2 3 3 3" xfId="23532" xr:uid="{00000000-0005-0000-0000-0000AA1C0000}"/>
    <cellStyle name="Normal 2 2 2 3 2 2 2 2 3 4" xfId="10083" xr:uid="{00000000-0005-0000-0000-0000AB1C0000}"/>
    <cellStyle name="Normal 2 2 2 3 2 2 2 2 3 4 2" xfId="26379" xr:uid="{00000000-0005-0000-0000-0000AC1C0000}"/>
    <cellStyle name="Normal 2 2 2 3 2 2 2 2 3 5" xfId="18233" xr:uid="{00000000-0005-0000-0000-0000AD1C0000}"/>
    <cellStyle name="Normal 2 2 2 3 2 2 2 2 4" xfId="3289" xr:uid="{00000000-0005-0000-0000-0000AE1C0000}"/>
    <cellStyle name="Normal 2 2 2 3 2 2 2 2 4 2" xfId="11435" xr:uid="{00000000-0005-0000-0000-0000AF1C0000}"/>
    <cellStyle name="Normal 2 2 2 3 2 2 2 2 4 2 2" xfId="27731" xr:uid="{00000000-0005-0000-0000-0000B01C0000}"/>
    <cellStyle name="Normal 2 2 2 3 2 2 2 2 4 3" xfId="19585" xr:uid="{00000000-0005-0000-0000-0000B11C0000}"/>
    <cellStyle name="Normal 2 2 2 3 2 2 2 2 5" xfId="5826" xr:uid="{00000000-0005-0000-0000-0000B21C0000}"/>
    <cellStyle name="Normal 2 2 2 3 2 2 2 2 5 2" xfId="13972" xr:uid="{00000000-0005-0000-0000-0000B31C0000}"/>
    <cellStyle name="Normal 2 2 2 3 2 2 2 2 5 2 2" xfId="30268" xr:uid="{00000000-0005-0000-0000-0000B41C0000}"/>
    <cellStyle name="Normal 2 2 2 3 2 2 2 2 5 3" xfId="22122" xr:uid="{00000000-0005-0000-0000-0000B51C0000}"/>
    <cellStyle name="Normal 2 2 2 3 2 2 2 2 6" xfId="8673" xr:uid="{00000000-0005-0000-0000-0000B61C0000}"/>
    <cellStyle name="Normal 2 2 2 3 2 2 2 2 6 2" xfId="24969" xr:uid="{00000000-0005-0000-0000-0000B71C0000}"/>
    <cellStyle name="Normal 2 2 2 3 2 2 2 2 7" xfId="16823" xr:uid="{00000000-0005-0000-0000-0000B81C0000}"/>
    <cellStyle name="Normal 2 2 2 3 2 2 2 3" xfId="888" xr:uid="{00000000-0005-0000-0000-0000B91C0000}"/>
    <cellStyle name="Normal 2 2 2 3 2 2 2 3 2" xfId="2298" xr:uid="{00000000-0005-0000-0000-0000BA1C0000}"/>
    <cellStyle name="Normal 2 2 2 3 2 2 2 3 2 2" xfId="4820" xr:uid="{00000000-0005-0000-0000-0000BB1C0000}"/>
    <cellStyle name="Normal 2 2 2 3 2 2 2 3 2 2 2" xfId="12966" xr:uid="{00000000-0005-0000-0000-0000BC1C0000}"/>
    <cellStyle name="Normal 2 2 2 3 2 2 2 3 2 2 2 2" xfId="29262" xr:uid="{00000000-0005-0000-0000-0000BD1C0000}"/>
    <cellStyle name="Normal 2 2 2 3 2 2 2 3 2 2 3" xfId="21116" xr:uid="{00000000-0005-0000-0000-0000BE1C0000}"/>
    <cellStyle name="Normal 2 2 2 3 2 2 2 3 2 3" xfId="7597" xr:uid="{00000000-0005-0000-0000-0000BF1C0000}"/>
    <cellStyle name="Normal 2 2 2 3 2 2 2 3 2 3 2" xfId="15743" xr:uid="{00000000-0005-0000-0000-0000C01C0000}"/>
    <cellStyle name="Normal 2 2 2 3 2 2 2 3 2 3 2 2" xfId="32039" xr:uid="{00000000-0005-0000-0000-0000C11C0000}"/>
    <cellStyle name="Normal 2 2 2 3 2 2 2 3 2 3 3" xfId="23893" xr:uid="{00000000-0005-0000-0000-0000C21C0000}"/>
    <cellStyle name="Normal 2 2 2 3 2 2 2 3 2 4" xfId="10444" xr:uid="{00000000-0005-0000-0000-0000C31C0000}"/>
    <cellStyle name="Normal 2 2 2 3 2 2 2 3 2 4 2" xfId="26740" xr:uid="{00000000-0005-0000-0000-0000C41C0000}"/>
    <cellStyle name="Normal 2 2 2 3 2 2 2 3 2 5" xfId="18594" xr:uid="{00000000-0005-0000-0000-0000C51C0000}"/>
    <cellStyle name="Normal 2 2 2 3 2 2 2 3 3" xfId="3602" xr:uid="{00000000-0005-0000-0000-0000C61C0000}"/>
    <cellStyle name="Normal 2 2 2 3 2 2 2 3 3 2" xfId="11748" xr:uid="{00000000-0005-0000-0000-0000C71C0000}"/>
    <cellStyle name="Normal 2 2 2 3 2 2 2 3 3 2 2" xfId="28044" xr:uid="{00000000-0005-0000-0000-0000C81C0000}"/>
    <cellStyle name="Normal 2 2 2 3 2 2 2 3 3 3" xfId="19898" xr:uid="{00000000-0005-0000-0000-0000C91C0000}"/>
    <cellStyle name="Normal 2 2 2 3 2 2 2 3 4" xfId="6187" xr:uid="{00000000-0005-0000-0000-0000CA1C0000}"/>
    <cellStyle name="Normal 2 2 2 3 2 2 2 3 4 2" xfId="14333" xr:uid="{00000000-0005-0000-0000-0000CB1C0000}"/>
    <cellStyle name="Normal 2 2 2 3 2 2 2 3 4 2 2" xfId="30629" xr:uid="{00000000-0005-0000-0000-0000CC1C0000}"/>
    <cellStyle name="Normal 2 2 2 3 2 2 2 3 4 3" xfId="22483" xr:uid="{00000000-0005-0000-0000-0000CD1C0000}"/>
    <cellStyle name="Normal 2 2 2 3 2 2 2 3 5" xfId="9034" xr:uid="{00000000-0005-0000-0000-0000CE1C0000}"/>
    <cellStyle name="Normal 2 2 2 3 2 2 2 3 5 2" xfId="25330" xr:uid="{00000000-0005-0000-0000-0000CF1C0000}"/>
    <cellStyle name="Normal 2 2 2 3 2 2 2 3 6" xfId="17184" xr:uid="{00000000-0005-0000-0000-0000D01C0000}"/>
    <cellStyle name="Normal 2 2 2 3 2 2 2 4" xfId="1593" xr:uid="{00000000-0005-0000-0000-0000D11C0000}"/>
    <cellStyle name="Normal 2 2 2 3 2 2 2 4 2" xfId="4211" xr:uid="{00000000-0005-0000-0000-0000D21C0000}"/>
    <cellStyle name="Normal 2 2 2 3 2 2 2 4 2 2" xfId="12357" xr:uid="{00000000-0005-0000-0000-0000D31C0000}"/>
    <cellStyle name="Normal 2 2 2 3 2 2 2 4 2 2 2" xfId="28653" xr:uid="{00000000-0005-0000-0000-0000D41C0000}"/>
    <cellStyle name="Normal 2 2 2 3 2 2 2 4 2 3" xfId="20507" xr:uid="{00000000-0005-0000-0000-0000D51C0000}"/>
    <cellStyle name="Normal 2 2 2 3 2 2 2 4 3" xfId="6892" xr:uid="{00000000-0005-0000-0000-0000D61C0000}"/>
    <cellStyle name="Normal 2 2 2 3 2 2 2 4 3 2" xfId="15038" xr:uid="{00000000-0005-0000-0000-0000D71C0000}"/>
    <cellStyle name="Normal 2 2 2 3 2 2 2 4 3 2 2" xfId="31334" xr:uid="{00000000-0005-0000-0000-0000D81C0000}"/>
    <cellStyle name="Normal 2 2 2 3 2 2 2 4 3 3" xfId="23188" xr:uid="{00000000-0005-0000-0000-0000D91C0000}"/>
    <cellStyle name="Normal 2 2 2 3 2 2 2 4 4" xfId="9739" xr:uid="{00000000-0005-0000-0000-0000DA1C0000}"/>
    <cellStyle name="Normal 2 2 2 3 2 2 2 4 4 2" xfId="26035" xr:uid="{00000000-0005-0000-0000-0000DB1C0000}"/>
    <cellStyle name="Normal 2 2 2 3 2 2 2 4 5" xfId="17889" xr:uid="{00000000-0005-0000-0000-0000DC1C0000}"/>
    <cellStyle name="Normal 2 2 2 3 2 2 2 5" xfId="2993" xr:uid="{00000000-0005-0000-0000-0000DD1C0000}"/>
    <cellStyle name="Normal 2 2 2 3 2 2 2 5 2" xfId="11139" xr:uid="{00000000-0005-0000-0000-0000DE1C0000}"/>
    <cellStyle name="Normal 2 2 2 3 2 2 2 5 2 2" xfId="27435" xr:uid="{00000000-0005-0000-0000-0000DF1C0000}"/>
    <cellStyle name="Normal 2 2 2 3 2 2 2 5 3" xfId="19289" xr:uid="{00000000-0005-0000-0000-0000E01C0000}"/>
    <cellStyle name="Normal 2 2 2 3 2 2 2 6" xfId="5482" xr:uid="{00000000-0005-0000-0000-0000E11C0000}"/>
    <cellStyle name="Normal 2 2 2 3 2 2 2 6 2" xfId="13628" xr:uid="{00000000-0005-0000-0000-0000E21C0000}"/>
    <cellStyle name="Normal 2 2 2 3 2 2 2 6 2 2" xfId="29924" xr:uid="{00000000-0005-0000-0000-0000E31C0000}"/>
    <cellStyle name="Normal 2 2 2 3 2 2 2 6 3" xfId="21778" xr:uid="{00000000-0005-0000-0000-0000E41C0000}"/>
    <cellStyle name="Normal 2 2 2 3 2 2 2 7" xfId="8329" xr:uid="{00000000-0005-0000-0000-0000E51C0000}"/>
    <cellStyle name="Normal 2 2 2 3 2 2 2 7 2" xfId="24625" xr:uid="{00000000-0005-0000-0000-0000E61C0000}"/>
    <cellStyle name="Normal 2 2 2 3 2 2 2 8" xfId="16479" xr:uid="{00000000-0005-0000-0000-0000E71C0000}"/>
    <cellStyle name="Normal 2 2 2 3 2 2 3" xfId="256" xr:uid="{00000000-0005-0000-0000-0000E81C0000}"/>
    <cellStyle name="Normal 2 2 2 3 2 2 3 2" xfId="600" xr:uid="{00000000-0005-0000-0000-0000E91C0000}"/>
    <cellStyle name="Normal 2 2 2 3 2 2 3 2 2" xfId="1306" xr:uid="{00000000-0005-0000-0000-0000EA1C0000}"/>
    <cellStyle name="Normal 2 2 2 3 2 2 3 2 2 2" xfId="2716" xr:uid="{00000000-0005-0000-0000-0000EB1C0000}"/>
    <cellStyle name="Normal 2 2 2 3 2 2 3 2 2 2 2" xfId="5190" xr:uid="{00000000-0005-0000-0000-0000EC1C0000}"/>
    <cellStyle name="Normal 2 2 2 3 2 2 3 2 2 2 2 2" xfId="13336" xr:uid="{00000000-0005-0000-0000-0000ED1C0000}"/>
    <cellStyle name="Normal 2 2 2 3 2 2 3 2 2 2 2 2 2" xfId="29632" xr:uid="{00000000-0005-0000-0000-0000EE1C0000}"/>
    <cellStyle name="Normal 2 2 2 3 2 2 3 2 2 2 2 3" xfId="21486" xr:uid="{00000000-0005-0000-0000-0000EF1C0000}"/>
    <cellStyle name="Normal 2 2 2 3 2 2 3 2 2 2 3" xfId="8015" xr:uid="{00000000-0005-0000-0000-0000F01C0000}"/>
    <cellStyle name="Normal 2 2 2 3 2 2 3 2 2 2 3 2" xfId="16161" xr:uid="{00000000-0005-0000-0000-0000F11C0000}"/>
    <cellStyle name="Normal 2 2 2 3 2 2 3 2 2 2 3 2 2" xfId="32457" xr:uid="{00000000-0005-0000-0000-0000F21C0000}"/>
    <cellStyle name="Normal 2 2 2 3 2 2 3 2 2 2 3 3" xfId="24311" xr:uid="{00000000-0005-0000-0000-0000F31C0000}"/>
    <cellStyle name="Normal 2 2 2 3 2 2 3 2 2 2 4" xfId="10862" xr:uid="{00000000-0005-0000-0000-0000F41C0000}"/>
    <cellStyle name="Normal 2 2 2 3 2 2 3 2 2 2 4 2" xfId="27158" xr:uid="{00000000-0005-0000-0000-0000F51C0000}"/>
    <cellStyle name="Normal 2 2 2 3 2 2 3 2 2 2 5" xfId="19012" xr:uid="{00000000-0005-0000-0000-0000F61C0000}"/>
    <cellStyle name="Normal 2 2 2 3 2 2 3 2 2 3" xfId="3972" xr:uid="{00000000-0005-0000-0000-0000F71C0000}"/>
    <cellStyle name="Normal 2 2 2 3 2 2 3 2 2 3 2" xfId="12118" xr:uid="{00000000-0005-0000-0000-0000F81C0000}"/>
    <cellStyle name="Normal 2 2 2 3 2 2 3 2 2 3 2 2" xfId="28414" xr:uid="{00000000-0005-0000-0000-0000F91C0000}"/>
    <cellStyle name="Normal 2 2 2 3 2 2 3 2 2 3 3" xfId="20268" xr:uid="{00000000-0005-0000-0000-0000FA1C0000}"/>
    <cellStyle name="Normal 2 2 2 3 2 2 3 2 2 4" xfId="6605" xr:uid="{00000000-0005-0000-0000-0000FB1C0000}"/>
    <cellStyle name="Normal 2 2 2 3 2 2 3 2 2 4 2" xfId="14751" xr:uid="{00000000-0005-0000-0000-0000FC1C0000}"/>
    <cellStyle name="Normal 2 2 2 3 2 2 3 2 2 4 2 2" xfId="31047" xr:uid="{00000000-0005-0000-0000-0000FD1C0000}"/>
    <cellStyle name="Normal 2 2 2 3 2 2 3 2 2 4 3" xfId="22901" xr:uid="{00000000-0005-0000-0000-0000FE1C0000}"/>
    <cellStyle name="Normal 2 2 2 3 2 2 3 2 2 5" xfId="9452" xr:uid="{00000000-0005-0000-0000-0000FF1C0000}"/>
    <cellStyle name="Normal 2 2 2 3 2 2 3 2 2 5 2" xfId="25748" xr:uid="{00000000-0005-0000-0000-0000001D0000}"/>
    <cellStyle name="Normal 2 2 2 3 2 2 3 2 2 6" xfId="17602" xr:uid="{00000000-0005-0000-0000-0000011D0000}"/>
    <cellStyle name="Normal 2 2 2 3 2 2 3 2 3" xfId="2011" xr:uid="{00000000-0005-0000-0000-0000021D0000}"/>
    <cellStyle name="Normal 2 2 2 3 2 2 3 2 3 2" xfId="4581" xr:uid="{00000000-0005-0000-0000-0000031D0000}"/>
    <cellStyle name="Normal 2 2 2 3 2 2 3 2 3 2 2" xfId="12727" xr:uid="{00000000-0005-0000-0000-0000041D0000}"/>
    <cellStyle name="Normal 2 2 2 3 2 2 3 2 3 2 2 2" xfId="29023" xr:uid="{00000000-0005-0000-0000-0000051D0000}"/>
    <cellStyle name="Normal 2 2 2 3 2 2 3 2 3 2 3" xfId="20877" xr:uid="{00000000-0005-0000-0000-0000061D0000}"/>
    <cellStyle name="Normal 2 2 2 3 2 2 3 2 3 3" xfId="7310" xr:uid="{00000000-0005-0000-0000-0000071D0000}"/>
    <cellStyle name="Normal 2 2 2 3 2 2 3 2 3 3 2" xfId="15456" xr:uid="{00000000-0005-0000-0000-0000081D0000}"/>
    <cellStyle name="Normal 2 2 2 3 2 2 3 2 3 3 2 2" xfId="31752" xr:uid="{00000000-0005-0000-0000-0000091D0000}"/>
    <cellStyle name="Normal 2 2 2 3 2 2 3 2 3 3 3" xfId="23606" xr:uid="{00000000-0005-0000-0000-00000A1D0000}"/>
    <cellStyle name="Normal 2 2 2 3 2 2 3 2 3 4" xfId="10157" xr:uid="{00000000-0005-0000-0000-00000B1D0000}"/>
    <cellStyle name="Normal 2 2 2 3 2 2 3 2 3 4 2" xfId="26453" xr:uid="{00000000-0005-0000-0000-00000C1D0000}"/>
    <cellStyle name="Normal 2 2 2 3 2 2 3 2 3 5" xfId="18307" xr:uid="{00000000-0005-0000-0000-00000D1D0000}"/>
    <cellStyle name="Normal 2 2 2 3 2 2 3 2 4" xfId="3363" xr:uid="{00000000-0005-0000-0000-00000E1D0000}"/>
    <cellStyle name="Normal 2 2 2 3 2 2 3 2 4 2" xfId="11509" xr:uid="{00000000-0005-0000-0000-00000F1D0000}"/>
    <cellStyle name="Normal 2 2 2 3 2 2 3 2 4 2 2" xfId="27805" xr:uid="{00000000-0005-0000-0000-0000101D0000}"/>
    <cellStyle name="Normal 2 2 2 3 2 2 3 2 4 3" xfId="19659" xr:uid="{00000000-0005-0000-0000-0000111D0000}"/>
    <cellStyle name="Normal 2 2 2 3 2 2 3 2 5" xfId="5900" xr:uid="{00000000-0005-0000-0000-0000121D0000}"/>
    <cellStyle name="Normal 2 2 2 3 2 2 3 2 5 2" xfId="14046" xr:uid="{00000000-0005-0000-0000-0000131D0000}"/>
    <cellStyle name="Normal 2 2 2 3 2 2 3 2 5 2 2" xfId="30342" xr:uid="{00000000-0005-0000-0000-0000141D0000}"/>
    <cellStyle name="Normal 2 2 2 3 2 2 3 2 5 3" xfId="22196" xr:uid="{00000000-0005-0000-0000-0000151D0000}"/>
    <cellStyle name="Normal 2 2 2 3 2 2 3 2 6" xfId="8747" xr:uid="{00000000-0005-0000-0000-0000161D0000}"/>
    <cellStyle name="Normal 2 2 2 3 2 2 3 2 6 2" xfId="25043" xr:uid="{00000000-0005-0000-0000-0000171D0000}"/>
    <cellStyle name="Normal 2 2 2 3 2 2 3 2 7" xfId="16897" xr:uid="{00000000-0005-0000-0000-0000181D0000}"/>
    <cellStyle name="Normal 2 2 2 3 2 2 3 3" xfId="962" xr:uid="{00000000-0005-0000-0000-0000191D0000}"/>
    <cellStyle name="Normal 2 2 2 3 2 2 3 3 2" xfId="2372" xr:uid="{00000000-0005-0000-0000-00001A1D0000}"/>
    <cellStyle name="Normal 2 2 2 3 2 2 3 3 2 2" xfId="4894" xr:uid="{00000000-0005-0000-0000-00001B1D0000}"/>
    <cellStyle name="Normal 2 2 2 3 2 2 3 3 2 2 2" xfId="13040" xr:uid="{00000000-0005-0000-0000-00001C1D0000}"/>
    <cellStyle name="Normal 2 2 2 3 2 2 3 3 2 2 2 2" xfId="29336" xr:uid="{00000000-0005-0000-0000-00001D1D0000}"/>
    <cellStyle name="Normal 2 2 2 3 2 2 3 3 2 2 3" xfId="21190" xr:uid="{00000000-0005-0000-0000-00001E1D0000}"/>
    <cellStyle name="Normal 2 2 2 3 2 2 3 3 2 3" xfId="7671" xr:uid="{00000000-0005-0000-0000-00001F1D0000}"/>
    <cellStyle name="Normal 2 2 2 3 2 2 3 3 2 3 2" xfId="15817" xr:uid="{00000000-0005-0000-0000-0000201D0000}"/>
    <cellStyle name="Normal 2 2 2 3 2 2 3 3 2 3 2 2" xfId="32113" xr:uid="{00000000-0005-0000-0000-0000211D0000}"/>
    <cellStyle name="Normal 2 2 2 3 2 2 3 3 2 3 3" xfId="23967" xr:uid="{00000000-0005-0000-0000-0000221D0000}"/>
    <cellStyle name="Normal 2 2 2 3 2 2 3 3 2 4" xfId="10518" xr:uid="{00000000-0005-0000-0000-0000231D0000}"/>
    <cellStyle name="Normal 2 2 2 3 2 2 3 3 2 4 2" xfId="26814" xr:uid="{00000000-0005-0000-0000-0000241D0000}"/>
    <cellStyle name="Normal 2 2 2 3 2 2 3 3 2 5" xfId="18668" xr:uid="{00000000-0005-0000-0000-0000251D0000}"/>
    <cellStyle name="Normal 2 2 2 3 2 2 3 3 3" xfId="3676" xr:uid="{00000000-0005-0000-0000-0000261D0000}"/>
    <cellStyle name="Normal 2 2 2 3 2 2 3 3 3 2" xfId="11822" xr:uid="{00000000-0005-0000-0000-0000271D0000}"/>
    <cellStyle name="Normal 2 2 2 3 2 2 3 3 3 2 2" xfId="28118" xr:uid="{00000000-0005-0000-0000-0000281D0000}"/>
    <cellStyle name="Normal 2 2 2 3 2 2 3 3 3 3" xfId="19972" xr:uid="{00000000-0005-0000-0000-0000291D0000}"/>
    <cellStyle name="Normal 2 2 2 3 2 2 3 3 4" xfId="6261" xr:uid="{00000000-0005-0000-0000-00002A1D0000}"/>
    <cellStyle name="Normal 2 2 2 3 2 2 3 3 4 2" xfId="14407" xr:uid="{00000000-0005-0000-0000-00002B1D0000}"/>
    <cellStyle name="Normal 2 2 2 3 2 2 3 3 4 2 2" xfId="30703" xr:uid="{00000000-0005-0000-0000-00002C1D0000}"/>
    <cellStyle name="Normal 2 2 2 3 2 2 3 3 4 3" xfId="22557" xr:uid="{00000000-0005-0000-0000-00002D1D0000}"/>
    <cellStyle name="Normal 2 2 2 3 2 2 3 3 5" xfId="9108" xr:uid="{00000000-0005-0000-0000-00002E1D0000}"/>
    <cellStyle name="Normal 2 2 2 3 2 2 3 3 5 2" xfId="25404" xr:uid="{00000000-0005-0000-0000-00002F1D0000}"/>
    <cellStyle name="Normal 2 2 2 3 2 2 3 3 6" xfId="17258" xr:uid="{00000000-0005-0000-0000-0000301D0000}"/>
    <cellStyle name="Normal 2 2 2 3 2 2 3 4" xfId="1667" xr:uid="{00000000-0005-0000-0000-0000311D0000}"/>
    <cellStyle name="Normal 2 2 2 3 2 2 3 4 2" xfId="4285" xr:uid="{00000000-0005-0000-0000-0000321D0000}"/>
    <cellStyle name="Normal 2 2 2 3 2 2 3 4 2 2" xfId="12431" xr:uid="{00000000-0005-0000-0000-0000331D0000}"/>
    <cellStyle name="Normal 2 2 2 3 2 2 3 4 2 2 2" xfId="28727" xr:uid="{00000000-0005-0000-0000-0000341D0000}"/>
    <cellStyle name="Normal 2 2 2 3 2 2 3 4 2 3" xfId="20581" xr:uid="{00000000-0005-0000-0000-0000351D0000}"/>
    <cellStyle name="Normal 2 2 2 3 2 2 3 4 3" xfId="6966" xr:uid="{00000000-0005-0000-0000-0000361D0000}"/>
    <cellStyle name="Normal 2 2 2 3 2 2 3 4 3 2" xfId="15112" xr:uid="{00000000-0005-0000-0000-0000371D0000}"/>
    <cellStyle name="Normal 2 2 2 3 2 2 3 4 3 2 2" xfId="31408" xr:uid="{00000000-0005-0000-0000-0000381D0000}"/>
    <cellStyle name="Normal 2 2 2 3 2 2 3 4 3 3" xfId="23262" xr:uid="{00000000-0005-0000-0000-0000391D0000}"/>
    <cellStyle name="Normal 2 2 2 3 2 2 3 4 4" xfId="9813" xr:uid="{00000000-0005-0000-0000-00003A1D0000}"/>
    <cellStyle name="Normal 2 2 2 3 2 2 3 4 4 2" xfId="26109" xr:uid="{00000000-0005-0000-0000-00003B1D0000}"/>
    <cellStyle name="Normal 2 2 2 3 2 2 3 4 5" xfId="17963" xr:uid="{00000000-0005-0000-0000-00003C1D0000}"/>
    <cellStyle name="Normal 2 2 2 3 2 2 3 5" xfId="3067" xr:uid="{00000000-0005-0000-0000-00003D1D0000}"/>
    <cellStyle name="Normal 2 2 2 3 2 2 3 5 2" xfId="11213" xr:uid="{00000000-0005-0000-0000-00003E1D0000}"/>
    <cellStyle name="Normal 2 2 2 3 2 2 3 5 2 2" xfId="27509" xr:uid="{00000000-0005-0000-0000-00003F1D0000}"/>
    <cellStyle name="Normal 2 2 2 3 2 2 3 5 3" xfId="19363" xr:uid="{00000000-0005-0000-0000-0000401D0000}"/>
    <cellStyle name="Normal 2 2 2 3 2 2 3 6" xfId="5556" xr:uid="{00000000-0005-0000-0000-0000411D0000}"/>
    <cellStyle name="Normal 2 2 2 3 2 2 3 6 2" xfId="13702" xr:uid="{00000000-0005-0000-0000-0000421D0000}"/>
    <cellStyle name="Normal 2 2 2 3 2 2 3 6 2 2" xfId="29998" xr:uid="{00000000-0005-0000-0000-0000431D0000}"/>
    <cellStyle name="Normal 2 2 2 3 2 2 3 6 3" xfId="21852" xr:uid="{00000000-0005-0000-0000-0000441D0000}"/>
    <cellStyle name="Normal 2 2 2 3 2 2 3 7" xfId="8403" xr:uid="{00000000-0005-0000-0000-0000451D0000}"/>
    <cellStyle name="Normal 2 2 2 3 2 2 3 7 2" xfId="24699" xr:uid="{00000000-0005-0000-0000-0000461D0000}"/>
    <cellStyle name="Normal 2 2 2 3 2 2 3 8" xfId="16553" xr:uid="{00000000-0005-0000-0000-0000471D0000}"/>
    <cellStyle name="Normal 2 2 2 3 2 2 4" xfId="346" xr:uid="{00000000-0005-0000-0000-0000481D0000}"/>
    <cellStyle name="Normal 2 2 2 3 2 2 4 2" xfId="690" xr:uid="{00000000-0005-0000-0000-0000491D0000}"/>
    <cellStyle name="Normal 2 2 2 3 2 2 4 2 2" xfId="1396" xr:uid="{00000000-0005-0000-0000-00004A1D0000}"/>
    <cellStyle name="Normal 2 2 2 3 2 2 4 2 2 2" xfId="2806" xr:uid="{00000000-0005-0000-0000-00004B1D0000}"/>
    <cellStyle name="Normal 2 2 2 3 2 2 4 2 2 2 2" xfId="5264" xr:uid="{00000000-0005-0000-0000-00004C1D0000}"/>
    <cellStyle name="Normal 2 2 2 3 2 2 4 2 2 2 2 2" xfId="13410" xr:uid="{00000000-0005-0000-0000-00004D1D0000}"/>
    <cellStyle name="Normal 2 2 2 3 2 2 4 2 2 2 2 2 2" xfId="29706" xr:uid="{00000000-0005-0000-0000-00004E1D0000}"/>
    <cellStyle name="Normal 2 2 2 3 2 2 4 2 2 2 2 3" xfId="21560" xr:uid="{00000000-0005-0000-0000-00004F1D0000}"/>
    <cellStyle name="Normal 2 2 2 3 2 2 4 2 2 2 3" xfId="8105" xr:uid="{00000000-0005-0000-0000-0000501D0000}"/>
    <cellStyle name="Normal 2 2 2 3 2 2 4 2 2 2 3 2" xfId="16251" xr:uid="{00000000-0005-0000-0000-0000511D0000}"/>
    <cellStyle name="Normal 2 2 2 3 2 2 4 2 2 2 3 2 2" xfId="32547" xr:uid="{00000000-0005-0000-0000-0000521D0000}"/>
    <cellStyle name="Normal 2 2 2 3 2 2 4 2 2 2 3 3" xfId="24401" xr:uid="{00000000-0005-0000-0000-0000531D0000}"/>
    <cellStyle name="Normal 2 2 2 3 2 2 4 2 2 2 4" xfId="10952" xr:uid="{00000000-0005-0000-0000-0000541D0000}"/>
    <cellStyle name="Normal 2 2 2 3 2 2 4 2 2 2 4 2" xfId="27248" xr:uid="{00000000-0005-0000-0000-0000551D0000}"/>
    <cellStyle name="Normal 2 2 2 3 2 2 4 2 2 2 5" xfId="19102" xr:uid="{00000000-0005-0000-0000-0000561D0000}"/>
    <cellStyle name="Normal 2 2 2 3 2 2 4 2 2 3" xfId="4046" xr:uid="{00000000-0005-0000-0000-0000571D0000}"/>
    <cellStyle name="Normal 2 2 2 3 2 2 4 2 2 3 2" xfId="12192" xr:uid="{00000000-0005-0000-0000-0000581D0000}"/>
    <cellStyle name="Normal 2 2 2 3 2 2 4 2 2 3 2 2" xfId="28488" xr:uid="{00000000-0005-0000-0000-0000591D0000}"/>
    <cellStyle name="Normal 2 2 2 3 2 2 4 2 2 3 3" xfId="20342" xr:uid="{00000000-0005-0000-0000-00005A1D0000}"/>
    <cellStyle name="Normal 2 2 2 3 2 2 4 2 2 4" xfId="6695" xr:uid="{00000000-0005-0000-0000-00005B1D0000}"/>
    <cellStyle name="Normal 2 2 2 3 2 2 4 2 2 4 2" xfId="14841" xr:uid="{00000000-0005-0000-0000-00005C1D0000}"/>
    <cellStyle name="Normal 2 2 2 3 2 2 4 2 2 4 2 2" xfId="31137" xr:uid="{00000000-0005-0000-0000-00005D1D0000}"/>
    <cellStyle name="Normal 2 2 2 3 2 2 4 2 2 4 3" xfId="22991" xr:uid="{00000000-0005-0000-0000-00005E1D0000}"/>
    <cellStyle name="Normal 2 2 2 3 2 2 4 2 2 5" xfId="9542" xr:uid="{00000000-0005-0000-0000-00005F1D0000}"/>
    <cellStyle name="Normal 2 2 2 3 2 2 4 2 2 5 2" xfId="25838" xr:uid="{00000000-0005-0000-0000-0000601D0000}"/>
    <cellStyle name="Normal 2 2 2 3 2 2 4 2 2 6" xfId="17692" xr:uid="{00000000-0005-0000-0000-0000611D0000}"/>
    <cellStyle name="Normal 2 2 2 3 2 2 4 2 3" xfId="2101" xr:uid="{00000000-0005-0000-0000-0000621D0000}"/>
    <cellStyle name="Normal 2 2 2 3 2 2 4 2 3 2" xfId="4655" xr:uid="{00000000-0005-0000-0000-0000631D0000}"/>
    <cellStyle name="Normal 2 2 2 3 2 2 4 2 3 2 2" xfId="12801" xr:uid="{00000000-0005-0000-0000-0000641D0000}"/>
    <cellStyle name="Normal 2 2 2 3 2 2 4 2 3 2 2 2" xfId="29097" xr:uid="{00000000-0005-0000-0000-0000651D0000}"/>
    <cellStyle name="Normal 2 2 2 3 2 2 4 2 3 2 3" xfId="20951" xr:uid="{00000000-0005-0000-0000-0000661D0000}"/>
    <cellStyle name="Normal 2 2 2 3 2 2 4 2 3 3" xfId="7400" xr:uid="{00000000-0005-0000-0000-0000671D0000}"/>
    <cellStyle name="Normal 2 2 2 3 2 2 4 2 3 3 2" xfId="15546" xr:uid="{00000000-0005-0000-0000-0000681D0000}"/>
    <cellStyle name="Normal 2 2 2 3 2 2 4 2 3 3 2 2" xfId="31842" xr:uid="{00000000-0005-0000-0000-0000691D0000}"/>
    <cellStyle name="Normal 2 2 2 3 2 2 4 2 3 3 3" xfId="23696" xr:uid="{00000000-0005-0000-0000-00006A1D0000}"/>
    <cellStyle name="Normal 2 2 2 3 2 2 4 2 3 4" xfId="10247" xr:uid="{00000000-0005-0000-0000-00006B1D0000}"/>
    <cellStyle name="Normal 2 2 2 3 2 2 4 2 3 4 2" xfId="26543" xr:uid="{00000000-0005-0000-0000-00006C1D0000}"/>
    <cellStyle name="Normal 2 2 2 3 2 2 4 2 3 5" xfId="18397" xr:uid="{00000000-0005-0000-0000-00006D1D0000}"/>
    <cellStyle name="Normal 2 2 2 3 2 2 4 2 4" xfId="3437" xr:uid="{00000000-0005-0000-0000-00006E1D0000}"/>
    <cellStyle name="Normal 2 2 2 3 2 2 4 2 4 2" xfId="11583" xr:uid="{00000000-0005-0000-0000-00006F1D0000}"/>
    <cellStyle name="Normal 2 2 2 3 2 2 4 2 4 2 2" xfId="27879" xr:uid="{00000000-0005-0000-0000-0000701D0000}"/>
    <cellStyle name="Normal 2 2 2 3 2 2 4 2 4 3" xfId="19733" xr:uid="{00000000-0005-0000-0000-0000711D0000}"/>
    <cellStyle name="Normal 2 2 2 3 2 2 4 2 5" xfId="5990" xr:uid="{00000000-0005-0000-0000-0000721D0000}"/>
    <cellStyle name="Normal 2 2 2 3 2 2 4 2 5 2" xfId="14136" xr:uid="{00000000-0005-0000-0000-0000731D0000}"/>
    <cellStyle name="Normal 2 2 2 3 2 2 4 2 5 2 2" xfId="30432" xr:uid="{00000000-0005-0000-0000-0000741D0000}"/>
    <cellStyle name="Normal 2 2 2 3 2 2 4 2 5 3" xfId="22286" xr:uid="{00000000-0005-0000-0000-0000751D0000}"/>
    <cellStyle name="Normal 2 2 2 3 2 2 4 2 6" xfId="8837" xr:uid="{00000000-0005-0000-0000-0000761D0000}"/>
    <cellStyle name="Normal 2 2 2 3 2 2 4 2 6 2" xfId="25133" xr:uid="{00000000-0005-0000-0000-0000771D0000}"/>
    <cellStyle name="Normal 2 2 2 3 2 2 4 2 7" xfId="16987" xr:uid="{00000000-0005-0000-0000-0000781D0000}"/>
    <cellStyle name="Normal 2 2 2 3 2 2 4 3" xfId="1052" xr:uid="{00000000-0005-0000-0000-0000791D0000}"/>
    <cellStyle name="Normal 2 2 2 3 2 2 4 3 2" xfId="2462" xr:uid="{00000000-0005-0000-0000-00007A1D0000}"/>
    <cellStyle name="Normal 2 2 2 3 2 2 4 3 2 2" xfId="4968" xr:uid="{00000000-0005-0000-0000-00007B1D0000}"/>
    <cellStyle name="Normal 2 2 2 3 2 2 4 3 2 2 2" xfId="13114" xr:uid="{00000000-0005-0000-0000-00007C1D0000}"/>
    <cellStyle name="Normal 2 2 2 3 2 2 4 3 2 2 2 2" xfId="29410" xr:uid="{00000000-0005-0000-0000-00007D1D0000}"/>
    <cellStyle name="Normal 2 2 2 3 2 2 4 3 2 2 3" xfId="21264" xr:uid="{00000000-0005-0000-0000-00007E1D0000}"/>
    <cellStyle name="Normal 2 2 2 3 2 2 4 3 2 3" xfId="7761" xr:uid="{00000000-0005-0000-0000-00007F1D0000}"/>
    <cellStyle name="Normal 2 2 2 3 2 2 4 3 2 3 2" xfId="15907" xr:uid="{00000000-0005-0000-0000-0000801D0000}"/>
    <cellStyle name="Normal 2 2 2 3 2 2 4 3 2 3 2 2" xfId="32203" xr:uid="{00000000-0005-0000-0000-0000811D0000}"/>
    <cellStyle name="Normal 2 2 2 3 2 2 4 3 2 3 3" xfId="24057" xr:uid="{00000000-0005-0000-0000-0000821D0000}"/>
    <cellStyle name="Normal 2 2 2 3 2 2 4 3 2 4" xfId="10608" xr:uid="{00000000-0005-0000-0000-0000831D0000}"/>
    <cellStyle name="Normal 2 2 2 3 2 2 4 3 2 4 2" xfId="26904" xr:uid="{00000000-0005-0000-0000-0000841D0000}"/>
    <cellStyle name="Normal 2 2 2 3 2 2 4 3 2 5" xfId="18758" xr:uid="{00000000-0005-0000-0000-0000851D0000}"/>
    <cellStyle name="Normal 2 2 2 3 2 2 4 3 3" xfId="3750" xr:uid="{00000000-0005-0000-0000-0000861D0000}"/>
    <cellStyle name="Normal 2 2 2 3 2 2 4 3 3 2" xfId="11896" xr:uid="{00000000-0005-0000-0000-0000871D0000}"/>
    <cellStyle name="Normal 2 2 2 3 2 2 4 3 3 2 2" xfId="28192" xr:uid="{00000000-0005-0000-0000-0000881D0000}"/>
    <cellStyle name="Normal 2 2 2 3 2 2 4 3 3 3" xfId="20046" xr:uid="{00000000-0005-0000-0000-0000891D0000}"/>
    <cellStyle name="Normal 2 2 2 3 2 2 4 3 4" xfId="6351" xr:uid="{00000000-0005-0000-0000-00008A1D0000}"/>
    <cellStyle name="Normal 2 2 2 3 2 2 4 3 4 2" xfId="14497" xr:uid="{00000000-0005-0000-0000-00008B1D0000}"/>
    <cellStyle name="Normal 2 2 2 3 2 2 4 3 4 2 2" xfId="30793" xr:uid="{00000000-0005-0000-0000-00008C1D0000}"/>
    <cellStyle name="Normal 2 2 2 3 2 2 4 3 4 3" xfId="22647" xr:uid="{00000000-0005-0000-0000-00008D1D0000}"/>
    <cellStyle name="Normal 2 2 2 3 2 2 4 3 5" xfId="9198" xr:uid="{00000000-0005-0000-0000-00008E1D0000}"/>
    <cellStyle name="Normal 2 2 2 3 2 2 4 3 5 2" xfId="25494" xr:uid="{00000000-0005-0000-0000-00008F1D0000}"/>
    <cellStyle name="Normal 2 2 2 3 2 2 4 3 6" xfId="17348" xr:uid="{00000000-0005-0000-0000-0000901D0000}"/>
    <cellStyle name="Normal 2 2 2 3 2 2 4 4" xfId="1757" xr:uid="{00000000-0005-0000-0000-0000911D0000}"/>
    <cellStyle name="Normal 2 2 2 3 2 2 4 4 2" xfId="4359" xr:uid="{00000000-0005-0000-0000-0000921D0000}"/>
    <cellStyle name="Normal 2 2 2 3 2 2 4 4 2 2" xfId="12505" xr:uid="{00000000-0005-0000-0000-0000931D0000}"/>
    <cellStyle name="Normal 2 2 2 3 2 2 4 4 2 2 2" xfId="28801" xr:uid="{00000000-0005-0000-0000-0000941D0000}"/>
    <cellStyle name="Normal 2 2 2 3 2 2 4 4 2 3" xfId="20655" xr:uid="{00000000-0005-0000-0000-0000951D0000}"/>
    <cellStyle name="Normal 2 2 2 3 2 2 4 4 3" xfId="7056" xr:uid="{00000000-0005-0000-0000-0000961D0000}"/>
    <cellStyle name="Normal 2 2 2 3 2 2 4 4 3 2" xfId="15202" xr:uid="{00000000-0005-0000-0000-0000971D0000}"/>
    <cellStyle name="Normal 2 2 2 3 2 2 4 4 3 2 2" xfId="31498" xr:uid="{00000000-0005-0000-0000-0000981D0000}"/>
    <cellStyle name="Normal 2 2 2 3 2 2 4 4 3 3" xfId="23352" xr:uid="{00000000-0005-0000-0000-0000991D0000}"/>
    <cellStyle name="Normal 2 2 2 3 2 2 4 4 4" xfId="9903" xr:uid="{00000000-0005-0000-0000-00009A1D0000}"/>
    <cellStyle name="Normal 2 2 2 3 2 2 4 4 4 2" xfId="26199" xr:uid="{00000000-0005-0000-0000-00009B1D0000}"/>
    <cellStyle name="Normal 2 2 2 3 2 2 4 4 5" xfId="18053" xr:uid="{00000000-0005-0000-0000-00009C1D0000}"/>
    <cellStyle name="Normal 2 2 2 3 2 2 4 5" xfId="3141" xr:uid="{00000000-0005-0000-0000-00009D1D0000}"/>
    <cellStyle name="Normal 2 2 2 3 2 2 4 5 2" xfId="11287" xr:uid="{00000000-0005-0000-0000-00009E1D0000}"/>
    <cellStyle name="Normal 2 2 2 3 2 2 4 5 2 2" xfId="27583" xr:uid="{00000000-0005-0000-0000-00009F1D0000}"/>
    <cellStyle name="Normal 2 2 2 3 2 2 4 5 3" xfId="19437" xr:uid="{00000000-0005-0000-0000-0000A01D0000}"/>
    <cellStyle name="Normal 2 2 2 3 2 2 4 6" xfId="5646" xr:uid="{00000000-0005-0000-0000-0000A11D0000}"/>
    <cellStyle name="Normal 2 2 2 3 2 2 4 6 2" xfId="13792" xr:uid="{00000000-0005-0000-0000-0000A21D0000}"/>
    <cellStyle name="Normal 2 2 2 3 2 2 4 6 2 2" xfId="30088" xr:uid="{00000000-0005-0000-0000-0000A31D0000}"/>
    <cellStyle name="Normal 2 2 2 3 2 2 4 6 3" xfId="21942" xr:uid="{00000000-0005-0000-0000-0000A41D0000}"/>
    <cellStyle name="Normal 2 2 2 3 2 2 4 7" xfId="8493" xr:uid="{00000000-0005-0000-0000-0000A51D0000}"/>
    <cellStyle name="Normal 2 2 2 3 2 2 4 7 2" xfId="24789" xr:uid="{00000000-0005-0000-0000-0000A61D0000}"/>
    <cellStyle name="Normal 2 2 2 3 2 2 4 8" xfId="16643" xr:uid="{00000000-0005-0000-0000-0000A71D0000}"/>
    <cellStyle name="Normal 2 2 2 3 2 2 5" xfId="436" xr:uid="{00000000-0005-0000-0000-0000A81D0000}"/>
    <cellStyle name="Normal 2 2 2 3 2 2 5 2" xfId="1142" xr:uid="{00000000-0005-0000-0000-0000A91D0000}"/>
    <cellStyle name="Normal 2 2 2 3 2 2 5 2 2" xfId="2552" xr:uid="{00000000-0005-0000-0000-0000AA1D0000}"/>
    <cellStyle name="Normal 2 2 2 3 2 2 5 2 2 2" xfId="5042" xr:uid="{00000000-0005-0000-0000-0000AB1D0000}"/>
    <cellStyle name="Normal 2 2 2 3 2 2 5 2 2 2 2" xfId="13188" xr:uid="{00000000-0005-0000-0000-0000AC1D0000}"/>
    <cellStyle name="Normal 2 2 2 3 2 2 5 2 2 2 2 2" xfId="29484" xr:uid="{00000000-0005-0000-0000-0000AD1D0000}"/>
    <cellStyle name="Normal 2 2 2 3 2 2 5 2 2 2 3" xfId="21338" xr:uid="{00000000-0005-0000-0000-0000AE1D0000}"/>
    <cellStyle name="Normal 2 2 2 3 2 2 5 2 2 3" xfId="7851" xr:uid="{00000000-0005-0000-0000-0000AF1D0000}"/>
    <cellStyle name="Normal 2 2 2 3 2 2 5 2 2 3 2" xfId="15997" xr:uid="{00000000-0005-0000-0000-0000B01D0000}"/>
    <cellStyle name="Normal 2 2 2 3 2 2 5 2 2 3 2 2" xfId="32293" xr:uid="{00000000-0005-0000-0000-0000B11D0000}"/>
    <cellStyle name="Normal 2 2 2 3 2 2 5 2 2 3 3" xfId="24147" xr:uid="{00000000-0005-0000-0000-0000B21D0000}"/>
    <cellStyle name="Normal 2 2 2 3 2 2 5 2 2 4" xfId="10698" xr:uid="{00000000-0005-0000-0000-0000B31D0000}"/>
    <cellStyle name="Normal 2 2 2 3 2 2 5 2 2 4 2" xfId="26994" xr:uid="{00000000-0005-0000-0000-0000B41D0000}"/>
    <cellStyle name="Normal 2 2 2 3 2 2 5 2 2 5" xfId="18848" xr:uid="{00000000-0005-0000-0000-0000B51D0000}"/>
    <cellStyle name="Normal 2 2 2 3 2 2 5 2 3" xfId="3824" xr:uid="{00000000-0005-0000-0000-0000B61D0000}"/>
    <cellStyle name="Normal 2 2 2 3 2 2 5 2 3 2" xfId="11970" xr:uid="{00000000-0005-0000-0000-0000B71D0000}"/>
    <cellStyle name="Normal 2 2 2 3 2 2 5 2 3 2 2" xfId="28266" xr:uid="{00000000-0005-0000-0000-0000B81D0000}"/>
    <cellStyle name="Normal 2 2 2 3 2 2 5 2 3 3" xfId="20120" xr:uid="{00000000-0005-0000-0000-0000B91D0000}"/>
    <cellStyle name="Normal 2 2 2 3 2 2 5 2 4" xfId="6441" xr:uid="{00000000-0005-0000-0000-0000BA1D0000}"/>
    <cellStyle name="Normal 2 2 2 3 2 2 5 2 4 2" xfId="14587" xr:uid="{00000000-0005-0000-0000-0000BB1D0000}"/>
    <cellStyle name="Normal 2 2 2 3 2 2 5 2 4 2 2" xfId="30883" xr:uid="{00000000-0005-0000-0000-0000BC1D0000}"/>
    <cellStyle name="Normal 2 2 2 3 2 2 5 2 4 3" xfId="22737" xr:uid="{00000000-0005-0000-0000-0000BD1D0000}"/>
    <cellStyle name="Normal 2 2 2 3 2 2 5 2 5" xfId="9288" xr:uid="{00000000-0005-0000-0000-0000BE1D0000}"/>
    <cellStyle name="Normal 2 2 2 3 2 2 5 2 5 2" xfId="25584" xr:uid="{00000000-0005-0000-0000-0000BF1D0000}"/>
    <cellStyle name="Normal 2 2 2 3 2 2 5 2 6" xfId="17438" xr:uid="{00000000-0005-0000-0000-0000C01D0000}"/>
    <cellStyle name="Normal 2 2 2 3 2 2 5 3" xfId="1847" xr:uid="{00000000-0005-0000-0000-0000C11D0000}"/>
    <cellStyle name="Normal 2 2 2 3 2 2 5 3 2" xfId="4433" xr:uid="{00000000-0005-0000-0000-0000C21D0000}"/>
    <cellStyle name="Normal 2 2 2 3 2 2 5 3 2 2" xfId="12579" xr:uid="{00000000-0005-0000-0000-0000C31D0000}"/>
    <cellStyle name="Normal 2 2 2 3 2 2 5 3 2 2 2" xfId="28875" xr:uid="{00000000-0005-0000-0000-0000C41D0000}"/>
    <cellStyle name="Normal 2 2 2 3 2 2 5 3 2 3" xfId="20729" xr:uid="{00000000-0005-0000-0000-0000C51D0000}"/>
    <cellStyle name="Normal 2 2 2 3 2 2 5 3 3" xfId="7146" xr:uid="{00000000-0005-0000-0000-0000C61D0000}"/>
    <cellStyle name="Normal 2 2 2 3 2 2 5 3 3 2" xfId="15292" xr:uid="{00000000-0005-0000-0000-0000C71D0000}"/>
    <cellStyle name="Normal 2 2 2 3 2 2 5 3 3 2 2" xfId="31588" xr:uid="{00000000-0005-0000-0000-0000C81D0000}"/>
    <cellStyle name="Normal 2 2 2 3 2 2 5 3 3 3" xfId="23442" xr:uid="{00000000-0005-0000-0000-0000C91D0000}"/>
    <cellStyle name="Normal 2 2 2 3 2 2 5 3 4" xfId="9993" xr:uid="{00000000-0005-0000-0000-0000CA1D0000}"/>
    <cellStyle name="Normal 2 2 2 3 2 2 5 3 4 2" xfId="26289" xr:uid="{00000000-0005-0000-0000-0000CB1D0000}"/>
    <cellStyle name="Normal 2 2 2 3 2 2 5 3 5" xfId="18143" xr:uid="{00000000-0005-0000-0000-0000CC1D0000}"/>
    <cellStyle name="Normal 2 2 2 3 2 2 5 4" xfId="3215" xr:uid="{00000000-0005-0000-0000-0000CD1D0000}"/>
    <cellStyle name="Normal 2 2 2 3 2 2 5 4 2" xfId="11361" xr:uid="{00000000-0005-0000-0000-0000CE1D0000}"/>
    <cellStyle name="Normal 2 2 2 3 2 2 5 4 2 2" xfId="27657" xr:uid="{00000000-0005-0000-0000-0000CF1D0000}"/>
    <cellStyle name="Normal 2 2 2 3 2 2 5 4 3" xfId="19511" xr:uid="{00000000-0005-0000-0000-0000D01D0000}"/>
    <cellStyle name="Normal 2 2 2 3 2 2 5 5" xfId="5736" xr:uid="{00000000-0005-0000-0000-0000D11D0000}"/>
    <cellStyle name="Normal 2 2 2 3 2 2 5 5 2" xfId="13882" xr:uid="{00000000-0005-0000-0000-0000D21D0000}"/>
    <cellStyle name="Normal 2 2 2 3 2 2 5 5 2 2" xfId="30178" xr:uid="{00000000-0005-0000-0000-0000D31D0000}"/>
    <cellStyle name="Normal 2 2 2 3 2 2 5 5 3" xfId="22032" xr:uid="{00000000-0005-0000-0000-0000D41D0000}"/>
    <cellStyle name="Normal 2 2 2 3 2 2 5 6" xfId="8583" xr:uid="{00000000-0005-0000-0000-0000D51D0000}"/>
    <cellStyle name="Normal 2 2 2 3 2 2 5 6 2" xfId="24879" xr:uid="{00000000-0005-0000-0000-0000D61D0000}"/>
    <cellStyle name="Normal 2 2 2 3 2 2 5 7" xfId="16733" xr:uid="{00000000-0005-0000-0000-0000D71D0000}"/>
    <cellStyle name="Normal 2 2 2 3 2 2 6" xfId="798" xr:uid="{00000000-0005-0000-0000-0000D81D0000}"/>
    <cellStyle name="Normal 2 2 2 3 2 2 6 2" xfId="2208" xr:uid="{00000000-0005-0000-0000-0000D91D0000}"/>
    <cellStyle name="Normal 2 2 2 3 2 2 6 2 2" xfId="4746" xr:uid="{00000000-0005-0000-0000-0000DA1D0000}"/>
    <cellStyle name="Normal 2 2 2 3 2 2 6 2 2 2" xfId="12892" xr:uid="{00000000-0005-0000-0000-0000DB1D0000}"/>
    <cellStyle name="Normal 2 2 2 3 2 2 6 2 2 2 2" xfId="29188" xr:uid="{00000000-0005-0000-0000-0000DC1D0000}"/>
    <cellStyle name="Normal 2 2 2 3 2 2 6 2 2 3" xfId="21042" xr:uid="{00000000-0005-0000-0000-0000DD1D0000}"/>
    <cellStyle name="Normal 2 2 2 3 2 2 6 2 3" xfId="7507" xr:uid="{00000000-0005-0000-0000-0000DE1D0000}"/>
    <cellStyle name="Normal 2 2 2 3 2 2 6 2 3 2" xfId="15653" xr:uid="{00000000-0005-0000-0000-0000DF1D0000}"/>
    <cellStyle name="Normal 2 2 2 3 2 2 6 2 3 2 2" xfId="31949" xr:uid="{00000000-0005-0000-0000-0000E01D0000}"/>
    <cellStyle name="Normal 2 2 2 3 2 2 6 2 3 3" xfId="23803" xr:uid="{00000000-0005-0000-0000-0000E11D0000}"/>
    <cellStyle name="Normal 2 2 2 3 2 2 6 2 4" xfId="10354" xr:uid="{00000000-0005-0000-0000-0000E21D0000}"/>
    <cellStyle name="Normal 2 2 2 3 2 2 6 2 4 2" xfId="26650" xr:uid="{00000000-0005-0000-0000-0000E31D0000}"/>
    <cellStyle name="Normal 2 2 2 3 2 2 6 2 5" xfId="18504" xr:uid="{00000000-0005-0000-0000-0000E41D0000}"/>
    <cellStyle name="Normal 2 2 2 3 2 2 6 3" xfId="3528" xr:uid="{00000000-0005-0000-0000-0000E51D0000}"/>
    <cellStyle name="Normal 2 2 2 3 2 2 6 3 2" xfId="11674" xr:uid="{00000000-0005-0000-0000-0000E61D0000}"/>
    <cellStyle name="Normal 2 2 2 3 2 2 6 3 2 2" xfId="27970" xr:uid="{00000000-0005-0000-0000-0000E71D0000}"/>
    <cellStyle name="Normal 2 2 2 3 2 2 6 3 3" xfId="19824" xr:uid="{00000000-0005-0000-0000-0000E81D0000}"/>
    <cellStyle name="Normal 2 2 2 3 2 2 6 4" xfId="6097" xr:uid="{00000000-0005-0000-0000-0000E91D0000}"/>
    <cellStyle name="Normal 2 2 2 3 2 2 6 4 2" xfId="14243" xr:uid="{00000000-0005-0000-0000-0000EA1D0000}"/>
    <cellStyle name="Normal 2 2 2 3 2 2 6 4 2 2" xfId="30539" xr:uid="{00000000-0005-0000-0000-0000EB1D0000}"/>
    <cellStyle name="Normal 2 2 2 3 2 2 6 4 3" xfId="22393" xr:uid="{00000000-0005-0000-0000-0000EC1D0000}"/>
    <cellStyle name="Normal 2 2 2 3 2 2 6 5" xfId="8944" xr:uid="{00000000-0005-0000-0000-0000ED1D0000}"/>
    <cellStyle name="Normal 2 2 2 3 2 2 6 5 2" xfId="25240" xr:uid="{00000000-0005-0000-0000-0000EE1D0000}"/>
    <cellStyle name="Normal 2 2 2 3 2 2 6 6" xfId="17094" xr:uid="{00000000-0005-0000-0000-0000EF1D0000}"/>
    <cellStyle name="Normal 2 2 2 3 2 2 7" xfId="1503" xr:uid="{00000000-0005-0000-0000-0000F01D0000}"/>
    <cellStyle name="Normal 2 2 2 3 2 2 7 2" xfId="4137" xr:uid="{00000000-0005-0000-0000-0000F11D0000}"/>
    <cellStyle name="Normal 2 2 2 3 2 2 7 2 2" xfId="12283" xr:uid="{00000000-0005-0000-0000-0000F21D0000}"/>
    <cellStyle name="Normal 2 2 2 3 2 2 7 2 2 2" xfId="28579" xr:uid="{00000000-0005-0000-0000-0000F31D0000}"/>
    <cellStyle name="Normal 2 2 2 3 2 2 7 2 3" xfId="20433" xr:uid="{00000000-0005-0000-0000-0000F41D0000}"/>
    <cellStyle name="Normal 2 2 2 3 2 2 7 3" xfId="6802" xr:uid="{00000000-0005-0000-0000-0000F51D0000}"/>
    <cellStyle name="Normal 2 2 2 3 2 2 7 3 2" xfId="14948" xr:uid="{00000000-0005-0000-0000-0000F61D0000}"/>
    <cellStyle name="Normal 2 2 2 3 2 2 7 3 2 2" xfId="31244" xr:uid="{00000000-0005-0000-0000-0000F71D0000}"/>
    <cellStyle name="Normal 2 2 2 3 2 2 7 3 3" xfId="23098" xr:uid="{00000000-0005-0000-0000-0000F81D0000}"/>
    <cellStyle name="Normal 2 2 2 3 2 2 7 4" xfId="9649" xr:uid="{00000000-0005-0000-0000-0000F91D0000}"/>
    <cellStyle name="Normal 2 2 2 3 2 2 7 4 2" xfId="25945" xr:uid="{00000000-0005-0000-0000-0000FA1D0000}"/>
    <cellStyle name="Normal 2 2 2 3 2 2 7 5" xfId="17799" xr:uid="{00000000-0005-0000-0000-0000FB1D0000}"/>
    <cellStyle name="Normal 2 2 2 3 2 2 8" xfId="2919" xr:uid="{00000000-0005-0000-0000-0000FC1D0000}"/>
    <cellStyle name="Normal 2 2 2 3 2 2 8 2" xfId="11065" xr:uid="{00000000-0005-0000-0000-0000FD1D0000}"/>
    <cellStyle name="Normal 2 2 2 3 2 2 8 2 2" xfId="27361" xr:uid="{00000000-0005-0000-0000-0000FE1D0000}"/>
    <cellStyle name="Normal 2 2 2 3 2 2 8 3" xfId="19215" xr:uid="{00000000-0005-0000-0000-0000FF1D0000}"/>
    <cellStyle name="Normal 2 2 2 3 2 2 9" xfId="5392" xr:uid="{00000000-0005-0000-0000-0000001E0000}"/>
    <cellStyle name="Normal 2 2 2 3 2 2 9 2" xfId="13538" xr:uid="{00000000-0005-0000-0000-0000011E0000}"/>
    <cellStyle name="Normal 2 2 2 3 2 2 9 2 2" xfId="29834" xr:uid="{00000000-0005-0000-0000-0000021E0000}"/>
    <cellStyle name="Normal 2 2 2 3 2 2 9 3" xfId="21688" xr:uid="{00000000-0005-0000-0000-0000031E0000}"/>
    <cellStyle name="Normal 2 2 2 3 2 3" xfId="138" xr:uid="{00000000-0005-0000-0000-0000041E0000}"/>
    <cellStyle name="Normal 2 2 2 3 2 3 2" xfId="482" xr:uid="{00000000-0005-0000-0000-0000051E0000}"/>
    <cellStyle name="Normal 2 2 2 3 2 3 2 2" xfId="1188" xr:uid="{00000000-0005-0000-0000-0000061E0000}"/>
    <cellStyle name="Normal 2 2 2 3 2 3 2 2 2" xfId="2598" xr:uid="{00000000-0005-0000-0000-0000071E0000}"/>
    <cellStyle name="Normal 2 2 2 3 2 3 2 2 2 2" xfId="5080" xr:uid="{00000000-0005-0000-0000-0000081E0000}"/>
    <cellStyle name="Normal 2 2 2 3 2 3 2 2 2 2 2" xfId="13226" xr:uid="{00000000-0005-0000-0000-0000091E0000}"/>
    <cellStyle name="Normal 2 2 2 3 2 3 2 2 2 2 2 2" xfId="29522" xr:uid="{00000000-0005-0000-0000-00000A1E0000}"/>
    <cellStyle name="Normal 2 2 2 3 2 3 2 2 2 2 3" xfId="21376" xr:uid="{00000000-0005-0000-0000-00000B1E0000}"/>
    <cellStyle name="Normal 2 2 2 3 2 3 2 2 2 3" xfId="7897" xr:uid="{00000000-0005-0000-0000-00000C1E0000}"/>
    <cellStyle name="Normal 2 2 2 3 2 3 2 2 2 3 2" xfId="16043" xr:uid="{00000000-0005-0000-0000-00000D1E0000}"/>
    <cellStyle name="Normal 2 2 2 3 2 3 2 2 2 3 2 2" xfId="32339" xr:uid="{00000000-0005-0000-0000-00000E1E0000}"/>
    <cellStyle name="Normal 2 2 2 3 2 3 2 2 2 3 3" xfId="24193" xr:uid="{00000000-0005-0000-0000-00000F1E0000}"/>
    <cellStyle name="Normal 2 2 2 3 2 3 2 2 2 4" xfId="10744" xr:uid="{00000000-0005-0000-0000-0000101E0000}"/>
    <cellStyle name="Normal 2 2 2 3 2 3 2 2 2 4 2" xfId="27040" xr:uid="{00000000-0005-0000-0000-0000111E0000}"/>
    <cellStyle name="Normal 2 2 2 3 2 3 2 2 2 5" xfId="18894" xr:uid="{00000000-0005-0000-0000-0000121E0000}"/>
    <cellStyle name="Normal 2 2 2 3 2 3 2 2 3" xfId="3862" xr:uid="{00000000-0005-0000-0000-0000131E0000}"/>
    <cellStyle name="Normal 2 2 2 3 2 3 2 2 3 2" xfId="12008" xr:uid="{00000000-0005-0000-0000-0000141E0000}"/>
    <cellStyle name="Normal 2 2 2 3 2 3 2 2 3 2 2" xfId="28304" xr:uid="{00000000-0005-0000-0000-0000151E0000}"/>
    <cellStyle name="Normal 2 2 2 3 2 3 2 2 3 3" xfId="20158" xr:uid="{00000000-0005-0000-0000-0000161E0000}"/>
    <cellStyle name="Normal 2 2 2 3 2 3 2 2 4" xfId="6487" xr:uid="{00000000-0005-0000-0000-0000171E0000}"/>
    <cellStyle name="Normal 2 2 2 3 2 3 2 2 4 2" xfId="14633" xr:uid="{00000000-0005-0000-0000-0000181E0000}"/>
    <cellStyle name="Normal 2 2 2 3 2 3 2 2 4 2 2" xfId="30929" xr:uid="{00000000-0005-0000-0000-0000191E0000}"/>
    <cellStyle name="Normal 2 2 2 3 2 3 2 2 4 3" xfId="22783" xr:uid="{00000000-0005-0000-0000-00001A1E0000}"/>
    <cellStyle name="Normal 2 2 2 3 2 3 2 2 5" xfId="9334" xr:uid="{00000000-0005-0000-0000-00001B1E0000}"/>
    <cellStyle name="Normal 2 2 2 3 2 3 2 2 5 2" xfId="25630" xr:uid="{00000000-0005-0000-0000-00001C1E0000}"/>
    <cellStyle name="Normal 2 2 2 3 2 3 2 2 6" xfId="17484" xr:uid="{00000000-0005-0000-0000-00001D1E0000}"/>
    <cellStyle name="Normal 2 2 2 3 2 3 2 3" xfId="1893" xr:uid="{00000000-0005-0000-0000-00001E1E0000}"/>
    <cellStyle name="Normal 2 2 2 3 2 3 2 3 2" xfId="4471" xr:uid="{00000000-0005-0000-0000-00001F1E0000}"/>
    <cellStyle name="Normal 2 2 2 3 2 3 2 3 2 2" xfId="12617" xr:uid="{00000000-0005-0000-0000-0000201E0000}"/>
    <cellStyle name="Normal 2 2 2 3 2 3 2 3 2 2 2" xfId="28913" xr:uid="{00000000-0005-0000-0000-0000211E0000}"/>
    <cellStyle name="Normal 2 2 2 3 2 3 2 3 2 3" xfId="20767" xr:uid="{00000000-0005-0000-0000-0000221E0000}"/>
    <cellStyle name="Normal 2 2 2 3 2 3 2 3 3" xfId="7192" xr:uid="{00000000-0005-0000-0000-0000231E0000}"/>
    <cellStyle name="Normal 2 2 2 3 2 3 2 3 3 2" xfId="15338" xr:uid="{00000000-0005-0000-0000-0000241E0000}"/>
    <cellStyle name="Normal 2 2 2 3 2 3 2 3 3 2 2" xfId="31634" xr:uid="{00000000-0005-0000-0000-0000251E0000}"/>
    <cellStyle name="Normal 2 2 2 3 2 3 2 3 3 3" xfId="23488" xr:uid="{00000000-0005-0000-0000-0000261E0000}"/>
    <cellStyle name="Normal 2 2 2 3 2 3 2 3 4" xfId="10039" xr:uid="{00000000-0005-0000-0000-0000271E0000}"/>
    <cellStyle name="Normal 2 2 2 3 2 3 2 3 4 2" xfId="26335" xr:uid="{00000000-0005-0000-0000-0000281E0000}"/>
    <cellStyle name="Normal 2 2 2 3 2 3 2 3 5" xfId="18189" xr:uid="{00000000-0005-0000-0000-0000291E0000}"/>
    <cellStyle name="Normal 2 2 2 3 2 3 2 4" xfId="3253" xr:uid="{00000000-0005-0000-0000-00002A1E0000}"/>
    <cellStyle name="Normal 2 2 2 3 2 3 2 4 2" xfId="11399" xr:uid="{00000000-0005-0000-0000-00002B1E0000}"/>
    <cellStyle name="Normal 2 2 2 3 2 3 2 4 2 2" xfId="27695" xr:uid="{00000000-0005-0000-0000-00002C1E0000}"/>
    <cellStyle name="Normal 2 2 2 3 2 3 2 4 3" xfId="19549" xr:uid="{00000000-0005-0000-0000-00002D1E0000}"/>
    <cellStyle name="Normal 2 2 2 3 2 3 2 5" xfId="5782" xr:uid="{00000000-0005-0000-0000-00002E1E0000}"/>
    <cellStyle name="Normal 2 2 2 3 2 3 2 5 2" xfId="13928" xr:uid="{00000000-0005-0000-0000-00002F1E0000}"/>
    <cellStyle name="Normal 2 2 2 3 2 3 2 5 2 2" xfId="30224" xr:uid="{00000000-0005-0000-0000-0000301E0000}"/>
    <cellStyle name="Normal 2 2 2 3 2 3 2 5 3" xfId="22078" xr:uid="{00000000-0005-0000-0000-0000311E0000}"/>
    <cellStyle name="Normal 2 2 2 3 2 3 2 6" xfId="8629" xr:uid="{00000000-0005-0000-0000-0000321E0000}"/>
    <cellStyle name="Normal 2 2 2 3 2 3 2 6 2" xfId="24925" xr:uid="{00000000-0005-0000-0000-0000331E0000}"/>
    <cellStyle name="Normal 2 2 2 3 2 3 2 7" xfId="16779" xr:uid="{00000000-0005-0000-0000-0000341E0000}"/>
    <cellStyle name="Normal 2 2 2 3 2 3 3" xfId="844" xr:uid="{00000000-0005-0000-0000-0000351E0000}"/>
    <cellStyle name="Normal 2 2 2 3 2 3 3 2" xfId="2254" xr:uid="{00000000-0005-0000-0000-0000361E0000}"/>
    <cellStyle name="Normal 2 2 2 3 2 3 3 2 2" xfId="4784" xr:uid="{00000000-0005-0000-0000-0000371E0000}"/>
    <cellStyle name="Normal 2 2 2 3 2 3 3 2 2 2" xfId="12930" xr:uid="{00000000-0005-0000-0000-0000381E0000}"/>
    <cellStyle name="Normal 2 2 2 3 2 3 3 2 2 2 2" xfId="29226" xr:uid="{00000000-0005-0000-0000-0000391E0000}"/>
    <cellStyle name="Normal 2 2 2 3 2 3 3 2 2 3" xfId="21080" xr:uid="{00000000-0005-0000-0000-00003A1E0000}"/>
    <cellStyle name="Normal 2 2 2 3 2 3 3 2 3" xfId="7553" xr:uid="{00000000-0005-0000-0000-00003B1E0000}"/>
    <cellStyle name="Normal 2 2 2 3 2 3 3 2 3 2" xfId="15699" xr:uid="{00000000-0005-0000-0000-00003C1E0000}"/>
    <cellStyle name="Normal 2 2 2 3 2 3 3 2 3 2 2" xfId="31995" xr:uid="{00000000-0005-0000-0000-00003D1E0000}"/>
    <cellStyle name="Normal 2 2 2 3 2 3 3 2 3 3" xfId="23849" xr:uid="{00000000-0005-0000-0000-00003E1E0000}"/>
    <cellStyle name="Normal 2 2 2 3 2 3 3 2 4" xfId="10400" xr:uid="{00000000-0005-0000-0000-00003F1E0000}"/>
    <cellStyle name="Normal 2 2 2 3 2 3 3 2 4 2" xfId="26696" xr:uid="{00000000-0005-0000-0000-0000401E0000}"/>
    <cellStyle name="Normal 2 2 2 3 2 3 3 2 5" xfId="18550" xr:uid="{00000000-0005-0000-0000-0000411E0000}"/>
    <cellStyle name="Normal 2 2 2 3 2 3 3 3" xfId="3566" xr:uid="{00000000-0005-0000-0000-0000421E0000}"/>
    <cellStyle name="Normal 2 2 2 3 2 3 3 3 2" xfId="11712" xr:uid="{00000000-0005-0000-0000-0000431E0000}"/>
    <cellStyle name="Normal 2 2 2 3 2 3 3 3 2 2" xfId="28008" xr:uid="{00000000-0005-0000-0000-0000441E0000}"/>
    <cellStyle name="Normal 2 2 2 3 2 3 3 3 3" xfId="19862" xr:uid="{00000000-0005-0000-0000-0000451E0000}"/>
    <cellStyle name="Normal 2 2 2 3 2 3 3 4" xfId="6143" xr:uid="{00000000-0005-0000-0000-0000461E0000}"/>
    <cellStyle name="Normal 2 2 2 3 2 3 3 4 2" xfId="14289" xr:uid="{00000000-0005-0000-0000-0000471E0000}"/>
    <cellStyle name="Normal 2 2 2 3 2 3 3 4 2 2" xfId="30585" xr:uid="{00000000-0005-0000-0000-0000481E0000}"/>
    <cellStyle name="Normal 2 2 2 3 2 3 3 4 3" xfId="22439" xr:uid="{00000000-0005-0000-0000-0000491E0000}"/>
    <cellStyle name="Normal 2 2 2 3 2 3 3 5" xfId="8990" xr:uid="{00000000-0005-0000-0000-00004A1E0000}"/>
    <cellStyle name="Normal 2 2 2 3 2 3 3 5 2" xfId="25286" xr:uid="{00000000-0005-0000-0000-00004B1E0000}"/>
    <cellStyle name="Normal 2 2 2 3 2 3 3 6" xfId="17140" xr:uid="{00000000-0005-0000-0000-00004C1E0000}"/>
    <cellStyle name="Normal 2 2 2 3 2 3 4" xfId="1549" xr:uid="{00000000-0005-0000-0000-00004D1E0000}"/>
    <cellStyle name="Normal 2 2 2 3 2 3 4 2" xfId="4175" xr:uid="{00000000-0005-0000-0000-00004E1E0000}"/>
    <cellStyle name="Normal 2 2 2 3 2 3 4 2 2" xfId="12321" xr:uid="{00000000-0005-0000-0000-00004F1E0000}"/>
    <cellStyle name="Normal 2 2 2 3 2 3 4 2 2 2" xfId="28617" xr:uid="{00000000-0005-0000-0000-0000501E0000}"/>
    <cellStyle name="Normal 2 2 2 3 2 3 4 2 3" xfId="20471" xr:uid="{00000000-0005-0000-0000-0000511E0000}"/>
    <cellStyle name="Normal 2 2 2 3 2 3 4 3" xfId="6848" xr:uid="{00000000-0005-0000-0000-0000521E0000}"/>
    <cellStyle name="Normal 2 2 2 3 2 3 4 3 2" xfId="14994" xr:uid="{00000000-0005-0000-0000-0000531E0000}"/>
    <cellStyle name="Normal 2 2 2 3 2 3 4 3 2 2" xfId="31290" xr:uid="{00000000-0005-0000-0000-0000541E0000}"/>
    <cellStyle name="Normal 2 2 2 3 2 3 4 3 3" xfId="23144" xr:uid="{00000000-0005-0000-0000-0000551E0000}"/>
    <cellStyle name="Normal 2 2 2 3 2 3 4 4" xfId="9695" xr:uid="{00000000-0005-0000-0000-0000561E0000}"/>
    <cellStyle name="Normal 2 2 2 3 2 3 4 4 2" xfId="25991" xr:uid="{00000000-0005-0000-0000-0000571E0000}"/>
    <cellStyle name="Normal 2 2 2 3 2 3 4 5" xfId="17845" xr:uid="{00000000-0005-0000-0000-0000581E0000}"/>
    <cellStyle name="Normal 2 2 2 3 2 3 5" xfId="2957" xr:uid="{00000000-0005-0000-0000-0000591E0000}"/>
    <cellStyle name="Normal 2 2 2 3 2 3 5 2" xfId="11103" xr:uid="{00000000-0005-0000-0000-00005A1E0000}"/>
    <cellStyle name="Normal 2 2 2 3 2 3 5 2 2" xfId="27399" xr:uid="{00000000-0005-0000-0000-00005B1E0000}"/>
    <cellStyle name="Normal 2 2 2 3 2 3 5 3" xfId="19253" xr:uid="{00000000-0005-0000-0000-00005C1E0000}"/>
    <cellStyle name="Normal 2 2 2 3 2 3 6" xfId="5438" xr:uid="{00000000-0005-0000-0000-00005D1E0000}"/>
    <cellStyle name="Normal 2 2 2 3 2 3 6 2" xfId="13584" xr:uid="{00000000-0005-0000-0000-00005E1E0000}"/>
    <cellStyle name="Normal 2 2 2 3 2 3 6 2 2" xfId="29880" xr:uid="{00000000-0005-0000-0000-00005F1E0000}"/>
    <cellStyle name="Normal 2 2 2 3 2 3 6 3" xfId="21734" xr:uid="{00000000-0005-0000-0000-0000601E0000}"/>
    <cellStyle name="Normal 2 2 2 3 2 3 7" xfId="8285" xr:uid="{00000000-0005-0000-0000-0000611E0000}"/>
    <cellStyle name="Normal 2 2 2 3 2 3 7 2" xfId="24581" xr:uid="{00000000-0005-0000-0000-0000621E0000}"/>
    <cellStyle name="Normal 2 2 2 3 2 3 8" xfId="16435" xr:uid="{00000000-0005-0000-0000-0000631E0000}"/>
    <cellStyle name="Normal 2 2 2 3 2 4" xfId="220" xr:uid="{00000000-0005-0000-0000-0000641E0000}"/>
    <cellStyle name="Normal 2 2 2 3 2 4 2" xfId="564" xr:uid="{00000000-0005-0000-0000-0000651E0000}"/>
    <cellStyle name="Normal 2 2 2 3 2 4 2 2" xfId="1270" xr:uid="{00000000-0005-0000-0000-0000661E0000}"/>
    <cellStyle name="Normal 2 2 2 3 2 4 2 2 2" xfId="2680" xr:uid="{00000000-0005-0000-0000-0000671E0000}"/>
    <cellStyle name="Normal 2 2 2 3 2 4 2 2 2 2" xfId="5154" xr:uid="{00000000-0005-0000-0000-0000681E0000}"/>
    <cellStyle name="Normal 2 2 2 3 2 4 2 2 2 2 2" xfId="13300" xr:uid="{00000000-0005-0000-0000-0000691E0000}"/>
    <cellStyle name="Normal 2 2 2 3 2 4 2 2 2 2 2 2" xfId="29596" xr:uid="{00000000-0005-0000-0000-00006A1E0000}"/>
    <cellStyle name="Normal 2 2 2 3 2 4 2 2 2 2 3" xfId="21450" xr:uid="{00000000-0005-0000-0000-00006B1E0000}"/>
    <cellStyle name="Normal 2 2 2 3 2 4 2 2 2 3" xfId="7979" xr:uid="{00000000-0005-0000-0000-00006C1E0000}"/>
    <cellStyle name="Normal 2 2 2 3 2 4 2 2 2 3 2" xfId="16125" xr:uid="{00000000-0005-0000-0000-00006D1E0000}"/>
    <cellStyle name="Normal 2 2 2 3 2 4 2 2 2 3 2 2" xfId="32421" xr:uid="{00000000-0005-0000-0000-00006E1E0000}"/>
    <cellStyle name="Normal 2 2 2 3 2 4 2 2 2 3 3" xfId="24275" xr:uid="{00000000-0005-0000-0000-00006F1E0000}"/>
    <cellStyle name="Normal 2 2 2 3 2 4 2 2 2 4" xfId="10826" xr:uid="{00000000-0005-0000-0000-0000701E0000}"/>
    <cellStyle name="Normal 2 2 2 3 2 4 2 2 2 4 2" xfId="27122" xr:uid="{00000000-0005-0000-0000-0000711E0000}"/>
    <cellStyle name="Normal 2 2 2 3 2 4 2 2 2 5" xfId="18976" xr:uid="{00000000-0005-0000-0000-0000721E0000}"/>
    <cellStyle name="Normal 2 2 2 3 2 4 2 2 3" xfId="3936" xr:uid="{00000000-0005-0000-0000-0000731E0000}"/>
    <cellStyle name="Normal 2 2 2 3 2 4 2 2 3 2" xfId="12082" xr:uid="{00000000-0005-0000-0000-0000741E0000}"/>
    <cellStyle name="Normal 2 2 2 3 2 4 2 2 3 2 2" xfId="28378" xr:uid="{00000000-0005-0000-0000-0000751E0000}"/>
    <cellStyle name="Normal 2 2 2 3 2 4 2 2 3 3" xfId="20232" xr:uid="{00000000-0005-0000-0000-0000761E0000}"/>
    <cellStyle name="Normal 2 2 2 3 2 4 2 2 4" xfId="6569" xr:uid="{00000000-0005-0000-0000-0000771E0000}"/>
    <cellStyle name="Normal 2 2 2 3 2 4 2 2 4 2" xfId="14715" xr:uid="{00000000-0005-0000-0000-0000781E0000}"/>
    <cellStyle name="Normal 2 2 2 3 2 4 2 2 4 2 2" xfId="31011" xr:uid="{00000000-0005-0000-0000-0000791E0000}"/>
    <cellStyle name="Normal 2 2 2 3 2 4 2 2 4 3" xfId="22865" xr:uid="{00000000-0005-0000-0000-00007A1E0000}"/>
    <cellStyle name="Normal 2 2 2 3 2 4 2 2 5" xfId="9416" xr:uid="{00000000-0005-0000-0000-00007B1E0000}"/>
    <cellStyle name="Normal 2 2 2 3 2 4 2 2 5 2" xfId="25712" xr:uid="{00000000-0005-0000-0000-00007C1E0000}"/>
    <cellStyle name="Normal 2 2 2 3 2 4 2 2 6" xfId="17566" xr:uid="{00000000-0005-0000-0000-00007D1E0000}"/>
    <cellStyle name="Normal 2 2 2 3 2 4 2 3" xfId="1975" xr:uid="{00000000-0005-0000-0000-00007E1E0000}"/>
    <cellStyle name="Normal 2 2 2 3 2 4 2 3 2" xfId="4545" xr:uid="{00000000-0005-0000-0000-00007F1E0000}"/>
    <cellStyle name="Normal 2 2 2 3 2 4 2 3 2 2" xfId="12691" xr:uid="{00000000-0005-0000-0000-0000801E0000}"/>
    <cellStyle name="Normal 2 2 2 3 2 4 2 3 2 2 2" xfId="28987" xr:uid="{00000000-0005-0000-0000-0000811E0000}"/>
    <cellStyle name="Normal 2 2 2 3 2 4 2 3 2 3" xfId="20841" xr:uid="{00000000-0005-0000-0000-0000821E0000}"/>
    <cellStyle name="Normal 2 2 2 3 2 4 2 3 3" xfId="7274" xr:uid="{00000000-0005-0000-0000-0000831E0000}"/>
    <cellStyle name="Normal 2 2 2 3 2 4 2 3 3 2" xfId="15420" xr:uid="{00000000-0005-0000-0000-0000841E0000}"/>
    <cellStyle name="Normal 2 2 2 3 2 4 2 3 3 2 2" xfId="31716" xr:uid="{00000000-0005-0000-0000-0000851E0000}"/>
    <cellStyle name="Normal 2 2 2 3 2 4 2 3 3 3" xfId="23570" xr:uid="{00000000-0005-0000-0000-0000861E0000}"/>
    <cellStyle name="Normal 2 2 2 3 2 4 2 3 4" xfId="10121" xr:uid="{00000000-0005-0000-0000-0000871E0000}"/>
    <cellStyle name="Normal 2 2 2 3 2 4 2 3 4 2" xfId="26417" xr:uid="{00000000-0005-0000-0000-0000881E0000}"/>
    <cellStyle name="Normal 2 2 2 3 2 4 2 3 5" xfId="18271" xr:uid="{00000000-0005-0000-0000-0000891E0000}"/>
    <cellStyle name="Normal 2 2 2 3 2 4 2 4" xfId="3327" xr:uid="{00000000-0005-0000-0000-00008A1E0000}"/>
    <cellStyle name="Normal 2 2 2 3 2 4 2 4 2" xfId="11473" xr:uid="{00000000-0005-0000-0000-00008B1E0000}"/>
    <cellStyle name="Normal 2 2 2 3 2 4 2 4 2 2" xfId="27769" xr:uid="{00000000-0005-0000-0000-00008C1E0000}"/>
    <cellStyle name="Normal 2 2 2 3 2 4 2 4 3" xfId="19623" xr:uid="{00000000-0005-0000-0000-00008D1E0000}"/>
    <cellStyle name="Normal 2 2 2 3 2 4 2 5" xfId="5864" xr:uid="{00000000-0005-0000-0000-00008E1E0000}"/>
    <cellStyle name="Normal 2 2 2 3 2 4 2 5 2" xfId="14010" xr:uid="{00000000-0005-0000-0000-00008F1E0000}"/>
    <cellStyle name="Normal 2 2 2 3 2 4 2 5 2 2" xfId="30306" xr:uid="{00000000-0005-0000-0000-0000901E0000}"/>
    <cellStyle name="Normal 2 2 2 3 2 4 2 5 3" xfId="22160" xr:uid="{00000000-0005-0000-0000-0000911E0000}"/>
    <cellStyle name="Normal 2 2 2 3 2 4 2 6" xfId="8711" xr:uid="{00000000-0005-0000-0000-0000921E0000}"/>
    <cellStyle name="Normal 2 2 2 3 2 4 2 6 2" xfId="25007" xr:uid="{00000000-0005-0000-0000-0000931E0000}"/>
    <cellStyle name="Normal 2 2 2 3 2 4 2 7" xfId="16861" xr:uid="{00000000-0005-0000-0000-0000941E0000}"/>
    <cellStyle name="Normal 2 2 2 3 2 4 3" xfId="926" xr:uid="{00000000-0005-0000-0000-0000951E0000}"/>
    <cellStyle name="Normal 2 2 2 3 2 4 3 2" xfId="2336" xr:uid="{00000000-0005-0000-0000-0000961E0000}"/>
    <cellStyle name="Normal 2 2 2 3 2 4 3 2 2" xfId="4858" xr:uid="{00000000-0005-0000-0000-0000971E0000}"/>
    <cellStyle name="Normal 2 2 2 3 2 4 3 2 2 2" xfId="13004" xr:uid="{00000000-0005-0000-0000-0000981E0000}"/>
    <cellStyle name="Normal 2 2 2 3 2 4 3 2 2 2 2" xfId="29300" xr:uid="{00000000-0005-0000-0000-0000991E0000}"/>
    <cellStyle name="Normal 2 2 2 3 2 4 3 2 2 3" xfId="21154" xr:uid="{00000000-0005-0000-0000-00009A1E0000}"/>
    <cellStyle name="Normal 2 2 2 3 2 4 3 2 3" xfId="7635" xr:uid="{00000000-0005-0000-0000-00009B1E0000}"/>
    <cellStyle name="Normal 2 2 2 3 2 4 3 2 3 2" xfId="15781" xr:uid="{00000000-0005-0000-0000-00009C1E0000}"/>
    <cellStyle name="Normal 2 2 2 3 2 4 3 2 3 2 2" xfId="32077" xr:uid="{00000000-0005-0000-0000-00009D1E0000}"/>
    <cellStyle name="Normal 2 2 2 3 2 4 3 2 3 3" xfId="23931" xr:uid="{00000000-0005-0000-0000-00009E1E0000}"/>
    <cellStyle name="Normal 2 2 2 3 2 4 3 2 4" xfId="10482" xr:uid="{00000000-0005-0000-0000-00009F1E0000}"/>
    <cellStyle name="Normal 2 2 2 3 2 4 3 2 4 2" xfId="26778" xr:uid="{00000000-0005-0000-0000-0000A01E0000}"/>
    <cellStyle name="Normal 2 2 2 3 2 4 3 2 5" xfId="18632" xr:uid="{00000000-0005-0000-0000-0000A11E0000}"/>
    <cellStyle name="Normal 2 2 2 3 2 4 3 3" xfId="3640" xr:uid="{00000000-0005-0000-0000-0000A21E0000}"/>
    <cellStyle name="Normal 2 2 2 3 2 4 3 3 2" xfId="11786" xr:uid="{00000000-0005-0000-0000-0000A31E0000}"/>
    <cellStyle name="Normal 2 2 2 3 2 4 3 3 2 2" xfId="28082" xr:uid="{00000000-0005-0000-0000-0000A41E0000}"/>
    <cellStyle name="Normal 2 2 2 3 2 4 3 3 3" xfId="19936" xr:uid="{00000000-0005-0000-0000-0000A51E0000}"/>
    <cellStyle name="Normal 2 2 2 3 2 4 3 4" xfId="6225" xr:uid="{00000000-0005-0000-0000-0000A61E0000}"/>
    <cellStyle name="Normal 2 2 2 3 2 4 3 4 2" xfId="14371" xr:uid="{00000000-0005-0000-0000-0000A71E0000}"/>
    <cellStyle name="Normal 2 2 2 3 2 4 3 4 2 2" xfId="30667" xr:uid="{00000000-0005-0000-0000-0000A81E0000}"/>
    <cellStyle name="Normal 2 2 2 3 2 4 3 4 3" xfId="22521" xr:uid="{00000000-0005-0000-0000-0000A91E0000}"/>
    <cellStyle name="Normal 2 2 2 3 2 4 3 5" xfId="9072" xr:uid="{00000000-0005-0000-0000-0000AA1E0000}"/>
    <cellStyle name="Normal 2 2 2 3 2 4 3 5 2" xfId="25368" xr:uid="{00000000-0005-0000-0000-0000AB1E0000}"/>
    <cellStyle name="Normal 2 2 2 3 2 4 3 6" xfId="17222" xr:uid="{00000000-0005-0000-0000-0000AC1E0000}"/>
    <cellStyle name="Normal 2 2 2 3 2 4 4" xfId="1631" xr:uid="{00000000-0005-0000-0000-0000AD1E0000}"/>
    <cellStyle name="Normal 2 2 2 3 2 4 4 2" xfId="4249" xr:uid="{00000000-0005-0000-0000-0000AE1E0000}"/>
    <cellStyle name="Normal 2 2 2 3 2 4 4 2 2" xfId="12395" xr:uid="{00000000-0005-0000-0000-0000AF1E0000}"/>
    <cellStyle name="Normal 2 2 2 3 2 4 4 2 2 2" xfId="28691" xr:uid="{00000000-0005-0000-0000-0000B01E0000}"/>
    <cellStyle name="Normal 2 2 2 3 2 4 4 2 3" xfId="20545" xr:uid="{00000000-0005-0000-0000-0000B11E0000}"/>
    <cellStyle name="Normal 2 2 2 3 2 4 4 3" xfId="6930" xr:uid="{00000000-0005-0000-0000-0000B21E0000}"/>
    <cellStyle name="Normal 2 2 2 3 2 4 4 3 2" xfId="15076" xr:uid="{00000000-0005-0000-0000-0000B31E0000}"/>
    <cellStyle name="Normal 2 2 2 3 2 4 4 3 2 2" xfId="31372" xr:uid="{00000000-0005-0000-0000-0000B41E0000}"/>
    <cellStyle name="Normal 2 2 2 3 2 4 4 3 3" xfId="23226" xr:uid="{00000000-0005-0000-0000-0000B51E0000}"/>
    <cellStyle name="Normal 2 2 2 3 2 4 4 4" xfId="9777" xr:uid="{00000000-0005-0000-0000-0000B61E0000}"/>
    <cellStyle name="Normal 2 2 2 3 2 4 4 4 2" xfId="26073" xr:uid="{00000000-0005-0000-0000-0000B71E0000}"/>
    <cellStyle name="Normal 2 2 2 3 2 4 4 5" xfId="17927" xr:uid="{00000000-0005-0000-0000-0000B81E0000}"/>
    <cellStyle name="Normal 2 2 2 3 2 4 5" xfId="3031" xr:uid="{00000000-0005-0000-0000-0000B91E0000}"/>
    <cellStyle name="Normal 2 2 2 3 2 4 5 2" xfId="11177" xr:uid="{00000000-0005-0000-0000-0000BA1E0000}"/>
    <cellStyle name="Normal 2 2 2 3 2 4 5 2 2" xfId="27473" xr:uid="{00000000-0005-0000-0000-0000BB1E0000}"/>
    <cellStyle name="Normal 2 2 2 3 2 4 5 3" xfId="19327" xr:uid="{00000000-0005-0000-0000-0000BC1E0000}"/>
    <cellStyle name="Normal 2 2 2 3 2 4 6" xfId="5520" xr:uid="{00000000-0005-0000-0000-0000BD1E0000}"/>
    <cellStyle name="Normal 2 2 2 3 2 4 6 2" xfId="13666" xr:uid="{00000000-0005-0000-0000-0000BE1E0000}"/>
    <cellStyle name="Normal 2 2 2 3 2 4 6 2 2" xfId="29962" xr:uid="{00000000-0005-0000-0000-0000BF1E0000}"/>
    <cellStyle name="Normal 2 2 2 3 2 4 6 3" xfId="21816" xr:uid="{00000000-0005-0000-0000-0000C01E0000}"/>
    <cellStyle name="Normal 2 2 2 3 2 4 7" xfId="8367" xr:uid="{00000000-0005-0000-0000-0000C11E0000}"/>
    <cellStyle name="Normal 2 2 2 3 2 4 7 2" xfId="24663" xr:uid="{00000000-0005-0000-0000-0000C21E0000}"/>
    <cellStyle name="Normal 2 2 2 3 2 4 8" xfId="16517" xr:uid="{00000000-0005-0000-0000-0000C31E0000}"/>
    <cellStyle name="Normal 2 2 2 3 2 5" xfId="302" xr:uid="{00000000-0005-0000-0000-0000C41E0000}"/>
    <cellStyle name="Normal 2 2 2 3 2 5 2" xfId="646" xr:uid="{00000000-0005-0000-0000-0000C51E0000}"/>
    <cellStyle name="Normal 2 2 2 3 2 5 2 2" xfId="1352" xr:uid="{00000000-0005-0000-0000-0000C61E0000}"/>
    <cellStyle name="Normal 2 2 2 3 2 5 2 2 2" xfId="2762" xr:uid="{00000000-0005-0000-0000-0000C71E0000}"/>
    <cellStyle name="Normal 2 2 2 3 2 5 2 2 2 2" xfId="5228" xr:uid="{00000000-0005-0000-0000-0000C81E0000}"/>
    <cellStyle name="Normal 2 2 2 3 2 5 2 2 2 2 2" xfId="13374" xr:uid="{00000000-0005-0000-0000-0000C91E0000}"/>
    <cellStyle name="Normal 2 2 2 3 2 5 2 2 2 2 2 2" xfId="29670" xr:uid="{00000000-0005-0000-0000-0000CA1E0000}"/>
    <cellStyle name="Normal 2 2 2 3 2 5 2 2 2 2 3" xfId="21524" xr:uid="{00000000-0005-0000-0000-0000CB1E0000}"/>
    <cellStyle name="Normal 2 2 2 3 2 5 2 2 2 3" xfId="8061" xr:uid="{00000000-0005-0000-0000-0000CC1E0000}"/>
    <cellStyle name="Normal 2 2 2 3 2 5 2 2 2 3 2" xfId="16207" xr:uid="{00000000-0005-0000-0000-0000CD1E0000}"/>
    <cellStyle name="Normal 2 2 2 3 2 5 2 2 2 3 2 2" xfId="32503" xr:uid="{00000000-0005-0000-0000-0000CE1E0000}"/>
    <cellStyle name="Normal 2 2 2 3 2 5 2 2 2 3 3" xfId="24357" xr:uid="{00000000-0005-0000-0000-0000CF1E0000}"/>
    <cellStyle name="Normal 2 2 2 3 2 5 2 2 2 4" xfId="10908" xr:uid="{00000000-0005-0000-0000-0000D01E0000}"/>
    <cellStyle name="Normal 2 2 2 3 2 5 2 2 2 4 2" xfId="27204" xr:uid="{00000000-0005-0000-0000-0000D11E0000}"/>
    <cellStyle name="Normal 2 2 2 3 2 5 2 2 2 5" xfId="19058" xr:uid="{00000000-0005-0000-0000-0000D21E0000}"/>
    <cellStyle name="Normal 2 2 2 3 2 5 2 2 3" xfId="4010" xr:uid="{00000000-0005-0000-0000-0000D31E0000}"/>
    <cellStyle name="Normal 2 2 2 3 2 5 2 2 3 2" xfId="12156" xr:uid="{00000000-0005-0000-0000-0000D41E0000}"/>
    <cellStyle name="Normal 2 2 2 3 2 5 2 2 3 2 2" xfId="28452" xr:uid="{00000000-0005-0000-0000-0000D51E0000}"/>
    <cellStyle name="Normal 2 2 2 3 2 5 2 2 3 3" xfId="20306" xr:uid="{00000000-0005-0000-0000-0000D61E0000}"/>
    <cellStyle name="Normal 2 2 2 3 2 5 2 2 4" xfId="6651" xr:uid="{00000000-0005-0000-0000-0000D71E0000}"/>
    <cellStyle name="Normal 2 2 2 3 2 5 2 2 4 2" xfId="14797" xr:uid="{00000000-0005-0000-0000-0000D81E0000}"/>
    <cellStyle name="Normal 2 2 2 3 2 5 2 2 4 2 2" xfId="31093" xr:uid="{00000000-0005-0000-0000-0000D91E0000}"/>
    <cellStyle name="Normal 2 2 2 3 2 5 2 2 4 3" xfId="22947" xr:uid="{00000000-0005-0000-0000-0000DA1E0000}"/>
    <cellStyle name="Normal 2 2 2 3 2 5 2 2 5" xfId="9498" xr:uid="{00000000-0005-0000-0000-0000DB1E0000}"/>
    <cellStyle name="Normal 2 2 2 3 2 5 2 2 5 2" xfId="25794" xr:uid="{00000000-0005-0000-0000-0000DC1E0000}"/>
    <cellStyle name="Normal 2 2 2 3 2 5 2 2 6" xfId="17648" xr:uid="{00000000-0005-0000-0000-0000DD1E0000}"/>
    <cellStyle name="Normal 2 2 2 3 2 5 2 3" xfId="2057" xr:uid="{00000000-0005-0000-0000-0000DE1E0000}"/>
    <cellStyle name="Normal 2 2 2 3 2 5 2 3 2" xfId="4619" xr:uid="{00000000-0005-0000-0000-0000DF1E0000}"/>
    <cellStyle name="Normal 2 2 2 3 2 5 2 3 2 2" xfId="12765" xr:uid="{00000000-0005-0000-0000-0000E01E0000}"/>
    <cellStyle name="Normal 2 2 2 3 2 5 2 3 2 2 2" xfId="29061" xr:uid="{00000000-0005-0000-0000-0000E11E0000}"/>
    <cellStyle name="Normal 2 2 2 3 2 5 2 3 2 3" xfId="20915" xr:uid="{00000000-0005-0000-0000-0000E21E0000}"/>
    <cellStyle name="Normal 2 2 2 3 2 5 2 3 3" xfId="7356" xr:uid="{00000000-0005-0000-0000-0000E31E0000}"/>
    <cellStyle name="Normal 2 2 2 3 2 5 2 3 3 2" xfId="15502" xr:uid="{00000000-0005-0000-0000-0000E41E0000}"/>
    <cellStyle name="Normal 2 2 2 3 2 5 2 3 3 2 2" xfId="31798" xr:uid="{00000000-0005-0000-0000-0000E51E0000}"/>
    <cellStyle name="Normal 2 2 2 3 2 5 2 3 3 3" xfId="23652" xr:uid="{00000000-0005-0000-0000-0000E61E0000}"/>
    <cellStyle name="Normal 2 2 2 3 2 5 2 3 4" xfId="10203" xr:uid="{00000000-0005-0000-0000-0000E71E0000}"/>
    <cellStyle name="Normal 2 2 2 3 2 5 2 3 4 2" xfId="26499" xr:uid="{00000000-0005-0000-0000-0000E81E0000}"/>
    <cellStyle name="Normal 2 2 2 3 2 5 2 3 5" xfId="18353" xr:uid="{00000000-0005-0000-0000-0000E91E0000}"/>
    <cellStyle name="Normal 2 2 2 3 2 5 2 4" xfId="3401" xr:uid="{00000000-0005-0000-0000-0000EA1E0000}"/>
    <cellStyle name="Normal 2 2 2 3 2 5 2 4 2" xfId="11547" xr:uid="{00000000-0005-0000-0000-0000EB1E0000}"/>
    <cellStyle name="Normal 2 2 2 3 2 5 2 4 2 2" xfId="27843" xr:uid="{00000000-0005-0000-0000-0000EC1E0000}"/>
    <cellStyle name="Normal 2 2 2 3 2 5 2 4 3" xfId="19697" xr:uid="{00000000-0005-0000-0000-0000ED1E0000}"/>
    <cellStyle name="Normal 2 2 2 3 2 5 2 5" xfId="5946" xr:uid="{00000000-0005-0000-0000-0000EE1E0000}"/>
    <cellStyle name="Normal 2 2 2 3 2 5 2 5 2" xfId="14092" xr:uid="{00000000-0005-0000-0000-0000EF1E0000}"/>
    <cellStyle name="Normal 2 2 2 3 2 5 2 5 2 2" xfId="30388" xr:uid="{00000000-0005-0000-0000-0000F01E0000}"/>
    <cellStyle name="Normal 2 2 2 3 2 5 2 5 3" xfId="22242" xr:uid="{00000000-0005-0000-0000-0000F11E0000}"/>
    <cellStyle name="Normal 2 2 2 3 2 5 2 6" xfId="8793" xr:uid="{00000000-0005-0000-0000-0000F21E0000}"/>
    <cellStyle name="Normal 2 2 2 3 2 5 2 6 2" xfId="25089" xr:uid="{00000000-0005-0000-0000-0000F31E0000}"/>
    <cellStyle name="Normal 2 2 2 3 2 5 2 7" xfId="16943" xr:uid="{00000000-0005-0000-0000-0000F41E0000}"/>
    <cellStyle name="Normal 2 2 2 3 2 5 3" xfId="1008" xr:uid="{00000000-0005-0000-0000-0000F51E0000}"/>
    <cellStyle name="Normal 2 2 2 3 2 5 3 2" xfId="2418" xr:uid="{00000000-0005-0000-0000-0000F61E0000}"/>
    <cellStyle name="Normal 2 2 2 3 2 5 3 2 2" xfId="4932" xr:uid="{00000000-0005-0000-0000-0000F71E0000}"/>
    <cellStyle name="Normal 2 2 2 3 2 5 3 2 2 2" xfId="13078" xr:uid="{00000000-0005-0000-0000-0000F81E0000}"/>
    <cellStyle name="Normal 2 2 2 3 2 5 3 2 2 2 2" xfId="29374" xr:uid="{00000000-0005-0000-0000-0000F91E0000}"/>
    <cellStyle name="Normal 2 2 2 3 2 5 3 2 2 3" xfId="21228" xr:uid="{00000000-0005-0000-0000-0000FA1E0000}"/>
    <cellStyle name="Normal 2 2 2 3 2 5 3 2 3" xfId="7717" xr:uid="{00000000-0005-0000-0000-0000FB1E0000}"/>
    <cellStyle name="Normal 2 2 2 3 2 5 3 2 3 2" xfId="15863" xr:uid="{00000000-0005-0000-0000-0000FC1E0000}"/>
    <cellStyle name="Normal 2 2 2 3 2 5 3 2 3 2 2" xfId="32159" xr:uid="{00000000-0005-0000-0000-0000FD1E0000}"/>
    <cellStyle name="Normal 2 2 2 3 2 5 3 2 3 3" xfId="24013" xr:uid="{00000000-0005-0000-0000-0000FE1E0000}"/>
    <cellStyle name="Normal 2 2 2 3 2 5 3 2 4" xfId="10564" xr:uid="{00000000-0005-0000-0000-0000FF1E0000}"/>
    <cellStyle name="Normal 2 2 2 3 2 5 3 2 4 2" xfId="26860" xr:uid="{00000000-0005-0000-0000-0000001F0000}"/>
    <cellStyle name="Normal 2 2 2 3 2 5 3 2 5" xfId="18714" xr:uid="{00000000-0005-0000-0000-0000011F0000}"/>
    <cellStyle name="Normal 2 2 2 3 2 5 3 3" xfId="3714" xr:uid="{00000000-0005-0000-0000-0000021F0000}"/>
    <cellStyle name="Normal 2 2 2 3 2 5 3 3 2" xfId="11860" xr:uid="{00000000-0005-0000-0000-0000031F0000}"/>
    <cellStyle name="Normal 2 2 2 3 2 5 3 3 2 2" xfId="28156" xr:uid="{00000000-0005-0000-0000-0000041F0000}"/>
    <cellStyle name="Normal 2 2 2 3 2 5 3 3 3" xfId="20010" xr:uid="{00000000-0005-0000-0000-0000051F0000}"/>
    <cellStyle name="Normal 2 2 2 3 2 5 3 4" xfId="6307" xr:uid="{00000000-0005-0000-0000-0000061F0000}"/>
    <cellStyle name="Normal 2 2 2 3 2 5 3 4 2" xfId="14453" xr:uid="{00000000-0005-0000-0000-0000071F0000}"/>
    <cellStyle name="Normal 2 2 2 3 2 5 3 4 2 2" xfId="30749" xr:uid="{00000000-0005-0000-0000-0000081F0000}"/>
    <cellStyle name="Normal 2 2 2 3 2 5 3 4 3" xfId="22603" xr:uid="{00000000-0005-0000-0000-0000091F0000}"/>
    <cellStyle name="Normal 2 2 2 3 2 5 3 5" xfId="9154" xr:uid="{00000000-0005-0000-0000-00000A1F0000}"/>
    <cellStyle name="Normal 2 2 2 3 2 5 3 5 2" xfId="25450" xr:uid="{00000000-0005-0000-0000-00000B1F0000}"/>
    <cellStyle name="Normal 2 2 2 3 2 5 3 6" xfId="17304" xr:uid="{00000000-0005-0000-0000-00000C1F0000}"/>
    <cellStyle name="Normal 2 2 2 3 2 5 4" xfId="1713" xr:uid="{00000000-0005-0000-0000-00000D1F0000}"/>
    <cellStyle name="Normal 2 2 2 3 2 5 4 2" xfId="4323" xr:uid="{00000000-0005-0000-0000-00000E1F0000}"/>
    <cellStyle name="Normal 2 2 2 3 2 5 4 2 2" xfId="12469" xr:uid="{00000000-0005-0000-0000-00000F1F0000}"/>
    <cellStyle name="Normal 2 2 2 3 2 5 4 2 2 2" xfId="28765" xr:uid="{00000000-0005-0000-0000-0000101F0000}"/>
    <cellStyle name="Normal 2 2 2 3 2 5 4 2 3" xfId="20619" xr:uid="{00000000-0005-0000-0000-0000111F0000}"/>
    <cellStyle name="Normal 2 2 2 3 2 5 4 3" xfId="7012" xr:uid="{00000000-0005-0000-0000-0000121F0000}"/>
    <cellStyle name="Normal 2 2 2 3 2 5 4 3 2" xfId="15158" xr:uid="{00000000-0005-0000-0000-0000131F0000}"/>
    <cellStyle name="Normal 2 2 2 3 2 5 4 3 2 2" xfId="31454" xr:uid="{00000000-0005-0000-0000-0000141F0000}"/>
    <cellStyle name="Normal 2 2 2 3 2 5 4 3 3" xfId="23308" xr:uid="{00000000-0005-0000-0000-0000151F0000}"/>
    <cellStyle name="Normal 2 2 2 3 2 5 4 4" xfId="9859" xr:uid="{00000000-0005-0000-0000-0000161F0000}"/>
    <cellStyle name="Normal 2 2 2 3 2 5 4 4 2" xfId="26155" xr:uid="{00000000-0005-0000-0000-0000171F0000}"/>
    <cellStyle name="Normal 2 2 2 3 2 5 4 5" xfId="18009" xr:uid="{00000000-0005-0000-0000-0000181F0000}"/>
    <cellStyle name="Normal 2 2 2 3 2 5 5" xfId="3105" xr:uid="{00000000-0005-0000-0000-0000191F0000}"/>
    <cellStyle name="Normal 2 2 2 3 2 5 5 2" xfId="11251" xr:uid="{00000000-0005-0000-0000-00001A1F0000}"/>
    <cellStyle name="Normal 2 2 2 3 2 5 5 2 2" xfId="27547" xr:uid="{00000000-0005-0000-0000-00001B1F0000}"/>
    <cellStyle name="Normal 2 2 2 3 2 5 5 3" xfId="19401" xr:uid="{00000000-0005-0000-0000-00001C1F0000}"/>
    <cellStyle name="Normal 2 2 2 3 2 5 6" xfId="5602" xr:uid="{00000000-0005-0000-0000-00001D1F0000}"/>
    <cellStyle name="Normal 2 2 2 3 2 5 6 2" xfId="13748" xr:uid="{00000000-0005-0000-0000-00001E1F0000}"/>
    <cellStyle name="Normal 2 2 2 3 2 5 6 2 2" xfId="30044" xr:uid="{00000000-0005-0000-0000-00001F1F0000}"/>
    <cellStyle name="Normal 2 2 2 3 2 5 6 3" xfId="21898" xr:uid="{00000000-0005-0000-0000-0000201F0000}"/>
    <cellStyle name="Normal 2 2 2 3 2 5 7" xfId="8449" xr:uid="{00000000-0005-0000-0000-0000211F0000}"/>
    <cellStyle name="Normal 2 2 2 3 2 5 7 2" xfId="24745" xr:uid="{00000000-0005-0000-0000-0000221F0000}"/>
    <cellStyle name="Normal 2 2 2 3 2 5 8" xfId="16599" xr:uid="{00000000-0005-0000-0000-0000231F0000}"/>
    <cellStyle name="Normal 2 2 2 3 2 6" xfId="392" xr:uid="{00000000-0005-0000-0000-0000241F0000}"/>
    <cellStyle name="Normal 2 2 2 3 2 6 2" xfId="1098" xr:uid="{00000000-0005-0000-0000-0000251F0000}"/>
    <cellStyle name="Normal 2 2 2 3 2 6 2 2" xfId="2508" xr:uid="{00000000-0005-0000-0000-0000261F0000}"/>
    <cellStyle name="Normal 2 2 2 3 2 6 2 2 2" xfId="5006" xr:uid="{00000000-0005-0000-0000-0000271F0000}"/>
    <cellStyle name="Normal 2 2 2 3 2 6 2 2 2 2" xfId="13152" xr:uid="{00000000-0005-0000-0000-0000281F0000}"/>
    <cellStyle name="Normal 2 2 2 3 2 6 2 2 2 2 2" xfId="29448" xr:uid="{00000000-0005-0000-0000-0000291F0000}"/>
    <cellStyle name="Normal 2 2 2 3 2 6 2 2 2 3" xfId="21302" xr:uid="{00000000-0005-0000-0000-00002A1F0000}"/>
    <cellStyle name="Normal 2 2 2 3 2 6 2 2 3" xfId="7807" xr:uid="{00000000-0005-0000-0000-00002B1F0000}"/>
    <cellStyle name="Normal 2 2 2 3 2 6 2 2 3 2" xfId="15953" xr:uid="{00000000-0005-0000-0000-00002C1F0000}"/>
    <cellStyle name="Normal 2 2 2 3 2 6 2 2 3 2 2" xfId="32249" xr:uid="{00000000-0005-0000-0000-00002D1F0000}"/>
    <cellStyle name="Normal 2 2 2 3 2 6 2 2 3 3" xfId="24103" xr:uid="{00000000-0005-0000-0000-00002E1F0000}"/>
    <cellStyle name="Normal 2 2 2 3 2 6 2 2 4" xfId="10654" xr:uid="{00000000-0005-0000-0000-00002F1F0000}"/>
    <cellStyle name="Normal 2 2 2 3 2 6 2 2 4 2" xfId="26950" xr:uid="{00000000-0005-0000-0000-0000301F0000}"/>
    <cellStyle name="Normal 2 2 2 3 2 6 2 2 5" xfId="18804" xr:uid="{00000000-0005-0000-0000-0000311F0000}"/>
    <cellStyle name="Normal 2 2 2 3 2 6 2 3" xfId="3788" xr:uid="{00000000-0005-0000-0000-0000321F0000}"/>
    <cellStyle name="Normal 2 2 2 3 2 6 2 3 2" xfId="11934" xr:uid="{00000000-0005-0000-0000-0000331F0000}"/>
    <cellStyle name="Normal 2 2 2 3 2 6 2 3 2 2" xfId="28230" xr:uid="{00000000-0005-0000-0000-0000341F0000}"/>
    <cellStyle name="Normal 2 2 2 3 2 6 2 3 3" xfId="20084" xr:uid="{00000000-0005-0000-0000-0000351F0000}"/>
    <cellStyle name="Normal 2 2 2 3 2 6 2 4" xfId="6397" xr:uid="{00000000-0005-0000-0000-0000361F0000}"/>
    <cellStyle name="Normal 2 2 2 3 2 6 2 4 2" xfId="14543" xr:uid="{00000000-0005-0000-0000-0000371F0000}"/>
    <cellStyle name="Normal 2 2 2 3 2 6 2 4 2 2" xfId="30839" xr:uid="{00000000-0005-0000-0000-0000381F0000}"/>
    <cellStyle name="Normal 2 2 2 3 2 6 2 4 3" xfId="22693" xr:uid="{00000000-0005-0000-0000-0000391F0000}"/>
    <cellStyle name="Normal 2 2 2 3 2 6 2 5" xfId="9244" xr:uid="{00000000-0005-0000-0000-00003A1F0000}"/>
    <cellStyle name="Normal 2 2 2 3 2 6 2 5 2" xfId="25540" xr:uid="{00000000-0005-0000-0000-00003B1F0000}"/>
    <cellStyle name="Normal 2 2 2 3 2 6 2 6" xfId="17394" xr:uid="{00000000-0005-0000-0000-00003C1F0000}"/>
    <cellStyle name="Normal 2 2 2 3 2 6 3" xfId="1803" xr:uid="{00000000-0005-0000-0000-00003D1F0000}"/>
    <cellStyle name="Normal 2 2 2 3 2 6 3 2" xfId="4397" xr:uid="{00000000-0005-0000-0000-00003E1F0000}"/>
    <cellStyle name="Normal 2 2 2 3 2 6 3 2 2" xfId="12543" xr:uid="{00000000-0005-0000-0000-00003F1F0000}"/>
    <cellStyle name="Normal 2 2 2 3 2 6 3 2 2 2" xfId="28839" xr:uid="{00000000-0005-0000-0000-0000401F0000}"/>
    <cellStyle name="Normal 2 2 2 3 2 6 3 2 3" xfId="20693" xr:uid="{00000000-0005-0000-0000-0000411F0000}"/>
    <cellStyle name="Normal 2 2 2 3 2 6 3 3" xfId="7102" xr:uid="{00000000-0005-0000-0000-0000421F0000}"/>
    <cellStyle name="Normal 2 2 2 3 2 6 3 3 2" xfId="15248" xr:uid="{00000000-0005-0000-0000-0000431F0000}"/>
    <cellStyle name="Normal 2 2 2 3 2 6 3 3 2 2" xfId="31544" xr:uid="{00000000-0005-0000-0000-0000441F0000}"/>
    <cellStyle name="Normal 2 2 2 3 2 6 3 3 3" xfId="23398" xr:uid="{00000000-0005-0000-0000-0000451F0000}"/>
    <cellStyle name="Normal 2 2 2 3 2 6 3 4" xfId="9949" xr:uid="{00000000-0005-0000-0000-0000461F0000}"/>
    <cellStyle name="Normal 2 2 2 3 2 6 3 4 2" xfId="26245" xr:uid="{00000000-0005-0000-0000-0000471F0000}"/>
    <cellStyle name="Normal 2 2 2 3 2 6 3 5" xfId="18099" xr:uid="{00000000-0005-0000-0000-0000481F0000}"/>
    <cellStyle name="Normal 2 2 2 3 2 6 4" xfId="3179" xr:uid="{00000000-0005-0000-0000-0000491F0000}"/>
    <cellStyle name="Normal 2 2 2 3 2 6 4 2" xfId="11325" xr:uid="{00000000-0005-0000-0000-00004A1F0000}"/>
    <cellStyle name="Normal 2 2 2 3 2 6 4 2 2" xfId="27621" xr:uid="{00000000-0005-0000-0000-00004B1F0000}"/>
    <cellStyle name="Normal 2 2 2 3 2 6 4 3" xfId="19475" xr:uid="{00000000-0005-0000-0000-00004C1F0000}"/>
    <cellStyle name="Normal 2 2 2 3 2 6 5" xfId="5692" xr:uid="{00000000-0005-0000-0000-00004D1F0000}"/>
    <cellStyle name="Normal 2 2 2 3 2 6 5 2" xfId="13838" xr:uid="{00000000-0005-0000-0000-00004E1F0000}"/>
    <cellStyle name="Normal 2 2 2 3 2 6 5 2 2" xfId="30134" xr:uid="{00000000-0005-0000-0000-00004F1F0000}"/>
    <cellStyle name="Normal 2 2 2 3 2 6 5 3" xfId="21988" xr:uid="{00000000-0005-0000-0000-0000501F0000}"/>
    <cellStyle name="Normal 2 2 2 3 2 6 6" xfId="8539" xr:uid="{00000000-0005-0000-0000-0000511F0000}"/>
    <cellStyle name="Normal 2 2 2 3 2 6 6 2" xfId="24835" xr:uid="{00000000-0005-0000-0000-0000521F0000}"/>
    <cellStyle name="Normal 2 2 2 3 2 6 7" xfId="16689" xr:uid="{00000000-0005-0000-0000-0000531F0000}"/>
    <cellStyle name="Normal 2 2 2 3 2 7" xfId="754" xr:uid="{00000000-0005-0000-0000-0000541F0000}"/>
    <cellStyle name="Normal 2 2 2 3 2 7 2" xfId="2164" xr:uid="{00000000-0005-0000-0000-0000551F0000}"/>
    <cellStyle name="Normal 2 2 2 3 2 7 2 2" xfId="4710" xr:uid="{00000000-0005-0000-0000-0000561F0000}"/>
    <cellStyle name="Normal 2 2 2 3 2 7 2 2 2" xfId="12856" xr:uid="{00000000-0005-0000-0000-0000571F0000}"/>
    <cellStyle name="Normal 2 2 2 3 2 7 2 2 2 2" xfId="29152" xr:uid="{00000000-0005-0000-0000-0000581F0000}"/>
    <cellStyle name="Normal 2 2 2 3 2 7 2 2 3" xfId="21006" xr:uid="{00000000-0005-0000-0000-0000591F0000}"/>
    <cellStyle name="Normal 2 2 2 3 2 7 2 3" xfId="7463" xr:uid="{00000000-0005-0000-0000-00005A1F0000}"/>
    <cellStyle name="Normal 2 2 2 3 2 7 2 3 2" xfId="15609" xr:uid="{00000000-0005-0000-0000-00005B1F0000}"/>
    <cellStyle name="Normal 2 2 2 3 2 7 2 3 2 2" xfId="31905" xr:uid="{00000000-0005-0000-0000-00005C1F0000}"/>
    <cellStyle name="Normal 2 2 2 3 2 7 2 3 3" xfId="23759" xr:uid="{00000000-0005-0000-0000-00005D1F0000}"/>
    <cellStyle name="Normal 2 2 2 3 2 7 2 4" xfId="10310" xr:uid="{00000000-0005-0000-0000-00005E1F0000}"/>
    <cellStyle name="Normal 2 2 2 3 2 7 2 4 2" xfId="26606" xr:uid="{00000000-0005-0000-0000-00005F1F0000}"/>
    <cellStyle name="Normal 2 2 2 3 2 7 2 5" xfId="18460" xr:uid="{00000000-0005-0000-0000-0000601F0000}"/>
    <cellStyle name="Normal 2 2 2 3 2 7 3" xfId="3492" xr:uid="{00000000-0005-0000-0000-0000611F0000}"/>
    <cellStyle name="Normal 2 2 2 3 2 7 3 2" xfId="11638" xr:uid="{00000000-0005-0000-0000-0000621F0000}"/>
    <cellStyle name="Normal 2 2 2 3 2 7 3 2 2" xfId="27934" xr:uid="{00000000-0005-0000-0000-0000631F0000}"/>
    <cellStyle name="Normal 2 2 2 3 2 7 3 3" xfId="19788" xr:uid="{00000000-0005-0000-0000-0000641F0000}"/>
    <cellStyle name="Normal 2 2 2 3 2 7 4" xfId="6053" xr:uid="{00000000-0005-0000-0000-0000651F0000}"/>
    <cellStyle name="Normal 2 2 2 3 2 7 4 2" xfId="14199" xr:uid="{00000000-0005-0000-0000-0000661F0000}"/>
    <cellStyle name="Normal 2 2 2 3 2 7 4 2 2" xfId="30495" xr:uid="{00000000-0005-0000-0000-0000671F0000}"/>
    <cellStyle name="Normal 2 2 2 3 2 7 4 3" xfId="22349" xr:uid="{00000000-0005-0000-0000-0000681F0000}"/>
    <cellStyle name="Normal 2 2 2 3 2 7 5" xfId="8900" xr:uid="{00000000-0005-0000-0000-0000691F0000}"/>
    <cellStyle name="Normal 2 2 2 3 2 7 5 2" xfId="25196" xr:uid="{00000000-0005-0000-0000-00006A1F0000}"/>
    <cellStyle name="Normal 2 2 2 3 2 7 6" xfId="17050" xr:uid="{00000000-0005-0000-0000-00006B1F0000}"/>
    <cellStyle name="Normal 2 2 2 3 2 8" xfId="1459" xr:uid="{00000000-0005-0000-0000-00006C1F0000}"/>
    <cellStyle name="Normal 2 2 2 3 2 8 2" xfId="4101" xr:uid="{00000000-0005-0000-0000-00006D1F0000}"/>
    <cellStyle name="Normal 2 2 2 3 2 8 2 2" xfId="12247" xr:uid="{00000000-0005-0000-0000-00006E1F0000}"/>
    <cellStyle name="Normal 2 2 2 3 2 8 2 2 2" xfId="28543" xr:uid="{00000000-0005-0000-0000-00006F1F0000}"/>
    <cellStyle name="Normal 2 2 2 3 2 8 2 3" xfId="20397" xr:uid="{00000000-0005-0000-0000-0000701F0000}"/>
    <cellStyle name="Normal 2 2 2 3 2 8 3" xfId="6758" xr:uid="{00000000-0005-0000-0000-0000711F0000}"/>
    <cellStyle name="Normal 2 2 2 3 2 8 3 2" xfId="14904" xr:uid="{00000000-0005-0000-0000-0000721F0000}"/>
    <cellStyle name="Normal 2 2 2 3 2 8 3 2 2" xfId="31200" xr:uid="{00000000-0005-0000-0000-0000731F0000}"/>
    <cellStyle name="Normal 2 2 2 3 2 8 3 3" xfId="23054" xr:uid="{00000000-0005-0000-0000-0000741F0000}"/>
    <cellStyle name="Normal 2 2 2 3 2 8 4" xfId="9605" xr:uid="{00000000-0005-0000-0000-0000751F0000}"/>
    <cellStyle name="Normal 2 2 2 3 2 8 4 2" xfId="25901" xr:uid="{00000000-0005-0000-0000-0000761F0000}"/>
    <cellStyle name="Normal 2 2 2 3 2 8 5" xfId="17755" xr:uid="{00000000-0005-0000-0000-0000771F0000}"/>
    <cellStyle name="Normal 2 2 2 3 2 9" xfId="2883" xr:uid="{00000000-0005-0000-0000-0000781F0000}"/>
    <cellStyle name="Normal 2 2 2 3 2 9 2" xfId="11029" xr:uid="{00000000-0005-0000-0000-0000791F0000}"/>
    <cellStyle name="Normal 2 2 2 3 2 9 2 2" xfId="27325" xr:uid="{00000000-0005-0000-0000-00007A1F0000}"/>
    <cellStyle name="Normal 2 2 2 3 2 9 3" xfId="19179" xr:uid="{00000000-0005-0000-0000-00007B1F0000}"/>
    <cellStyle name="Normal 2 2 2 3 3" xfId="70" xr:uid="{00000000-0005-0000-0000-00007C1F0000}"/>
    <cellStyle name="Normal 2 2 2 3 3 10" xfId="8217" xr:uid="{00000000-0005-0000-0000-00007D1F0000}"/>
    <cellStyle name="Normal 2 2 2 3 3 10 2" xfId="24513" xr:uid="{00000000-0005-0000-0000-00007E1F0000}"/>
    <cellStyle name="Normal 2 2 2 3 3 11" xfId="16367" xr:uid="{00000000-0005-0000-0000-00007F1F0000}"/>
    <cellStyle name="Normal 2 2 2 3 3 2" xfId="160" xr:uid="{00000000-0005-0000-0000-0000801F0000}"/>
    <cellStyle name="Normal 2 2 2 3 3 2 2" xfId="504" xr:uid="{00000000-0005-0000-0000-0000811F0000}"/>
    <cellStyle name="Normal 2 2 2 3 3 2 2 2" xfId="1210" xr:uid="{00000000-0005-0000-0000-0000821F0000}"/>
    <cellStyle name="Normal 2 2 2 3 3 2 2 2 2" xfId="2620" xr:uid="{00000000-0005-0000-0000-0000831F0000}"/>
    <cellStyle name="Normal 2 2 2 3 3 2 2 2 2 2" xfId="5098" xr:uid="{00000000-0005-0000-0000-0000841F0000}"/>
    <cellStyle name="Normal 2 2 2 3 3 2 2 2 2 2 2" xfId="13244" xr:uid="{00000000-0005-0000-0000-0000851F0000}"/>
    <cellStyle name="Normal 2 2 2 3 3 2 2 2 2 2 2 2" xfId="29540" xr:uid="{00000000-0005-0000-0000-0000861F0000}"/>
    <cellStyle name="Normal 2 2 2 3 3 2 2 2 2 2 3" xfId="21394" xr:uid="{00000000-0005-0000-0000-0000871F0000}"/>
    <cellStyle name="Normal 2 2 2 3 3 2 2 2 2 3" xfId="7919" xr:uid="{00000000-0005-0000-0000-0000881F0000}"/>
    <cellStyle name="Normal 2 2 2 3 3 2 2 2 2 3 2" xfId="16065" xr:uid="{00000000-0005-0000-0000-0000891F0000}"/>
    <cellStyle name="Normal 2 2 2 3 3 2 2 2 2 3 2 2" xfId="32361" xr:uid="{00000000-0005-0000-0000-00008A1F0000}"/>
    <cellStyle name="Normal 2 2 2 3 3 2 2 2 2 3 3" xfId="24215" xr:uid="{00000000-0005-0000-0000-00008B1F0000}"/>
    <cellStyle name="Normal 2 2 2 3 3 2 2 2 2 4" xfId="10766" xr:uid="{00000000-0005-0000-0000-00008C1F0000}"/>
    <cellStyle name="Normal 2 2 2 3 3 2 2 2 2 4 2" xfId="27062" xr:uid="{00000000-0005-0000-0000-00008D1F0000}"/>
    <cellStyle name="Normal 2 2 2 3 3 2 2 2 2 5" xfId="18916" xr:uid="{00000000-0005-0000-0000-00008E1F0000}"/>
    <cellStyle name="Normal 2 2 2 3 3 2 2 2 3" xfId="3880" xr:uid="{00000000-0005-0000-0000-00008F1F0000}"/>
    <cellStyle name="Normal 2 2 2 3 3 2 2 2 3 2" xfId="12026" xr:uid="{00000000-0005-0000-0000-0000901F0000}"/>
    <cellStyle name="Normal 2 2 2 3 3 2 2 2 3 2 2" xfId="28322" xr:uid="{00000000-0005-0000-0000-0000911F0000}"/>
    <cellStyle name="Normal 2 2 2 3 3 2 2 2 3 3" xfId="20176" xr:uid="{00000000-0005-0000-0000-0000921F0000}"/>
    <cellStyle name="Normal 2 2 2 3 3 2 2 2 4" xfId="6509" xr:uid="{00000000-0005-0000-0000-0000931F0000}"/>
    <cellStyle name="Normal 2 2 2 3 3 2 2 2 4 2" xfId="14655" xr:uid="{00000000-0005-0000-0000-0000941F0000}"/>
    <cellStyle name="Normal 2 2 2 3 3 2 2 2 4 2 2" xfId="30951" xr:uid="{00000000-0005-0000-0000-0000951F0000}"/>
    <cellStyle name="Normal 2 2 2 3 3 2 2 2 4 3" xfId="22805" xr:uid="{00000000-0005-0000-0000-0000961F0000}"/>
    <cellStyle name="Normal 2 2 2 3 3 2 2 2 5" xfId="9356" xr:uid="{00000000-0005-0000-0000-0000971F0000}"/>
    <cellStyle name="Normal 2 2 2 3 3 2 2 2 5 2" xfId="25652" xr:uid="{00000000-0005-0000-0000-0000981F0000}"/>
    <cellStyle name="Normal 2 2 2 3 3 2 2 2 6" xfId="17506" xr:uid="{00000000-0005-0000-0000-0000991F0000}"/>
    <cellStyle name="Normal 2 2 2 3 3 2 2 3" xfId="1915" xr:uid="{00000000-0005-0000-0000-00009A1F0000}"/>
    <cellStyle name="Normal 2 2 2 3 3 2 2 3 2" xfId="4489" xr:uid="{00000000-0005-0000-0000-00009B1F0000}"/>
    <cellStyle name="Normal 2 2 2 3 3 2 2 3 2 2" xfId="12635" xr:uid="{00000000-0005-0000-0000-00009C1F0000}"/>
    <cellStyle name="Normal 2 2 2 3 3 2 2 3 2 2 2" xfId="28931" xr:uid="{00000000-0005-0000-0000-00009D1F0000}"/>
    <cellStyle name="Normal 2 2 2 3 3 2 2 3 2 3" xfId="20785" xr:uid="{00000000-0005-0000-0000-00009E1F0000}"/>
    <cellStyle name="Normal 2 2 2 3 3 2 2 3 3" xfId="7214" xr:uid="{00000000-0005-0000-0000-00009F1F0000}"/>
    <cellStyle name="Normal 2 2 2 3 3 2 2 3 3 2" xfId="15360" xr:uid="{00000000-0005-0000-0000-0000A01F0000}"/>
    <cellStyle name="Normal 2 2 2 3 3 2 2 3 3 2 2" xfId="31656" xr:uid="{00000000-0005-0000-0000-0000A11F0000}"/>
    <cellStyle name="Normal 2 2 2 3 3 2 2 3 3 3" xfId="23510" xr:uid="{00000000-0005-0000-0000-0000A21F0000}"/>
    <cellStyle name="Normal 2 2 2 3 3 2 2 3 4" xfId="10061" xr:uid="{00000000-0005-0000-0000-0000A31F0000}"/>
    <cellStyle name="Normal 2 2 2 3 3 2 2 3 4 2" xfId="26357" xr:uid="{00000000-0005-0000-0000-0000A41F0000}"/>
    <cellStyle name="Normal 2 2 2 3 3 2 2 3 5" xfId="18211" xr:uid="{00000000-0005-0000-0000-0000A51F0000}"/>
    <cellStyle name="Normal 2 2 2 3 3 2 2 4" xfId="3271" xr:uid="{00000000-0005-0000-0000-0000A61F0000}"/>
    <cellStyle name="Normal 2 2 2 3 3 2 2 4 2" xfId="11417" xr:uid="{00000000-0005-0000-0000-0000A71F0000}"/>
    <cellStyle name="Normal 2 2 2 3 3 2 2 4 2 2" xfId="27713" xr:uid="{00000000-0005-0000-0000-0000A81F0000}"/>
    <cellStyle name="Normal 2 2 2 3 3 2 2 4 3" xfId="19567" xr:uid="{00000000-0005-0000-0000-0000A91F0000}"/>
    <cellStyle name="Normal 2 2 2 3 3 2 2 5" xfId="5804" xr:uid="{00000000-0005-0000-0000-0000AA1F0000}"/>
    <cellStyle name="Normal 2 2 2 3 3 2 2 5 2" xfId="13950" xr:uid="{00000000-0005-0000-0000-0000AB1F0000}"/>
    <cellStyle name="Normal 2 2 2 3 3 2 2 5 2 2" xfId="30246" xr:uid="{00000000-0005-0000-0000-0000AC1F0000}"/>
    <cellStyle name="Normal 2 2 2 3 3 2 2 5 3" xfId="22100" xr:uid="{00000000-0005-0000-0000-0000AD1F0000}"/>
    <cellStyle name="Normal 2 2 2 3 3 2 2 6" xfId="8651" xr:uid="{00000000-0005-0000-0000-0000AE1F0000}"/>
    <cellStyle name="Normal 2 2 2 3 3 2 2 6 2" xfId="24947" xr:uid="{00000000-0005-0000-0000-0000AF1F0000}"/>
    <cellStyle name="Normal 2 2 2 3 3 2 2 7" xfId="16801" xr:uid="{00000000-0005-0000-0000-0000B01F0000}"/>
    <cellStyle name="Normal 2 2 2 3 3 2 3" xfId="866" xr:uid="{00000000-0005-0000-0000-0000B11F0000}"/>
    <cellStyle name="Normal 2 2 2 3 3 2 3 2" xfId="2276" xr:uid="{00000000-0005-0000-0000-0000B21F0000}"/>
    <cellStyle name="Normal 2 2 2 3 3 2 3 2 2" xfId="4802" xr:uid="{00000000-0005-0000-0000-0000B31F0000}"/>
    <cellStyle name="Normal 2 2 2 3 3 2 3 2 2 2" xfId="12948" xr:uid="{00000000-0005-0000-0000-0000B41F0000}"/>
    <cellStyle name="Normal 2 2 2 3 3 2 3 2 2 2 2" xfId="29244" xr:uid="{00000000-0005-0000-0000-0000B51F0000}"/>
    <cellStyle name="Normal 2 2 2 3 3 2 3 2 2 3" xfId="21098" xr:uid="{00000000-0005-0000-0000-0000B61F0000}"/>
    <cellStyle name="Normal 2 2 2 3 3 2 3 2 3" xfId="7575" xr:uid="{00000000-0005-0000-0000-0000B71F0000}"/>
    <cellStyle name="Normal 2 2 2 3 3 2 3 2 3 2" xfId="15721" xr:uid="{00000000-0005-0000-0000-0000B81F0000}"/>
    <cellStyle name="Normal 2 2 2 3 3 2 3 2 3 2 2" xfId="32017" xr:uid="{00000000-0005-0000-0000-0000B91F0000}"/>
    <cellStyle name="Normal 2 2 2 3 3 2 3 2 3 3" xfId="23871" xr:uid="{00000000-0005-0000-0000-0000BA1F0000}"/>
    <cellStyle name="Normal 2 2 2 3 3 2 3 2 4" xfId="10422" xr:uid="{00000000-0005-0000-0000-0000BB1F0000}"/>
    <cellStyle name="Normal 2 2 2 3 3 2 3 2 4 2" xfId="26718" xr:uid="{00000000-0005-0000-0000-0000BC1F0000}"/>
    <cellStyle name="Normal 2 2 2 3 3 2 3 2 5" xfId="18572" xr:uid="{00000000-0005-0000-0000-0000BD1F0000}"/>
    <cellStyle name="Normal 2 2 2 3 3 2 3 3" xfId="3584" xr:uid="{00000000-0005-0000-0000-0000BE1F0000}"/>
    <cellStyle name="Normal 2 2 2 3 3 2 3 3 2" xfId="11730" xr:uid="{00000000-0005-0000-0000-0000BF1F0000}"/>
    <cellStyle name="Normal 2 2 2 3 3 2 3 3 2 2" xfId="28026" xr:uid="{00000000-0005-0000-0000-0000C01F0000}"/>
    <cellStyle name="Normal 2 2 2 3 3 2 3 3 3" xfId="19880" xr:uid="{00000000-0005-0000-0000-0000C11F0000}"/>
    <cellStyle name="Normal 2 2 2 3 3 2 3 4" xfId="6165" xr:uid="{00000000-0005-0000-0000-0000C21F0000}"/>
    <cellStyle name="Normal 2 2 2 3 3 2 3 4 2" xfId="14311" xr:uid="{00000000-0005-0000-0000-0000C31F0000}"/>
    <cellStyle name="Normal 2 2 2 3 3 2 3 4 2 2" xfId="30607" xr:uid="{00000000-0005-0000-0000-0000C41F0000}"/>
    <cellStyle name="Normal 2 2 2 3 3 2 3 4 3" xfId="22461" xr:uid="{00000000-0005-0000-0000-0000C51F0000}"/>
    <cellStyle name="Normal 2 2 2 3 3 2 3 5" xfId="9012" xr:uid="{00000000-0005-0000-0000-0000C61F0000}"/>
    <cellStyle name="Normal 2 2 2 3 3 2 3 5 2" xfId="25308" xr:uid="{00000000-0005-0000-0000-0000C71F0000}"/>
    <cellStyle name="Normal 2 2 2 3 3 2 3 6" xfId="17162" xr:uid="{00000000-0005-0000-0000-0000C81F0000}"/>
    <cellStyle name="Normal 2 2 2 3 3 2 4" xfId="1571" xr:uid="{00000000-0005-0000-0000-0000C91F0000}"/>
    <cellStyle name="Normal 2 2 2 3 3 2 4 2" xfId="4193" xr:uid="{00000000-0005-0000-0000-0000CA1F0000}"/>
    <cellStyle name="Normal 2 2 2 3 3 2 4 2 2" xfId="12339" xr:uid="{00000000-0005-0000-0000-0000CB1F0000}"/>
    <cellStyle name="Normal 2 2 2 3 3 2 4 2 2 2" xfId="28635" xr:uid="{00000000-0005-0000-0000-0000CC1F0000}"/>
    <cellStyle name="Normal 2 2 2 3 3 2 4 2 3" xfId="20489" xr:uid="{00000000-0005-0000-0000-0000CD1F0000}"/>
    <cellStyle name="Normal 2 2 2 3 3 2 4 3" xfId="6870" xr:uid="{00000000-0005-0000-0000-0000CE1F0000}"/>
    <cellStyle name="Normal 2 2 2 3 3 2 4 3 2" xfId="15016" xr:uid="{00000000-0005-0000-0000-0000CF1F0000}"/>
    <cellStyle name="Normal 2 2 2 3 3 2 4 3 2 2" xfId="31312" xr:uid="{00000000-0005-0000-0000-0000D01F0000}"/>
    <cellStyle name="Normal 2 2 2 3 3 2 4 3 3" xfId="23166" xr:uid="{00000000-0005-0000-0000-0000D11F0000}"/>
    <cellStyle name="Normal 2 2 2 3 3 2 4 4" xfId="9717" xr:uid="{00000000-0005-0000-0000-0000D21F0000}"/>
    <cellStyle name="Normal 2 2 2 3 3 2 4 4 2" xfId="26013" xr:uid="{00000000-0005-0000-0000-0000D31F0000}"/>
    <cellStyle name="Normal 2 2 2 3 3 2 4 5" xfId="17867" xr:uid="{00000000-0005-0000-0000-0000D41F0000}"/>
    <cellStyle name="Normal 2 2 2 3 3 2 5" xfId="2975" xr:uid="{00000000-0005-0000-0000-0000D51F0000}"/>
    <cellStyle name="Normal 2 2 2 3 3 2 5 2" xfId="11121" xr:uid="{00000000-0005-0000-0000-0000D61F0000}"/>
    <cellStyle name="Normal 2 2 2 3 3 2 5 2 2" xfId="27417" xr:uid="{00000000-0005-0000-0000-0000D71F0000}"/>
    <cellStyle name="Normal 2 2 2 3 3 2 5 3" xfId="19271" xr:uid="{00000000-0005-0000-0000-0000D81F0000}"/>
    <cellStyle name="Normal 2 2 2 3 3 2 6" xfId="5460" xr:uid="{00000000-0005-0000-0000-0000D91F0000}"/>
    <cellStyle name="Normal 2 2 2 3 3 2 6 2" xfId="13606" xr:uid="{00000000-0005-0000-0000-0000DA1F0000}"/>
    <cellStyle name="Normal 2 2 2 3 3 2 6 2 2" xfId="29902" xr:uid="{00000000-0005-0000-0000-0000DB1F0000}"/>
    <cellStyle name="Normal 2 2 2 3 3 2 6 3" xfId="21756" xr:uid="{00000000-0005-0000-0000-0000DC1F0000}"/>
    <cellStyle name="Normal 2 2 2 3 3 2 7" xfId="8307" xr:uid="{00000000-0005-0000-0000-0000DD1F0000}"/>
    <cellStyle name="Normal 2 2 2 3 3 2 7 2" xfId="24603" xr:uid="{00000000-0005-0000-0000-0000DE1F0000}"/>
    <cellStyle name="Normal 2 2 2 3 3 2 8" xfId="16457" xr:uid="{00000000-0005-0000-0000-0000DF1F0000}"/>
    <cellStyle name="Normal 2 2 2 3 3 3" xfId="238" xr:uid="{00000000-0005-0000-0000-0000E01F0000}"/>
    <cellStyle name="Normal 2 2 2 3 3 3 2" xfId="582" xr:uid="{00000000-0005-0000-0000-0000E11F0000}"/>
    <cellStyle name="Normal 2 2 2 3 3 3 2 2" xfId="1288" xr:uid="{00000000-0005-0000-0000-0000E21F0000}"/>
    <cellStyle name="Normal 2 2 2 3 3 3 2 2 2" xfId="2698" xr:uid="{00000000-0005-0000-0000-0000E31F0000}"/>
    <cellStyle name="Normal 2 2 2 3 3 3 2 2 2 2" xfId="5172" xr:uid="{00000000-0005-0000-0000-0000E41F0000}"/>
    <cellStyle name="Normal 2 2 2 3 3 3 2 2 2 2 2" xfId="13318" xr:uid="{00000000-0005-0000-0000-0000E51F0000}"/>
    <cellStyle name="Normal 2 2 2 3 3 3 2 2 2 2 2 2" xfId="29614" xr:uid="{00000000-0005-0000-0000-0000E61F0000}"/>
    <cellStyle name="Normal 2 2 2 3 3 3 2 2 2 2 3" xfId="21468" xr:uid="{00000000-0005-0000-0000-0000E71F0000}"/>
    <cellStyle name="Normal 2 2 2 3 3 3 2 2 2 3" xfId="7997" xr:uid="{00000000-0005-0000-0000-0000E81F0000}"/>
    <cellStyle name="Normal 2 2 2 3 3 3 2 2 2 3 2" xfId="16143" xr:uid="{00000000-0005-0000-0000-0000E91F0000}"/>
    <cellStyle name="Normal 2 2 2 3 3 3 2 2 2 3 2 2" xfId="32439" xr:uid="{00000000-0005-0000-0000-0000EA1F0000}"/>
    <cellStyle name="Normal 2 2 2 3 3 3 2 2 2 3 3" xfId="24293" xr:uid="{00000000-0005-0000-0000-0000EB1F0000}"/>
    <cellStyle name="Normal 2 2 2 3 3 3 2 2 2 4" xfId="10844" xr:uid="{00000000-0005-0000-0000-0000EC1F0000}"/>
    <cellStyle name="Normal 2 2 2 3 3 3 2 2 2 4 2" xfId="27140" xr:uid="{00000000-0005-0000-0000-0000ED1F0000}"/>
    <cellStyle name="Normal 2 2 2 3 3 3 2 2 2 5" xfId="18994" xr:uid="{00000000-0005-0000-0000-0000EE1F0000}"/>
    <cellStyle name="Normal 2 2 2 3 3 3 2 2 3" xfId="3954" xr:uid="{00000000-0005-0000-0000-0000EF1F0000}"/>
    <cellStyle name="Normal 2 2 2 3 3 3 2 2 3 2" xfId="12100" xr:uid="{00000000-0005-0000-0000-0000F01F0000}"/>
    <cellStyle name="Normal 2 2 2 3 3 3 2 2 3 2 2" xfId="28396" xr:uid="{00000000-0005-0000-0000-0000F11F0000}"/>
    <cellStyle name="Normal 2 2 2 3 3 3 2 2 3 3" xfId="20250" xr:uid="{00000000-0005-0000-0000-0000F21F0000}"/>
    <cellStyle name="Normal 2 2 2 3 3 3 2 2 4" xfId="6587" xr:uid="{00000000-0005-0000-0000-0000F31F0000}"/>
    <cellStyle name="Normal 2 2 2 3 3 3 2 2 4 2" xfId="14733" xr:uid="{00000000-0005-0000-0000-0000F41F0000}"/>
    <cellStyle name="Normal 2 2 2 3 3 3 2 2 4 2 2" xfId="31029" xr:uid="{00000000-0005-0000-0000-0000F51F0000}"/>
    <cellStyle name="Normal 2 2 2 3 3 3 2 2 4 3" xfId="22883" xr:uid="{00000000-0005-0000-0000-0000F61F0000}"/>
    <cellStyle name="Normal 2 2 2 3 3 3 2 2 5" xfId="9434" xr:uid="{00000000-0005-0000-0000-0000F71F0000}"/>
    <cellStyle name="Normal 2 2 2 3 3 3 2 2 5 2" xfId="25730" xr:uid="{00000000-0005-0000-0000-0000F81F0000}"/>
    <cellStyle name="Normal 2 2 2 3 3 3 2 2 6" xfId="17584" xr:uid="{00000000-0005-0000-0000-0000F91F0000}"/>
    <cellStyle name="Normal 2 2 2 3 3 3 2 3" xfId="1993" xr:uid="{00000000-0005-0000-0000-0000FA1F0000}"/>
    <cellStyle name="Normal 2 2 2 3 3 3 2 3 2" xfId="4563" xr:uid="{00000000-0005-0000-0000-0000FB1F0000}"/>
    <cellStyle name="Normal 2 2 2 3 3 3 2 3 2 2" xfId="12709" xr:uid="{00000000-0005-0000-0000-0000FC1F0000}"/>
    <cellStyle name="Normal 2 2 2 3 3 3 2 3 2 2 2" xfId="29005" xr:uid="{00000000-0005-0000-0000-0000FD1F0000}"/>
    <cellStyle name="Normal 2 2 2 3 3 3 2 3 2 3" xfId="20859" xr:uid="{00000000-0005-0000-0000-0000FE1F0000}"/>
    <cellStyle name="Normal 2 2 2 3 3 3 2 3 3" xfId="7292" xr:uid="{00000000-0005-0000-0000-0000FF1F0000}"/>
    <cellStyle name="Normal 2 2 2 3 3 3 2 3 3 2" xfId="15438" xr:uid="{00000000-0005-0000-0000-000000200000}"/>
    <cellStyle name="Normal 2 2 2 3 3 3 2 3 3 2 2" xfId="31734" xr:uid="{00000000-0005-0000-0000-000001200000}"/>
    <cellStyle name="Normal 2 2 2 3 3 3 2 3 3 3" xfId="23588" xr:uid="{00000000-0005-0000-0000-000002200000}"/>
    <cellStyle name="Normal 2 2 2 3 3 3 2 3 4" xfId="10139" xr:uid="{00000000-0005-0000-0000-000003200000}"/>
    <cellStyle name="Normal 2 2 2 3 3 3 2 3 4 2" xfId="26435" xr:uid="{00000000-0005-0000-0000-000004200000}"/>
    <cellStyle name="Normal 2 2 2 3 3 3 2 3 5" xfId="18289" xr:uid="{00000000-0005-0000-0000-000005200000}"/>
    <cellStyle name="Normal 2 2 2 3 3 3 2 4" xfId="3345" xr:uid="{00000000-0005-0000-0000-000006200000}"/>
    <cellStyle name="Normal 2 2 2 3 3 3 2 4 2" xfId="11491" xr:uid="{00000000-0005-0000-0000-000007200000}"/>
    <cellStyle name="Normal 2 2 2 3 3 3 2 4 2 2" xfId="27787" xr:uid="{00000000-0005-0000-0000-000008200000}"/>
    <cellStyle name="Normal 2 2 2 3 3 3 2 4 3" xfId="19641" xr:uid="{00000000-0005-0000-0000-000009200000}"/>
    <cellStyle name="Normal 2 2 2 3 3 3 2 5" xfId="5882" xr:uid="{00000000-0005-0000-0000-00000A200000}"/>
    <cellStyle name="Normal 2 2 2 3 3 3 2 5 2" xfId="14028" xr:uid="{00000000-0005-0000-0000-00000B200000}"/>
    <cellStyle name="Normal 2 2 2 3 3 3 2 5 2 2" xfId="30324" xr:uid="{00000000-0005-0000-0000-00000C200000}"/>
    <cellStyle name="Normal 2 2 2 3 3 3 2 5 3" xfId="22178" xr:uid="{00000000-0005-0000-0000-00000D200000}"/>
    <cellStyle name="Normal 2 2 2 3 3 3 2 6" xfId="8729" xr:uid="{00000000-0005-0000-0000-00000E200000}"/>
    <cellStyle name="Normal 2 2 2 3 3 3 2 6 2" xfId="25025" xr:uid="{00000000-0005-0000-0000-00000F200000}"/>
    <cellStyle name="Normal 2 2 2 3 3 3 2 7" xfId="16879" xr:uid="{00000000-0005-0000-0000-000010200000}"/>
    <cellStyle name="Normal 2 2 2 3 3 3 3" xfId="944" xr:uid="{00000000-0005-0000-0000-000011200000}"/>
    <cellStyle name="Normal 2 2 2 3 3 3 3 2" xfId="2354" xr:uid="{00000000-0005-0000-0000-000012200000}"/>
    <cellStyle name="Normal 2 2 2 3 3 3 3 2 2" xfId="4876" xr:uid="{00000000-0005-0000-0000-000013200000}"/>
    <cellStyle name="Normal 2 2 2 3 3 3 3 2 2 2" xfId="13022" xr:uid="{00000000-0005-0000-0000-000014200000}"/>
    <cellStyle name="Normal 2 2 2 3 3 3 3 2 2 2 2" xfId="29318" xr:uid="{00000000-0005-0000-0000-000015200000}"/>
    <cellStyle name="Normal 2 2 2 3 3 3 3 2 2 3" xfId="21172" xr:uid="{00000000-0005-0000-0000-000016200000}"/>
    <cellStyle name="Normal 2 2 2 3 3 3 3 2 3" xfId="7653" xr:uid="{00000000-0005-0000-0000-000017200000}"/>
    <cellStyle name="Normal 2 2 2 3 3 3 3 2 3 2" xfId="15799" xr:uid="{00000000-0005-0000-0000-000018200000}"/>
    <cellStyle name="Normal 2 2 2 3 3 3 3 2 3 2 2" xfId="32095" xr:uid="{00000000-0005-0000-0000-000019200000}"/>
    <cellStyle name="Normal 2 2 2 3 3 3 3 2 3 3" xfId="23949" xr:uid="{00000000-0005-0000-0000-00001A200000}"/>
    <cellStyle name="Normal 2 2 2 3 3 3 3 2 4" xfId="10500" xr:uid="{00000000-0005-0000-0000-00001B200000}"/>
    <cellStyle name="Normal 2 2 2 3 3 3 3 2 4 2" xfId="26796" xr:uid="{00000000-0005-0000-0000-00001C200000}"/>
    <cellStyle name="Normal 2 2 2 3 3 3 3 2 5" xfId="18650" xr:uid="{00000000-0005-0000-0000-00001D200000}"/>
    <cellStyle name="Normal 2 2 2 3 3 3 3 3" xfId="3658" xr:uid="{00000000-0005-0000-0000-00001E200000}"/>
    <cellStyle name="Normal 2 2 2 3 3 3 3 3 2" xfId="11804" xr:uid="{00000000-0005-0000-0000-00001F200000}"/>
    <cellStyle name="Normal 2 2 2 3 3 3 3 3 2 2" xfId="28100" xr:uid="{00000000-0005-0000-0000-000020200000}"/>
    <cellStyle name="Normal 2 2 2 3 3 3 3 3 3" xfId="19954" xr:uid="{00000000-0005-0000-0000-000021200000}"/>
    <cellStyle name="Normal 2 2 2 3 3 3 3 4" xfId="6243" xr:uid="{00000000-0005-0000-0000-000022200000}"/>
    <cellStyle name="Normal 2 2 2 3 3 3 3 4 2" xfId="14389" xr:uid="{00000000-0005-0000-0000-000023200000}"/>
    <cellStyle name="Normal 2 2 2 3 3 3 3 4 2 2" xfId="30685" xr:uid="{00000000-0005-0000-0000-000024200000}"/>
    <cellStyle name="Normal 2 2 2 3 3 3 3 4 3" xfId="22539" xr:uid="{00000000-0005-0000-0000-000025200000}"/>
    <cellStyle name="Normal 2 2 2 3 3 3 3 5" xfId="9090" xr:uid="{00000000-0005-0000-0000-000026200000}"/>
    <cellStyle name="Normal 2 2 2 3 3 3 3 5 2" xfId="25386" xr:uid="{00000000-0005-0000-0000-000027200000}"/>
    <cellStyle name="Normal 2 2 2 3 3 3 3 6" xfId="17240" xr:uid="{00000000-0005-0000-0000-000028200000}"/>
    <cellStyle name="Normal 2 2 2 3 3 3 4" xfId="1649" xr:uid="{00000000-0005-0000-0000-000029200000}"/>
    <cellStyle name="Normal 2 2 2 3 3 3 4 2" xfId="4267" xr:uid="{00000000-0005-0000-0000-00002A200000}"/>
    <cellStyle name="Normal 2 2 2 3 3 3 4 2 2" xfId="12413" xr:uid="{00000000-0005-0000-0000-00002B200000}"/>
    <cellStyle name="Normal 2 2 2 3 3 3 4 2 2 2" xfId="28709" xr:uid="{00000000-0005-0000-0000-00002C200000}"/>
    <cellStyle name="Normal 2 2 2 3 3 3 4 2 3" xfId="20563" xr:uid="{00000000-0005-0000-0000-00002D200000}"/>
    <cellStyle name="Normal 2 2 2 3 3 3 4 3" xfId="6948" xr:uid="{00000000-0005-0000-0000-00002E200000}"/>
    <cellStyle name="Normal 2 2 2 3 3 3 4 3 2" xfId="15094" xr:uid="{00000000-0005-0000-0000-00002F200000}"/>
    <cellStyle name="Normal 2 2 2 3 3 3 4 3 2 2" xfId="31390" xr:uid="{00000000-0005-0000-0000-000030200000}"/>
    <cellStyle name="Normal 2 2 2 3 3 3 4 3 3" xfId="23244" xr:uid="{00000000-0005-0000-0000-000031200000}"/>
    <cellStyle name="Normal 2 2 2 3 3 3 4 4" xfId="9795" xr:uid="{00000000-0005-0000-0000-000032200000}"/>
    <cellStyle name="Normal 2 2 2 3 3 3 4 4 2" xfId="26091" xr:uid="{00000000-0005-0000-0000-000033200000}"/>
    <cellStyle name="Normal 2 2 2 3 3 3 4 5" xfId="17945" xr:uid="{00000000-0005-0000-0000-000034200000}"/>
    <cellStyle name="Normal 2 2 2 3 3 3 5" xfId="3049" xr:uid="{00000000-0005-0000-0000-000035200000}"/>
    <cellStyle name="Normal 2 2 2 3 3 3 5 2" xfId="11195" xr:uid="{00000000-0005-0000-0000-000036200000}"/>
    <cellStyle name="Normal 2 2 2 3 3 3 5 2 2" xfId="27491" xr:uid="{00000000-0005-0000-0000-000037200000}"/>
    <cellStyle name="Normal 2 2 2 3 3 3 5 3" xfId="19345" xr:uid="{00000000-0005-0000-0000-000038200000}"/>
    <cellStyle name="Normal 2 2 2 3 3 3 6" xfId="5538" xr:uid="{00000000-0005-0000-0000-000039200000}"/>
    <cellStyle name="Normal 2 2 2 3 3 3 6 2" xfId="13684" xr:uid="{00000000-0005-0000-0000-00003A200000}"/>
    <cellStyle name="Normal 2 2 2 3 3 3 6 2 2" xfId="29980" xr:uid="{00000000-0005-0000-0000-00003B200000}"/>
    <cellStyle name="Normal 2 2 2 3 3 3 6 3" xfId="21834" xr:uid="{00000000-0005-0000-0000-00003C200000}"/>
    <cellStyle name="Normal 2 2 2 3 3 3 7" xfId="8385" xr:uid="{00000000-0005-0000-0000-00003D200000}"/>
    <cellStyle name="Normal 2 2 2 3 3 3 7 2" xfId="24681" xr:uid="{00000000-0005-0000-0000-00003E200000}"/>
    <cellStyle name="Normal 2 2 2 3 3 3 8" xfId="16535" xr:uid="{00000000-0005-0000-0000-00003F200000}"/>
    <cellStyle name="Normal 2 2 2 3 3 4" xfId="324" xr:uid="{00000000-0005-0000-0000-000040200000}"/>
    <cellStyle name="Normal 2 2 2 3 3 4 2" xfId="668" xr:uid="{00000000-0005-0000-0000-000041200000}"/>
    <cellStyle name="Normal 2 2 2 3 3 4 2 2" xfId="1374" xr:uid="{00000000-0005-0000-0000-000042200000}"/>
    <cellStyle name="Normal 2 2 2 3 3 4 2 2 2" xfId="2784" xr:uid="{00000000-0005-0000-0000-000043200000}"/>
    <cellStyle name="Normal 2 2 2 3 3 4 2 2 2 2" xfId="5246" xr:uid="{00000000-0005-0000-0000-000044200000}"/>
    <cellStyle name="Normal 2 2 2 3 3 4 2 2 2 2 2" xfId="13392" xr:uid="{00000000-0005-0000-0000-000045200000}"/>
    <cellStyle name="Normal 2 2 2 3 3 4 2 2 2 2 2 2" xfId="29688" xr:uid="{00000000-0005-0000-0000-000046200000}"/>
    <cellStyle name="Normal 2 2 2 3 3 4 2 2 2 2 3" xfId="21542" xr:uid="{00000000-0005-0000-0000-000047200000}"/>
    <cellStyle name="Normal 2 2 2 3 3 4 2 2 2 3" xfId="8083" xr:uid="{00000000-0005-0000-0000-000048200000}"/>
    <cellStyle name="Normal 2 2 2 3 3 4 2 2 2 3 2" xfId="16229" xr:uid="{00000000-0005-0000-0000-000049200000}"/>
    <cellStyle name="Normal 2 2 2 3 3 4 2 2 2 3 2 2" xfId="32525" xr:uid="{00000000-0005-0000-0000-00004A200000}"/>
    <cellStyle name="Normal 2 2 2 3 3 4 2 2 2 3 3" xfId="24379" xr:uid="{00000000-0005-0000-0000-00004B200000}"/>
    <cellStyle name="Normal 2 2 2 3 3 4 2 2 2 4" xfId="10930" xr:uid="{00000000-0005-0000-0000-00004C200000}"/>
    <cellStyle name="Normal 2 2 2 3 3 4 2 2 2 4 2" xfId="27226" xr:uid="{00000000-0005-0000-0000-00004D200000}"/>
    <cellStyle name="Normal 2 2 2 3 3 4 2 2 2 5" xfId="19080" xr:uid="{00000000-0005-0000-0000-00004E200000}"/>
    <cellStyle name="Normal 2 2 2 3 3 4 2 2 3" xfId="4028" xr:uid="{00000000-0005-0000-0000-00004F200000}"/>
    <cellStyle name="Normal 2 2 2 3 3 4 2 2 3 2" xfId="12174" xr:uid="{00000000-0005-0000-0000-000050200000}"/>
    <cellStyle name="Normal 2 2 2 3 3 4 2 2 3 2 2" xfId="28470" xr:uid="{00000000-0005-0000-0000-000051200000}"/>
    <cellStyle name="Normal 2 2 2 3 3 4 2 2 3 3" xfId="20324" xr:uid="{00000000-0005-0000-0000-000052200000}"/>
    <cellStyle name="Normal 2 2 2 3 3 4 2 2 4" xfId="6673" xr:uid="{00000000-0005-0000-0000-000053200000}"/>
    <cellStyle name="Normal 2 2 2 3 3 4 2 2 4 2" xfId="14819" xr:uid="{00000000-0005-0000-0000-000054200000}"/>
    <cellStyle name="Normal 2 2 2 3 3 4 2 2 4 2 2" xfId="31115" xr:uid="{00000000-0005-0000-0000-000055200000}"/>
    <cellStyle name="Normal 2 2 2 3 3 4 2 2 4 3" xfId="22969" xr:uid="{00000000-0005-0000-0000-000056200000}"/>
    <cellStyle name="Normal 2 2 2 3 3 4 2 2 5" xfId="9520" xr:uid="{00000000-0005-0000-0000-000057200000}"/>
    <cellStyle name="Normal 2 2 2 3 3 4 2 2 5 2" xfId="25816" xr:uid="{00000000-0005-0000-0000-000058200000}"/>
    <cellStyle name="Normal 2 2 2 3 3 4 2 2 6" xfId="17670" xr:uid="{00000000-0005-0000-0000-000059200000}"/>
    <cellStyle name="Normal 2 2 2 3 3 4 2 3" xfId="2079" xr:uid="{00000000-0005-0000-0000-00005A200000}"/>
    <cellStyle name="Normal 2 2 2 3 3 4 2 3 2" xfId="4637" xr:uid="{00000000-0005-0000-0000-00005B200000}"/>
    <cellStyle name="Normal 2 2 2 3 3 4 2 3 2 2" xfId="12783" xr:uid="{00000000-0005-0000-0000-00005C200000}"/>
    <cellStyle name="Normal 2 2 2 3 3 4 2 3 2 2 2" xfId="29079" xr:uid="{00000000-0005-0000-0000-00005D200000}"/>
    <cellStyle name="Normal 2 2 2 3 3 4 2 3 2 3" xfId="20933" xr:uid="{00000000-0005-0000-0000-00005E200000}"/>
    <cellStyle name="Normal 2 2 2 3 3 4 2 3 3" xfId="7378" xr:uid="{00000000-0005-0000-0000-00005F200000}"/>
    <cellStyle name="Normal 2 2 2 3 3 4 2 3 3 2" xfId="15524" xr:uid="{00000000-0005-0000-0000-000060200000}"/>
    <cellStyle name="Normal 2 2 2 3 3 4 2 3 3 2 2" xfId="31820" xr:uid="{00000000-0005-0000-0000-000061200000}"/>
    <cellStyle name="Normal 2 2 2 3 3 4 2 3 3 3" xfId="23674" xr:uid="{00000000-0005-0000-0000-000062200000}"/>
    <cellStyle name="Normal 2 2 2 3 3 4 2 3 4" xfId="10225" xr:uid="{00000000-0005-0000-0000-000063200000}"/>
    <cellStyle name="Normal 2 2 2 3 3 4 2 3 4 2" xfId="26521" xr:uid="{00000000-0005-0000-0000-000064200000}"/>
    <cellStyle name="Normal 2 2 2 3 3 4 2 3 5" xfId="18375" xr:uid="{00000000-0005-0000-0000-000065200000}"/>
    <cellStyle name="Normal 2 2 2 3 3 4 2 4" xfId="3419" xr:uid="{00000000-0005-0000-0000-000066200000}"/>
    <cellStyle name="Normal 2 2 2 3 3 4 2 4 2" xfId="11565" xr:uid="{00000000-0005-0000-0000-000067200000}"/>
    <cellStyle name="Normal 2 2 2 3 3 4 2 4 2 2" xfId="27861" xr:uid="{00000000-0005-0000-0000-000068200000}"/>
    <cellStyle name="Normal 2 2 2 3 3 4 2 4 3" xfId="19715" xr:uid="{00000000-0005-0000-0000-000069200000}"/>
    <cellStyle name="Normal 2 2 2 3 3 4 2 5" xfId="5968" xr:uid="{00000000-0005-0000-0000-00006A200000}"/>
    <cellStyle name="Normal 2 2 2 3 3 4 2 5 2" xfId="14114" xr:uid="{00000000-0005-0000-0000-00006B200000}"/>
    <cellStyle name="Normal 2 2 2 3 3 4 2 5 2 2" xfId="30410" xr:uid="{00000000-0005-0000-0000-00006C200000}"/>
    <cellStyle name="Normal 2 2 2 3 3 4 2 5 3" xfId="22264" xr:uid="{00000000-0005-0000-0000-00006D200000}"/>
    <cellStyle name="Normal 2 2 2 3 3 4 2 6" xfId="8815" xr:uid="{00000000-0005-0000-0000-00006E200000}"/>
    <cellStyle name="Normal 2 2 2 3 3 4 2 6 2" xfId="25111" xr:uid="{00000000-0005-0000-0000-00006F200000}"/>
    <cellStyle name="Normal 2 2 2 3 3 4 2 7" xfId="16965" xr:uid="{00000000-0005-0000-0000-000070200000}"/>
    <cellStyle name="Normal 2 2 2 3 3 4 3" xfId="1030" xr:uid="{00000000-0005-0000-0000-000071200000}"/>
    <cellStyle name="Normal 2 2 2 3 3 4 3 2" xfId="2440" xr:uid="{00000000-0005-0000-0000-000072200000}"/>
    <cellStyle name="Normal 2 2 2 3 3 4 3 2 2" xfId="4950" xr:uid="{00000000-0005-0000-0000-000073200000}"/>
    <cellStyle name="Normal 2 2 2 3 3 4 3 2 2 2" xfId="13096" xr:uid="{00000000-0005-0000-0000-000074200000}"/>
    <cellStyle name="Normal 2 2 2 3 3 4 3 2 2 2 2" xfId="29392" xr:uid="{00000000-0005-0000-0000-000075200000}"/>
    <cellStyle name="Normal 2 2 2 3 3 4 3 2 2 3" xfId="21246" xr:uid="{00000000-0005-0000-0000-000076200000}"/>
    <cellStyle name="Normal 2 2 2 3 3 4 3 2 3" xfId="7739" xr:uid="{00000000-0005-0000-0000-000077200000}"/>
    <cellStyle name="Normal 2 2 2 3 3 4 3 2 3 2" xfId="15885" xr:uid="{00000000-0005-0000-0000-000078200000}"/>
    <cellStyle name="Normal 2 2 2 3 3 4 3 2 3 2 2" xfId="32181" xr:uid="{00000000-0005-0000-0000-000079200000}"/>
    <cellStyle name="Normal 2 2 2 3 3 4 3 2 3 3" xfId="24035" xr:uid="{00000000-0005-0000-0000-00007A200000}"/>
    <cellStyle name="Normal 2 2 2 3 3 4 3 2 4" xfId="10586" xr:uid="{00000000-0005-0000-0000-00007B200000}"/>
    <cellStyle name="Normal 2 2 2 3 3 4 3 2 4 2" xfId="26882" xr:uid="{00000000-0005-0000-0000-00007C200000}"/>
    <cellStyle name="Normal 2 2 2 3 3 4 3 2 5" xfId="18736" xr:uid="{00000000-0005-0000-0000-00007D200000}"/>
    <cellStyle name="Normal 2 2 2 3 3 4 3 3" xfId="3732" xr:uid="{00000000-0005-0000-0000-00007E200000}"/>
    <cellStyle name="Normal 2 2 2 3 3 4 3 3 2" xfId="11878" xr:uid="{00000000-0005-0000-0000-00007F200000}"/>
    <cellStyle name="Normal 2 2 2 3 3 4 3 3 2 2" xfId="28174" xr:uid="{00000000-0005-0000-0000-000080200000}"/>
    <cellStyle name="Normal 2 2 2 3 3 4 3 3 3" xfId="20028" xr:uid="{00000000-0005-0000-0000-000081200000}"/>
    <cellStyle name="Normal 2 2 2 3 3 4 3 4" xfId="6329" xr:uid="{00000000-0005-0000-0000-000082200000}"/>
    <cellStyle name="Normal 2 2 2 3 3 4 3 4 2" xfId="14475" xr:uid="{00000000-0005-0000-0000-000083200000}"/>
    <cellStyle name="Normal 2 2 2 3 3 4 3 4 2 2" xfId="30771" xr:uid="{00000000-0005-0000-0000-000084200000}"/>
    <cellStyle name="Normal 2 2 2 3 3 4 3 4 3" xfId="22625" xr:uid="{00000000-0005-0000-0000-000085200000}"/>
    <cellStyle name="Normal 2 2 2 3 3 4 3 5" xfId="9176" xr:uid="{00000000-0005-0000-0000-000086200000}"/>
    <cellStyle name="Normal 2 2 2 3 3 4 3 5 2" xfId="25472" xr:uid="{00000000-0005-0000-0000-000087200000}"/>
    <cellStyle name="Normal 2 2 2 3 3 4 3 6" xfId="17326" xr:uid="{00000000-0005-0000-0000-000088200000}"/>
    <cellStyle name="Normal 2 2 2 3 3 4 4" xfId="1735" xr:uid="{00000000-0005-0000-0000-000089200000}"/>
    <cellStyle name="Normal 2 2 2 3 3 4 4 2" xfId="4341" xr:uid="{00000000-0005-0000-0000-00008A200000}"/>
    <cellStyle name="Normal 2 2 2 3 3 4 4 2 2" xfId="12487" xr:uid="{00000000-0005-0000-0000-00008B200000}"/>
    <cellStyle name="Normal 2 2 2 3 3 4 4 2 2 2" xfId="28783" xr:uid="{00000000-0005-0000-0000-00008C200000}"/>
    <cellStyle name="Normal 2 2 2 3 3 4 4 2 3" xfId="20637" xr:uid="{00000000-0005-0000-0000-00008D200000}"/>
    <cellStyle name="Normal 2 2 2 3 3 4 4 3" xfId="7034" xr:uid="{00000000-0005-0000-0000-00008E200000}"/>
    <cellStyle name="Normal 2 2 2 3 3 4 4 3 2" xfId="15180" xr:uid="{00000000-0005-0000-0000-00008F200000}"/>
    <cellStyle name="Normal 2 2 2 3 3 4 4 3 2 2" xfId="31476" xr:uid="{00000000-0005-0000-0000-000090200000}"/>
    <cellStyle name="Normal 2 2 2 3 3 4 4 3 3" xfId="23330" xr:uid="{00000000-0005-0000-0000-000091200000}"/>
    <cellStyle name="Normal 2 2 2 3 3 4 4 4" xfId="9881" xr:uid="{00000000-0005-0000-0000-000092200000}"/>
    <cellStyle name="Normal 2 2 2 3 3 4 4 4 2" xfId="26177" xr:uid="{00000000-0005-0000-0000-000093200000}"/>
    <cellStyle name="Normal 2 2 2 3 3 4 4 5" xfId="18031" xr:uid="{00000000-0005-0000-0000-000094200000}"/>
    <cellStyle name="Normal 2 2 2 3 3 4 5" xfId="3123" xr:uid="{00000000-0005-0000-0000-000095200000}"/>
    <cellStyle name="Normal 2 2 2 3 3 4 5 2" xfId="11269" xr:uid="{00000000-0005-0000-0000-000096200000}"/>
    <cellStyle name="Normal 2 2 2 3 3 4 5 2 2" xfId="27565" xr:uid="{00000000-0005-0000-0000-000097200000}"/>
    <cellStyle name="Normal 2 2 2 3 3 4 5 3" xfId="19419" xr:uid="{00000000-0005-0000-0000-000098200000}"/>
    <cellStyle name="Normal 2 2 2 3 3 4 6" xfId="5624" xr:uid="{00000000-0005-0000-0000-000099200000}"/>
    <cellStyle name="Normal 2 2 2 3 3 4 6 2" xfId="13770" xr:uid="{00000000-0005-0000-0000-00009A200000}"/>
    <cellStyle name="Normal 2 2 2 3 3 4 6 2 2" xfId="30066" xr:uid="{00000000-0005-0000-0000-00009B200000}"/>
    <cellStyle name="Normal 2 2 2 3 3 4 6 3" xfId="21920" xr:uid="{00000000-0005-0000-0000-00009C200000}"/>
    <cellStyle name="Normal 2 2 2 3 3 4 7" xfId="8471" xr:uid="{00000000-0005-0000-0000-00009D200000}"/>
    <cellStyle name="Normal 2 2 2 3 3 4 7 2" xfId="24767" xr:uid="{00000000-0005-0000-0000-00009E200000}"/>
    <cellStyle name="Normal 2 2 2 3 3 4 8" xfId="16621" xr:uid="{00000000-0005-0000-0000-00009F200000}"/>
    <cellStyle name="Normal 2 2 2 3 3 5" xfId="414" xr:uid="{00000000-0005-0000-0000-0000A0200000}"/>
    <cellStyle name="Normal 2 2 2 3 3 5 2" xfId="1120" xr:uid="{00000000-0005-0000-0000-0000A1200000}"/>
    <cellStyle name="Normal 2 2 2 3 3 5 2 2" xfId="2530" xr:uid="{00000000-0005-0000-0000-0000A2200000}"/>
    <cellStyle name="Normal 2 2 2 3 3 5 2 2 2" xfId="5024" xr:uid="{00000000-0005-0000-0000-0000A3200000}"/>
    <cellStyle name="Normal 2 2 2 3 3 5 2 2 2 2" xfId="13170" xr:uid="{00000000-0005-0000-0000-0000A4200000}"/>
    <cellStyle name="Normal 2 2 2 3 3 5 2 2 2 2 2" xfId="29466" xr:uid="{00000000-0005-0000-0000-0000A5200000}"/>
    <cellStyle name="Normal 2 2 2 3 3 5 2 2 2 3" xfId="21320" xr:uid="{00000000-0005-0000-0000-0000A6200000}"/>
    <cellStyle name="Normal 2 2 2 3 3 5 2 2 3" xfId="7829" xr:uid="{00000000-0005-0000-0000-0000A7200000}"/>
    <cellStyle name="Normal 2 2 2 3 3 5 2 2 3 2" xfId="15975" xr:uid="{00000000-0005-0000-0000-0000A8200000}"/>
    <cellStyle name="Normal 2 2 2 3 3 5 2 2 3 2 2" xfId="32271" xr:uid="{00000000-0005-0000-0000-0000A9200000}"/>
    <cellStyle name="Normal 2 2 2 3 3 5 2 2 3 3" xfId="24125" xr:uid="{00000000-0005-0000-0000-0000AA200000}"/>
    <cellStyle name="Normal 2 2 2 3 3 5 2 2 4" xfId="10676" xr:uid="{00000000-0005-0000-0000-0000AB200000}"/>
    <cellStyle name="Normal 2 2 2 3 3 5 2 2 4 2" xfId="26972" xr:uid="{00000000-0005-0000-0000-0000AC200000}"/>
    <cellStyle name="Normal 2 2 2 3 3 5 2 2 5" xfId="18826" xr:uid="{00000000-0005-0000-0000-0000AD200000}"/>
    <cellStyle name="Normal 2 2 2 3 3 5 2 3" xfId="3806" xr:uid="{00000000-0005-0000-0000-0000AE200000}"/>
    <cellStyle name="Normal 2 2 2 3 3 5 2 3 2" xfId="11952" xr:uid="{00000000-0005-0000-0000-0000AF200000}"/>
    <cellStyle name="Normal 2 2 2 3 3 5 2 3 2 2" xfId="28248" xr:uid="{00000000-0005-0000-0000-0000B0200000}"/>
    <cellStyle name="Normal 2 2 2 3 3 5 2 3 3" xfId="20102" xr:uid="{00000000-0005-0000-0000-0000B1200000}"/>
    <cellStyle name="Normal 2 2 2 3 3 5 2 4" xfId="6419" xr:uid="{00000000-0005-0000-0000-0000B2200000}"/>
    <cellStyle name="Normal 2 2 2 3 3 5 2 4 2" xfId="14565" xr:uid="{00000000-0005-0000-0000-0000B3200000}"/>
    <cellStyle name="Normal 2 2 2 3 3 5 2 4 2 2" xfId="30861" xr:uid="{00000000-0005-0000-0000-0000B4200000}"/>
    <cellStyle name="Normal 2 2 2 3 3 5 2 4 3" xfId="22715" xr:uid="{00000000-0005-0000-0000-0000B5200000}"/>
    <cellStyle name="Normal 2 2 2 3 3 5 2 5" xfId="9266" xr:uid="{00000000-0005-0000-0000-0000B6200000}"/>
    <cellStyle name="Normal 2 2 2 3 3 5 2 5 2" xfId="25562" xr:uid="{00000000-0005-0000-0000-0000B7200000}"/>
    <cellStyle name="Normal 2 2 2 3 3 5 2 6" xfId="17416" xr:uid="{00000000-0005-0000-0000-0000B8200000}"/>
    <cellStyle name="Normal 2 2 2 3 3 5 3" xfId="1825" xr:uid="{00000000-0005-0000-0000-0000B9200000}"/>
    <cellStyle name="Normal 2 2 2 3 3 5 3 2" xfId="4415" xr:uid="{00000000-0005-0000-0000-0000BA200000}"/>
    <cellStyle name="Normal 2 2 2 3 3 5 3 2 2" xfId="12561" xr:uid="{00000000-0005-0000-0000-0000BB200000}"/>
    <cellStyle name="Normal 2 2 2 3 3 5 3 2 2 2" xfId="28857" xr:uid="{00000000-0005-0000-0000-0000BC200000}"/>
    <cellStyle name="Normal 2 2 2 3 3 5 3 2 3" xfId="20711" xr:uid="{00000000-0005-0000-0000-0000BD200000}"/>
    <cellStyle name="Normal 2 2 2 3 3 5 3 3" xfId="7124" xr:uid="{00000000-0005-0000-0000-0000BE200000}"/>
    <cellStyle name="Normal 2 2 2 3 3 5 3 3 2" xfId="15270" xr:uid="{00000000-0005-0000-0000-0000BF200000}"/>
    <cellStyle name="Normal 2 2 2 3 3 5 3 3 2 2" xfId="31566" xr:uid="{00000000-0005-0000-0000-0000C0200000}"/>
    <cellStyle name="Normal 2 2 2 3 3 5 3 3 3" xfId="23420" xr:uid="{00000000-0005-0000-0000-0000C1200000}"/>
    <cellStyle name="Normal 2 2 2 3 3 5 3 4" xfId="9971" xr:uid="{00000000-0005-0000-0000-0000C2200000}"/>
    <cellStyle name="Normal 2 2 2 3 3 5 3 4 2" xfId="26267" xr:uid="{00000000-0005-0000-0000-0000C3200000}"/>
    <cellStyle name="Normal 2 2 2 3 3 5 3 5" xfId="18121" xr:uid="{00000000-0005-0000-0000-0000C4200000}"/>
    <cellStyle name="Normal 2 2 2 3 3 5 4" xfId="3197" xr:uid="{00000000-0005-0000-0000-0000C5200000}"/>
    <cellStyle name="Normal 2 2 2 3 3 5 4 2" xfId="11343" xr:uid="{00000000-0005-0000-0000-0000C6200000}"/>
    <cellStyle name="Normal 2 2 2 3 3 5 4 2 2" xfId="27639" xr:uid="{00000000-0005-0000-0000-0000C7200000}"/>
    <cellStyle name="Normal 2 2 2 3 3 5 4 3" xfId="19493" xr:uid="{00000000-0005-0000-0000-0000C8200000}"/>
    <cellStyle name="Normal 2 2 2 3 3 5 5" xfId="5714" xr:uid="{00000000-0005-0000-0000-0000C9200000}"/>
    <cellStyle name="Normal 2 2 2 3 3 5 5 2" xfId="13860" xr:uid="{00000000-0005-0000-0000-0000CA200000}"/>
    <cellStyle name="Normal 2 2 2 3 3 5 5 2 2" xfId="30156" xr:uid="{00000000-0005-0000-0000-0000CB200000}"/>
    <cellStyle name="Normal 2 2 2 3 3 5 5 3" xfId="22010" xr:uid="{00000000-0005-0000-0000-0000CC200000}"/>
    <cellStyle name="Normal 2 2 2 3 3 5 6" xfId="8561" xr:uid="{00000000-0005-0000-0000-0000CD200000}"/>
    <cellStyle name="Normal 2 2 2 3 3 5 6 2" xfId="24857" xr:uid="{00000000-0005-0000-0000-0000CE200000}"/>
    <cellStyle name="Normal 2 2 2 3 3 5 7" xfId="16711" xr:uid="{00000000-0005-0000-0000-0000CF200000}"/>
    <cellStyle name="Normal 2 2 2 3 3 6" xfId="776" xr:uid="{00000000-0005-0000-0000-0000D0200000}"/>
    <cellStyle name="Normal 2 2 2 3 3 6 2" xfId="2186" xr:uid="{00000000-0005-0000-0000-0000D1200000}"/>
    <cellStyle name="Normal 2 2 2 3 3 6 2 2" xfId="4728" xr:uid="{00000000-0005-0000-0000-0000D2200000}"/>
    <cellStyle name="Normal 2 2 2 3 3 6 2 2 2" xfId="12874" xr:uid="{00000000-0005-0000-0000-0000D3200000}"/>
    <cellStyle name="Normal 2 2 2 3 3 6 2 2 2 2" xfId="29170" xr:uid="{00000000-0005-0000-0000-0000D4200000}"/>
    <cellStyle name="Normal 2 2 2 3 3 6 2 2 3" xfId="21024" xr:uid="{00000000-0005-0000-0000-0000D5200000}"/>
    <cellStyle name="Normal 2 2 2 3 3 6 2 3" xfId="7485" xr:uid="{00000000-0005-0000-0000-0000D6200000}"/>
    <cellStyle name="Normal 2 2 2 3 3 6 2 3 2" xfId="15631" xr:uid="{00000000-0005-0000-0000-0000D7200000}"/>
    <cellStyle name="Normal 2 2 2 3 3 6 2 3 2 2" xfId="31927" xr:uid="{00000000-0005-0000-0000-0000D8200000}"/>
    <cellStyle name="Normal 2 2 2 3 3 6 2 3 3" xfId="23781" xr:uid="{00000000-0005-0000-0000-0000D9200000}"/>
    <cellStyle name="Normal 2 2 2 3 3 6 2 4" xfId="10332" xr:uid="{00000000-0005-0000-0000-0000DA200000}"/>
    <cellStyle name="Normal 2 2 2 3 3 6 2 4 2" xfId="26628" xr:uid="{00000000-0005-0000-0000-0000DB200000}"/>
    <cellStyle name="Normal 2 2 2 3 3 6 2 5" xfId="18482" xr:uid="{00000000-0005-0000-0000-0000DC200000}"/>
    <cellStyle name="Normal 2 2 2 3 3 6 3" xfId="3510" xr:uid="{00000000-0005-0000-0000-0000DD200000}"/>
    <cellStyle name="Normal 2 2 2 3 3 6 3 2" xfId="11656" xr:uid="{00000000-0005-0000-0000-0000DE200000}"/>
    <cellStyle name="Normal 2 2 2 3 3 6 3 2 2" xfId="27952" xr:uid="{00000000-0005-0000-0000-0000DF200000}"/>
    <cellStyle name="Normal 2 2 2 3 3 6 3 3" xfId="19806" xr:uid="{00000000-0005-0000-0000-0000E0200000}"/>
    <cellStyle name="Normal 2 2 2 3 3 6 4" xfId="6075" xr:uid="{00000000-0005-0000-0000-0000E1200000}"/>
    <cellStyle name="Normal 2 2 2 3 3 6 4 2" xfId="14221" xr:uid="{00000000-0005-0000-0000-0000E2200000}"/>
    <cellStyle name="Normal 2 2 2 3 3 6 4 2 2" xfId="30517" xr:uid="{00000000-0005-0000-0000-0000E3200000}"/>
    <cellStyle name="Normal 2 2 2 3 3 6 4 3" xfId="22371" xr:uid="{00000000-0005-0000-0000-0000E4200000}"/>
    <cellStyle name="Normal 2 2 2 3 3 6 5" xfId="8922" xr:uid="{00000000-0005-0000-0000-0000E5200000}"/>
    <cellStyle name="Normal 2 2 2 3 3 6 5 2" xfId="25218" xr:uid="{00000000-0005-0000-0000-0000E6200000}"/>
    <cellStyle name="Normal 2 2 2 3 3 6 6" xfId="17072" xr:uid="{00000000-0005-0000-0000-0000E7200000}"/>
    <cellStyle name="Normal 2 2 2 3 3 7" xfId="1481" xr:uid="{00000000-0005-0000-0000-0000E8200000}"/>
    <cellStyle name="Normal 2 2 2 3 3 7 2" xfId="4119" xr:uid="{00000000-0005-0000-0000-0000E9200000}"/>
    <cellStyle name="Normal 2 2 2 3 3 7 2 2" xfId="12265" xr:uid="{00000000-0005-0000-0000-0000EA200000}"/>
    <cellStyle name="Normal 2 2 2 3 3 7 2 2 2" xfId="28561" xr:uid="{00000000-0005-0000-0000-0000EB200000}"/>
    <cellStyle name="Normal 2 2 2 3 3 7 2 3" xfId="20415" xr:uid="{00000000-0005-0000-0000-0000EC200000}"/>
    <cellStyle name="Normal 2 2 2 3 3 7 3" xfId="6780" xr:uid="{00000000-0005-0000-0000-0000ED200000}"/>
    <cellStyle name="Normal 2 2 2 3 3 7 3 2" xfId="14926" xr:uid="{00000000-0005-0000-0000-0000EE200000}"/>
    <cellStyle name="Normal 2 2 2 3 3 7 3 2 2" xfId="31222" xr:uid="{00000000-0005-0000-0000-0000EF200000}"/>
    <cellStyle name="Normal 2 2 2 3 3 7 3 3" xfId="23076" xr:uid="{00000000-0005-0000-0000-0000F0200000}"/>
    <cellStyle name="Normal 2 2 2 3 3 7 4" xfId="9627" xr:uid="{00000000-0005-0000-0000-0000F1200000}"/>
    <cellStyle name="Normal 2 2 2 3 3 7 4 2" xfId="25923" xr:uid="{00000000-0005-0000-0000-0000F2200000}"/>
    <cellStyle name="Normal 2 2 2 3 3 7 5" xfId="17777" xr:uid="{00000000-0005-0000-0000-0000F3200000}"/>
    <cellStyle name="Normal 2 2 2 3 3 8" xfId="2901" xr:uid="{00000000-0005-0000-0000-0000F4200000}"/>
    <cellStyle name="Normal 2 2 2 3 3 8 2" xfId="11047" xr:uid="{00000000-0005-0000-0000-0000F5200000}"/>
    <cellStyle name="Normal 2 2 2 3 3 8 2 2" xfId="27343" xr:uid="{00000000-0005-0000-0000-0000F6200000}"/>
    <cellStyle name="Normal 2 2 2 3 3 8 3" xfId="19197" xr:uid="{00000000-0005-0000-0000-0000F7200000}"/>
    <cellStyle name="Normal 2 2 2 3 3 9" xfId="5370" xr:uid="{00000000-0005-0000-0000-0000F8200000}"/>
    <cellStyle name="Normal 2 2 2 3 3 9 2" xfId="13516" xr:uid="{00000000-0005-0000-0000-0000F9200000}"/>
    <cellStyle name="Normal 2 2 2 3 3 9 2 2" xfId="29812" xr:uid="{00000000-0005-0000-0000-0000FA200000}"/>
    <cellStyle name="Normal 2 2 2 3 3 9 3" xfId="21666" xr:uid="{00000000-0005-0000-0000-0000FB200000}"/>
    <cellStyle name="Normal 2 2 2 3 4" xfId="116" xr:uid="{00000000-0005-0000-0000-0000FC200000}"/>
    <cellStyle name="Normal 2 2 2 3 4 2" xfId="460" xr:uid="{00000000-0005-0000-0000-0000FD200000}"/>
    <cellStyle name="Normal 2 2 2 3 4 2 2" xfId="1166" xr:uid="{00000000-0005-0000-0000-0000FE200000}"/>
    <cellStyle name="Normal 2 2 2 3 4 2 2 2" xfId="2576" xr:uid="{00000000-0005-0000-0000-0000FF200000}"/>
    <cellStyle name="Normal 2 2 2 3 4 2 2 2 2" xfId="5062" xr:uid="{00000000-0005-0000-0000-000000210000}"/>
    <cellStyle name="Normal 2 2 2 3 4 2 2 2 2 2" xfId="13208" xr:uid="{00000000-0005-0000-0000-000001210000}"/>
    <cellStyle name="Normal 2 2 2 3 4 2 2 2 2 2 2" xfId="29504" xr:uid="{00000000-0005-0000-0000-000002210000}"/>
    <cellStyle name="Normal 2 2 2 3 4 2 2 2 2 3" xfId="21358" xr:uid="{00000000-0005-0000-0000-000003210000}"/>
    <cellStyle name="Normal 2 2 2 3 4 2 2 2 3" xfId="7875" xr:uid="{00000000-0005-0000-0000-000004210000}"/>
    <cellStyle name="Normal 2 2 2 3 4 2 2 2 3 2" xfId="16021" xr:uid="{00000000-0005-0000-0000-000005210000}"/>
    <cellStyle name="Normal 2 2 2 3 4 2 2 2 3 2 2" xfId="32317" xr:uid="{00000000-0005-0000-0000-000006210000}"/>
    <cellStyle name="Normal 2 2 2 3 4 2 2 2 3 3" xfId="24171" xr:uid="{00000000-0005-0000-0000-000007210000}"/>
    <cellStyle name="Normal 2 2 2 3 4 2 2 2 4" xfId="10722" xr:uid="{00000000-0005-0000-0000-000008210000}"/>
    <cellStyle name="Normal 2 2 2 3 4 2 2 2 4 2" xfId="27018" xr:uid="{00000000-0005-0000-0000-000009210000}"/>
    <cellStyle name="Normal 2 2 2 3 4 2 2 2 5" xfId="18872" xr:uid="{00000000-0005-0000-0000-00000A210000}"/>
    <cellStyle name="Normal 2 2 2 3 4 2 2 3" xfId="3844" xr:uid="{00000000-0005-0000-0000-00000B210000}"/>
    <cellStyle name="Normal 2 2 2 3 4 2 2 3 2" xfId="11990" xr:uid="{00000000-0005-0000-0000-00000C210000}"/>
    <cellStyle name="Normal 2 2 2 3 4 2 2 3 2 2" xfId="28286" xr:uid="{00000000-0005-0000-0000-00000D210000}"/>
    <cellStyle name="Normal 2 2 2 3 4 2 2 3 3" xfId="20140" xr:uid="{00000000-0005-0000-0000-00000E210000}"/>
    <cellStyle name="Normal 2 2 2 3 4 2 2 4" xfId="6465" xr:uid="{00000000-0005-0000-0000-00000F210000}"/>
    <cellStyle name="Normal 2 2 2 3 4 2 2 4 2" xfId="14611" xr:uid="{00000000-0005-0000-0000-000010210000}"/>
    <cellStyle name="Normal 2 2 2 3 4 2 2 4 2 2" xfId="30907" xr:uid="{00000000-0005-0000-0000-000011210000}"/>
    <cellStyle name="Normal 2 2 2 3 4 2 2 4 3" xfId="22761" xr:uid="{00000000-0005-0000-0000-000012210000}"/>
    <cellStyle name="Normal 2 2 2 3 4 2 2 5" xfId="9312" xr:uid="{00000000-0005-0000-0000-000013210000}"/>
    <cellStyle name="Normal 2 2 2 3 4 2 2 5 2" xfId="25608" xr:uid="{00000000-0005-0000-0000-000014210000}"/>
    <cellStyle name="Normal 2 2 2 3 4 2 2 6" xfId="17462" xr:uid="{00000000-0005-0000-0000-000015210000}"/>
    <cellStyle name="Normal 2 2 2 3 4 2 3" xfId="1871" xr:uid="{00000000-0005-0000-0000-000016210000}"/>
    <cellStyle name="Normal 2 2 2 3 4 2 3 2" xfId="4453" xr:uid="{00000000-0005-0000-0000-000017210000}"/>
    <cellStyle name="Normal 2 2 2 3 4 2 3 2 2" xfId="12599" xr:uid="{00000000-0005-0000-0000-000018210000}"/>
    <cellStyle name="Normal 2 2 2 3 4 2 3 2 2 2" xfId="28895" xr:uid="{00000000-0005-0000-0000-000019210000}"/>
    <cellStyle name="Normal 2 2 2 3 4 2 3 2 3" xfId="20749" xr:uid="{00000000-0005-0000-0000-00001A210000}"/>
    <cellStyle name="Normal 2 2 2 3 4 2 3 3" xfId="7170" xr:uid="{00000000-0005-0000-0000-00001B210000}"/>
    <cellStyle name="Normal 2 2 2 3 4 2 3 3 2" xfId="15316" xr:uid="{00000000-0005-0000-0000-00001C210000}"/>
    <cellStyle name="Normal 2 2 2 3 4 2 3 3 2 2" xfId="31612" xr:uid="{00000000-0005-0000-0000-00001D210000}"/>
    <cellStyle name="Normal 2 2 2 3 4 2 3 3 3" xfId="23466" xr:uid="{00000000-0005-0000-0000-00001E210000}"/>
    <cellStyle name="Normal 2 2 2 3 4 2 3 4" xfId="10017" xr:uid="{00000000-0005-0000-0000-00001F210000}"/>
    <cellStyle name="Normal 2 2 2 3 4 2 3 4 2" xfId="26313" xr:uid="{00000000-0005-0000-0000-000020210000}"/>
    <cellStyle name="Normal 2 2 2 3 4 2 3 5" xfId="18167" xr:uid="{00000000-0005-0000-0000-000021210000}"/>
    <cellStyle name="Normal 2 2 2 3 4 2 4" xfId="3235" xr:uid="{00000000-0005-0000-0000-000022210000}"/>
    <cellStyle name="Normal 2 2 2 3 4 2 4 2" xfId="11381" xr:uid="{00000000-0005-0000-0000-000023210000}"/>
    <cellStyle name="Normal 2 2 2 3 4 2 4 2 2" xfId="27677" xr:uid="{00000000-0005-0000-0000-000024210000}"/>
    <cellStyle name="Normal 2 2 2 3 4 2 4 3" xfId="19531" xr:uid="{00000000-0005-0000-0000-000025210000}"/>
    <cellStyle name="Normal 2 2 2 3 4 2 5" xfId="5760" xr:uid="{00000000-0005-0000-0000-000026210000}"/>
    <cellStyle name="Normal 2 2 2 3 4 2 5 2" xfId="13906" xr:uid="{00000000-0005-0000-0000-000027210000}"/>
    <cellStyle name="Normal 2 2 2 3 4 2 5 2 2" xfId="30202" xr:uid="{00000000-0005-0000-0000-000028210000}"/>
    <cellStyle name="Normal 2 2 2 3 4 2 5 3" xfId="22056" xr:uid="{00000000-0005-0000-0000-000029210000}"/>
    <cellStyle name="Normal 2 2 2 3 4 2 6" xfId="8607" xr:uid="{00000000-0005-0000-0000-00002A210000}"/>
    <cellStyle name="Normal 2 2 2 3 4 2 6 2" xfId="24903" xr:uid="{00000000-0005-0000-0000-00002B210000}"/>
    <cellStyle name="Normal 2 2 2 3 4 2 7" xfId="16757" xr:uid="{00000000-0005-0000-0000-00002C210000}"/>
    <cellStyle name="Normal 2 2 2 3 4 3" xfId="822" xr:uid="{00000000-0005-0000-0000-00002D210000}"/>
    <cellStyle name="Normal 2 2 2 3 4 3 2" xfId="2232" xr:uid="{00000000-0005-0000-0000-00002E210000}"/>
    <cellStyle name="Normal 2 2 2 3 4 3 2 2" xfId="4766" xr:uid="{00000000-0005-0000-0000-00002F210000}"/>
    <cellStyle name="Normal 2 2 2 3 4 3 2 2 2" xfId="12912" xr:uid="{00000000-0005-0000-0000-000030210000}"/>
    <cellStyle name="Normal 2 2 2 3 4 3 2 2 2 2" xfId="29208" xr:uid="{00000000-0005-0000-0000-000031210000}"/>
    <cellStyle name="Normal 2 2 2 3 4 3 2 2 3" xfId="21062" xr:uid="{00000000-0005-0000-0000-000032210000}"/>
    <cellStyle name="Normal 2 2 2 3 4 3 2 3" xfId="7531" xr:uid="{00000000-0005-0000-0000-000033210000}"/>
    <cellStyle name="Normal 2 2 2 3 4 3 2 3 2" xfId="15677" xr:uid="{00000000-0005-0000-0000-000034210000}"/>
    <cellStyle name="Normal 2 2 2 3 4 3 2 3 2 2" xfId="31973" xr:uid="{00000000-0005-0000-0000-000035210000}"/>
    <cellStyle name="Normal 2 2 2 3 4 3 2 3 3" xfId="23827" xr:uid="{00000000-0005-0000-0000-000036210000}"/>
    <cellStyle name="Normal 2 2 2 3 4 3 2 4" xfId="10378" xr:uid="{00000000-0005-0000-0000-000037210000}"/>
    <cellStyle name="Normal 2 2 2 3 4 3 2 4 2" xfId="26674" xr:uid="{00000000-0005-0000-0000-000038210000}"/>
    <cellStyle name="Normal 2 2 2 3 4 3 2 5" xfId="18528" xr:uid="{00000000-0005-0000-0000-000039210000}"/>
    <cellStyle name="Normal 2 2 2 3 4 3 3" xfId="3548" xr:uid="{00000000-0005-0000-0000-00003A210000}"/>
    <cellStyle name="Normal 2 2 2 3 4 3 3 2" xfId="11694" xr:uid="{00000000-0005-0000-0000-00003B210000}"/>
    <cellStyle name="Normal 2 2 2 3 4 3 3 2 2" xfId="27990" xr:uid="{00000000-0005-0000-0000-00003C210000}"/>
    <cellStyle name="Normal 2 2 2 3 4 3 3 3" xfId="19844" xr:uid="{00000000-0005-0000-0000-00003D210000}"/>
    <cellStyle name="Normal 2 2 2 3 4 3 4" xfId="6121" xr:uid="{00000000-0005-0000-0000-00003E210000}"/>
    <cellStyle name="Normal 2 2 2 3 4 3 4 2" xfId="14267" xr:uid="{00000000-0005-0000-0000-00003F210000}"/>
    <cellStyle name="Normal 2 2 2 3 4 3 4 2 2" xfId="30563" xr:uid="{00000000-0005-0000-0000-000040210000}"/>
    <cellStyle name="Normal 2 2 2 3 4 3 4 3" xfId="22417" xr:uid="{00000000-0005-0000-0000-000041210000}"/>
    <cellStyle name="Normal 2 2 2 3 4 3 5" xfId="8968" xr:uid="{00000000-0005-0000-0000-000042210000}"/>
    <cellStyle name="Normal 2 2 2 3 4 3 5 2" xfId="25264" xr:uid="{00000000-0005-0000-0000-000043210000}"/>
    <cellStyle name="Normal 2 2 2 3 4 3 6" xfId="17118" xr:uid="{00000000-0005-0000-0000-000044210000}"/>
    <cellStyle name="Normal 2 2 2 3 4 4" xfId="1527" xr:uid="{00000000-0005-0000-0000-000045210000}"/>
    <cellStyle name="Normal 2 2 2 3 4 4 2" xfId="4157" xr:uid="{00000000-0005-0000-0000-000046210000}"/>
    <cellStyle name="Normal 2 2 2 3 4 4 2 2" xfId="12303" xr:uid="{00000000-0005-0000-0000-000047210000}"/>
    <cellStyle name="Normal 2 2 2 3 4 4 2 2 2" xfId="28599" xr:uid="{00000000-0005-0000-0000-000048210000}"/>
    <cellStyle name="Normal 2 2 2 3 4 4 2 3" xfId="20453" xr:uid="{00000000-0005-0000-0000-000049210000}"/>
    <cellStyle name="Normal 2 2 2 3 4 4 3" xfId="6826" xr:uid="{00000000-0005-0000-0000-00004A210000}"/>
    <cellStyle name="Normal 2 2 2 3 4 4 3 2" xfId="14972" xr:uid="{00000000-0005-0000-0000-00004B210000}"/>
    <cellStyle name="Normal 2 2 2 3 4 4 3 2 2" xfId="31268" xr:uid="{00000000-0005-0000-0000-00004C210000}"/>
    <cellStyle name="Normal 2 2 2 3 4 4 3 3" xfId="23122" xr:uid="{00000000-0005-0000-0000-00004D210000}"/>
    <cellStyle name="Normal 2 2 2 3 4 4 4" xfId="9673" xr:uid="{00000000-0005-0000-0000-00004E210000}"/>
    <cellStyle name="Normal 2 2 2 3 4 4 4 2" xfId="25969" xr:uid="{00000000-0005-0000-0000-00004F210000}"/>
    <cellStyle name="Normal 2 2 2 3 4 4 5" xfId="17823" xr:uid="{00000000-0005-0000-0000-000050210000}"/>
    <cellStyle name="Normal 2 2 2 3 4 5" xfId="2939" xr:uid="{00000000-0005-0000-0000-000051210000}"/>
    <cellStyle name="Normal 2 2 2 3 4 5 2" xfId="11085" xr:uid="{00000000-0005-0000-0000-000052210000}"/>
    <cellStyle name="Normal 2 2 2 3 4 5 2 2" xfId="27381" xr:uid="{00000000-0005-0000-0000-000053210000}"/>
    <cellStyle name="Normal 2 2 2 3 4 5 3" xfId="19235" xr:uid="{00000000-0005-0000-0000-000054210000}"/>
    <cellStyle name="Normal 2 2 2 3 4 6" xfId="5416" xr:uid="{00000000-0005-0000-0000-000055210000}"/>
    <cellStyle name="Normal 2 2 2 3 4 6 2" xfId="13562" xr:uid="{00000000-0005-0000-0000-000056210000}"/>
    <cellStyle name="Normal 2 2 2 3 4 6 2 2" xfId="29858" xr:uid="{00000000-0005-0000-0000-000057210000}"/>
    <cellStyle name="Normal 2 2 2 3 4 6 3" xfId="21712" xr:uid="{00000000-0005-0000-0000-000058210000}"/>
    <cellStyle name="Normal 2 2 2 3 4 7" xfId="8263" xr:uid="{00000000-0005-0000-0000-000059210000}"/>
    <cellStyle name="Normal 2 2 2 3 4 7 2" xfId="24559" xr:uid="{00000000-0005-0000-0000-00005A210000}"/>
    <cellStyle name="Normal 2 2 2 3 4 8" xfId="16413" xr:uid="{00000000-0005-0000-0000-00005B210000}"/>
    <cellStyle name="Normal 2 2 2 3 5" xfId="202" xr:uid="{00000000-0005-0000-0000-00005C210000}"/>
    <cellStyle name="Normal 2 2 2 3 5 2" xfId="546" xr:uid="{00000000-0005-0000-0000-00005D210000}"/>
    <cellStyle name="Normal 2 2 2 3 5 2 2" xfId="1252" xr:uid="{00000000-0005-0000-0000-00005E210000}"/>
    <cellStyle name="Normal 2 2 2 3 5 2 2 2" xfId="2662" xr:uid="{00000000-0005-0000-0000-00005F210000}"/>
    <cellStyle name="Normal 2 2 2 3 5 2 2 2 2" xfId="5136" xr:uid="{00000000-0005-0000-0000-000060210000}"/>
    <cellStyle name="Normal 2 2 2 3 5 2 2 2 2 2" xfId="13282" xr:uid="{00000000-0005-0000-0000-000061210000}"/>
    <cellStyle name="Normal 2 2 2 3 5 2 2 2 2 2 2" xfId="29578" xr:uid="{00000000-0005-0000-0000-000062210000}"/>
    <cellStyle name="Normal 2 2 2 3 5 2 2 2 2 3" xfId="21432" xr:uid="{00000000-0005-0000-0000-000063210000}"/>
    <cellStyle name="Normal 2 2 2 3 5 2 2 2 3" xfId="7961" xr:uid="{00000000-0005-0000-0000-000064210000}"/>
    <cellStyle name="Normal 2 2 2 3 5 2 2 2 3 2" xfId="16107" xr:uid="{00000000-0005-0000-0000-000065210000}"/>
    <cellStyle name="Normal 2 2 2 3 5 2 2 2 3 2 2" xfId="32403" xr:uid="{00000000-0005-0000-0000-000066210000}"/>
    <cellStyle name="Normal 2 2 2 3 5 2 2 2 3 3" xfId="24257" xr:uid="{00000000-0005-0000-0000-000067210000}"/>
    <cellStyle name="Normal 2 2 2 3 5 2 2 2 4" xfId="10808" xr:uid="{00000000-0005-0000-0000-000068210000}"/>
    <cellStyle name="Normal 2 2 2 3 5 2 2 2 4 2" xfId="27104" xr:uid="{00000000-0005-0000-0000-000069210000}"/>
    <cellStyle name="Normal 2 2 2 3 5 2 2 2 5" xfId="18958" xr:uid="{00000000-0005-0000-0000-00006A210000}"/>
    <cellStyle name="Normal 2 2 2 3 5 2 2 3" xfId="3918" xr:uid="{00000000-0005-0000-0000-00006B210000}"/>
    <cellStyle name="Normal 2 2 2 3 5 2 2 3 2" xfId="12064" xr:uid="{00000000-0005-0000-0000-00006C210000}"/>
    <cellStyle name="Normal 2 2 2 3 5 2 2 3 2 2" xfId="28360" xr:uid="{00000000-0005-0000-0000-00006D210000}"/>
    <cellStyle name="Normal 2 2 2 3 5 2 2 3 3" xfId="20214" xr:uid="{00000000-0005-0000-0000-00006E210000}"/>
    <cellStyle name="Normal 2 2 2 3 5 2 2 4" xfId="6551" xr:uid="{00000000-0005-0000-0000-00006F210000}"/>
    <cellStyle name="Normal 2 2 2 3 5 2 2 4 2" xfId="14697" xr:uid="{00000000-0005-0000-0000-000070210000}"/>
    <cellStyle name="Normal 2 2 2 3 5 2 2 4 2 2" xfId="30993" xr:uid="{00000000-0005-0000-0000-000071210000}"/>
    <cellStyle name="Normal 2 2 2 3 5 2 2 4 3" xfId="22847" xr:uid="{00000000-0005-0000-0000-000072210000}"/>
    <cellStyle name="Normal 2 2 2 3 5 2 2 5" xfId="9398" xr:uid="{00000000-0005-0000-0000-000073210000}"/>
    <cellStyle name="Normal 2 2 2 3 5 2 2 5 2" xfId="25694" xr:uid="{00000000-0005-0000-0000-000074210000}"/>
    <cellStyle name="Normal 2 2 2 3 5 2 2 6" xfId="17548" xr:uid="{00000000-0005-0000-0000-000075210000}"/>
    <cellStyle name="Normal 2 2 2 3 5 2 3" xfId="1957" xr:uid="{00000000-0005-0000-0000-000076210000}"/>
    <cellStyle name="Normal 2 2 2 3 5 2 3 2" xfId="4527" xr:uid="{00000000-0005-0000-0000-000077210000}"/>
    <cellStyle name="Normal 2 2 2 3 5 2 3 2 2" xfId="12673" xr:uid="{00000000-0005-0000-0000-000078210000}"/>
    <cellStyle name="Normal 2 2 2 3 5 2 3 2 2 2" xfId="28969" xr:uid="{00000000-0005-0000-0000-000079210000}"/>
    <cellStyle name="Normal 2 2 2 3 5 2 3 2 3" xfId="20823" xr:uid="{00000000-0005-0000-0000-00007A210000}"/>
    <cellStyle name="Normal 2 2 2 3 5 2 3 3" xfId="7256" xr:uid="{00000000-0005-0000-0000-00007B210000}"/>
    <cellStyle name="Normal 2 2 2 3 5 2 3 3 2" xfId="15402" xr:uid="{00000000-0005-0000-0000-00007C210000}"/>
    <cellStyle name="Normal 2 2 2 3 5 2 3 3 2 2" xfId="31698" xr:uid="{00000000-0005-0000-0000-00007D210000}"/>
    <cellStyle name="Normal 2 2 2 3 5 2 3 3 3" xfId="23552" xr:uid="{00000000-0005-0000-0000-00007E210000}"/>
    <cellStyle name="Normal 2 2 2 3 5 2 3 4" xfId="10103" xr:uid="{00000000-0005-0000-0000-00007F210000}"/>
    <cellStyle name="Normal 2 2 2 3 5 2 3 4 2" xfId="26399" xr:uid="{00000000-0005-0000-0000-000080210000}"/>
    <cellStyle name="Normal 2 2 2 3 5 2 3 5" xfId="18253" xr:uid="{00000000-0005-0000-0000-000081210000}"/>
    <cellStyle name="Normal 2 2 2 3 5 2 4" xfId="3309" xr:uid="{00000000-0005-0000-0000-000082210000}"/>
    <cellStyle name="Normal 2 2 2 3 5 2 4 2" xfId="11455" xr:uid="{00000000-0005-0000-0000-000083210000}"/>
    <cellStyle name="Normal 2 2 2 3 5 2 4 2 2" xfId="27751" xr:uid="{00000000-0005-0000-0000-000084210000}"/>
    <cellStyle name="Normal 2 2 2 3 5 2 4 3" xfId="19605" xr:uid="{00000000-0005-0000-0000-000085210000}"/>
    <cellStyle name="Normal 2 2 2 3 5 2 5" xfId="5846" xr:uid="{00000000-0005-0000-0000-000086210000}"/>
    <cellStyle name="Normal 2 2 2 3 5 2 5 2" xfId="13992" xr:uid="{00000000-0005-0000-0000-000087210000}"/>
    <cellStyle name="Normal 2 2 2 3 5 2 5 2 2" xfId="30288" xr:uid="{00000000-0005-0000-0000-000088210000}"/>
    <cellStyle name="Normal 2 2 2 3 5 2 5 3" xfId="22142" xr:uid="{00000000-0005-0000-0000-000089210000}"/>
    <cellStyle name="Normal 2 2 2 3 5 2 6" xfId="8693" xr:uid="{00000000-0005-0000-0000-00008A210000}"/>
    <cellStyle name="Normal 2 2 2 3 5 2 6 2" xfId="24989" xr:uid="{00000000-0005-0000-0000-00008B210000}"/>
    <cellStyle name="Normal 2 2 2 3 5 2 7" xfId="16843" xr:uid="{00000000-0005-0000-0000-00008C210000}"/>
    <cellStyle name="Normal 2 2 2 3 5 3" xfId="908" xr:uid="{00000000-0005-0000-0000-00008D210000}"/>
    <cellStyle name="Normal 2 2 2 3 5 3 2" xfId="2318" xr:uid="{00000000-0005-0000-0000-00008E210000}"/>
    <cellStyle name="Normal 2 2 2 3 5 3 2 2" xfId="4840" xr:uid="{00000000-0005-0000-0000-00008F210000}"/>
    <cellStyle name="Normal 2 2 2 3 5 3 2 2 2" xfId="12986" xr:uid="{00000000-0005-0000-0000-000090210000}"/>
    <cellStyle name="Normal 2 2 2 3 5 3 2 2 2 2" xfId="29282" xr:uid="{00000000-0005-0000-0000-000091210000}"/>
    <cellStyle name="Normal 2 2 2 3 5 3 2 2 3" xfId="21136" xr:uid="{00000000-0005-0000-0000-000092210000}"/>
    <cellStyle name="Normal 2 2 2 3 5 3 2 3" xfId="7617" xr:uid="{00000000-0005-0000-0000-000093210000}"/>
    <cellStyle name="Normal 2 2 2 3 5 3 2 3 2" xfId="15763" xr:uid="{00000000-0005-0000-0000-000094210000}"/>
    <cellStyle name="Normal 2 2 2 3 5 3 2 3 2 2" xfId="32059" xr:uid="{00000000-0005-0000-0000-000095210000}"/>
    <cellStyle name="Normal 2 2 2 3 5 3 2 3 3" xfId="23913" xr:uid="{00000000-0005-0000-0000-000096210000}"/>
    <cellStyle name="Normal 2 2 2 3 5 3 2 4" xfId="10464" xr:uid="{00000000-0005-0000-0000-000097210000}"/>
    <cellStyle name="Normal 2 2 2 3 5 3 2 4 2" xfId="26760" xr:uid="{00000000-0005-0000-0000-000098210000}"/>
    <cellStyle name="Normal 2 2 2 3 5 3 2 5" xfId="18614" xr:uid="{00000000-0005-0000-0000-000099210000}"/>
    <cellStyle name="Normal 2 2 2 3 5 3 3" xfId="3622" xr:uid="{00000000-0005-0000-0000-00009A210000}"/>
    <cellStyle name="Normal 2 2 2 3 5 3 3 2" xfId="11768" xr:uid="{00000000-0005-0000-0000-00009B210000}"/>
    <cellStyle name="Normal 2 2 2 3 5 3 3 2 2" xfId="28064" xr:uid="{00000000-0005-0000-0000-00009C210000}"/>
    <cellStyle name="Normal 2 2 2 3 5 3 3 3" xfId="19918" xr:uid="{00000000-0005-0000-0000-00009D210000}"/>
    <cellStyle name="Normal 2 2 2 3 5 3 4" xfId="6207" xr:uid="{00000000-0005-0000-0000-00009E210000}"/>
    <cellStyle name="Normal 2 2 2 3 5 3 4 2" xfId="14353" xr:uid="{00000000-0005-0000-0000-00009F210000}"/>
    <cellStyle name="Normal 2 2 2 3 5 3 4 2 2" xfId="30649" xr:uid="{00000000-0005-0000-0000-0000A0210000}"/>
    <cellStyle name="Normal 2 2 2 3 5 3 4 3" xfId="22503" xr:uid="{00000000-0005-0000-0000-0000A1210000}"/>
    <cellStyle name="Normal 2 2 2 3 5 3 5" xfId="9054" xr:uid="{00000000-0005-0000-0000-0000A2210000}"/>
    <cellStyle name="Normal 2 2 2 3 5 3 5 2" xfId="25350" xr:uid="{00000000-0005-0000-0000-0000A3210000}"/>
    <cellStyle name="Normal 2 2 2 3 5 3 6" xfId="17204" xr:uid="{00000000-0005-0000-0000-0000A4210000}"/>
    <cellStyle name="Normal 2 2 2 3 5 4" xfId="1613" xr:uid="{00000000-0005-0000-0000-0000A5210000}"/>
    <cellStyle name="Normal 2 2 2 3 5 4 2" xfId="4231" xr:uid="{00000000-0005-0000-0000-0000A6210000}"/>
    <cellStyle name="Normal 2 2 2 3 5 4 2 2" xfId="12377" xr:uid="{00000000-0005-0000-0000-0000A7210000}"/>
    <cellStyle name="Normal 2 2 2 3 5 4 2 2 2" xfId="28673" xr:uid="{00000000-0005-0000-0000-0000A8210000}"/>
    <cellStyle name="Normal 2 2 2 3 5 4 2 3" xfId="20527" xr:uid="{00000000-0005-0000-0000-0000A9210000}"/>
    <cellStyle name="Normal 2 2 2 3 5 4 3" xfId="6912" xr:uid="{00000000-0005-0000-0000-0000AA210000}"/>
    <cellStyle name="Normal 2 2 2 3 5 4 3 2" xfId="15058" xr:uid="{00000000-0005-0000-0000-0000AB210000}"/>
    <cellStyle name="Normal 2 2 2 3 5 4 3 2 2" xfId="31354" xr:uid="{00000000-0005-0000-0000-0000AC210000}"/>
    <cellStyle name="Normal 2 2 2 3 5 4 3 3" xfId="23208" xr:uid="{00000000-0005-0000-0000-0000AD210000}"/>
    <cellStyle name="Normal 2 2 2 3 5 4 4" xfId="9759" xr:uid="{00000000-0005-0000-0000-0000AE210000}"/>
    <cellStyle name="Normal 2 2 2 3 5 4 4 2" xfId="26055" xr:uid="{00000000-0005-0000-0000-0000AF210000}"/>
    <cellStyle name="Normal 2 2 2 3 5 4 5" xfId="17909" xr:uid="{00000000-0005-0000-0000-0000B0210000}"/>
    <cellStyle name="Normal 2 2 2 3 5 5" xfId="3013" xr:uid="{00000000-0005-0000-0000-0000B1210000}"/>
    <cellStyle name="Normal 2 2 2 3 5 5 2" xfId="11159" xr:uid="{00000000-0005-0000-0000-0000B2210000}"/>
    <cellStyle name="Normal 2 2 2 3 5 5 2 2" xfId="27455" xr:uid="{00000000-0005-0000-0000-0000B3210000}"/>
    <cellStyle name="Normal 2 2 2 3 5 5 3" xfId="19309" xr:uid="{00000000-0005-0000-0000-0000B4210000}"/>
    <cellStyle name="Normal 2 2 2 3 5 6" xfId="5502" xr:uid="{00000000-0005-0000-0000-0000B5210000}"/>
    <cellStyle name="Normal 2 2 2 3 5 6 2" xfId="13648" xr:uid="{00000000-0005-0000-0000-0000B6210000}"/>
    <cellStyle name="Normal 2 2 2 3 5 6 2 2" xfId="29944" xr:uid="{00000000-0005-0000-0000-0000B7210000}"/>
    <cellStyle name="Normal 2 2 2 3 5 6 3" xfId="21798" xr:uid="{00000000-0005-0000-0000-0000B8210000}"/>
    <cellStyle name="Normal 2 2 2 3 5 7" xfId="8349" xr:uid="{00000000-0005-0000-0000-0000B9210000}"/>
    <cellStyle name="Normal 2 2 2 3 5 7 2" xfId="24645" xr:uid="{00000000-0005-0000-0000-0000BA210000}"/>
    <cellStyle name="Normal 2 2 2 3 5 8" xfId="16499" xr:uid="{00000000-0005-0000-0000-0000BB210000}"/>
    <cellStyle name="Normal 2 2 2 3 6" xfId="280" xr:uid="{00000000-0005-0000-0000-0000BC210000}"/>
    <cellStyle name="Normal 2 2 2 3 6 2" xfId="624" xr:uid="{00000000-0005-0000-0000-0000BD210000}"/>
    <cellStyle name="Normal 2 2 2 3 6 2 2" xfId="1330" xr:uid="{00000000-0005-0000-0000-0000BE210000}"/>
    <cellStyle name="Normal 2 2 2 3 6 2 2 2" xfId="2740" xr:uid="{00000000-0005-0000-0000-0000BF210000}"/>
    <cellStyle name="Normal 2 2 2 3 6 2 2 2 2" xfId="5210" xr:uid="{00000000-0005-0000-0000-0000C0210000}"/>
    <cellStyle name="Normal 2 2 2 3 6 2 2 2 2 2" xfId="13356" xr:uid="{00000000-0005-0000-0000-0000C1210000}"/>
    <cellStyle name="Normal 2 2 2 3 6 2 2 2 2 2 2" xfId="29652" xr:uid="{00000000-0005-0000-0000-0000C2210000}"/>
    <cellStyle name="Normal 2 2 2 3 6 2 2 2 2 3" xfId="21506" xr:uid="{00000000-0005-0000-0000-0000C3210000}"/>
    <cellStyle name="Normal 2 2 2 3 6 2 2 2 3" xfId="8039" xr:uid="{00000000-0005-0000-0000-0000C4210000}"/>
    <cellStyle name="Normal 2 2 2 3 6 2 2 2 3 2" xfId="16185" xr:uid="{00000000-0005-0000-0000-0000C5210000}"/>
    <cellStyle name="Normal 2 2 2 3 6 2 2 2 3 2 2" xfId="32481" xr:uid="{00000000-0005-0000-0000-0000C6210000}"/>
    <cellStyle name="Normal 2 2 2 3 6 2 2 2 3 3" xfId="24335" xr:uid="{00000000-0005-0000-0000-0000C7210000}"/>
    <cellStyle name="Normal 2 2 2 3 6 2 2 2 4" xfId="10886" xr:uid="{00000000-0005-0000-0000-0000C8210000}"/>
    <cellStyle name="Normal 2 2 2 3 6 2 2 2 4 2" xfId="27182" xr:uid="{00000000-0005-0000-0000-0000C9210000}"/>
    <cellStyle name="Normal 2 2 2 3 6 2 2 2 5" xfId="19036" xr:uid="{00000000-0005-0000-0000-0000CA210000}"/>
    <cellStyle name="Normal 2 2 2 3 6 2 2 3" xfId="3992" xr:uid="{00000000-0005-0000-0000-0000CB210000}"/>
    <cellStyle name="Normal 2 2 2 3 6 2 2 3 2" xfId="12138" xr:uid="{00000000-0005-0000-0000-0000CC210000}"/>
    <cellStyle name="Normal 2 2 2 3 6 2 2 3 2 2" xfId="28434" xr:uid="{00000000-0005-0000-0000-0000CD210000}"/>
    <cellStyle name="Normal 2 2 2 3 6 2 2 3 3" xfId="20288" xr:uid="{00000000-0005-0000-0000-0000CE210000}"/>
    <cellStyle name="Normal 2 2 2 3 6 2 2 4" xfId="6629" xr:uid="{00000000-0005-0000-0000-0000CF210000}"/>
    <cellStyle name="Normal 2 2 2 3 6 2 2 4 2" xfId="14775" xr:uid="{00000000-0005-0000-0000-0000D0210000}"/>
    <cellStyle name="Normal 2 2 2 3 6 2 2 4 2 2" xfId="31071" xr:uid="{00000000-0005-0000-0000-0000D1210000}"/>
    <cellStyle name="Normal 2 2 2 3 6 2 2 4 3" xfId="22925" xr:uid="{00000000-0005-0000-0000-0000D2210000}"/>
    <cellStyle name="Normal 2 2 2 3 6 2 2 5" xfId="9476" xr:uid="{00000000-0005-0000-0000-0000D3210000}"/>
    <cellStyle name="Normal 2 2 2 3 6 2 2 5 2" xfId="25772" xr:uid="{00000000-0005-0000-0000-0000D4210000}"/>
    <cellStyle name="Normal 2 2 2 3 6 2 2 6" xfId="17626" xr:uid="{00000000-0005-0000-0000-0000D5210000}"/>
    <cellStyle name="Normal 2 2 2 3 6 2 3" xfId="2035" xr:uid="{00000000-0005-0000-0000-0000D6210000}"/>
    <cellStyle name="Normal 2 2 2 3 6 2 3 2" xfId="4601" xr:uid="{00000000-0005-0000-0000-0000D7210000}"/>
    <cellStyle name="Normal 2 2 2 3 6 2 3 2 2" xfId="12747" xr:uid="{00000000-0005-0000-0000-0000D8210000}"/>
    <cellStyle name="Normal 2 2 2 3 6 2 3 2 2 2" xfId="29043" xr:uid="{00000000-0005-0000-0000-0000D9210000}"/>
    <cellStyle name="Normal 2 2 2 3 6 2 3 2 3" xfId="20897" xr:uid="{00000000-0005-0000-0000-0000DA210000}"/>
    <cellStyle name="Normal 2 2 2 3 6 2 3 3" xfId="7334" xr:uid="{00000000-0005-0000-0000-0000DB210000}"/>
    <cellStyle name="Normal 2 2 2 3 6 2 3 3 2" xfId="15480" xr:uid="{00000000-0005-0000-0000-0000DC210000}"/>
    <cellStyle name="Normal 2 2 2 3 6 2 3 3 2 2" xfId="31776" xr:uid="{00000000-0005-0000-0000-0000DD210000}"/>
    <cellStyle name="Normal 2 2 2 3 6 2 3 3 3" xfId="23630" xr:uid="{00000000-0005-0000-0000-0000DE210000}"/>
    <cellStyle name="Normal 2 2 2 3 6 2 3 4" xfId="10181" xr:uid="{00000000-0005-0000-0000-0000DF210000}"/>
    <cellStyle name="Normal 2 2 2 3 6 2 3 4 2" xfId="26477" xr:uid="{00000000-0005-0000-0000-0000E0210000}"/>
    <cellStyle name="Normal 2 2 2 3 6 2 3 5" xfId="18331" xr:uid="{00000000-0005-0000-0000-0000E1210000}"/>
    <cellStyle name="Normal 2 2 2 3 6 2 4" xfId="3383" xr:uid="{00000000-0005-0000-0000-0000E2210000}"/>
    <cellStyle name="Normal 2 2 2 3 6 2 4 2" xfId="11529" xr:uid="{00000000-0005-0000-0000-0000E3210000}"/>
    <cellStyle name="Normal 2 2 2 3 6 2 4 2 2" xfId="27825" xr:uid="{00000000-0005-0000-0000-0000E4210000}"/>
    <cellStyle name="Normal 2 2 2 3 6 2 4 3" xfId="19679" xr:uid="{00000000-0005-0000-0000-0000E5210000}"/>
    <cellStyle name="Normal 2 2 2 3 6 2 5" xfId="5924" xr:uid="{00000000-0005-0000-0000-0000E6210000}"/>
    <cellStyle name="Normal 2 2 2 3 6 2 5 2" xfId="14070" xr:uid="{00000000-0005-0000-0000-0000E7210000}"/>
    <cellStyle name="Normal 2 2 2 3 6 2 5 2 2" xfId="30366" xr:uid="{00000000-0005-0000-0000-0000E8210000}"/>
    <cellStyle name="Normal 2 2 2 3 6 2 5 3" xfId="22220" xr:uid="{00000000-0005-0000-0000-0000E9210000}"/>
    <cellStyle name="Normal 2 2 2 3 6 2 6" xfId="8771" xr:uid="{00000000-0005-0000-0000-0000EA210000}"/>
    <cellStyle name="Normal 2 2 2 3 6 2 6 2" xfId="25067" xr:uid="{00000000-0005-0000-0000-0000EB210000}"/>
    <cellStyle name="Normal 2 2 2 3 6 2 7" xfId="16921" xr:uid="{00000000-0005-0000-0000-0000EC210000}"/>
    <cellStyle name="Normal 2 2 2 3 6 3" xfId="986" xr:uid="{00000000-0005-0000-0000-0000ED210000}"/>
    <cellStyle name="Normal 2 2 2 3 6 3 2" xfId="2396" xr:uid="{00000000-0005-0000-0000-0000EE210000}"/>
    <cellStyle name="Normal 2 2 2 3 6 3 2 2" xfId="4914" xr:uid="{00000000-0005-0000-0000-0000EF210000}"/>
    <cellStyle name="Normal 2 2 2 3 6 3 2 2 2" xfId="13060" xr:uid="{00000000-0005-0000-0000-0000F0210000}"/>
    <cellStyle name="Normal 2 2 2 3 6 3 2 2 2 2" xfId="29356" xr:uid="{00000000-0005-0000-0000-0000F1210000}"/>
    <cellStyle name="Normal 2 2 2 3 6 3 2 2 3" xfId="21210" xr:uid="{00000000-0005-0000-0000-0000F2210000}"/>
    <cellStyle name="Normal 2 2 2 3 6 3 2 3" xfId="7695" xr:uid="{00000000-0005-0000-0000-0000F3210000}"/>
    <cellStyle name="Normal 2 2 2 3 6 3 2 3 2" xfId="15841" xr:uid="{00000000-0005-0000-0000-0000F4210000}"/>
    <cellStyle name="Normal 2 2 2 3 6 3 2 3 2 2" xfId="32137" xr:uid="{00000000-0005-0000-0000-0000F5210000}"/>
    <cellStyle name="Normal 2 2 2 3 6 3 2 3 3" xfId="23991" xr:uid="{00000000-0005-0000-0000-0000F6210000}"/>
    <cellStyle name="Normal 2 2 2 3 6 3 2 4" xfId="10542" xr:uid="{00000000-0005-0000-0000-0000F7210000}"/>
    <cellStyle name="Normal 2 2 2 3 6 3 2 4 2" xfId="26838" xr:uid="{00000000-0005-0000-0000-0000F8210000}"/>
    <cellStyle name="Normal 2 2 2 3 6 3 2 5" xfId="18692" xr:uid="{00000000-0005-0000-0000-0000F9210000}"/>
    <cellStyle name="Normal 2 2 2 3 6 3 3" xfId="3696" xr:uid="{00000000-0005-0000-0000-0000FA210000}"/>
    <cellStyle name="Normal 2 2 2 3 6 3 3 2" xfId="11842" xr:uid="{00000000-0005-0000-0000-0000FB210000}"/>
    <cellStyle name="Normal 2 2 2 3 6 3 3 2 2" xfId="28138" xr:uid="{00000000-0005-0000-0000-0000FC210000}"/>
    <cellStyle name="Normal 2 2 2 3 6 3 3 3" xfId="19992" xr:uid="{00000000-0005-0000-0000-0000FD210000}"/>
    <cellStyle name="Normal 2 2 2 3 6 3 4" xfId="6285" xr:uid="{00000000-0005-0000-0000-0000FE210000}"/>
    <cellStyle name="Normal 2 2 2 3 6 3 4 2" xfId="14431" xr:uid="{00000000-0005-0000-0000-0000FF210000}"/>
    <cellStyle name="Normal 2 2 2 3 6 3 4 2 2" xfId="30727" xr:uid="{00000000-0005-0000-0000-000000220000}"/>
    <cellStyle name="Normal 2 2 2 3 6 3 4 3" xfId="22581" xr:uid="{00000000-0005-0000-0000-000001220000}"/>
    <cellStyle name="Normal 2 2 2 3 6 3 5" xfId="9132" xr:uid="{00000000-0005-0000-0000-000002220000}"/>
    <cellStyle name="Normal 2 2 2 3 6 3 5 2" xfId="25428" xr:uid="{00000000-0005-0000-0000-000003220000}"/>
    <cellStyle name="Normal 2 2 2 3 6 3 6" xfId="17282" xr:uid="{00000000-0005-0000-0000-000004220000}"/>
    <cellStyle name="Normal 2 2 2 3 6 4" xfId="1691" xr:uid="{00000000-0005-0000-0000-000005220000}"/>
    <cellStyle name="Normal 2 2 2 3 6 4 2" xfId="4305" xr:uid="{00000000-0005-0000-0000-000006220000}"/>
    <cellStyle name="Normal 2 2 2 3 6 4 2 2" xfId="12451" xr:uid="{00000000-0005-0000-0000-000007220000}"/>
    <cellStyle name="Normal 2 2 2 3 6 4 2 2 2" xfId="28747" xr:uid="{00000000-0005-0000-0000-000008220000}"/>
    <cellStyle name="Normal 2 2 2 3 6 4 2 3" xfId="20601" xr:uid="{00000000-0005-0000-0000-000009220000}"/>
    <cellStyle name="Normal 2 2 2 3 6 4 3" xfId="6990" xr:uid="{00000000-0005-0000-0000-00000A220000}"/>
    <cellStyle name="Normal 2 2 2 3 6 4 3 2" xfId="15136" xr:uid="{00000000-0005-0000-0000-00000B220000}"/>
    <cellStyle name="Normal 2 2 2 3 6 4 3 2 2" xfId="31432" xr:uid="{00000000-0005-0000-0000-00000C220000}"/>
    <cellStyle name="Normal 2 2 2 3 6 4 3 3" xfId="23286" xr:uid="{00000000-0005-0000-0000-00000D220000}"/>
    <cellStyle name="Normal 2 2 2 3 6 4 4" xfId="9837" xr:uid="{00000000-0005-0000-0000-00000E220000}"/>
    <cellStyle name="Normal 2 2 2 3 6 4 4 2" xfId="26133" xr:uid="{00000000-0005-0000-0000-00000F220000}"/>
    <cellStyle name="Normal 2 2 2 3 6 4 5" xfId="17987" xr:uid="{00000000-0005-0000-0000-000010220000}"/>
    <cellStyle name="Normal 2 2 2 3 6 5" xfId="3087" xr:uid="{00000000-0005-0000-0000-000011220000}"/>
    <cellStyle name="Normal 2 2 2 3 6 5 2" xfId="11233" xr:uid="{00000000-0005-0000-0000-000012220000}"/>
    <cellStyle name="Normal 2 2 2 3 6 5 2 2" xfId="27529" xr:uid="{00000000-0005-0000-0000-000013220000}"/>
    <cellStyle name="Normal 2 2 2 3 6 5 3" xfId="19383" xr:uid="{00000000-0005-0000-0000-000014220000}"/>
    <cellStyle name="Normal 2 2 2 3 6 6" xfId="5580" xr:uid="{00000000-0005-0000-0000-000015220000}"/>
    <cellStyle name="Normal 2 2 2 3 6 6 2" xfId="13726" xr:uid="{00000000-0005-0000-0000-000016220000}"/>
    <cellStyle name="Normal 2 2 2 3 6 6 2 2" xfId="30022" xr:uid="{00000000-0005-0000-0000-000017220000}"/>
    <cellStyle name="Normal 2 2 2 3 6 6 3" xfId="21876" xr:uid="{00000000-0005-0000-0000-000018220000}"/>
    <cellStyle name="Normal 2 2 2 3 6 7" xfId="8427" xr:uid="{00000000-0005-0000-0000-000019220000}"/>
    <cellStyle name="Normal 2 2 2 3 6 7 2" xfId="24723" xr:uid="{00000000-0005-0000-0000-00001A220000}"/>
    <cellStyle name="Normal 2 2 2 3 6 8" xfId="16577" xr:uid="{00000000-0005-0000-0000-00001B220000}"/>
    <cellStyle name="Normal 2 2 2 3 7" xfId="370" xr:uid="{00000000-0005-0000-0000-00001C220000}"/>
    <cellStyle name="Normal 2 2 2 3 7 2" xfId="1076" xr:uid="{00000000-0005-0000-0000-00001D220000}"/>
    <cellStyle name="Normal 2 2 2 3 7 2 2" xfId="2486" xr:uid="{00000000-0005-0000-0000-00001E220000}"/>
    <cellStyle name="Normal 2 2 2 3 7 2 2 2" xfId="4988" xr:uid="{00000000-0005-0000-0000-00001F220000}"/>
    <cellStyle name="Normal 2 2 2 3 7 2 2 2 2" xfId="13134" xr:uid="{00000000-0005-0000-0000-000020220000}"/>
    <cellStyle name="Normal 2 2 2 3 7 2 2 2 2 2" xfId="29430" xr:uid="{00000000-0005-0000-0000-000021220000}"/>
    <cellStyle name="Normal 2 2 2 3 7 2 2 2 3" xfId="21284" xr:uid="{00000000-0005-0000-0000-000022220000}"/>
    <cellStyle name="Normal 2 2 2 3 7 2 2 3" xfId="7785" xr:uid="{00000000-0005-0000-0000-000023220000}"/>
    <cellStyle name="Normal 2 2 2 3 7 2 2 3 2" xfId="15931" xr:uid="{00000000-0005-0000-0000-000024220000}"/>
    <cellStyle name="Normal 2 2 2 3 7 2 2 3 2 2" xfId="32227" xr:uid="{00000000-0005-0000-0000-000025220000}"/>
    <cellStyle name="Normal 2 2 2 3 7 2 2 3 3" xfId="24081" xr:uid="{00000000-0005-0000-0000-000026220000}"/>
    <cellStyle name="Normal 2 2 2 3 7 2 2 4" xfId="10632" xr:uid="{00000000-0005-0000-0000-000027220000}"/>
    <cellStyle name="Normal 2 2 2 3 7 2 2 4 2" xfId="26928" xr:uid="{00000000-0005-0000-0000-000028220000}"/>
    <cellStyle name="Normal 2 2 2 3 7 2 2 5" xfId="18782" xr:uid="{00000000-0005-0000-0000-000029220000}"/>
    <cellStyle name="Normal 2 2 2 3 7 2 3" xfId="3770" xr:uid="{00000000-0005-0000-0000-00002A220000}"/>
    <cellStyle name="Normal 2 2 2 3 7 2 3 2" xfId="11916" xr:uid="{00000000-0005-0000-0000-00002B220000}"/>
    <cellStyle name="Normal 2 2 2 3 7 2 3 2 2" xfId="28212" xr:uid="{00000000-0005-0000-0000-00002C220000}"/>
    <cellStyle name="Normal 2 2 2 3 7 2 3 3" xfId="20066" xr:uid="{00000000-0005-0000-0000-00002D220000}"/>
    <cellStyle name="Normal 2 2 2 3 7 2 4" xfId="6375" xr:uid="{00000000-0005-0000-0000-00002E220000}"/>
    <cellStyle name="Normal 2 2 2 3 7 2 4 2" xfId="14521" xr:uid="{00000000-0005-0000-0000-00002F220000}"/>
    <cellStyle name="Normal 2 2 2 3 7 2 4 2 2" xfId="30817" xr:uid="{00000000-0005-0000-0000-000030220000}"/>
    <cellStyle name="Normal 2 2 2 3 7 2 4 3" xfId="22671" xr:uid="{00000000-0005-0000-0000-000031220000}"/>
    <cellStyle name="Normal 2 2 2 3 7 2 5" xfId="9222" xr:uid="{00000000-0005-0000-0000-000032220000}"/>
    <cellStyle name="Normal 2 2 2 3 7 2 5 2" xfId="25518" xr:uid="{00000000-0005-0000-0000-000033220000}"/>
    <cellStyle name="Normal 2 2 2 3 7 2 6" xfId="17372" xr:uid="{00000000-0005-0000-0000-000034220000}"/>
    <cellStyle name="Normal 2 2 2 3 7 3" xfId="1781" xr:uid="{00000000-0005-0000-0000-000035220000}"/>
    <cellStyle name="Normal 2 2 2 3 7 3 2" xfId="4379" xr:uid="{00000000-0005-0000-0000-000036220000}"/>
    <cellStyle name="Normal 2 2 2 3 7 3 2 2" xfId="12525" xr:uid="{00000000-0005-0000-0000-000037220000}"/>
    <cellStyle name="Normal 2 2 2 3 7 3 2 2 2" xfId="28821" xr:uid="{00000000-0005-0000-0000-000038220000}"/>
    <cellStyle name="Normal 2 2 2 3 7 3 2 3" xfId="20675" xr:uid="{00000000-0005-0000-0000-000039220000}"/>
    <cellStyle name="Normal 2 2 2 3 7 3 3" xfId="7080" xr:uid="{00000000-0005-0000-0000-00003A220000}"/>
    <cellStyle name="Normal 2 2 2 3 7 3 3 2" xfId="15226" xr:uid="{00000000-0005-0000-0000-00003B220000}"/>
    <cellStyle name="Normal 2 2 2 3 7 3 3 2 2" xfId="31522" xr:uid="{00000000-0005-0000-0000-00003C220000}"/>
    <cellStyle name="Normal 2 2 2 3 7 3 3 3" xfId="23376" xr:uid="{00000000-0005-0000-0000-00003D220000}"/>
    <cellStyle name="Normal 2 2 2 3 7 3 4" xfId="9927" xr:uid="{00000000-0005-0000-0000-00003E220000}"/>
    <cellStyle name="Normal 2 2 2 3 7 3 4 2" xfId="26223" xr:uid="{00000000-0005-0000-0000-00003F220000}"/>
    <cellStyle name="Normal 2 2 2 3 7 3 5" xfId="18077" xr:uid="{00000000-0005-0000-0000-000040220000}"/>
    <cellStyle name="Normal 2 2 2 3 7 4" xfId="3161" xr:uid="{00000000-0005-0000-0000-000041220000}"/>
    <cellStyle name="Normal 2 2 2 3 7 4 2" xfId="11307" xr:uid="{00000000-0005-0000-0000-000042220000}"/>
    <cellStyle name="Normal 2 2 2 3 7 4 2 2" xfId="27603" xr:uid="{00000000-0005-0000-0000-000043220000}"/>
    <cellStyle name="Normal 2 2 2 3 7 4 3" xfId="19457" xr:uid="{00000000-0005-0000-0000-000044220000}"/>
    <cellStyle name="Normal 2 2 2 3 7 5" xfId="5670" xr:uid="{00000000-0005-0000-0000-000045220000}"/>
    <cellStyle name="Normal 2 2 2 3 7 5 2" xfId="13816" xr:uid="{00000000-0005-0000-0000-000046220000}"/>
    <cellStyle name="Normal 2 2 2 3 7 5 2 2" xfId="30112" xr:uid="{00000000-0005-0000-0000-000047220000}"/>
    <cellStyle name="Normal 2 2 2 3 7 5 3" xfId="21966" xr:uid="{00000000-0005-0000-0000-000048220000}"/>
    <cellStyle name="Normal 2 2 2 3 7 6" xfId="8517" xr:uid="{00000000-0005-0000-0000-000049220000}"/>
    <cellStyle name="Normal 2 2 2 3 7 6 2" xfId="24813" xr:uid="{00000000-0005-0000-0000-00004A220000}"/>
    <cellStyle name="Normal 2 2 2 3 7 7" xfId="16667" xr:uid="{00000000-0005-0000-0000-00004B220000}"/>
    <cellStyle name="Normal 2 2 2 3 8" xfId="732" xr:uid="{00000000-0005-0000-0000-00004C220000}"/>
    <cellStyle name="Normal 2 2 2 3 8 2" xfId="2142" xr:uid="{00000000-0005-0000-0000-00004D220000}"/>
    <cellStyle name="Normal 2 2 2 3 8 2 2" xfId="4692" xr:uid="{00000000-0005-0000-0000-00004E220000}"/>
    <cellStyle name="Normal 2 2 2 3 8 2 2 2" xfId="12838" xr:uid="{00000000-0005-0000-0000-00004F220000}"/>
    <cellStyle name="Normal 2 2 2 3 8 2 2 2 2" xfId="29134" xr:uid="{00000000-0005-0000-0000-000050220000}"/>
    <cellStyle name="Normal 2 2 2 3 8 2 2 3" xfId="20988" xr:uid="{00000000-0005-0000-0000-000051220000}"/>
    <cellStyle name="Normal 2 2 2 3 8 2 3" xfId="7441" xr:uid="{00000000-0005-0000-0000-000052220000}"/>
    <cellStyle name="Normal 2 2 2 3 8 2 3 2" xfId="15587" xr:uid="{00000000-0005-0000-0000-000053220000}"/>
    <cellStyle name="Normal 2 2 2 3 8 2 3 2 2" xfId="31883" xr:uid="{00000000-0005-0000-0000-000054220000}"/>
    <cellStyle name="Normal 2 2 2 3 8 2 3 3" xfId="23737" xr:uid="{00000000-0005-0000-0000-000055220000}"/>
    <cellStyle name="Normal 2 2 2 3 8 2 4" xfId="10288" xr:uid="{00000000-0005-0000-0000-000056220000}"/>
    <cellStyle name="Normal 2 2 2 3 8 2 4 2" xfId="26584" xr:uid="{00000000-0005-0000-0000-000057220000}"/>
    <cellStyle name="Normal 2 2 2 3 8 2 5" xfId="18438" xr:uid="{00000000-0005-0000-0000-000058220000}"/>
    <cellStyle name="Normal 2 2 2 3 8 3" xfId="3474" xr:uid="{00000000-0005-0000-0000-000059220000}"/>
    <cellStyle name="Normal 2 2 2 3 8 3 2" xfId="11620" xr:uid="{00000000-0005-0000-0000-00005A220000}"/>
    <cellStyle name="Normal 2 2 2 3 8 3 2 2" xfId="27916" xr:uid="{00000000-0005-0000-0000-00005B220000}"/>
    <cellStyle name="Normal 2 2 2 3 8 3 3" xfId="19770" xr:uid="{00000000-0005-0000-0000-00005C220000}"/>
    <cellStyle name="Normal 2 2 2 3 8 4" xfId="6031" xr:uid="{00000000-0005-0000-0000-00005D220000}"/>
    <cellStyle name="Normal 2 2 2 3 8 4 2" xfId="14177" xr:uid="{00000000-0005-0000-0000-00005E220000}"/>
    <cellStyle name="Normal 2 2 2 3 8 4 2 2" xfId="30473" xr:uid="{00000000-0005-0000-0000-00005F220000}"/>
    <cellStyle name="Normal 2 2 2 3 8 4 3" xfId="22327" xr:uid="{00000000-0005-0000-0000-000060220000}"/>
    <cellStyle name="Normal 2 2 2 3 8 5" xfId="8878" xr:uid="{00000000-0005-0000-0000-000061220000}"/>
    <cellStyle name="Normal 2 2 2 3 8 5 2" xfId="25174" xr:uid="{00000000-0005-0000-0000-000062220000}"/>
    <cellStyle name="Normal 2 2 2 3 8 6" xfId="17028" xr:uid="{00000000-0005-0000-0000-000063220000}"/>
    <cellStyle name="Normal 2 2 2 3 9" xfId="1437" xr:uid="{00000000-0005-0000-0000-000064220000}"/>
    <cellStyle name="Normal 2 2 2 3 9 2" xfId="4083" xr:uid="{00000000-0005-0000-0000-000065220000}"/>
    <cellStyle name="Normal 2 2 2 3 9 2 2" xfId="12229" xr:uid="{00000000-0005-0000-0000-000066220000}"/>
    <cellStyle name="Normal 2 2 2 3 9 2 2 2" xfId="28525" xr:uid="{00000000-0005-0000-0000-000067220000}"/>
    <cellStyle name="Normal 2 2 2 3 9 2 3" xfId="20379" xr:uid="{00000000-0005-0000-0000-000068220000}"/>
    <cellStyle name="Normal 2 2 2 3 9 3" xfId="6736" xr:uid="{00000000-0005-0000-0000-000069220000}"/>
    <cellStyle name="Normal 2 2 2 3 9 3 2" xfId="14882" xr:uid="{00000000-0005-0000-0000-00006A220000}"/>
    <cellStyle name="Normal 2 2 2 3 9 3 2 2" xfId="31178" xr:uid="{00000000-0005-0000-0000-00006B220000}"/>
    <cellStyle name="Normal 2 2 2 3 9 3 3" xfId="23032" xr:uid="{00000000-0005-0000-0000-00006C220000}"/>
    <cellStyle name="Normal 2 2 2 3 9 4" xfId="9583" xr:uid="{00000000-0005-0000-0000-00006D220000}"/>
    <cellStyle name="Normal 2 2 2 3 9 4 2" xfId="25879" xr:uid="{00000000-0005-0000-0000-00006E220000}"/>
    <cellStyle name="Normal 2 2 2 3 9 5" xfId="17733" xr:uid="{00000000-0005-0000-0000-00006F220000}"/>
    <cellStyle name="Normal 2 2 2 4" xfId="37" xr:uid="{00000000-0005-0000-0000-000070220000}"/>
    <cellStyle name="Normal 2 2 2 4 10" xfId="5337" xr:uid="{00000000-0005-0000-0000-000071220000}"/>
    <cellStyle name="Normal 2 2 2 4 10 2" xfId="13483" xr:uid="{00000000-0005-0000-0000-000072220000}"/>
    <cellStyle name="Normal 2 2 2 4 10 2 2" xfId="29779" xr:uid="{00000000-0005-0000-0000-000073220000}"/>
    <cellStyle name="Normal 2 2 2 4 10 3" xfId="21633" xr:uid="{00000000-0005-0000-0000-000074220000}"/>
    <cellStyle name="Normal 2 2 2 4 11" xfId="8184" xr:uid="{00000000-0005-0000-0000-000075220000}"/>
    <cellStyle name="Normal 2 2 2 4 11 2" xfId="24480" xr:uid="{00000000-0005-0000-0000-000076220000}"/>
    <cellStyle name="Normal 2 2 2 4 12" xfId="16334" xr:uid="{00000000-0005-0000-0000-000077220000}"/>
    <cellStyle name="Normal 2 2 2 4 2" xfId="81" xr:uid="{00000000-0005-0000-0000-000078220000}"/>
    <cellStyle name="Normal 2 2 2 4 2 10" xfId="8228" xr:uid="{00000000-0005-0000-0000-000079220000}"/>
    <cellStyle name="Normal 2 2 2 4 2 10 2" xfId="24524" xr:uid="{00000000-0005-0000-0000-00007A220000}"/>
    <cellStyle name="Normal 2 2 2 4 2 11" xfId="16378" xr:uid="{00000000-0005-0000-0000-00007B220000}"/>
    <cellStyle name="Normal 2 2 2 4 2 2" xfId="171" xr:uid="{00000000-0005-0000-0000-00007C220000}"/>
    <cellStyle name="Normal 2 2 2 4 2 2 2" xfId="515" xr:uid="{00000000-0005-0000-0000-00007D220000}"/>
    <cellStyle name="Normal 2 2 2 4 2 2 2 2" xfId="1221" xr:uid="{00000000-0005-0000-0000-00007E220000}"/>
    <cellStyle name="Normal 2 2 2 4 2 2 2 2 2" xfId="2631" xr:uid="{00000000-0005-0000-0000-00007F220000}"/>
    <cellStyle name="Normal 2 2 2 4 2 2 2 2 2 2" xfId="5107" xr:uid="{00000000-0005-0000-0000-000080220000}"/>
    <cellStyle name="Normal 2 2 2 4 2 2 2 2 2 2 2" xfId="13253" xr:uid="{00000000-0005-0000-0000-000081220000}"/>
    <cellStyle name="Normal 2 2 2 4 2 2 2 2 2 2 2 2" xfId="29549" xr:uid="{00000000-0005-0000-0000-000082220000}"/>
    <cellStyle name="Normal 2 2 2 4 2 2 2 2 2 2 3" xfId="21403" xr:uid="{00000000-0005-0000-0000-000083220000}"/>
    <cellStyle name="Normal 2 2 2 4 2 2 2 2 2 3" xfId="7930" xr:uid="{00000000-0005-0000-0000-000084220000}"/>
    <cellStyle name="Normal 2 2 2 4 2 2 2 2 2 3 2" xfId="16076" xr:uid="{00000000-0005-0000-0000-000085220000}"/>
    <cellStyle name="Normal 2 2 2 4 2 2 2 2 2 3 2 2" xfId="32372" xr:uid="{00000000-0005-0000-0000-000086220000}"/>
    <cellStyle name="Normal 2 2 2 4 2 2 2 2 2 3 3" xfId="24226" xr:uid="{00000000-0005-0000-0000-000087220000}"/>
    <cellStyle name="Normal 2 2 2 4 2 2 2 2 2 4" xfId="10777" xr:uid="{00000000-0005-0000-0000-000088220000}"/>
    <cellStyle name="Normal 2 2 2 4 2 2 2 2 2 4 2" xfId="27073" xr:uid="{00000000-0005-0000-0000-000089220000}"/>
    <cellStyle name="Normal 2 2 2 4 2 2 2 2 2 5" xfId="18927" xr:uid="{00000000-0005-0000-0000-00008A220000}"/>
    <cellStyle name="Normal 2 2 2 4 2 2 2 2 3" xfId="3889" xr:uid="{00000000-0005-0000-0000-00008B220000}"/>
    <cellStyle name="Normal 2 2 2 4 2 2 2 2 3 2" xfId="12035" xr:uid="{00000000-0005-0000-0000-00008C220000}"/>
    <cellStyle name="Normal 2 2 2 4 2 2 2 2 3 2 2" xfId="28331" xr:uid="{00000000-0005-0000-0000-00008D220000}"/>
    <cellStyle name="Normal 2 2 2 4 2 2 2 2 3 3" xfId="20185" xr:uid="{00000000-0005-0000-0000-00008E220000}"/>
    <cellStyle name="Normal 2 2 2 4 2 2 2 2 4" xfId="6520" xr:uid="{00000000-0005-0000-0000-00008F220000}"/>
    <cellStyle name="Normal 2 2 2 4 2 2 2 2 4 2" xfId="14666" xr:uid="{00000000-0005-0000-0000-000090220000}"/>
    <cellStyle name="Normal 2 2 2 4 2 2 2 2 4 2 2" xfId="30962" xr:uid="{00000000-0005-0000-0000-000091220000}"/>
    <cellStyle name="Normal 2 2 2 4 2 2 2 2 4 3" xfId="22816" xr:uid="{00000000-0005-0000-0000-000092220000}"/>
    <cellStyle name="Normal 2 2 2 4 2 2 2 2 5" xfId="9367" xr:uid="{00000000-0005-0000-0000-000093220000}"/>
    <cellStyle name="Normal 2 2 2 4 2 2 2 2 5 2" xfId="25663" xr:uid="{00000000-0005-0000-0000-000094220000}"/>
    <cellStyle name="Normal 2 2 2 4 2 2 2 2 6" xfId="17517" xr:uid="{00000000-0005-0000-0000-000095220000}"/>
    <cellStyle name="Normal 2 2 2 4 2 2 2 3" xfId="1926" xr:uid="{00000000-0005-0000-0000-000096220000}"/>
    <cellStyle name="Normal 2 2 2 4 2 2 2 3 2" xfId="4498" xr:uid="{00000000-0005-0000-0000-000097220000}"/>
    <cellStyle name="Normal 2 2 2 4 2 2 2 3 2 2" xfId="12644" xr:uid="{00000000-0005-0000-0000-000098220000}"/>
    <cellStyle name="Normal 2 2 2 4 2 2 2 3 2 2 2" xfId="28940" xr:uid="{00000000-0005-0000-0000-000099220000}"/>
    <cellStyle name="Normal 2 2 2 4 2 2 2 3 2 3" xfId="20794" xr:uid="{00000000-0005-0000-0000-00009A220000}"/>
    <cellStyle name="Normal 2 2 2 4 2 2 2 3 3" xfId="7225" xr:uid="{00000000-0005-0000-0000-00009B220000}"/>
    <cellStyle name="Normal 2 2 2 4 2 2 2 3 3 2" xfId="15371" xr:uid="{00000000-0005-0000-0000-00009C220000}"/>
    <cellStyle name="Normal 2 2 2 4 2 2 2 3 3 2 2" xfId="31667" xr:uid="{00000000-0005-0000-0000-00009D220000}"/>
    <cellStyle name="Normal 2 2 2 4 2 2 2 3 3 3" xfId="23521" xr:uid="{00000000-0005-0000-0000-00009E220000}"/>
    <cellStyle name="Normal 2 2 2 4 2 2 2 3 4" xfId="10072" xr:uid="{00000000-0005-0000-0000-00009F220000}"/>
    <cellStyle name="Normal 2 2 2 4 2 2 2 3 4 2" xfId="26368" xr:uid="{00000000-0005-0000-0000-0000A0220000}"/>
    <cellStyle name="Normal 2 2 2 4 2 2 2 3 5" xfId="18222" xr:uid="{00000000-0005-0000-0000-0000A1220000}"/>
    <cellStyle name="Normal 2 2 2 4 2 2 2 4" xfId="3280" xr:uid="{00000000-0005-0000-0000-0000A2220000}"/>
    <cellStyle name="Normal 2 2 2 4 2 2 2 4 2" xfId="11426" xr:uid="{00000000-0005-0000-0000-0000A3220000}"/>
    <cellStyle name="Normal 2 2 2 4 2 2 2 4 2 2" xfId="27722" xr:uid="{00000000-0005-0000-0000-0000A4220000}"/>
    <cellStyle name="Normal 2 2 2 4 2 2 2 4 3" xfId="19576" xr:uid="{00000000-0005-0000-0000-0000A5220000}"/>
    <cellStyle name="Normal 2 2 2 4 2 2 2 5" xfId="5815" xr:uid="{00000000-0005-0000-0000-0000A6220000}"/>
    <cellStyle name="Normal 2 2 2 4 2 2 2 5 2" xfId="13961" xr:uid="{00000000-0005-0000-0000-0000A7220000}"/>
    <cellStyle name="Normal 2 2 2 4 2 2 2 5 2 2" xfId="30257" xr:uid="{00000000-0005-0000-0000-0000A8220000}"/>
    <cellStyle name="Normal 2 2 2 4 2 2 2 5 3" xfId="22111" xr:uid="{00000000-0005-0000-0000-0000A9220000}"/>
    <cellStyle name="Normal 2 2 2 4 2 2 2 6" xfId="8662" xr:uid="{00000000-0005-0000-0000-0000AA220000}"/>
    <cellStyle name="Normal 2 2 2 4 2 2 2 6 2" xfId="24958" xr:uid="{00000000-0005-0000-0000-0000AB220000}"/>
    <cellStyle name="Normal 2 2 2 4 2 2 2 7" xfId="16812" xr:uid="{00000000-0005-0000-0000-0000AC220000}"/>
    <cellStyle name="Normal 2 2 2 4 2 2 3" xfId="877" xr:uid="{00000000-0005-0000-0000-0000AD220000}"/>
    <cellStyle name="Normal 2 2 2 4 2 2 3 2" xfId="2287" xr:uid="{00000000-0005-0000-0000-0000AE220000}"/>
    <cellStyle name="Normal 2 2 2 4 2 2 3 2 2" xfId="4811" xr:uid="{00000000-0005-0000-0000-0000AF220000}"/>
    <cellStyle name="Normal 2 2 2 4 2 2 3 2 2 2" xfId="12957" xr:uid="{00000000-0005-0000-0000-0000B0220000}"/>
    <cellStyle name="Normal 2 2 2 4 2 2 3 2 2 2 2" xfId="29253" xr:uid="{00000000-0005-0000-0000-0000B1220000}"/>
    <cellStyle name="Normal 2 2 2 4 2 2 3 2 2 3" xfId="21107" xr:uid="{00000000-0005-0000-0000-0000B2220000}"/>
    <cellStyle name="Normal 2 2 2 4 2 2 3 2 3" xfId="7586" xr:uid="{00000000-0005-0000-0000-0000B3220000}"/>
    <cellStyle name="Normal 2 2 2 4 2 2 3 2 3 2" xfId="15732" xr:uid="{00000000-0005-0000-0000-0000B4220000}"/>
    <cellStyle name="Normal 2 2 2 4 2 2 3 2 3 2 2" xfId="32028" xr:uid="{00000000-0005-0000-0000-0000B5220000}"/>
    <cellStyle name="Normal 2 2 2 4 2 2 3 2 3 3" xfId="23882" xr:uid="{00000000-0005-0000-0000-0000B6220000}"/>
    <cellStyle name="Normal 2 2 2 4 2 2 3 2 4" xfId="10433" xr:uid="{00000000-0005-0000-0000-0000B7220000}"/>
    <cellStyle name="Normal 2 2 2 4 2 2 3 2 4 2" xfId="26729" xr:uid="{00000000-0005-0000-0000-0000B8220000}"/>
    <cellStyle name="Normal 2 2 2 4 2 2 3 2 5" xfId="18583" xr:uid="{00000000-0005-0000-0000-0000B9220000}"/>
    <cellStyle name="Normal 2 2 2 4 2 2 3 3" xfId="3593" xr:uid="{00000000-0005-0000-0000-0000BA220000}"/>
    <cellStyle name="Normal 2 2 2 4 2 2 3 3 2" xfId="11739" xr:uid="{00000000-0005-0000-0000-0000BB220000}"/>
    <cellStyle name="Normal 2 2 2 4 2 2 3 3 2 2" xfId="28035" xr:uid="{00000000-0005-0000-0000-0000BC220000}"/>
    <cellStyle name="Normal 2 2 2 4 2 2 3 3 3" xfId="19889" xr:uid="{00000000-0005-0000-0000-0000BD220000}"/>
    <cellStyle name="Normal 2 2 2 4 2 2 3 4" xfId="6176" xr:uid="{00000000-0005-0000-0000-0000BE220000}"/>
    <cellStyle name="Normal 2 2 2 4 2 2 3 4 2" xfId="14322" xr:uid="{00000000-0005-0000-0000-0000BF220000}"/>
    <cellStyle name="Normal 2 2 2 4 2 2 3 4 2 2" xfId="30618" xr:uid="{00000000-0005-0000-0000-0000C0220000}"/>
    <cellStyle name="Normal 2 2 2 4 2 2 3 4 3" xfId="22472" xr:uid="{00000000-0005-0000-0000-0000C1220000}"/>
    <cellStyle name="Normal 2 2 2 4 2 2 3 5" xfId="9023" xr:uid="{00000000-0005-0000-0000-0000C2220000}"/>
    <cellStyle name="Normal 2 2 2 4 2 2 3 5 2" xfId="25319" xr:uid="{00000000-0005-0000-0000-0000C3220000}"/>
    <cellStyle name="Normal 2 2 2 4 2 2 3 6" xfId="17173" xr:uid="{00000000-0005-0000-0000-0000C4220000}"/>
    <cellStyle name="Normal 2 2 2 4 2 2 4" xfId="1582" xr:uid="{00000000-0005-0000-0000-0000C5220000}"/>
    <cellStyle name="Normal 2 2 2 4 2 2 4 2" xfId="4202" xr:uid="{00000000-0005-0000-0000-0000C6220000}"/>
    <cellStyle name="Normal 2 2 2 4 2 2 4 2 2" xfId="12348" xr:uid="{00000000-0005-0000-0000-0000C7220000}"/>
    <cellStyle name="Normal 2 2 2 4 2 2 4 2 2 2" xfId="28644" xr:uid="{00000000-0005-0000-0000-0000C8220000}"/>
    <cellStyle name="Normal 2 2 2 4 2 2 4 2 3" xfId="20498" xr:uid="{00000000-0005-0000-0000-0000C9220000}"/>
    <cellStyle name="Normal 2 2 2 4 2 2 4 3" xfId="6881" xr:uid="{00000000-0005-0000-0000-0000CA220000}"/>
    <cellStyle name="Normal 2 2 2 4 2 2 4 3 2" xfId="15027" xr:uid="{00000000-0005-0000-0000-0000CB220000}"/>
    <cellStyle name="Normal 2 2 2 4 2 2 4 3 2 2" xfId="31323" xr:uid="{00000000-0005-0000-0000-0000CC220000}"/>
    <cellStyle name="Normal 2 2 2 4 2 2 4 3 3" xfId="23177" xr:uid="{00000000-0005-0000-0000-0000CD220000}"/>
    <cellStyle name="Normal 2 2 2 4 2 2 4 4" xfId="9728" xr:uid="{00000000-0005-0000-0000-0000CE220000}"/>
    <cellStyle name="Normal 2 2 2 4 2 2 4 4 2" xfId="26024" xr:uid="{00000000-0005-0000-0000-0000CF220000}"/>
    <cellStyle name="Normal 2 2 2 4 2 2 4 5" xfId="17878" xr:uid="{00000000-0005-0000-0000-0000D0220000}"/>
    <cellStyle name="Normal 2 2 2 4 2 2 5" xfId="2984" xr:uid="{00000000-0005-0000-0000-0000D1220000}"/>
    <cellStyle name="Normal 2 2 2 4 2 2 5 2" xfId="11130" xr:uid="{00000000-0005-0000-0000-0000D2220000}"/>
    <cellStyle name="Normal 2 2 2 4 2 2 5 2 2" xfId="27426" xr:uid="{00000000-0005-0000-0000-0000D3220000}"/>
    <cellStyle name="Normal 2 2 2 4 2 2 5 3" xfId="19280" xr:uid="{00000000-0005-0000-0000-0000D4220000}"/>
    <cellStyle name="Normal 2 2 2 4 2 2 6" xfId="5471" xr:uid="{00000000-0005-0000-0000-0000D5220000}"/>
    <cellStyle name="Normal 2 2 2 4 2 2 6 2" xfId="13617" xr:uid="{00000000-0005-0000-0000-0000D6220000}"/>
    <cellStyle name="Normal 2 2 2 4 2 2 6 2 2" xfId="29913" xr:uid="{00000000-0005-0000-0000-0000D7220000}"/>
    <cellStyle name="Normal 2 2 2 4 2 2 6 3" xfId="21767" xr:uid="{00000000-0005-0000-0000-0000D8220000}"/>
    <cellStyle name="Normal 2 2 2 4 2 2 7" xfId="8318" xr:uid="{00000000-0005-0000-0000-0000D9220000}"/>
    <cellStyle name="Normal 2 2 2 4 2 2 7 2" xfId="24614" xr:uid="{00000000-0005-0000-0000-0000DA220000}"/>
    <cellStyle name="Normal 2 2 2 4 2 2 8" xfId="16468" xr:uid="{00000000-0005-0000-0000-0000DB220000}"/>
    <cellStyle name="Normal 2 2 2 4 2 3" xfId="247" xr:uid="{00000000-0005-0000-0000-0000DC220000}"/>
    <cellStyle name="Normal 2 2 2 4 2 3 2" xfId="591" xr:uid="{00000000-0005-0000-0000-0000DD220000}"/>
    <cellStyle name="Normal 2 2 2 4 2 3 2 2" xfId="1297" xr:uid="{00000000-0005-0000-0000-0000DE220000}"/>
    <cellStyle name="Normal 2 2 2 4 2 3 2 2 2" xfId="2707" xr:uid="{00000000-0005-0000-0000-0000DF220000}"/>
    <cellStyle name="Normal 2 2 2 4 2 3 2 2 2 2" xfId="5181" xr:uid="{00000000-0005-0000-0000-0000E0220000}"/>
    <cellStyle name="Normal 2 2 2 4 2 3 2 2 2 2 2" xfId="13327" xr:uid="{00000000-0005-0000-0000-0000E1220000}"/>
    <cellStyle name="Normal 2 2 2 4 2 3 2 2 2 2 2 2" xfId="29623" xr:uid="{00000000-0005-0000-0000-0000E2220000}"/>
    <cellStyle name="Normal 2 2 2 4 2 3 2 2 2 2 3" xfId="21477" xr:uid="{00000000-0005-0000-0000-0000E3220000}"/>
    <cellStyle name="Normal 2 2 2 4 2 3 2 2 2 3" xfId="8006" xr:uid="{00000000-0005-0000-0000-0000E4220000}"/>
    <cellStyle name="Normal 2 2 2 4 2 3 2 2 2 3 2" xfId="16152" xr:uid="{00000000-0005-0000-0000-0000E5220000}"/>
    <cellStyle name="Normal 2 2 2 4 2 3 2 2 2 3 2 2" xfId="32448" xr:uid="{00000000-0005-0000-0000-0000E6220000}"/>
    <cellStyle name="Normal 2 2 2 4 2 3 2 2 2 3 3" xfId="24302" xr:uid="{00000000-0005-0000-0000-0000E7220000}"/>
    <cellStyle name="Normal 2 2 2 4 2 3 2 2 2 4" xfId="10853" xr:uid="{00000000-0005-0000-0000-0000E8220000}"/>
    <cellStyle name="Normal 2 2 2 4 2 3 2 2 2 4 2" xfId="27149" xr:uid="{00000000-0005-0000-0000-0000E9220000}"/>
    <cellStyle name="Normal 2 2 2 4 2 3 2 2 2 5" xfId="19003" xr:uid="{00000000-0005-0000-0000-0000EA220000}"/>
    <cellStyle name="Normal 2 2 2 4 2 3 2 2 3" xfId="3963" xr:uid="{00000000-0005-0000-0000-0000EB220000}"/>
    <cellStyle name="Normal 2 2 2 4 2 3 2 2 3 2" xfId="12109" xr:uid="{00000000-0005-0000-0000-0000EC220000}"/>
    <cellStyle name="Normal 2 2 2 4 2 3 2 2 3 2 2" xfId="28405" xr:uid="{00000000-0005-0000-0000-0000ED220000}"/>
    <cellStyle name="Normal 2 2 2 4 2 3 2 2 3 3" xfId="20259" xr:uid="{00000000-0005-0000-0000-0000EE220000}"/>
    <cellStyle name="Normal 2 2 2 4 2 3 2 2 4" xfId="6596" xr:uid="{00000000-0005-0000-0000-0000EF220000}"/>
    <cellStyle name="Normal 2 2 2 4 2 3 2 2 4 2" xfId="14742" xr:uid="{00000000-0005-0000-0000-0000F0220000}"/>
    <cellStyle name="Normal 2 2 2 4 2 3 2 2 4 2 2" xfId="31038" xr:uid="{00000000-0005-0000-0000-0000F1220000}"/>
    <cellStyle name="Normal 2 2 2 4 2 3 2 2 4 3" xfId="22892" xr:uid="{00000000-0005-0000-0000-0000F2220000}"/>
    <cellStyle name="Normal 2 2 2 4 2 3 2 2 5" xfId="9443" xr:uid="{00000000-0005-0000-0000-0000F3220000}"/>
    <cellStyle name="Normal 2 2 2 4 2 3 2 2 5 2" xfId="25739" xr:uid="{00000000-0005-0000-0000-0000F4220000}"/>
    <cellStyle name="Normal 2 2 2 4 2 3 2 2 6" xfId="17593" xr:uid="{00000000-0005-0000-0000-0000F5220000}"/>
    <cellStyle name="Normal 2 2 2 4 2 3 2 3" xfId="2002" xr:uid="{00000000-0005-0000-0000-0000F6220000}"/>
    <cellStyle name="Normal 2 2 2 4 2 3 2 3 2" xfId="4572" xr:uid="{00000000-0005-0000-0000-0000F7220000}"/>
    <cellStyle name="Normal 2 2 2 4 2 3 2 3 2 2" xfId="12718" xr:uid="{00000000-0005-0000-0000-0000F8220000}"/>
    <cellStyle name="Normal 2 2 2 4 2 3 2 3 2 2 2" xfId="29014" xr:uid="{00000000-0005-0000-0000-0000F9220000}"/>
    <cellStyle name="Normal 2 2 2 4 2 3 2 3 2 3" xfId="20868" xr:uid="{00000000-0005-0000-0000-0000FA220000}"/>
    <cellStyle name="Normal 2 2 2 4 2 3 2 3 3" xfId="7301" xr:uid="{00000000-0005-0000-0000-0000FB220000}"/>
    <cellStyle name="Normal 2 2 2 4 2 3 2 3 3 2" xfId="15447" xr:uid="{00000000-0005-0000-0000-0000FC220000}"/>
    <cellStyle name="Normal 2 2 2 4 2 3 2 3 3 2 2" xfId="31743" xr:uid="{00000000-0005-0000-0000-0000FD220000}"/>
    <cellStyle name="Normal 2 2 2 4 2 3 2 3 3 3" xfId="23597" xr:uid="{00000000-0005-0000-0000-0000FE220000}"/>
    <cellStyle name="Normal 2 2 2 4 2 3 2 3 4" xfId="10148" xr:uid="{00000000-0005-0000-0000-0000FF220000}"/>
    <cellStyle name="Normal 2 2 2 4 2 3 2 3 4 2" xfId="26444" xr:uid="{00000000-0005-0000-0000-000000230000}"/>
    <cellStyle name="Normal 2 2 2 4 2 3 2 3 5" xfId="18298" xr:uid="{00000000-0005-0000-0000-000001230000}"/>
    <cellStyle name="Normal 2 2 2 4 2 3 2 4" xfId="3354" xr:uid="{00000000-0005-0000-0000-000002230000}"/>
    <cellStyle name="Normal 2 2 2 4 2 3 2 4 2" xfId="11500" xr:uid="{00000000-0005-0000-0000-000003230000}"/>
    <cellStyle name="Normal 2 2 2 4 2 3 2 4 2 2" xfId="27796" xr:uid="{00000000-0005-0000-0000-000004230000}"/>
    <cellStyle name="Normal 2 2 2 4 2 3 2 4 3" xfId="19650" xr:uid="{00000000-0005-0000-0000-000005230000}"/>
    <cellStyle name="Normal 2 2 2 4 2 3 2 5" xfId="5891" xr:uid="{00000000-0005-0000-0000-000006230000}"/>
    <cellStyle name="Normal 2 2 2 4 2 3 2 5 2" xfId="14037" xr:uid="{00000000-0005-0000-0000-000007230000}"/>
    <cellStyle name="Normal 2 2 2 4 2 3 2 5 2 2" xfId="30333" xr:uid="{00000000-0005-0000-0000-000008230000}"/>
    <cellStyle name="Normal 2 2 2 4 2 3 2 5 3" xfId="22187" xr:uid="{00000000-0005-0000-0000-000009230000}"/>
    <cellStyle name="Normal 2 2 2 4 2 3 2 6" xfId="8738" xr:uid="{00000000-0005-0000-0000-00000A230000}"/>
    <cellStyle name="Normal 2 2 2 4 2 3 2 6 2" xfId="25034" xr:uid="{00000000-0005-0000-0000-00000B230000}"/>
    <cellStyle name="Normal 2 2 2 4 2 3 2 7" xfId="16888" xr:uid="{00000000-0005-0000-0000-00000C230000}"/>
    <cellStyle name="Normal 2 2 2 4 2 3 3" xfId="953" xr:uid="{00000000-0005-0000-0000-00000D230000}"/>
    <cellStyle name="Normal 2 2 2 4 2 3 3 2" xfId="2363" xr:uid="{00000000-0005-0000-0000-00000E230000}"/>
    <cellStyle name="Normal 2 2 2 4 2 3 3 2 2" xfId="4885" xr:uid="{00000000-0005-0000-0000-00000F230000}"/>
    <cellStyle name="Normal 2 2 2 4 2 3 3 2 2 2" xfId="13031" xr:uid="{00000000-0005-0000-0000-000010230000}"/>
    <cellStyle name="Normal 2 2 2 4 2 3 3 2 2 2 2" xfId="29327" xr:uid="{00000000-0005-0000-0000-000011230000}"/>
    <cellStyle name="Normal 2 2 2 4 2 3 3 2 2 3" xfId="21181" xr:uid="{00000000-0005-0000-0000-000012230000}"/>
    <cellStyle name="Normal 2 2 2 4 2 3 3 2 3" xfId="7662" xr:uid="{00000000-0005-0000-0000-000013230000}"/>
    <cellStyle name="Normal 2 2 2 4 2 3 3 2 3 2" xfId="15808" xr:uid="{00000000-0005-0000-0000-000014230000}"/>
    <cellStyle name="Normal 2 2 2 4 2 3 3 2 3 2 2" xfId="32104" xr:uid="{00000000-0005-0000-0000-000015230000}"/>
    <cellStyle name="Normal 2 2 2 4 2 3 3 2 3 3" xfId="23958" xr:uid="{00000000-0005-0000-0000-000016230000}"/>
    <cellStyle name="Normal 2 2 2 4 2 3 3 2 4" xfId="10509" xr:uid="{00000000-0005-0000-0000-000017230000}"/>
    <cellStyle name="Normal 2 2 2 4 2 3 3 2 4 2" xfId="26805" xr:uid="{00000000-0005-0000-0000-000018230000}"/>
    <cellStyle name="Normal 2 2 2 4 2 3 3 2 5" xfId="18659" xr:uid="{00000000-0005-0000-0000-000019230000}"/>
    <cellStyle name="Normal 2 2 2 4 2 3 3 3" xfId="3667" xr:uid="{00000000-0005-0000-0000-00001A230000}"/>
    <cellStyle name="Normal 2 2 2 4 2 3 3 3 2" xfId="11813" xr:uid="{00000000-0005-0000-0000-00001B230000}"/>
    <cellStyle name="Normal 2 2 2 4 2 3 3 3 2 2" xfId="28109" xr:uid="{00000000-0005-0000-0000-00001C230000}"/>
    <cellStyle name="Normal 2 2 2 4 2 3 3 3 3" xfId="19963" xr:uid="{00000000-0005-0000-0000-00001D230000}"/>
    <cellStyle name="Normal 2 2 2 4 2 3 3 4" xfId="6252" xr:uid="{00000000-0005-0000-0000-00001E230000}"/>
    <cellStyle name="Normal 2 2 2 4 2 3 3 4 2" xfId="14398" xr:uid="{00000000-0005-0000-0000-00001F230000}"/>
    <cellStyle name="Normal 2 2 2 4 2 3 3 4 2 2" xfId="30694" xr:uid="{00000000-0005-0000-0000-000020230000}"/>
    <cellStyle name="Normal 2 2 2 4 2 3 3 4 3" xfId="22548" xr:uid="{00000000-0005-0000-0000-000021230000}"/>
    <cellStyle name="Normal 2 2 2 4 2 3 3 5" xfId="9099" xr:uid="{00000000-0005-0000-0000-000022230000}"/>
    <cellStyle name="Normal 2 2 2 4 2 3 3 5 2" xfId="25395" xr:uid="{00000000-0005-0000-0000-000023230000}"/>
    <cellStyle name="Normal 2 2 2 4 2 3 3 6" xfId="17249" xr:uid="{00000000-0005-0000-0000-000024230000}"/>
    <cellStyle name="Normal 2 2 2 4 2 3 4" xfId="1658" xr:uid="{00000000-0005-0000-0000-000025230000}"/>
    <cellStyle name="Normal 2 2 2 4 2 3 4 2" xfId="4276" xr:uid="{00000000-0005-0000-0000-000026230000}"/>
    <cellStyle name="Normal 2 2 2 4 2 3 4 2 2" xfId="12422" xr:uid="{00000000-0005-0000-0000-000027230000}"/>
    <cellStyle name="Normal 2 2 2 4 2 3 4 2 2 2" xfId="28718" xr:uid="{00000000-0005-0000-0000-000028230000}"/>
    <cellStyle name="Normal 2 2 2 4 2 3 4 2 3" xfId="20572" xr:uid="{00000000-0005-0000-0000-000029230000}"/>
    <cellStyle name="Normal 2 2 2 4 2 3 4 3" xfId="6957" xr:uid="{00000000-0005-0000-0000-00002A230000}"/>
    <cellStyle name="Normal 2 2 2 4 2 3 4 3 2" xfId="15103" xr:uid="{00000000-0005-0000-0000-00002B230000}"/>
    <cellStyle name="Normal 2 2 2 4 2 3 4 3 2 2" xfId="31399" xr:uid="{00000000-0005-0000-0000-00002C230000}"/>
    <cellStyle name="Normal 2 2 2 4 2 3 4 3 3" xfId="23253" xr:uid="{00000000-0005-0000-0000-00002D230000}"/>
    <cellStyle name="Normal 2 2 2 4 2 3 4 4" xfId="9804" xr:uid="{00000000-0005-0000-0000-00002E230000}"/>
    <cellStyle name="Normal 2 2 2 4 2 3 4 4 2" xfId="26100" xr:uid="{00000000-0005-0000-0000-00002F230000}"/>
    <cellStyle name="Normal 2 2 2 4 2 3 4 5" xfId="17954" xr:uid="{00000000-0005-0000-0000-000030230000}"/>
    <cellStyle name="Normal 2 2 2 4 2 3 5" xfId="3058" xr:uid="{00000000-0005-0000-0000-000031230000}"/>
    <cellStyle name="Normal 2 2 2 4 2 3 5 2" xfId="11204" xr:uid="{00000000-0005-0000-0000-000032230000}"/>
    <cellStyle name="Normal 2 2 2 4 2 3 5 2 2" xfId="27500" xr:uid="{00000000-0005-0000-0000-000033230000}"/>
    <cellStyle name="Normal 2 2 2 4 2 3 5 3" xfId="19354" xr:uid="{00000000-0005-0000-0000-000034230000}"/>
    <cellStyle name="Normal 2 2 2 4 2 3 6" xfId="5547" xr:uid="{00000000-0005-0000-0000-000035230000}"/>
    <cellStyle name="Normal 2 2 2 4 2 3 6 2" xfId="13693" xr:uid="{00000000-0005-0000-0000-000036230000}"/>
    <cellStyle name="Normal 2 2 2 4 2 3 6 2 2" xfId="29989" xr:uid="{00000000-0005-0000-0000-000037230000}"/>
    <cellStyle name="Normal 2 2 2 4 2 3 6 3" xfId="21843" xr:uid="{00000000-0005-0000-0000-000038230000}"/>
    <cellStyle name="Normal 2 2 2 4 2 3 7" xfId="8394" xr:uid="{00000000-0005-0000-0000-000039230000}"/>
    <cellStyle name="Normal 2 2 2 4 2 3 7 2" xfId="24690" xr:uid="{00000000-0005-0000-0000-00003A230000}"/>
    <cellStyle name="Normal 2 2 2 4 2 3 8" xfId="16544" xr:uid="{00000000-0005-0000-0000-00003B230000}"/>
    <cellStyle name="Normal 2 2 2 4 2 4" xfId="335" xr:uid="{00000000-0005-0000-0000-00003C230000}"/>
    <cellStyle name="Normal 2 2 2 4 2 4 2" xfId="679" xr:uid="{00000000-0005-0000-0000-00003D230000}"/>
    <cellStyle name="Normal 2 2 2 4 2 4 2 2" xfId="1385" xr:uid="{00000000-0005-0000-0000-00003E230000}"/>
    <cellStyle name="Normal 2 2 2 4 2 4 2 2 2" xfId="2795" xr:uid="{00000000-0005-0000-0000-00003F230000}"/>
    <cellStyle name="Normal 2 2 2 4 2 4 2 2 2 2" xfId="5255" xr:uid="{00000000-0005-0000-0000-000040230000}"/>
    <cellStyle name="Normal 2 2 2 4 2 4 2 2 2 2 2" xfId="13401" xr:uid="{00000000-0005-0000-0000-000041230000}"/>
    <cellStyle name="Normal 2 2 2 4 2 4 2 2 2 2 2 2" xfId="29697" xr:uid="{00000000-0005-0000-0000-000042230000}"/>
    <cellStyle name="Normal 2 2 2 4 2 4 2 2 2 2 3" xfId="21551" xr:uid="{00000000-0005-0000-0000-000043230000}"/>
    <cellStyle name="Normal 2 2 2 4 2 4 2 2 2 3" xfId="8094" xr:uid="{00000000-0005-0000-0000-000044230000}"/>
    <cellStyle name="Normal 2 2 2 4 2 4 2 2 2 3 2" xfId="16240" xr:uid="{00000000-0005-0000-0000-000045230000}"/>
    <cellStyle name="Normal 2 2 2 4 2 4 2 2 2 3 2 2" xfId="32536" xr:uid="{00000000-0005-0000-0000-000046230000}"/>
    <cellStyle name="Normal 2 2 2 4 2 4 2 2 2 3 3" xfId="24390" xr:uid="{00000000-0005-0000-0000-000047230000}"/>
    <cellStyle name="Normal 2 2 2 4 2 4 2 2 2 4" xfId="10941" xr:uid="{00000000-0005-0000-0000-000048230000}"/>
    <cellStyle name="Normal 2 2 2 4 2 4 2 2 2 4 2" xfId="27237" xr:uid="{00000000-0005-0000-0000-000049230000}"/>
    <cellStyle name="Normal 2 2 2 4 2 4 2 2 2 5" xfId="19091" xr:uid="{00000000-0005-0000-0000-00004A230000}"/>
    <cellStyle name="Normal 2 2 2 4 2 4 2 2 3" xfId="4037" xr:uid="{00000000-0005-0000-0000-00004B230000}"/>
    <cellStyle name="Normal 2 2 2 4 2 4 2 2 3 2" xfId="12183" xr:uid="{00000000-0005-0000-0000-00004C230000}"/>
    <cellStyle name="Normal 2 2 2 4 2 4 2 2 3 2 2" xfId="28479" xr:uid="{00000000-0005-0000-0000-00004D230000}"/>
    <cellStyle name="Normal 2 2 2 4 2 4 2 2 3 3" xfId="20333" xr:uid="{00000000-0005-0000-0000-00004E230000}"/>
    <cellStyle name="Normal 2 2 2 4 2 4 2 2 4" xfId="6684" xr:uid="{00000000-0005-0000-0000-00004F230000}"/>
    <cellStyle name="Normal 2 2 2 4 2 4 2 2 4 2" xfId="14830" xr:uid="{00000000-0005-0000-0000-000050230000}"/>
    <cellStyle name="Normal 2 2 2 4 2 4 2 2 4 2 2" xfId="31126" xr:uid="{00000000-0005-0000-0000-000051230000}"/>
    <cellStyle name="Normal 2 2 2 4 2 4 2 2 4 3" xfId="22980" xr:uid="{00000000-0005-0000-0000-000052230000}"/>
    <cellStyle name="Normal 2 2 2 4 2 4 2 2 5" xfId="9531" xr:uid="{00000000-0005-0000-0000-000053230000}"/>
    <cellStyle name="Normal 2 2 2 4 2 4 2 2 5 2" xfId="25827" xr:uid="{00000000-0005-0000-0000-000054230000}"/>
    <cellStyle name="Normal 2 2 2 4 2 4 2 2 6" xfId="17681" xr:uid="{00000000-0005-0000-0000-000055230000}"/>
    <cellStyle name="Normal 2 2 2 4 2 4 2 3" xfId="2090" xr:uid="{00000000-0005-0000-0000-000056230000}"/>
    <cellStyle name="Normal 2 2 2 4 2 4 2 3 2" xfId="4646" xr:uid="{00000000-0005-0000-0000-000057230000}"/>
    <cellStyle name="Normal 2 2 2 4 2 4 2 3 2 2" xfId="12792" xr:uid="{00000000-0005-0000-0000-000058230000}"/>
    <cellStyle name="Normal 2 2 2 4 2 4 2 3 2 2 2" xfId="29088" xr:uid="{00000000-0005-0000-0000-000059230000}"/>
    <cellStyle name="Normal 2 2 2 4 2 4 2 3 2 3" xfId="20942" xr:uid="{00000000-0005-0000-0000-00005A230000}"/>
    <cellStyle name="Normal 2 2 2 4 2 4 2 3 3" xfId="7389" xr:uid="{00000000-0005-0000-0000-00005B230000}"/>
    <cellStyle name="Normal 2 2 2 4 2 4 2 3 3 2" xfId="15535" xr:uid="{00000000-0005-0000-0000-00005C230000}"/>
    <cellStyle name="Normal 2 2 2 4 2 4 2 3 3 2 2" xfId="31831" xr:uid="{00000000-0005-0000-0000-00005D230000}"/>
    <cellStyle name="Normal 2 2 2 4 2 4 2 3 3 3" xfId="23685" xr:uid="{00000000-0005-0000-0000-00005E230000}"/>
    <cellStyle name="Normal 2 2 2 4 2 4 2 3 4" xfId="10236" xr:uid="{00000000-0005-0000-0000-00005F230000}"/>
    <cellStyle name="Normal 2 2 2 4 2 4 2 3 4 2" xfId="26532" xr:uid="{00000000-0005-0000-0000-000060230000}"/>
    <cellStyle name="Normal 2 2 2 4 2 4 2 3 5" xfId="18386" xr:uid="{00000000-0005-0000-0000-000061230000}"/>
    <cellStyle name="Normal 2 2 2 4 2 4 2 4" xfId="3428" xr:uid="{00000000-0005-0000-0000-000062230000}"/>
    <cellStyle name="Normal 2 2 2 4 2 4 2 4 2" xfId="11574" xr:uid="{00000000-0005-0000-0000-000063230000}"/>
    <cellStyle name="Normal 2 2 2 4 2 4 2 4 2 2" xfId="27870" xr:uid="{00000000-0005-0000-0000-000064230000}"/>
    <cellStyle name="Normal 2 2 2 4 2 4 2 4 3" xfId="19724" xr:uid="{00000000-0005-0000-0000-000065230000}"/>
    <cellStyle name="Normal 2 2 2 4 2 4 2 5" xfId="5979" xr:uid="{00000000-0005-0000-0000-000066230000}"/>
    <cellStyle name="Normal 2 2 2 4 2 4 2 5 2" xfId="14125" xr:uid="{00000000-0005-0000-0000-000067230000}"/>
    <cellStyle name="Normal 2 2 2 4 2 4 2 5 2 2" xfId="30421" xr:uid="{00000000-0005-0000-0000-000068230000}"/>
    <cellStyle name="Normal 2 2 2 4 2 4 2 5 3" xfId="22275" xr:uid="{00000000-0005-0000-0000-000069230000}"/>
    <cellStyle name="Normal 2 2 2 4 2 4 2 6" xfId="8826" xr:uid="{00000000-0005-0000-0000-00006A230000}"/>
    <cellStyle name="Normal 2 2 2 4 2 4 2 6 2" xfId="25122" xr:uid="{00000000-0005-0000-0000-00006B230000}"/>
    <cellStyle name="Normal 2 2 2 4 2 4 2 7" xfId="16976" xr:uid="{00000000-0005-0000-0000-00006C230000}"/>
    <cellStyle name="Normal 2 2 2 4 2 4 3" xfId="1041" xr:uid="{00000000-0005-0000-0000-00006D230000}"/>
    <cellStyle name="Normal 2 2 2 4 2 4 3 2" xfId="2451" xr:uid="{00000000-0005-0000-0000-00006E230000}"/>
    <cellStyle name="Normal 2 2 2 4 2 4 3 2 2" xfId="4959" xr:uid="{00000000-0005-0000-0000-00006F230000}"/>
    <cellStyle name="Normal 2 2 2 4 2 4 3 2 2 2" xfId="13105" xr:uid="{00000000-0005-0000-0000-000070230000}"/>
    <cellStyle name="Normal 2 2 2 4 2 4 3 2 2 2 2" xfId="29401" xr:uid="{00000000-0005-0000-0000-000071230000}"/>
    <cellStyle name="Normal 2 2 2 4 2 4 3 2 2 3" xfId="21255" xr:uid="{00000000-0005-0000-0000-000072230000}"/>
    <cellStyle name="Normal 2 2 2 4 2 4 3 2 3" xfId="7750" xr:uid="{00000000-0005-0000-0000-000073230000}"/>
    <cellStyle name="Normal 2 2 2 4 2 4 3 2 3 2" xfId="15896" xr:uid="{00000000-0005-0000-0000-000074230000}"/>
    <cellStyle name="Normal 2 2 2 4 2 4 3 2 3 2 2" xfId="32192" xr:uid="{00000000-0005-0000-0000-000075230000}"/>
    <cellStyle name="Normal 2 2 2 4 2 4 3 2 3 3" xfId="24046" xr:uid="{00000000-0005-0000-0000-000076230000}"/>
    <cellStyle name="Normal 2 2 2 4 2 4 3 2 4" xfId="10597" xr:uid="{00000000-0005-0000-0000-000077230000}"/>
    <cellStyle name="Normal 2 2 2 4 2 4 3 2 4 2" xfId="26893" xr:uid="{00000000-0005-0000-0000-000078230000}"/>
    <cellStyle name="Normal 2 2 2 4 2 4 3 2 5" xfId="18747" xr:uid="{00000000-0005-0000-0000-000079230000}"/>
    <cellStyle name="Normal 2 2 2 4 2 4 3 3" xfId="3741" xr:uid="{00000000-0005-0000-0000-00007A230000}"/>
    <cellStyle name="Normal 2 2 2 4 2 4 3 3 2" xfId="11887" xr:uid="{00000000-0005-0000-0000-00007B230000}"/>
    <cellStyle name="Normal 2 2 2 4 2 4 3 3 2 2" xfId="28183" xr:uid="{00000000-0005-0000-0000-00007C230000}"/>
    <cellStyle name="Normal 2 2 2 4 2 4 3 3 3" xfId="20037" xr:uid="{00000000-0005-0000-0000-00007D230000}"/>
    <cellStyle name="Normal 2 2 2 4 2 4 3 4" xfId="6340" xr:uid="{00000000-0005-0000-0000-00007E230000}"/>
    <cellStyle name="Normal 2 2 2 4 2 4 3 4 2" xfId="14486" xr:uid="{00000000-0005-0000-0000-00007F230000}"/>
    <cellStyle name="Normal 2 2 2 4 2 4 3 4 2 2" xfId="30782" xr:uid="{00000000-0005-0000-0000-000080230000}"/>
    <cellStyle name="Normal 2 2 2 4 2 4 3 4 3" xfId="22636" xr:uid="{00000000-0005-0000-0000-000081230000}"/>
    <cellStyle name="Normal 2 2 2 4 2 4 3 5" xfId="9187" xr:uid="{00000000-0005-0000-0000-000082230000}"/>
    <cellStyle name="Normal 2 2 2 4 2 4 3 5 2" xfId="25483" xr:uid="{00000000-0005-0000-0000-000083230000}"/>
    <cellStyle name="Normal 2 2 2 4 2 4 3 6" xfId="17337" xr:uid="{00000000-0005-0000-0000-000084230000}"/>
    <cellStyle name="Normal 2 2 2 4 2 4 4" xfId="1746" xr:uid="{00000000-0005-0000-0000-000085230000}"/>
    <cellStyle name="Normal 2 2 2 4 2 4 4 2" xfId="4350" xr:uid="{00000000-0005-0000-0000-000086230000}"/>
    <cellStyle name="Normal 2 2 2 4 2 4 4 2 2" xfId="12496" xr:uid="{00000000-0005-0000-0000-000087230000}"/>
    <cellStyle name="Normal 2 2 2 4 2 4 4 2 2 2" xfId="28792" xr:uid="{00000000-0005-0000-0000-000088230000}"/>
    <cellStyle name="Normal 2 2 2 4 2 4 4 2 3" xfId="20646" xr:uid="{00000000-0005-0000-0000-000089230000}"/>
    <cellStyle name="Normal 2 2 2 4 2 4 4 3" xfId="7045" xr:uid="{00000000-0005-0000-0000-00008A230000}"/>
    <cellStyle name="Normal 2 2 2 4 2 4 4 3 2" xfId="15191" xr:uid="{00000000-0005-0000-0000-00008B230000}"/>
    <cellStyle name="Normal 2 2 2 4 2 4 4 3 2 2" xfId="31487" xr:uid="{00000000-0005-0000-0000-00008C230000}"/>
    <cellStyle name="Normal 2 2 2 4 2 4 4 3 3" xfId="23341" xr:uid="{00000000-0005-0000-0000-00008D230000}"/>
    <cellStyle name="Normal 2 2 2 4 2 4 4 4" xfId="9892" xr:uid="{00000000-0005-0000-0000-00008E230000}"/>
    <cellStyle name="Normal 2 2 2 4 2 4 4 4 2" xfId="26188" xr:uid="{00000000-0005-0000-0000-00008F230000}"/>
    <cellStyle name="Normal 2 2 2 4 2 4 4 5" xfId="18042" xr:uid="{00000000-0005-0000-0000-000090230000}"/>
    <cellStyle name="Normal 2 2 2 4 2 4 5" xfId="3132" xr:uid="{00000000-0005-0000-0000-000091230000}"/>
    <cellStyle name="Normal 2 2 2 4 2 4 5 2" xfId="11278" xr:uid="{00000000-0005-0000-0000-000092230000}"/>
    <cellStyle name="Normal 2 2 2 4 2 4 5 2 2" xfId="27574" xr:uid="{00000000-0005-0000-0000-000093230000}"/>
    <cellStyle name="Normal 2 2 2 4 2 4 5 3" xfId="19428" xr:uid="{00000000-0005-0000-0000-000094230000}"/>
    <cellStyle name="Normal 2 2 2 4 2 4 6" xfId="5635" xr:uid="{00000000-0005-0000-0000-000095230000}"/>
    <cellStyle name="Normal 2 2 2 4 2 4 6 2" xfId="13781" xr:uid="{00000000-0005-0000-0000-000096230000}"/>
    <cellStyle name="Normal 2 2 2 4 2 4 6 2 2" xfId="30077" xr:uid="{00000000-0005-0000-0000-000097230000}"/>
    <cellStyle name="Normal 2 2 2 4 2 4 6 3" xfId="21931" xr:uid="{00000000-0005-0000-0000-000098230000}"/>
    <cellStyle name="Normal 2 2 2 4 2 4 7" xfId="8482" xr:uid="{00000000-0005-0000-0000-000099230000}"/>
    <cellStyle name="Normal 2 2 2 4 2 4 7 2" xfId="24778" xr:uid="{00000000-0005-0000-0000-00009A230000}"/>
    <cellStyle name="Normal 2 2 2 4 2 4 8" xfId="16632" xr:uid="{00000000-0005-0000-0000-00009B230000}"/>
    <cellStyle name="Normal 2 2 2 4 2 5" xfId="425" xr:uid="{00000000-0005-0000-0000-00009C230000}"/>
    <cellStyle name="Normal 2 2 2 4 2 5 2" xfId="1131" xr:uid="{00000000-0005-0000-0000-00009D230000}"/>
    <cellStyle name="Normal 2 2 2 4 2 5 2 2" xfId="2541" xr:uid="{00000000-0005-0000-0000-00009E230000}"/>
    <cellStyle name="Normal 2 2 2 4 2 5 2 2 2" xfId="5033" xr:uid="{00000000-0005-0000-0000-00009F230000}"/>
    <cellStyle name="Normal 2 2 2 4 2 5 2 2 2 2" xfId="13179" xr:uid="{00000000-0005-0000-0000-0000A0230000}"/>
    <cellStyle name="Normal 2 2 2 4 2 5 2 2 2 2 2" xfId="29475" xr:uid="{00000000-0005-0000-0000-0000A1230000}"/>
    <cellStyle name="Normal 2 2 2 4 2 5 2 2 2 3" xfId="21329" xr:uid="{00000000-0005-0000-0000-0000A2230000}"/>
    <cellStyle name="Normal 2 2 2 4 2 5 2 2 3" xfId="7840" xr:uid="{00000000-0005-0000-0000-0000A3230000}"/>
    <cellStyle name="Normal 2 2 2 4 2 5 2 2 3 2" xfId="15986" xr:uid="{00000000-0005-0000-0000-0000A4230000}"/>
    <cellStyle name="Normal 2 2 2 4 2 5 2 2 3 2 2" xfId="32282" xr:uid="{00000000-0005-0000-0000-0000A5230000}"/>
    <cellStyle name="Normal 2 2 2 4 2 5 2 2 3 3" xfId="24136" xr:uid="{00000000-0005-0000-0000-0000A6230000}"/>
    <cellStyle name="Normal 2 2 2 4 2 5 2 2 4" xfId="10687" xr:uid="{00000000-0005-0000-0000-0000A7230000}"/>
    <cellStyle name="Normal 2 2 2 4 2 5 2 2 4 2" xfId="26983" xr:uid="{00000000-0005-0000-0000-0000A8230000}"/>
    <cellStyle name="Normal 2 2 2 4 2 5 2 2 5" xfId="18837" xr:uid="{00000000-0005-0000-0000-0000A9230000}"/>
    <cellStyle name="Normal 2 2 2 4 2 5 2 3" xfId="3815" xr:uid="{00000000-0005-0000-0000-0000AA230000}"/>
    <cellStyle name="Normal 2 2 2 4 2 5 2 3 2" xfId="11961" xr:uid="{00000000-0005-0000-0000-0000AB230000}"/>
    <cellStyle name="Normal 2 2 2 4 2 5 2 3 2 2" xfId="28257" xr:uid="{00000000-0005-0000-0000-0000AC230000}"/>
    <cellStyle name="Normal 2 2 2 4 2 5 2 3 3" xfId="20111" xr:uid="{00000000-0005-0000-0000-0000AD230000}"/>
    <cellStyle name="Normal 2 2 2 4 2 5 2 4" xfId="6430" xr:uid="{00000000-0005-0000-0000-0000AE230000}"/>
    <cellStyle name="Normal 2 2 2 4 2 5 2 4 2" xfId="14576" xr:uid="{00000000-0005-0000-0000-0000AF230000}"/>
    <cellStyle name="Normal 2 2 2 4 2 5 2 4 2 2" xfId="30872" xr:uid="{00000000-0005-0000-0000-0000B0230000}"/>
    <cellStyle name="Normal 2 2 2 4 2 5 2 4 3" xfId="22726" xr:uid="{00000000-0005-0000-0000-0000B1230000}"/>
    <cellStyle name="Normal 2 2 2 4 2 5 2 5" xfId="9277" xr:uid="{00000000-0005-0000-0000-0000B2230000}"/>
    <cellStyle name="Normal 2 2 2 4 2 5 2 5 2" xfId="25573" xr:uid="{00000000-0005-0000-0000-0000B3230000}"/>
    <cellStyle name="Normal 2 2 2 4 2 5 2 6" xfId="17427" xr:uid="{00000000-0005-0000-0000-0000B4230000}"/>
    <cellStyle name="Normal 2 2 2 4 2 5 3" xfId="1836" xr:uid="{00000000-0005-0000-0000-0000B5230000}"/>
    <cellStyle name="Normal 2 2 2 4 2 5 3 2" xfId="4424" xr:uid="{00000000-0005-0000-0000-0000B6230000}"/>
    <cellStyle name="Normal 2 2 2 4 2 5 3 2 2" xfId="12570" xr:uid="{00000000-0005-0000-0000-0000B7230000}"/>
    <cellStyle name="Normal 2 2 2 4 2 5 3 2 2 2" xfId="28866" xr:uid="{00000000-0005-0000-0000-0000B8230000}"/>
    <cellStyle name="Normal 2 2 2 4 2 5 3 2 3" xfId="20720" xr:uid="{00000000-0005-0000-0000-0000B9230000}"/>
    <cellStyle name="Normal 2 2 2 4 2 5 3 3" xfId="7135" xr:uid="{00000000-0005-0000-0000-0000BA230000}"/>
    <cellStyle name="Normal 2 2 2 4 2 5 3 3 2" xfId="15281" xr:uid="{00000000-0005-0000-0000-0000BB230000}"/>
    <cellStyle name="Normal 2 2 2 4 2 5 3 3 2 2" xfId="31577" xr:uid="{00000000-0005-0000-0000-0000BC230000}"/>
    <cellStyle name="Normal 2 2 2 4 2 5 3 3 3" xfId="23431" xr:uid="{00000000-0005-0000-0000-0000BD230000}"/>
    <cellStyle name="Normal 2 2 2 4 2 5 3 4" xfId="9982" xr:uid="{00000000-0005-0000-0000-0000BE230000}"/>
    <cellStyle name="Normal 2 2 2 4 2 5 3 4 2" xfId="26278" xr:uid="{00000000-0005-0000-0000-0000BF230000}"/>
    <cellStyle name="Normal 2 2 2 4 2 5 3 5" xfId="18132" xr:uid="{00000000-0005-0000-0000-0000C0230000}"/>
    <cellStyle name="Normal 2 2 2 4 2 5 4" xfId="3206" xr:uid="{00000000-0005-0000-0000-0000C1230000}"/>
    <cellStyle name="Normal 2 2 2 4 2 5 4 2" xfId="11352" xr:uid="{00000000-0005-0000-0000-0000C2230000}"/>
    <cellStyle name="Normal 2 2 2 4 2 5 4 2 2" xfId="27648" xr:uid="{00000000-0005-0000-0000-0000C3230000}"/>
    <cellStyle name="Normal 2 2 2 4 2 5 4 3" xfId="19502" xr:uid="{00000000-0005-0000-0000-0000C4230000}"/>
    <cellStyle name="Normal 2 2 2 4 2 5 5" xfId="5725" xr:uid="{00000000-0005-0000-0000-0000C5230000}"/>
    <cellStyle name="Normal 2 2 2 4 2 5 5 2" xfId="13871" xr:uid="{00000000-0005-0000-0000-0000C6230000}"/>
    <cellStyle name="Normal 2 2 2 4 2 5 5 2 2" xfId="30167" xr:uid="{00000000-0005-0000-0000-0000C7230000}"/>
    <cellStyle name="Normal 2 2 2 4 2 5 5 3" xfId="22021" xr:uid="{00000000-0005-0000-0000-0000C8230000}"/>
    <cellStyle name="Normal 2 2 2 4 2 5 6" xfId="8572" xr:uid="{00000000-0005-0000-0000-0000C9230000}"/>
    <cellStyle name="Normal 2 2 2 4 2 5 6 2" xfId="24868" xr:uid="{00000000-0005-0000-0000-0000CA230000}"/>
    <cellStyle name="Normal 2 2 2 4 2 5 7" xfId="16722" xr:uid="{00000000-0005-0000-0000-0000CB230000}"/>
    <cellStyle name="Normal 2 2 2 4 2 6" xfId="787" xr:uid="{00000000-0005-0000-0000-0000CC230000}"/>
    <cellStyle name="Normal 2 2 2 4 2 6 2" xfId="2197" xr:uid="{00000000-0005-0000-0000-0000CD230000}"/>
    <cellStyle name="Normal 2 2 2 4 2 6 2 2" xfId="4737" xr:uid="{00000000-0005-0000-0000-0000CE230000}"/>
    <cellStyle name="Normal 2 2 2 4 2 6 2 2 2" xfId="12883" xr:uid="{00000000-0005-0000-0000-0000CF230000}"/>
    <cellStyle name="Normal 2 2 2 4 2 6 2 2 2 2" xfId="29179" xr:uid="{00000000-0005-0000-0000-0000D0230000}"/>
    <cellStyle name="Normal 2 2 2 4 2 6 2 2 3" xfId="21033" xr:uid="{00000000-0005-0000-0000-0000D1230000}"/>
    <cellStyle name="Normal 2 2 2 4 2 6 2 3" xfId="7496" xr:uid="{00000000-0005-0000-0000-0000D2230000}"/>
    <cellStyle name="Normal 2 2 2 4 2 6 2 3 2" xfId="15642" xr:uid="{00000000-0005-0000-0000-0000D3230000}"/>
    <cellStyle name="Normal 2 2 2 4 2 6 2 3 2 2" xfId="31938" xr:uid="{00000000-0005-0000-0000-0000D4230000}"/>
    <cellStyle name="Normal 2 2 2 4 2 6 2 3 3" xfId="23792" xr:uid="{00000000-0005-0000-0000-0000D5230000}"/>
    <cellStyle name="Normal 2 2 2 4 2 6 2 4" xfId="10343" xr:uid="{00000000-0005-0000-0000-0000D6230000}"/>
    <cellStyle name="Normal 2 2 2 4 2 6 2 4 2" xfId="26639" xr:uid="{00000000-0005-0000-0000-0000D7230000}"/>
    <cellStyle name="Normal 2 2 2 4 2 6 2 5" xfId="18493" xr:uid="{00000000-0005-0000-0000-0000D8230000}"/>
    <cellStyle name="Normal 2 2 2 4 2 6 3" xfId="3519" xr:uid="{00000000-0005-0000-0000-0000D9230000}"/>
    <cellStyle name="Normal 2 2 2 4 2 6 3 2" xfId="11665" xr:uid="{00000000-0005-0000-0000-0000DA230000}"/>
    <cellStyle name="Normal 2 2 2 4 2 6 3 2 2" xfId="27961" xr:uid="{00000000-0005-0000-0000-0000DB230000}"/>
    <cellStyle name="Normal 2 2 2 4 2 6 3 3" xfId="19815" xr:uid="{00000000-0005-0000-0000-0000DC230000}"/>
    <cellStyle name="Normal 2 2 2 4 2 6 4" xfId="6086" xr:uid="{00000000-0005-0000-0000-0000DD230000}"/>
    <cellStyle name="Normal 2 2 2 4 2 6 4 2" xfId="14232" xr:uid="{00000000-0005-0000-0000-0000DE230000}"/>
    <cellStyle name="Normal 2 2 2 4 2 6 4 2 2" xfId="30528" xr:uid="{00000000-0005-0000-0000-0000DF230000}"/>
    <cellStyle name="Normal 2 2 2 4 2 6 4 3" xfId="22382" xr:uid="{00000000-0005-0000-0000-0000E0230000}"/>
    <cellStyle name="Normal 2 2 2 4 2 6 5" xfId="8933" xr:uid="{00000000-0005-0000-0000-0000E1230000}"/>
    <cellStyle name="Normal 2 2 2 4 2 6 5 2" xfId="25229" xr:uid="{00000000-0005-0000-0000-0000E2230000}"/>
    <cellStyle name="Normal 2 2 2 4 2 6 6" xfId="17083" xr:uid="{00000000-0005-0000-0000-0000E3230000}"/>
    <cellStyle name="Normal 2 2 2 4 2 7" xfId="1492" xr:uid="{00000000-0005-0000-0000-0000E4230000}"/>
    <cellStyle name="Normal 2 2 2 4 2 7 2" xfId="4128" xr:uid="{00000000-0005-0000-0000-0000E5230000}"/>
    <cellStyle name="Normal 2 2 2 4 2 7 2 2" xfId="12274" xr:uid="{00000000-0005-0000-0000-0000E6230000}"/>
    <cellStyle name="Normal 2 2 2 4 2 7 2 2 2" xfId="28570" xr:uid="{00000000-0005-0000-0000-0000E7230000}"/>
    <cellStyle name="Normal 2 2 2 4 2 7 2 3" xfId="20424" xr:uid="{00000000-0005-0000-0000-0000E8230000}"/>
    <cellStyle name="Normal 2 2 2 4 2 7 3" xfId="6791" xr:uid="{00000000-0005-0000-0000-0000E9230000}"/>
    <cellStyle name="Normal 2 2 2 4 2 7 3 2" xfId="14937" xr:uid="{00000000-0005-0000-0000-0000EA230000}"/>
    <cellStyle name="Normal 2 2 2 4 2 7 3 2 2" xfId="31233" xr:uid="{00000000-0005-0000-0000-0000EB230000}"/>
    <cellStyle name="Normal 2 2 2 4 2 7 3 3" xfId="23087" xr:uid="{00000000-0005-0000-0000-0000EC230000}"/>
    <cellStyle name="Normal 2 2 2 4 2 7 4" xfId="9638" xr:uid="{00000000-0005-0000-0000-0000ED230000}"/>
    <cellStyle name="Normal 2 2 2 4 2 7 4 2" xfId="25934" xr:uid="{00000000-0005-0000-0000-0000EE230000}"/>
    <cellStyle name="Normal 2 2 2 4 2 7 5" xfId="17788" xr:uid="{00000000-0005-0000-0000-0000EF230000}"/>
    <cellStyle name="Normal 2 2 2 4 2 8" xfId="2910" xr:uid="{00000000-0005-0000-0000-0000F0230000}"/>
    <cellStyle name="Normal 2 2 2 4 2 8 2" xfId="11056" xr:uid="{00000000-0005-0000-0000-0000F1230000}"/>
    <cellStyle name="Normal 2 2 2 4 2 8 2 2" xfId="27352" xr:uid="{00000000-0005-0000-0000-0000F2230000}"/>
    <cellStyle name="Normal 2 2 2 4 2 8 3" xfId="19206" xr:uid="{00000000-0005-0000-0000-0000F3230000}"/>
    <cellStyle name="Normal 2 2 2 4 2 9" xfId="5381" xr:uid="{00000000-0005-0000-0000-0000F4230000}"/>
    <cellStyle name="Normal 2 2 2 4 2 9 2" xfId="13527" xr:uid="{00000000-0005-0000-0000-0000F5230000}"/>
    <cellStyle name="Normal 2 2 2 4 2 9 2 2" xfId="29823" xr:uid="{00000000-0005-0000-0000-0000F6230000}"/>
    <cellStyle name="Normal 2 2 2 4 2 9 3" xfId="21677" xr:uid="{00000000-0005-0000-0000-0000F7230000}"/>
    <cellStyle name="Normal 2 2 2 4 3" xfId="127" xr:uid="{00000000-0005-0000-0000-0000F8230000}"/>
    <cellStyle name="Normal 2 2 2 4 3 2" xfId="471" xr:uid="{00000000-0005-0000-0000-0000F9230000}"/>
    <cellStyle name="Normal 2 2 2 4 3 2 2" xfId="1177" xr:uid="{00000000-0005-0000-0000-0000FA230000}"/>
    <cellStyle name="Normal 2 2 2 4 3 2 2 2" xfId="2587" xr:uid="{00000000-0005-0000-0000-0000FB230000}"/>
    <cellStyle name="Normal 2 2 2 4 3 2 2 2 2" xfId="5071" xr:uid="{00000000-0005-0000-0000-0000FC230000}"/>
    <cellStyle name="Normal 2 2 2 4 3 2 2 2 2 2" xfId="13217" xr:uid="{00000000-0005-0000-0000-0000FD230000}"/>
    <cellStyle name="Normal 2 2 2 4 3 2 2 2 2 2 2" xfId="29513" xr:uid="{00000000-0005-0000-0000-0000FE230000}"/>
    <cellStyle name="Normal 2 2 2 4 3 2 2 2 2 3" xfId="21367" xr:uid="{00000000-0005-0000-0000-0000FF230000}"/>
    <cellStyle name="Normal 2 2 2 4 3 2 2 2 3" xfId="7886" xr:uid="{00000000-0005-0000-0000-000000240000}"/>
    <cellStyle name="Normal 2 2 2 4 3 2 2 2 3 2" xfId="16032" xr:uid="{00000000-0005-0000-0000-000001240000}"/>
    <cellStyle name="Normal 2 2 2 4 3 2 2 2 3 2 2" xfId="32328" xr:uid="{00000000-0005-0000-0000-000002240000}"/>
    <cellStyle name="Normal 2 2 2 4 3 2 2 2 3 3" xfId="24182" xr:uid="{00000000-0005-0000-0000-000003240000}"/>
    <cellStyle name="Normal 2 2 2 4 3 2 2 2 4" xfId="10733" xr:uid="{00000000-0005-0000-0000-000004240000}"/>
    <cellStyle name="Normal 2 2 2 4 3 2 2 2 4 2" xfId="27029" xr:uid="{00000000-0005-0000-0000-000005240000}"/>
    <cellStyle name="Normal 2 2 2 4 3 2 2 2 5" xfId="18883" xr:uid="{00000000-0005-0000-0000-000006240000}"/>
    <cellStyle name="Normal 2 2 2 4 3 2 2 3" xfId="3853" xr:uid="{00000000-0005-0000-0000-000007240000}"/>
    <cellStyle name="Normal 2 2 2 4 3 2 2 3 2" xfId="11999" xr:uid="{00000000-0005-0000-0000-000008240000}"/>
    <cellStyle name="Normal 2 2 2 4 3 2 2 3 2 2" xfId="28295" xr:uid="{00000000-0005-0000-0000-000009240000}"/>
    <cellStyle name="Normal 2 2 2 4 3 2 2 3 3" xfId="20149" xr:uid="{00000000-0005-0000-0000-00000A240000}"/>
    <cellStyle name="Normal 2 2 2 4 3 2 2 4" xfId="6476" xr:uid="{00000000-0005-0000-0000-00000B240000}"/>
    <cellStyle name="Normal 2 2 2 4 3 2 2 4 2" xfId="14622" xr:uid="{00000000-0005-0000-0000-00000C240000}"/>
    <cellStyle name="Normal 2 2 2 4 3 2 2 4 2 2" xfId="30918" xr:uid="{00000000-0005-0000-0000-00000D240000}"/>
    <cellStyle name="Normal 2 2 2 4 3 2 2 4 3" xfId="22772" xr:uid="{00000000-0005-0000-0000-00000E240000}"/>
    <cellStyle name="Normal 2 2 2 4 3 2 2 5" xfId="9323" xr:uid="{00000000-0005-0000-0000-00000F240000}"/>
    <cellStyle name="Normal 2 2 2 4 3 2 2 5 2" xfId="25619" xr:uid="{00000000-0005-0000-0000-000010240000}"/>
    <cellStyle name="Normal 2 2 2 4 3 2 2 6" xfId="17473" xr:uid="{00000000-0005-0000-0000-000011240000}"/>
    <cellStyle name="Normal 2 2 2 4 3 2 3" xfId="1882" xr:uid="{00000000-0005-0000-0000-000012240000}"/>
    <cellStyle name="Normal 2 2 2 4 3 2 3 2" xfId="4462" xr:uid="{00000000-0005-0000-0000-000013240000}"/>
    <cellStyle name="Normal 2 2 2 4 3 2 3 2 2" xfId="12608" xr:uid="{00000000-0005-0000-0000-000014240000}"/>
    <cellStyle name="Normal 2 2 2 4 3 2 3 2 2 2" xfId="28904" xr:uid="{00000000-0005-0000-0000-000015240000}"/>
    <cellStyle name="Normal 2 2 2 4 3 2 3 2 3" xfId="20758" xr:uid="{00000000-0005-0000-0000-000016240000}"/>
    <cellStyle name="Normal 2 2 2 4 3 2 3 3" xfId="7181" xr:uid="{00000000-0005-0000-0000-000017240000}"/>
    <cellStyle name="Normal 2 2 2 4 3 2 3 3 2" xfId="15327" xr:uid="{00000000-0005-0000-0000-000018240000}"/>
    <cellStyle name="Normal 2 2 2 4 3 2 3 3 2 2" xfId="31623" xr:uid="{00000000-0005-0000-0000-000019240000}"/>
    <cellStyle name="Normal 2 2 2 4 3 2 3 3 3" xfId="23477" xr:uid="{00000000-0005-0000-0000-00001A240000}"/>
    <cellStyle name="Normal 2 2 2 4 3 2 3 4" xfId="10028" xr:uid="{00000000-0005-0000-0000-00001B240000}"/>
    <cellStyle name="Normal 2 2 2 4 3 2 3 4 2" xfId="26324" xr:uid="{00000000-0005-0000-0000-00001C240000}"/>
    <cellStyle name="Normal 2 2 2 4 3 2 3 5" xfId="18178" xr:uid="{00000000-0005-0000-0000-00001D240000}"/>
    <cellStyle name="Normal 2 2 2 4 3 2 4" xfId="3244" xr:uid="{00000000-0005-0000-0000-00001E240000}"/>
    <cellStyle name="Normal 2 2 2 4 3 2 4 2" xfId="11390" xr:uid="{00000000-0005-0000-0000-00001F240000}"/>
    <cellStyle name="Normal 2 2 2 4 3 2 4 2 2" xfId="27686" xr:uid="{00000000-0005-0000-0000-000020240000}"/>
    <cellStyle name="Normal 2 2 2 4 3 2 4 3" xfId="19540" xr:uid="{00000000-0005-0000-0000-000021240000}"/>
    <cellStyle name="Normal 2 2 2 4 3 2 5" xfId="5771" xr:uid="{00000000-0005-0000-0000-000022240000}"/>
    <cellStyle name="Normal 2 2 2 4 3 2 5 2" xfId="13917" xr:uid="{00000000-0005-0000-0000-000023240000}"/>
    <cellStyle name="Normal 2 2 2 4 3 2 5 2 2" xfId="30213" xr:uid="{00000000-0005-0000-0000-000024240000}"/>
    <cellStyle name="Normal 2 2 2 4 3 2 5 3" xfId="22067" xr:uid="{00000000-0005-0000-0000-000025240000}"/>
    <cellStyle name="Normal 2 2 2 4 3 2 6" xfId="8618" xr:uid="{00000000-0005-0000-0000-000026240000}"/>
    <cellStyle name="Normal 2 2 2 4 3 2 6 2" xfId="24914" xr:uid="{00000000-0005-0000-0000-000027240000}"/>
    <cellStyle name="Normal 2 2 2 4 3 2 7" xfId="16768" xr:uid="{00000000-0005-0000-0000-000028240000}"/>
    <cellStyle name="Normal 2 2 2 4 3 3" xfId="833" xr:uid="{00000000-0005-0000-0000-000029240000}"/>
    <cellStyle name="Normal 2 2 2 4 3 3 2" xfId="2243" xr:uid="{00000000-0005-0000-0000-00002A240000}"/>
    <cellStyle name="Normal 2 2 2 4 3 3 2 2" xfId="4775" xr:uid="{00000000-0005-0000-0000-00002B240000}"/>
    <cellStyle name="Normal 2 2 2 4 3 3 2 2 2" xfId="12921" xr:uid="{00000000-0005-0000-0000-00002C240000}"/>
    <cellStyle name="Normal 2 2 2 4 3 3 2 2 2 2" xfId="29217" xr:uid="{00000000-0005-0000-0000-00002D240000}"/>
    <cellStyle name="Normal 2 2 2 4 3 3 2 2 3" xfId="21071" xr:uid="{00000000-0005-0000-0000-00002E240000}"/>
    <cellStyle name="Normal 2 2 2 4 3 3 2 3" xfId="7542" xr:uid="{00000000-0005-0000-0000-00002F240000}"/>
    <cellStyle name="Normal 2 2 2 4 3 3 2 3 2" xfId="15688" xr:uid="{00000000-0005-0000-0000-000030240000}"/>
    <cellStyle name="Normal 2 2 2 4 3 3 2 3 2 2" xfId="31984" xr:uid="{00000000-0005-0000-0000-000031240000}"/>
    <cellStyle name="Normal 2 2 2 4 3 3 2 3 3" xfId="23838" xr:uid="{00000000-0005-0000-0000-000032240000}"/>
    <cellStyle name="Normal 2 2 2 4 3 3 2 4" xfId="10389" xr:uid="{00000000-0005-0000-0000-000033240000}"/>
    <cellStyle name="Normal 2 2 2 4 3 3 2 4 2" xfId="26685" xr:uid="{00000000-0005-0000-0000-000034240000}"/>
    <cellStyle name="Normal 2 2 2 4 3 3 2 5" xfId="18539" xr:uid="{00000000-0005-0000-0000-000035240000}"/>
    <cellStyle name="Normal 2 2 2 4 3 3 3" xfId="3557" xr:uid="{00000000-0005-0000-0000-000036240000}"/>
    <cellStyle name="Normal 2 2 2 4 3 3 3 2" xfId="11703" xr:uid="{00000000-0005-0000-0000-000037240000}"/>
    <cellStyle name="Normal 2 2 2 4 3 3 3 2 2" xfId="27999" xr:uid="{00000000-0005-0000-0000-000038240000}"/>
    <cellStyle name="Normal 2 2 2 4 3 3 3 3" xfId="19853" xr:uid="{00000000-0005-0000-0000-000039240000}"/>
    <cellStyle name="Normal 2 2 2 4 3 3 4" xfId="6132" xr:uid="{00000000-0005-0000-0000-00003A240000}"/>
    <cellStyle name="Normal 2 2 2 4 3 3 4 2" xfId="14278" xr:uid="{00000000-0005-0000-0000-00003B240000}"/>
    <cellStyle name="Normal 2 2 2 4 3 3 4 2 2" xfId="30574" xr:uid="{00000000-0005-0000-0000-00003C240000}"/>
    <cellStyle name="Normal 2 2 2 4 3 3 4 3" xfId="22428" xr:uid="{00000000-0005-0000-0000-00003D240000}"/>
    <cellStyle name="Normal 2 2 2 4 3 3 5" xfId="8979" xr:uid="{00000000-0005-0000-0000-00003E240000}"/>
    <cellStyle name="Normal 2 2 2 4 3 3 5 2" xfId="25275" xr:uid="{00000000-0005-0000-0000-00003F240000}"/>
    <cellStyle name="Normal 2 2 2 4 3 3 6" xfId="17129" xr:uid="{00000000-0005-0000-0000-000040240000}"/>
    <cellStyle name="Normal 2 2 2 4 3 4" xfId="1538" xr:uid="{00000000-0005-0000-0000-000041240000}"/>
    <cellStyle name="Normal 2 2 2 4 3 4 2" xfId="4166" xr:uid="{00000000-0005-0000-0000-000042240000}"/>
    <cellStyle name="Normal 2 2 2 4 3 4 2 2" xfId="12312" xr:uid="{00000000-0005-0000-0000-000043240000}"/>
    <cellStyle name="Normal 2 2 2 4 3 4 2 2 2" xfId="28608" xr:uid="{00000000-0005-0000-0000-000044240000}"/>
    <cellStyle name="Normal 2 2 2 4 3 4 2 3" xfId="20462" xr:uid="{00000000-0005-0000-0000-000045240000}"/>
    <cellStyle name="Normal 2 2 2 4 3 4 3" xfId="6837" xr:uid="{00000000-0005-0000-0000-000046240000}"/>
    <cellStyle name="Normal 2 2 2 4 3 4 3 2" xfId="14983" xr:uid="{00000000-0005-0000-0000-000047240000}"/>
    <cellStyle name="Normal 2 2 2 4 3 4 3 2 2" xfId="31279" xr:uid="{00000000-0005-0000-0000-000048240000}"/>
    <cellStyle name="Normal 2 2 2 4 3 4 3 3" xfId="23133" xr:uid="{00000000-0005-0000-0000-000049240000}"/>
    <cellStyle name="Normal 2 2 2 4 3 4 4" xfId="9684" xr:uid="{00000000-0005-0000-0000-00004A240000}"/>
    <cellStyle name="Normal 2 2 2 4 3 4 4 2" xfId="25980" xr:uid="{00000000-0005-0000-0000-00004B240000}"/>
    <cellStyle name="Normal 2 2 2 4 3 4 5" xfId="17834" xr:uid="{00000000-0005-0000-0000-00004C240000}"/>
    <cellStyle name="Normal 2 2 2 4 3 5" xfId="2948" xr:uid="{00000000-0005-0000-0000-00004D240000}"/>
    <cellStyle name="Normal 2 2 2 4 3 5 2" xfId="11094" xr:uid="{00000000-0005-0000-0000-00004E240000}"/>
    <cellStyle name="Normal 2 2 2 4 3 5 2 2" xfId="27390" xr:uid="{00000000-0005-0000-0000-00004F240000}"/>
    <cellStyle name="Normal 2 2 2 4 3 5 3" xfId="19244" xr:uid="{00000000-0005-0000-0000-000050240000}"/>
    <cellStyle name="Normal 2 2 2 4 3 6" xfId="5427" xr:uid="{00000000-0005-0000-0000-000051240000}"/>
    <cellStyle name="Normal 2 2 2 4 3 6 2" xfId="13573" xr:uid="{00000000-0005-0000-0000-000052240000}"/>
    <cellStyle name="Normal 2 2 2 4 3 6 2 2" xfId="29869" xr:uid="{00000000-0005-0000-0000-000053240000}"/>
    <cellStyle name="Normal 2 2 2 4 3 6 3" xfId="21723" xr:uid="{00000000-0005-0000-0000-000054240000}"/>
    <cellStyle name="Normal 2 2 2 4 3 7" xfId="8274" xr:uid="{00000000-0005-0000-0000-000055240000}"/>
    <cellStyle name="Normal 2 2 2 4 3 7 2" xfId="24570" xr:uid="{00000000-0005-0000-0000-000056240000}"/>
    <cellStyle name="Normal 2 2 2 4 3 8" xfId="16424" xr:uid="{00000000-0005-0000-0000-000057240000}"/>
    <cellStyle name="Normal 2 2 2 4 4" xfId="211" xr:uid="{00000000-0005-0000-0000-000058240000}"/>
    <cellStyle name="Normal 2 2 2 4 4 2" xfId="555" xr:uid="{00000000-0005-0000-0000-000059240000}"/>
    <cellStyle name="Normal 2 2 2 4 4 2 2" xfId="1261" xr:uid="{00000000-0005-0000-0000-00005A240000}"/>
    <cellStyle name="Normal 2 2 2 4 4 2 2 2" xfId="2671" xr:uid="{00000000-0005-0000-0000-00005B240000}"/>
    <cellStyle name="Normal 2 2 2 4 4 2 2 2 2" xfId="5145" xr:uid="{00000000-0005-0000-0000-00005C240000}"/>
    <cellStyle name="Normal 2 2 2 4 4 2 2 2 2 2" xfId="13291" xr:uid="{00000000-0005-0000-0000-00005D240000}"/>
    <cellStyle name="Normal 2 2 2 4 4 2 2 2 2 2 2" xfId="29587" xr:uid="{00000000-0005-0000-0000-00005E240000}"/>
    <cellStyle name="Normal 2 2 2 4 4 2 2 2 2 3" xfId="21441" xr:uid="{00000000-0005-0000-0000-00005F240000}"/>
    <cellStyle name="Normal 2 2 2 4 4 2 2 2 3" xfId="7970" xr:uid="{00000000-0005-0000-0000-000060240000}"/>
    <cellStyle name="Normal 2 2 2 4 4 2 2 2 3 2" xfId="16116" xr:uid="{00000000-0005-0000-0000-000061240000}"/>
    <cellStyle name="Normal 2 2 2 4 4 2 2 2 3 2 2" xfId="32412" xr:uid="{00000000-0005-0000-0000-000062240000}"/>
    <cellStyle name="Normal 2 2 2 4 4 2 2 2 3 3" xfId="24266" xr:uid="{00000000-0005-0000-0000-000063240000}"/>
    <cellStyle name="Normal 2 2 2 4 4 2 2 2 4" xfId="10817" xr:uid="{00000000-0005-0000-0000-000064240000}"/>
    <cellStyle name="Normal 2 2 2 4 4 2 2 2 4 2" xfId="27113" xr:uid="{00000000-0005-0000-0000-000065240000}"/>
    <cellStyle name="Normal 2 2 2 4 4 2 2 2 5" xfId="18967" xr:uid="{00000000-0005-0000-0000-000066240000}"/>
    <cellStyle name="Normal 2 2 2 4 4 2 2 3" xfId="3927" xr:uid="{00000000-0005-0000-0000-000067240000}"/>
    <cellStyle name="Normal 2 2 2 4 4 2 2 3 2" xfId="12073" xr:uid="{00000000-0005-0000-0000-000068240000}"/>
    <cellStyle name="Normal 2 2 2 4 4 2 2 3 2 2" xfId="28369" xr:uid="{00000000-0005-0000-0000-000069240000}"/>
    <cellStyle name="Normal 2 2 2 4 4 2 2 3 3" xfId="20223" xr:uid="{00000000-0005-0000-0000-00006A240000}"/>
    <cellStyle name="Normal 2 2 2 4 4 2 2 4" xfId="6560" xr:uid="{00000000-0005-0000-0000-00006B240000}"/>
    <cellStyle name="Normal 2 2 2 4 4 2 2 4 2" xfId="14706" xr:uid="{00000000-0005-0000-0000-00006C240000}"/>
    <cellStyle name="Normal 2 2 2 4 4 2 2 4 2 2" xfId="31002" xr:uid="{00000000-0005-0000-0000-00006D240000}"/>
    <cellStyle name="Normal 2 2 2 4 4 2 2 4 3" xfId="22856" xr:uid="{00000000-0005-0000-0000-00006E240000}"/>
    <cellStyle name="Normal 2 2 2 4 4 2 2 5" xfId="9407" xr:uid="{00000000-0005-0000-0000-00006F240000}"/>
    <cellStyle name="Normal 2 2 2 4 4 2 2 5 2" xfId="25703" xr:uid="{00000000-0005-0000-0000-000070240000}"/>
    <cellStyle name="Normal 2 2 2 4 4 2 2 6" xfId="17557" xr:uid="{00000000-0005-0000-0000-000071240000}"/>
    <cellStyle name="Normal 2 2 2 4 4 2 3" xfId="1966" xr:uid="{00000000-0005-0000-0000-000072240000}"/>
    <cellStyle name="Normal 2 2 2 4 4 2 3 2" xfId="4536" xr:uid="{00000000-0005-0000-0000-000073240000}"/>
    <cellStyle name="Normal 2 2 2 4 4 2 3 2 2" xfId="12682" xr:uid="{00000000-0005-0000-0000-000074240000}"/>
    <cellStyle name="Normal 2 2 2 4 4 2 3 2 2 2" xfId="28978" xr:uid="{00000000-0005-0000-0000-000075240000}"/>
    <cellStyle name="Normal 2 2 2 4 4 2 3 2 3" xfId="20832" xr:uid="{00000000-0005-0000-0000-000076240000}"/>
    <cellStyle name="Normal 2 2 2 4 4 2 3 3" xfId="7265" xr:uid="{00000000-0005-0000-0000-000077240000}"/>
    <cellStyle name="Normal 2 2 2 4 4 2 3 3 2" xfId="15411" xr:uid="{00000000-0005-0000-0000-000078240000}"/>
    <cellStyle name="Normal 2 2 2 4 4 2 3 3 2 2" xfId="31707" xr:uid="{00000000-0005-0000-0000-000079240000}"/>
    <cellStyle name="Normal 2 2 2 4 4 2 3 3 3" xfId="23561" xr:uid="{00000000-0005-0000-0000-00007A240000}"/>
    <cellStyle name="Normal 2 2 2 4 4 2 3 4" xfId="10112" xr:uid="{00000000-0005-0000-0000-00007B240000}"/>
    <cellStyle name="Normal 2 2 2 4 4 2 3 4 2" xfId="26408" xr:uid="{00000000-0005-0000-0000-00007C240000}"/>
    <cellStyle name="Normal 2 2 2 4 4 2 3 5" xfId="18262" xr:uid="{00000000-0005-0000-0000-00007D240000}"/>
    <cellStyle name="Normal 2 2 2 4 4 2 4" xfId="3318" xr:uid="{00000000-0005-0000-0000-00007E240000}"/>
    <cellStyle name="Normal 2 2 2 4 4 2 4 2" xfId="11464" xr:uid="{00000000-0005-0000-0000-00007F240000}"/>
    <cellStyle name="Normal 2 2 2 4 4 2 4 2 2" xfId="27760" xr:uid="{00000000-0005-0000-0000-000080240000}"/>
    <cellStyle name="Normal 2 2 2 4 4 2 4 3" xfId="19614" xr:uid="{00000000-0005-0000-0000-000081240000}"/>
    <cellStyle name="Normal 2 2 2 4 4 2 5" xfId="5855" xr:uid="{00000000-0005-0000-0000-000082240000}"/>
    <cellStyle name="Normal 2 2 2 4 4 2 5 2" xfId="14001" xr:uid="{00000000-0005-0000-0000-000083240000}"/>
    <cellStyle name="Normal 2 2 2 4 4 2 5 2 2" xfId="30297" xr:uid="{00000000-0005-0000-0000-000084240000}"/>
    <cellStyle name="Normal 2 2 2 4 4 2 5 3" xfId="22151" xr:uid="{00000000-0005-0000-0000-000085240000}"/>
    <cellStyle name="Normal 2 2 2 4 4 2 6" xfId="8702" xr:uid="{00000000-0005-0000-0000-000086240000}"/>
    <cellStyle name="Normal 2 2 2 4 4 2 6 2" xfId="24998" xr:uid="{00000000-0005-0000-0000-000087240000}"/>
    <cellStyle name="Normal 2 2 2 4 4 2 7" xfId="16852" xr:uid="{00000000-0005-0000-0000-000088240000}"/>
    <cellStyle name="Normal 2 2 2 4 4 3" xfId="917" xr:uid="{00000000-0005-0000-0000-000089240000}"/>
    <cellStyle name="Normal 2 2 2 4 4 3 2" xfId="2327" xr:uid="{00000000-0005-0000-0000-00008A240000}"/>
    <cellStyle name="Normal 2 2 2 4 4 3 2 2" xfId="4849" xr:uid="{00000000-0005-0000-0000-00008B240000}"/>
    <cellStyle name="Normal 2 2 2 4 4 3 2 2 2" xfId="12995" xr:uid="{00000000-0005-0000-0000-00008C240000}"/>
    <cellStyle name="Normal 2 2 2 4 4 3 2 2 2 2" xfId="29291" xr:uid="{00000000-0005-0000-0000-00008D240000}"/>
    <cellStyle name="Normal 2 2 2 4 4 3 2 2 3" xfId="21145" xr:uid="{00000000-0005-0000-0000-00008E240000}"/>
    <cellStyle name="Normal 2 2 2 4 4 3 2 3" xfId="7626" xr:uid="{00000000-0005-0000-0000-00008F240000}"/>
    <cellStyle name="Normal 2 2 2 4 4 3 2 3 2" xfId="15772" xr:uid="{00000000-0005-0000-0000-000090240000}"/>
    <cellStyle name="Normal 2 2 2 4 4 3 2 3 2 2" xfId="32068" xr:uid="{00000000-0005-0000-0000-000091240000}"/>
    <cellStyle name="Normal 2 2 2 4 4 3 2 3 3" xfId="23922" xr:uid="{00000000-0005-0000-0000-000092240000}"/>
    <cellStyle name="Normal 2 2 2 4 4 3 2 4" xfId="10473" xr:uid="{00000000-0005-0000-0000-000093240000}"/>
    <cellStyle name="Normal 2 2 2 4 4 3 2 4 2" xfId="26769" xr:uid="{00000000-0005-0000-0000-000094240000}"/>
    <cellStyle name="Normal 2 2 2 4 4 3 2 5" xfId="18623" xr:uid="{00000000-0005-0000-0000-000095240000}"/>
    <cellStyle name="Normal 2 2 2 4 4 3 3" xfId="3631" xr:uid="{00000000-0005-0000-0000-000096240000}"/>
    <cellStyle name="Normal 2 2 2 4 4 3 3 2" xfId="11777" xr:uid="{00000000-0005-0000-0000-000097240000}"/>
    <cellStyle name="Normal 2 2 2 4 4 3 3 2 2" xfId="28073" xr:uid="{00000000-0005-0000-0000-000098240000}"/>
    <cellStyle name="Normal 2 2 2 4 4 3 3 3" xfId="19927" xr:uid="{00000000-0005-0000-0000-000099240000}"/>
    <cellStyle name="Normal 2 2 2 4 4 3 4" xfId="6216" xr:uid="{00000000-0005-0000-0000-00009A240000}"/>
    <cellStyle name="Normal 2 2 2 4 4 3 4 2" xfId="14362" xr:uid="{00000000-0005-0000-0000-00009B240000}"/>
    <cellStyle name="Normal 2 2 2 4 4 3 4 2 2" xfId="30658" xr:uid="{00000000-0005-0000-0000-00009C240000}"/>
    <cellStyle name="Normal 2 2 2 4 4 3 4 3" xfId="22512" xr:uid="{00000000-0005-0000-0000-00009D240000}"/>
    <cellStyle name="Normal 2 2 2 4 4 3 5" xfId="9063" xr:uid="{00000000-0005-0000-0000-00009E240000}"/>
    <cellStyle name="Normal 2 2 2 4 4 3 5 2" xfId="25359" xr:uid="{00000000-0005-0000-0000-00009F240000}"/>
    <cellStyle name="Normal 2 2 2 4 4 3 6" xfId="17213" xr:uid="{00000000-0005-0000-0000-0000A0240000}"/>
    <cellStyle name="Normal 2 2 2 4 4 4" xfId="1622" xr:uid="{00000000-0005-0000-0000-0000A1240000}"/>
    <cellStyle name="Normal 2 2 2 4 4 4 2" xfId="4240" xr:uid="{00000000-0005-0000-0000-0000A2240000}"/>
    <cellStyle name="Normal 2 2 2 4 4 4 2 2" xfId="12386" xr:uid="{00000000-0005-0000-0000-0000A3240000}"/>
    <cellStyle name="Normal 2 2 2 4 4 4 2 2 2" xfId="28682" xr:uid="{00000000-0005-0000-0000-0000A4240000}"/>
    <cellStyle name="Normal 2 2 2 4 4 4 2 3" xfId="20536" xr:uid="{00000000-0005-0000-0000-0000A5240000}"/>
    <cellStyle name="Normal 2 2 2 4 4 4 3" xfId="6921" xr:uid="{00000000-0005-0000-0000-0000A6240000}"/>
    <cellStyle name="Normal 2 2 2 4 4 4 3 2" xfId="15067" xr:uid="{00000000-0005-0000-0000-0000A7240000}"/>
    <cellStyle name="Normal 2 2 2 4 4 4 3 2 2" xfId="31363" xr:uid="{00000000-0005-0000-0000-0000A8240000}"/>
    <cellStyle name="Normal 2 2 2 4 4 4 3 3" xfId="23217" xr:uid="{00000000-0005-0000-0000-0000A9240000}"/>
    <cellStyle name="Normal 2 2 2 4 4 4 4" xfId="9768" xr:uid="{00000000-0005-0000-0000-0000AA240000}"/>
    <cellStyle name="Normal 2 2 2 4 4 4 4 2" xfId="26064" xr:uid="{00000000-0005-0000-0000-0000AB240000}"/>
    <cellStyle name="Normal 2 2 2 4 4 4 5" xfId="17918" xr:uid="{00000000-0005-0000-0000-0000AC240000}"/>
    <cellStyle name="Normal 2 2 2 4 4 5" xfId="3022" xr:uid="{00000000-0005-0000-0000-0000AD240000}"/>
    <cellStyle name="Normal 2 2 2 4 4 5 2" xfId="11168" xr:uid="{00000000-0005-0000-0000-0000AE240000}"/>
    <cellStyle name="Normal 2 2 2 4 4 5 2 2" xfId="27464" xr:uid="{00000000-0005-0000-0000-0000AF240000}"/>
    <cellStyle name="Normal 2 2 2 4 4 5 3" xfId="19318" xr:uid="{00000000-0005-0000-0000-0000B0240000}"/>
    <cellStyle name="Normal 2 2 2 4 4 6" xfId="5511" xr:uid="{00000000-0005-0000-0000-0000B1240000}"/>
    <cellStyle name="Normal 2 2 2 4 4 6 2" xfId="13657" xr:uid="{00000000-0005-0000-0000-0000B2240000}"/>
    <cellStyle name="Normal 2 2 2 4 4 6 2 2" xfId="29953" xr:uid="{00000000-0005-0000-0000-0000B3240000}"/>
    <cellStyle name="Normal 2 2 2 4 4 6 3" xfId="21807" xr:uid="{00000000-0005-0000-0000-0000B4240000}"/>
    <cellStyle name="Normal 2 2 2 4 4 7" xfId="8358" xr:uid="{00000000-0005-0000-0000-0000B5240000}"/>
    <cellStyle name="Normal 2 2 2 4 4 7 2" xfId="24654" xr:uid="{00000000-0005-0000-0000-0000B6240000}"/>
    <cellStyle name="Normal 2 2 2 4 4 8" xfId="16508" xr:uid="{00000000-0005-0000-0000-0000B7240000}"/>
    <cellStyle name="Normal 2 2 2 4 5" xfId="291" xr:uid="{00000000-0005-0000-0000-0000B8240000}"/>
    <cellStyle name="Normal 2 2 2 4 5 2" xfId="635" xr:uid="{00000000-0005-0000-0000-0000B9240000}"/>
    <cellStyle name="Normal 2 2 2 4 5 2 2" xfId="1341" xr:uid="{00000000-0005-0000-0000-0000BA240000}"/>
    <cellStyle name="Normal 2 2 2 4 5 2 2 2" xfId="2751" xr:uid="{00000000-0005-0000-0000-0000BB240000}"/>
    <cellStyle name="Normal 2 2 2 4 5 2 2 2 2" xfId="5219" xr:uid="{00000000-0005-0000-0000-0000BC240000}"/>
    <cellStyle name="Normal 2 2 2 4 5 2 2 2 2 2" xfId="13365" xr:uid="{00000000-0005-0000-0000-0000BD240000}"/>
    <cellStyle name="Normal 2 2 2 4 5 2 2 2 2 2 2" xfId="29661" xr:uid="{00000000-0005-0000-0000-0000BE240000}"/>
    <cellStyle name="Normal 2 2 2 4 5 2 2 2 2 3" xfId="21515" xr:uid="{00000000-0005-0000-0000-0000BF240000}"/>
    <cellStyle name="Normal 2 2 2 4 5 2 2 2 3" xfId="8050" xr:uid="{00000000-0005-0000-0000-0000C0240000}"/>
    <cellStyle name="Normal 2 2 2 4 5 2 2 2 3 2" xfId="16196" xr:uid="{00000000-0005-0000-0000-0000C1240000}"/>
    <cellStyle name="Normal 2 2 2 4 5 2 2 2 3 2 2" xfId="32492" xr:uid="{00000000-0005-0000-0000-0000C2240000}"/>
    <cellStyle name="Normal 2 2 2 4 5 2 2 2 3 3" xfId="24346" xr:uid="{00000000-0005-0000-0000-0000C3240000}"/>
    <cellStyle name="Normal 2 2 2 4 5 2 2 2 4" xfId="10897" xr:uid="{00000000-0005-0000-0000-0000C4240000}"/>
    <cellStyle name="Normal 2 2 2 4 5 2 2 2 4 2" xfId="27193" xr:uid="{00000000-0005-0000-0000-0000C5240000}"/>
    <cellStyle name="Normal 2 2 2 4 5 2 2 2 5" xfId="19047" xr:uid="{00000000-0005-0000-0000-0000C6240000}"/>
    <cellStyle name="Normal 2 2 2 4 5 2 2 3" xfId="4001" xr:uid="{00000000-0005-0000-0000-0000C7240000}"/>
    <cellStyle name="Normal 2 2 2 4 5 2 2 3 2" xfId="12147" xr:uid="{00000000-0005-0000-0000-0000C8240000}"/>
    <cellStyle name="Normal 2 2 2 4 5 2 2 3 2 2" xfId="28443" xr:uid="{00000000-0005-0000-0000-0000C9240000}"/>
    <cellStyle name="Normal 2 2 2 4 5 2 2 3 3" xfId="20297" xr:uid="{00000000-0005-0000-0000-0000CA240000}"/>
    <cellStyle name="Normal 2 2 2 4 5 2 2 4" xfId="6640" xr:uid="{00000000-0005-0000-0000-0000CB240000}"/>
    <cellStyle name="Normal 2 2 2 4 5 2 2 4 2" xfId="14786" xr:uid="{00000000-0005-0000-0000-0000CC240000}"/>
    <cellStyle name="Normal 2 2 2 4 5 2 2 4 2 2" xfId="31082" xr:uid="{00000000-0005-0000-0000-0000CD240000}"/>
    <cellStyle name="Normal 2 2 2 4 5 2 2 4 3" xfId="22936" xr:uid="{00000000-0005-0000-0000-0000CE240000}"/>
    <cellStyle name="Normal 2 2 2 4 5 2 2 5" xfId="9487" xr:uid="{00000000-0005-0000-0000-0000CF240000}"/>
    <cellStyle name="Normal 2 2 2 4 5 2 2 5 2" xfId="25783" xr:uid="{00000000-0005-0000-0000-0000D0240000}"/>
    <cellStyle name="Normal 2 2 2 4 5 2 2 6" xfId="17637" xr:uid="{00000000-0005-0000-0000-0000D1240000}"/>
    <cellStyle name="Normal 2 2 2 4 5 2 3" xfId="2046" xr:uid="{00000000-0005-0000-0000-0000D2240000}"/>
    <cellStyle name="Normal 2 2 2 4 5 2 3 2" xfId="4610" xr:uid="{00000000-0005-0000-0000-0000D3240000}"/>
    <cellStyle name="Normal 2 2 2 4 5 2 3 2 2" xfId="12756" xr:uid="{00000000-0005-0000-0000-0000D4240000}"/>
    <cellStyle name="Normal 2 2 2 4 5 2 3 2 2 2" xfId="29052" xr:uid="{00000000-0005-0000-0000-0000D5240000}"/>
    <cellStyle name="Normal 2 2 2 4 5 2 3 2 3" xfId="20906" xr:uid="{00000000-0005-0000-0000-0000D6240000}"/>
    <cellStyle name="Normal 2 2 2 4 5 2 3 3" xfId="7345" xr:uid="{00000000-0005-0000-0000-0000D7240000}"/>
    <cellStyle name="Normal 2 2 2 4 5 2 3 3 2" xfId="15491" xr:uid="{00000000-0005-0000-0000-0000D8240000}"/>
    <cellStyle name="Normal 2 2 2 4 5 2 3 3 2 2" xfId="31787" xr:uid="{00000000-0005-0000-0000-0000D9240000}"/>
    <cellStyle name="Normal 2 2 2 4 5 2 3 3 3" xfId="23641" xr:uid="{00000000-0005-0000-0000-0000DA240000}"/>
    <cellStyle name="Normal 2 2 2 4 5 2 3 4" xfId="10192" xr:uid="{00000000-0005-0000-0000-0000DB240000}"/>
    <cellStyle name="Normal 2 2 2 4 5 2 3 4 2" xfId="26488" xr:uid="{00000000-0005-0000-0000-0000DC240000}"/>
    <cellStyle name="Normal 2 2 2 4 5 2 3 5" xfId="18342" xr:uid="{00000000-0005-0000-0000-0000DD240000}"/>
    <cellStyle name="Normal 2 2 2 4 5 2 4" xfId="3392" xr:uid="{00000000-0005-0000-0000-0000DE240000}"/>
    <cellStyle name="Normal 2 2 2 4 5 2 4 2" xfId="11538" xr:uid="{00000000-0005-0000-0000-0000DF240000}"/>
    <cellStyle name="Normal 2 2 2 4 5 2 4 2 2" xfId="27834" xr:uid="{00000000-0005-0000-0000-0000E0240000}"/>
    <cellStyle name="Normal 2 2 2 4 5 2 4 3" xfId="19688" xr:uid="{00000000-0005-0000-0000-0000E1240000}"/>
    <cellStyle name="Normal 2 2 2 4 5 2 5" xfId="5935" xr:uid="{00000000-0005-0000-0000-0000E2240000}"/>
    <cellStyle name="Normal 2 2 2 4 5 2 5 2" xfId="14081" xr:uid="{00000000-0005-0000-0000-0000E3240000}"/>
    <cellStyle name="Normal 2 2 2 4 5 2 5 2 2" xfId="30377" xr:uid="{00000000-0005-0000-0000-0000E4240000}"/>
    <cellStyle name="Normal 2 2 2 4 5 2 5 3" xfId="22231" xr:uid="{00000000-0005-0000-0000-0000E5240000}"/>
    <cellStyle name="Normal 2 2 2 4 5 2 6" xfId="8782" xr:uid="{00000000-0005-0000-0000-0000E6240000}"/>
    <cellStyle name="Normal 2 2 2 4 5 2 6 2" xfId="25078" xr:uid="{00000000-0005-0000-0000-0000E7240000}"/>
    <cellStyle name="Normal 2 2 2 4 5 2 7" xfId="16932" xr:uid="{00000000-0005-0000-0000-0000E8240000}"/>
    <cellStyle name="Normal 2 2 2 4 5 3" xfId="997" xr:uid="{00000000-0005-0000-0000-0000E9240000}"/>
    <cellStyle name="Normal 2 2 2 4 5 3 2" xfId="2407" xr:uid="{00000000-0005-0000-0000-0000EA240000}"/>
    <cellStyle name="Normal 2 2 2 4 5 3 2 2" xfId="4923" xr:uid="{00000000-0005-0000-0000-0000EB240000}"/>
    <cellStyle name="Normal 2 2 2 4 5 3 2 2 2" xfId="13069" xr:uid="{00000000-0005-0000-0000-0000EC240000}"/>
    <cellStyle name="Normal 2 2 2 4 5 3 2 2 2 2" xfId="29365" xr:uid="{00000000-0005-0000-0000-0000ED240000}"/>
    <cellStyle name="Normal 2 2 2 4 5 3 2 2 3" xfId="21219" xr:uid="{00000000-0005-0000-0000-0000EE240000}"/>
    <cellStyle name="Normal 2 2 2 4 5 3 2 3" xfId="7706" xr:uid="{00000000-0005-0000-0000-0000EF240000}"/>
    <cellStyle name="Normal 2 2 2 4 5 3 2 3 2" xfId="15852" xr:uid="{00000000-0005-0000-0000-0000F0240000}"/>
    <cellStyle name="Normal 2 2 2 4 5 3 2 3 2 2" xfId="32148" xr:uid="{00000000-0005-0000-0000-0000F1240000}"/>
    <cellStyle name="Normal 2 2 2 4 5 3 2 3 3" xfId="24002" xr:uid="{00000000-0005-0000-0000-0000F2240000}"/>
    <cellStyle name="Normal 2 2 2 4 5 3 2 4" xfId="10553" xr:uid="{00000000-0005-0000-0000-0000F3240000}"/>
    <cellStyle name="Normal 2 2 2 4 5 3 2 4 2" xfId="26849" xr:uid="{00000000-0005-0000-0000-0000F4240000}"/>
    <cellStyle name="Normal 2 2 2 4 5 3 2 5" xfId="18703" xr:uid="{00000000-0005-0000-0000-0000F5240000}"/>
    <cellStyle name="Normal 2 2 2 4 5 3 3" xfId="3705" xr:uid="{00000000-0005-0000-0000-0000F6240000}"/>
    <cellStyle name="Normal 2 2 2 4 5 3 3 2" xfId="11851" xr:uid="{00000000-0005-0000-0000-0000F7240000}"/>
    <cellStyle name="Normal 2 2 2 4 5 3 3 2 2" xfId="28147" xr:uid="{00000000-0005-0000-0000-0000F8240000}"/>
    <cellStyle name="Normal 2 2 2 4 5 3 3 3" xfId="20001" xr:uid="{00000000-0005-0000-0000-0000F9240000}"/>
    <cellStyle name="Normal 2 2 2 4 5 3 4" xfId="6296" xr:uid="{00000000-0005-0000-0000-0000FA240000}"/>
    <cellStyle name="Normal 2 2 2 4 5 3 4 2" xfId="14442" xr:uid="{00000000-0005-0000-0000-0000FB240000}"/>
    <cellStyle name="Normal 2 2 2 4 5 3 4 2 2" xfId="30738" xr:uid="{00000000-0005-0000-0000-0000FC240000}"/>
    <cellStyle name="Normal 2 2 2 4 5 3 4 3" xfId="22592" xr:uid="{00000000-0005-0000-0000-0000FD240000}"/>
    <cellStyle name="Normal 2 2 2 4 5 3 5" xfId="9143" xr:uid="{00000000-0005-0000-0000-0000FE240000}"/>
    <cellStyle name="Normal 2 2 2 4 5 3 5 2" xfId="25439" xr:uid="{00000000-0005-0000-0000-0000FF240000}"/>
    <cellStyle name="Normal 2 2 2 4 5 3 6" xfId="17293" xr:uid="{00000000-0005-0000-0000-000000250000}"/>
    <cellStyle name="Normal 2 2 2 4 5 4" xfId="1702" xr:uid="{00000000-0005-0000-0000-000001250000}"/>
    <cellStyle name="Normal 2 2 2 4 5 4 2" xfId="4314" xr:uid="{00000000-0005-0000-0000-000002250000}"/>
    <cellStyle name="Normal 2 2 2 4 5 4 2 2" xfId="12460" xr:uid="{00000000-0005-0000-0000-000003250000}"/>
    <cellStyle name="Normal 2 2 2 4 5 4 2 2 2" xfId="28756" xr:uid="{00000000-0005-0000-0000-000004250000}"/>
    <cellStyle name="Normal 2 2 2 4 5 4 2 3" xfId="20610" xr:uid="{00000000-0005-0000-0000-000005250000}"/>
    <cellStyle name="Normal 2 2 2 4 5 4 3" xfId="7001" xr:uid="{00000000-0005-0000-0000-000006250000}"/>
    <cellStyle name="Normal 2 2 2 4 5 4 3 2" xfId="15147" xr:uid="{00000000-0005-0000-0000-000007250000}"/>
    <cellStyle name="Normal 2 2 2 4 5 4 3 2 2" xfId="31443" xr:uid="{00000000-0005-0000-0000-000008250000}"/>
    <cellStyle name="Normal 2 2 2 4 5 4 3 3" xfId="23297" xr:uid="{00000000-0005-0000-0000-000009250000}"/>
    <cellStyle name="Normal 2 2 2 4 5 4 4" xfId="9848" xr:uid="{00000000-0005-0000-0000-00000A250000}"/>
    <cellStyle name="Normal 2 2 2 4 5 4 4 2" xfId="26144" xr:uid="{00000000-0005-0000-0000-00000B250000}"/>
    <cellStyle name="Normal 2 2 2 4 5 4 5" xfId="17998" xr:uid="{00000000-0005-0000-0000-00000C250000}"/>
    <cellStyle name="Normal 2 2 2 4 5 5" xfId="3096" xr:uid="{00000000-0005-0000-0000-00000D250000}"/>
    <cellStyle name="Normal 2 2 2 4 5 5 2" xfId="11242" xr:uid="{00000000-0005-0000-0000-00000E250000}"/>
    <cellStyle name="Normal 2 2 2 4 5 5 2 2" xfId="27538" xr:uid="{00000000-0005-0000-0000-00000F250000}"/>
    <cellStyle name="Normal 2 2 2 4 5 5 3" xfId="19392" xr:uid="{00000000-0005-0000-0000-000010250000}"/>
    <cellStyle name="Normal 2 2 2 4 5 6" xfId="5591" xr:uid="{00000000-0005-0000-0000-000011250000}"/>
    <cellStyle name="Normal 2 2 2 4 5 6 2" xfId="13737" xr:uid="{00000000-0005-0000-0000-000012250000}"/>
    <cellStyle name="Normal 2 2 2 4 5 6 2 2" xfId="30033" xr:uid="{00000000-0005-0000-0000-000013250000}"/>
    <cellStyle name="Normal 2 2 2 4 5 6 3" xfId="21887" xr:uid="{00000000-0005-0000-0000-000014250000}"/>
    <cellStyle name="Normal 2 2 2 4 5 7" xfId="8438" xr:uid="{00000000-0005-0000-0000-000015250000}"/>
    <cellStyle name="Normal 2 2 2 4 5 7 2" xfId="24734" xr:uid="{00000000-0005-0000-0000-000016250000}"/>
    <cellStyle name="Normal 2 2 2 4 5 8" xfId="16588" xr:uid="{00000000-0005-0000-0000-000017250000}"/>
    <cellStyle name="Normal 2 2 2 4 6" xfId="381" xr:uid="{00000000-0005-0000-0000-000018250000}"/>
    <cellStyle name="Normal 2 2 2 4 6 2" xfId="1087" xr:uid="{00000000-0005-0000-0000-000019250000}"/>
    <cellStyle name="Normal 2 2 2 4 6 2 2" xfId="2497" xr:uid="{00000000-0005-0000-0000-00001A250000}"/>
    <cellStyle name="Normal 2 2 2 4 6 2 2 2" xfId="4997" xr:uid="{00000000-0005-0000-0000-00001B250000}"/>
    <cellStyle name="Normal 2 2 2 4 6 2 2 2 2" xfId="13143" xr:uid="{00000000-0005-0000-0000-00001C250000}"/>
    <cellStyle name="Normal 2 2 2 4 6 2 2 2 2 2" xfId="29439" xr:uid="{00000000-0005-0000-0000-00001D250000}"/>
    <cellStyle name="Normal 2 2 2 4 6 2 2 2 3" xfId="21293" xr:uid="{00000000-0005-0000-0000-00001E250000}"/>
    <cellStyle name="Normal 2 2 2 4 6 2 2 3" xfId="7796" xr:uid="{00000000-0005-0000-0000-00001F250000}"/>
    <cellStyle name="Normal 2 2 2 4 6 2 2 3 2" xfId="15942" xr:uid="{00000000-0005-0000-0000-000020250000}"/>
    <cellStyle name="Normal 2 2 2 4 6 2 2 3 2 2" xfId="32238" xr:uid="{00000000-0005-0000-0000-000021250000}"/>
    <cellStyle name="Normal 2 2 2 4 6 2 2 3 3" xfId="24092" xr:uid="{00000000-0005-0000-0000-000022250000}"/>
    <cellStyle name="Normal 2 2 2 4 6 2 2 4" xfId="10643" xr:uid="{00000000-0005-0000-0000-000023250000}"/>
    <cellStyle name="Normal 2 2 2 4 6 2 2 4 2" xfId="26939" xr:uid="{00000000-0005-0000-0000-000024250000}"/>
    <cellStyle name="Normal 2 2 2 4 6 2 2 5" xfId="18793" xr:uid="{00000000-0005-0000-0000-000025250000}"/>
    <cellStyle name="Normal 2 2 2 4 6 2 3" xfId="3779" xr:uid="{00000000-0005-0000-0000-000026250000}"/>
    <cellStyle name="Normal 2 2 2 4 6 2 3 2" xfId="11925" xr:uid="{00000000-0005-0000-0000-000027250000}"/>
    <cellStyle name="Normal 2 2 2 4 6 2 3 2 2" xfId="28221" xr:uid="{00000000-0005-0000-0000-000028250000}"/>
    <cellStyle name="Normal 2 2 2 4 6 2 3 3" xfId="20075" xr:uid="{00000000-0005-0000-0000-000029250000}"/>
    <cellStyle name="Normal 2 2 2 4 6 2 4" xfId="6386" xr:uid="{00000000-0005-0000-0000-00002A250000}"/>
    <cellStyle name="Normal 2 2 2 4 6 2 4 2" xfId="14532" xr:uid="{00000000-0005-0000-0000-00002B250000}"/>
    <cellStyle name="Normal 2 2 2 4 6 2 4 2 2" xfId="30828" xr:uid="{00000000-0005-0000-0000-00002C250000}"/>
    <cellStyle name="Normal 2 2 2 4 6 2 4 3" xfId="22682" xr:uid="{00000000-0005-0000-0000-00002D250000}"/>
    <cellStyle name="Normal 2 2 2 4 6 2 5" xfId="9233" xr:uid="{00000000-0005-0000-0000-00002E250000}"/>
    <cellStyle name="Normal 2 2 2 4 6 2 5 2" xfId="25529" xr:uid="{00000000-0005-0000-0000-00002F250000}"/>
    <cellStyle name="Normal 2 2 2 4 6 2 6" xfId="17383" xr:uid="{00000000-0005-0000-0000-000030250000}"/>
    <cellStyle name="Normal 2 2 2 4 6 3" xfId="1792" xr:uid="{00000000-0005-0000-0000-000031250000}"/>
    <cellStyle name="Normal 2 2 2 4 6 3 2" xfId="4388" xr:uid="{00000000-0005-0000-0000-000032250000}"/>
    <cellStyle name="Normal 2 2 2 4 6 3 2 2" xfId="12534" xr:uid="{00000000-0005-0000-0000-000033250000}"/>
    <cellStyle name="Normal 2 2 2 4 6 3 2 2 2" xfId="28830" xr:uid="{00000000-0005-0000-0000-000034250000}"/>
    <cellStyle name="Normal 2 2 2 4 6 3 2 3" xfId="20684" xr:uid="{00000000-0005-0000-0000-000035250000}"/>
    <cellStyle name="Normal 2 2 2 4 6 3 3" xfId="7091" xr:uid="{00000000-0005-0000-0000-000036250000}"/>
    <cellStyle name="Normal 2 2 2 4 6 3 3 2" xfId="15237" xr:uid="{00000000-0005-0000-0000-000037250000}"/>
    <cellStyle name="Normal 2 2 2 4 6 3 3 2 2" xfId="31533" xr:uid="{00000000-0005-0000-0000-000038250000}"/>
    <cellStyle name="Normal 2 2 2 4 6 3 3 3" xfId="23387" xr:uid="{00000000-0005-0000-0000-000039250000}"/>
    <cellStyle name="Normal 2 2 2 4 6 3 4" xfId="9938" xr:uid="{00000000-0005-0000-0000-00003A250000}"/>
    <cellStyle name="Normal 2 2 2 4 6 3 4 2" xfId="26234" xr:uid="{00000000-0005-0000-0000-00003B250000}"/>
    <cellStyle name="Normal 2 2 2 4 6 3 5" xfId="18088" xr:uid="{00000000-0005-0000-0000-00003C250000}"/>
    <cellStyle name="Normal 2 2 2 4 6 4" xfId="3170" xr:uid="{00000000-0005-0000-0000-00003D250000}"/>
    <cellStyle name="Normal 2 2 2 4 6 4 2" xfId="11316" xr:uid="{00000000-0005-0000-0000-00003E250000}"/>
    <cellStyle name="Normal 2 2 2 4 6 4 2 2" xfId="27612" xr:uid="{00000000-0005-0000-0000-00003F250000}"/>
    <cellStyle name="Normal 2 2 2 4 6 4 3" xfId="19466" xr:uid="{00000000-0005-0000-0000-000040250000}"/>
    <cellStyle name="Normal 2 2 2 4 6 5" xfId="5681" xr:uid="{00000000-0005-0000-0000-000041250000}"/>
    <cellStyle name="Normal 2 2 2 4 6 5 2" xfId="13827" xr:uid="{00000000-0005-0000-0000-000042250000}"/>
    <cellStyle name="Normal 2 2 2 4 6 5 2 2" xfId="30123" xr:uid="{00000000-0005-0000-0000-000043250000}"/>
    <cellStyle name="Normal 2 2 2 4 6 5 3" xfId="21977" xr:uid="{00000000-0005-0000-0000-000044250000}"/>
    <cellStyle name="Normal 2 2 2 4 6 6" xfId="8528" xr:uid="{00000000-0005-0000-0000-000045250000}"/>
    <cellStyle name="Normal 2 2 2 4 6 6 2" xfId="24824" xr:uid="{00000000-0005-0000-0000-000046250000}"/>
    <cellStyle name="Normal 2 2 2 4 6 7" xfId="16678" xr:uid="{00000000-0005-0000-0000-000047250000}"/>
    <cellStyle name="Normal 2 2 2 4 7" xfId="743" xr:uid="{00000000-0005-0000-0000-000048250000}"/>
    <cellStyle name="Normal 2 2 2 4 7 2" xfId="2153" xr:uid="{00000000-0005-0000-0000-000049250000}"/>
    <cellStyle name="Normal 2 2 2 4 7 2 2" xfId="4701" xr:uid="{00000000-0005-0000-0000-00004A250000}"/>
    <cellStyle name="Normal 2 2 2 4 7 2 2 2" xfId="12847" xr:uid="{00000000-0005-0000-0000-00004B250000}"/>
    <cellStyle name="Normal 2 2 2 4 7 2 2 2 2" xfId="29143" xr:uid="{00000000-0005-0000-0000-00004C250000}"/>
    <cellStyle name="Normal 2 2 2 4 7 2 2 3" xfId="20997" xr:uid="{00000000-0005-0000-0000-00004D250000}"/>
    <cellStyle name="Normal 2 2 2 4 7 2 3" xfId="7452" xr:uid="{00000000-0005-0000-0000-00004E250000}"/>
    <cellStyle name="Normal 2 2 2 4 7 2 3 2" xfId="15598" xr:uid="{00000000-0005-0000-0000-00004F250000}"/>
    <cellStyle name="Normal 2 2 2 4 7 2 3 2 2" xfId="31894" xr:uid="{00000000-0005-0000-0000-000050250000}"/>
    <cellStyle name="Normal 2 2 2 4 7 2 3 3" xfId="23748" xr:uid="{00000000-0005-0000-0000-000051250000}"/>
    <cellStyle name="Normal 2 2 2 4 7 2 4" xfId="10299" xr:uid="{00000000-0005-0000-0000-000052250000}"/>
    <cellStyle name="Normal 2 2 2 4 7 2 4 2" xfId="26595" xr:uid="{00000000-0005-0000-0000-000053250000}"/>
    <cellStyle name="Normal 2 2 2 4 7 2 5" xfId="18449" xr:uid="{00000000-0005-0000-0000-000054250000}"/>
    <cellStyle name="Normal 2 2 2 4 7 3" xfId="3483" xr:uid="{00000000-0005-0000-0000-000055250000}"/>
    <cellStyle name="Normal 2 2 2 4 7 3 2" xfId="11629" xr:uid="{00000000-0005-0000-0000-000056250000}"/>
    <cellStyle name="Normal 2 2 2 4 7 3 2 2" xfId="27925" xr:uid="{00000000-0005-0000-0000-000057250000}"/>
    <cellStyle name="Normal 2 2 2 4 7 3 3" xfId="19779" xr:uid="{00000000-0005-0000-0000-000058250000}"/>
    <cellStyle name="Normal 2 2 2 4 7 4" xfId="6042" xr:uid="{00000000-0005-0000-0000-000059250000}"/>
    <cellStyle name="Normal 2 2 2 4 7 4 2" xfId="14188" xr:uid="{00000000-0005-0000-0000-00005A250000}"/>
    <cellStyle name="Normal 2 2 2 4 7 4 2 2" xfId="30484" xr:uid="{00000000-0005-0000-0000-00005B250000}"/>
    <cellStyle name="Normal 2 2 2 4 7 4 3" xfId="22338" xr:uid="{00000000-0005-0000-0000-00005C250000}"/>
    <cellStyle name="Normal 2 2 2 4 7 5" xfId="8889" xr:uid="{00000000-0005-0000-0000-00005D250000}"/>
    <cellStyle name="Normal 2 2 2 4 7 5 2" xfId="25185" xr:uid="{00000000-0005-0000-0000-00005E250000}"/>
    <cellStyle name="Normal 2 2 2 4 7 6" xfId="17039" xr:uid="{00000000-0005-0000-0000-00005F250000}"/>
    <cellStyle name="Normal 2 2 2 4 8" xfId="1448" xr:uid="{00000000-0005-0000-0000-000060250000}"/>
    <cellStyle name="Normal 2 2 2 4 8 2" xfId="4092" xr:uid="{00000000-0005-0000-0000-000061250000}"/>
    <cellStyle name="Normal 2 2 2 4 8 2 2" xfId="12238" xr:uid="{00000000-0005-0000-0000-000062250000}"/>
    <cellStyle name="Normal 2 2 2 4 8 2 2 2" xfId="28534" xr:uid="{00000000-0005-0000-0000-000063250000}"/>
    <cellStyle name="Normal 2 2 2 4 8 2 3" xfId="20388" xr:uid="{00000000-0005-0000-0000-000064250000}"/>
    <cellStyle name="Normal 2 2 2 4 8 3" xfId="6747" xr:uid="{00000000-0005-0000-0000-000065250000}"/>
    <cellStyle name="Normal 2 2 2 4 8 3 2" xfId="14893" xr:uid="{00000000-0005-0000-0000-000066250000}"/>
    <cellStyle name="Normal 2 2 2 4 8 3 2 2" xfId="31189" xr:uid="{00000000-0005-0000-0000-000067250000}"/>
    <cellStyle name="Normal 2 2 2 4 8 3 3" xfId="23043" xr:uid="{00000000-0005-0000-0000-000068250000}"/>
    <cellStyle name="Normal 2 2 2 4 8 4" xfId="9594" xr:uid="{00000000-0005-0000-0000-000069250000}"/>
    <cellStyle name="Normal 2 2 2 4 8 4 2" xfId="25890" xr:uid="{00000000-0005-0000-0000-00006A250000}"/>
    <cellStyle name="Normal 2 2 2 4 8 5" xfId="17744" xr:uid="{00000000-0005-0000-0000-00006B250000}"/>
    <cellStyle name="Normal 2 2 2 4 9" xfId="2874" xr:uid="{00000000-0005-0000-0000-00006C250000}"/>
    <cellStyle name="Normal 2 2 2 4 9 2" xfId="11020" xr:uid="{00000000-0005-0000-0000-00006D250000}"/>
    <cellStyle name="Normal 2 2 2 4 9 2 2" xfId="27316" xr:uid="{00000000-0005-0000-0000-00006E250000}"/>
    <cellStyle name="Normal 2 2 2 4 9 3" xfId="19170" xr:uid="{00000000-0005-0000-0000-00006F250000}"/>
    <cellStyle name="Normal 2 2 2 5" xfId="59" xr:uid="{00000000-0005-0000-0000-000070250000}"/>
    <cellStyle name="Normal 2 2 2 5 10" xfId="8206" xr:uid="{00000000-0005-0000-0000-000071250000}"/>
    <cellStyle name="Normal 2 2 2 5 10 2" xfId="24502" xr:uid="{00000000-0005-0000-0000-000072250000}"/>
    <cellStyle name="Normal 2 2 2 5 11" xfId="16356" xr:uid="{00000000-0005-0000-0000-000073250000}"/>
    <cellStyle name="Normal 2 2 2 5 2" xfId="149" xr:uid="{00000000-0005-0000-0000-000074250000}"/>
    <cellStyle name="Normal 2 2 2 5 2 2" xfId="493" xr:uid="{00000000-0005-0000-0000-000075250000}"/>
    <cellStyle name="Normal 2 2 2 5 2 2 2" xfId="1199" xr:uid="{00000000-0005-0000-0000-000076250000}"/>
    <cellStyle name="Normal 2 2 2 5 2 2 2 2" xfId="2609" xr:uid="{00000000-0005-0000-0000-000077250000}"/>
    <cellStyle name="Normal 2 2 2 5 2 2 2 2 2" xfId="5089" xr:uid="{00000000-0005-0000-0000-000078250000}"/>
    <cellStyle name="Normal 2 2 2 5 2 2 2 2 2 2" xfId="13235" xr:uid="{00000000-0005-0000-0000-000079250000}"/>
    <cellStyle name="Normal 2 2 2 5 2 2 2 2 2 2 2" xfId="29531" xr:uid="{00000000-0005-0000-0000-00007A250000}"/>
    <cellStyle name="Normal 2 2 2 5 2 2 2 2 2 3" xfId="21385" xr:uid="{00000000-0005-0000-0000-00007B250000}"/>
    <cellStyle name="Normal 2 2 2 5 2 2 2 2 3" xfId="7908" xr:uid="{00000000-0005-0000-0000-00007C250000}"/>
    <cellStyle name="Normal 2 2 2 5 2 2 2 2 3 2" xfId="16054" xr:uid="{00000000-0005-0000-0000-00007D250000}"/>
    <cellStyle name="Normal 2 2 2 5 2 2 2 2 3 2 2" xfId="32350" xr:uid="{00000000-0005-0000-0000-00007E250000}"/>
    <cellStyle name="Normal 2 2 2 5 2 2 2 2 3 3" xfId="24204" xr:uid="{00000000-0005-0000-0000-00007F250000}"/>
    <cellStyle name="Normal 2 2 2 5 2 2 2 2 4" xfId="10755" xr:uid="{00000000-0005-0000-0000-000080250000}"/>
    <cellStyle name="Normal 2 2 2 5 2 2 2 2 4 2" xfId="27051" xr:uid="{00000000-0005-0000-0000-000081250000}"/>
    <cellStyle name="Normal 2 2 2 5 2 2 2 2 5" xfId="18905" xr:uid="{00000000-0005-0000-0000-000082250000}"/>
    <cellStyle name="Normal 2 2 2 5 2 2 2 3" xfId="3871" xr:uid="{00000000-0005-0000-0000-000083250000}"/>
    <cellStyle name="Normal 2 2 2 5 2 2 2 3 2" xfId="12017" xr:uid="{00000000-0005-0000-0000-000084250000}"/>
    <cellStyle name="Normal 2 2 2 5 2 2 2 3 2 2" xfId="28313" xr:uid="{00000000-0005-0000-0000-000085250000}"/>
    <cellStyle name="Normal 2 2 2 5 2 2 2 3 3" xfId="20167" xr:uid="{00000000-0005-0000-0000-000086250000}"/>
    <cellStyle name="Normal 2 2 2 5 2 2 2 4" xfId="6498" xr:uid="{00000000-0005-0000-0000-000087250000}"/>
    <cellStyle name="Normal 2 2 2 5 2 2 2 4 2" xfId="14644" xr:uid="{00000000-0005-0000-0000-000088250000}"/>
    <cellStyle name="Normal 2 2 2 5 2 2 2 4 2 2" xfId="30940" xr:uid="{00000000-0005-0000-0000-000089250000}"/>
    <cellStyle name="Normal 2 2 2 5 2 2 2 4 3" xfId="22794" xr:uid="{00000000-0005-0000-0000-00008A250000}"/>
    <cellStyle name="Normal 2 2 2 5 2 2 2 5" xfId="9345" xr:uid="{00000000-0005-0000-0000-00008B250000}"/>
    <cellStyle name="Normal 2 2 2 5 2 2 2 5 2" xfId="25641" xr:uid="{00000000-0005-0000-0000-00008C250000}"/>
    <cellStyle name="Normal 2 2 2 5 2 2 2 6" xfId="17495" xr:uid="{00000000-0005-0000-0000-00008D250000}"/>
    <cellStyle name="Normal 2 2 2 5 2 2 3" xfId="1904" xr:uid="{00000000-0005-0000-0000-00008E250000}"/>
    <cellStyle name="Normal 2 2 2 5 2 2 3 2" xfId="4480" xr:uid="{00000000-0005-0000-0000-00008F250000}"/>
    <cellStyle name="Normal 2 2 2 5 2 2 3 2 2" xfId="12626" xr:uid="{00000000-0005-0000-0000-000090250000}"/>
    <cellStyle name="Normal 2 2 2 5 2 2 3 2 2 2" xfId="28922" xr:uid="{00000000-0005-0000-0000-000091250000}"/>
    <cellStyle name="Normal 2 2 2 5 2 2 3 2 3" xfId="20776" xr:uid="{00000000-0005-0000-0000-000092250000}"/>
    <cellStyle name="Normal 2 2 2 5 2 2 3 3" xfId="7203" xr:uid="{00000000-0005-0000-0000-000093250000}"/>
    <cellStyle name="Normal 2 2 2 5 2 2 3 3 2" xfId="15349" xr:uid="{00000000-0005-0000-0000-000094250000}"/>
    <cellStyle name="Normal 2 2 2 5 2 2 3 3 2 2" xfId="31645" xr:uid="{00000000-0005-0000-0000-000095250000}"/>
    <cellStyle name="Normal 2 2 2 5 2 2 3 3 3" xfId="23499" xr:uid="{00000000-0005-0000-0000-000096250000}"/>
    <cellStyle name="Normal 2 2 2 5 2 2 3 4" xfId="10050" xr:uid="{00000000-0005-0000-0000-000097250000}"/>
    <cellStyle name="Normal 2 2 2 5 2 2 3 4 2" xfId="26346" xr:uid="{00000000-0005-0000-0000-000098250000}"/>
    <cellStyle name="Normal 2 2 2 5 2 2 3 5" xfId="18200" xr:uid="{00000000-0005-0000-0000-000099250000}"/>
    <cellStyle name="Normal 2 2 2 5 2 2 4" xfId="3262" xr:uid="{00000000-0005-0000-0000-00009A250000}"/>
    <cellStyle name="Normal 2 2 2 5 2 2 4 2" xfId="11408" xr:uid="{00000000-0005-0000-0000-00009B250000}"/>
    <cellStyle name="Normal 2 2 2 5 2 2 4 2 2" xfId="27704" xr:uid="{00000000-0005-0000-0000-00009C250000}"/>
    <cellStyle name="Normal 2 2 2 5 2 2 4 3" xfId="19558" xr:uid="{00000000-0005-0000-0000-00009D250000}"/>
    <cellStyle name="Normal 2 2 2 5 2 2 5" xfId="5793" xr:uid="{00000000-0005-0000-0000-00009E250000}"/>
    <cellStyle name="Normal 2 2 2 5 2 2 5 2" xfId="13939" xr:uid="{00000000-0005-0000-0000-00009F250000}"/>
    <cellStyle name="Normal 2 2 2 5 2 2 5 2 2" xfId="30235" xr:uid="{00000000-0005-0000-0000-0000A0250000}"/>
    <cellStyle name="Normal 2 2 2 5 2 2 5 3" xfId="22089" xr:uid="{00000000-0005-0000-0000-0000A1250000}"/>
    <cellStyle name="Normal 2 2 2 5 2 2 6" xfId="8640" xr:uid="{00000000-0005-0000-0000-0000A2250000}"/>
    <cellStyle name="Normal 2 2 2 5 2 2 6 2" xfId="24936" xr:uid="{00000000-0005-0000-0000-0000A3250000}"/>
    <cellStyle name="Normal 2 2 2 5 2 2 7" xfId="16790" xr:uid="{00000000-0005-0000-0000-0000A4250000}"/>
    <cellStyle name="Normal 2 2 2 5 2 3" xfId="855" xr:uid="{00000000-0005-0000-0000-0000A5250000}"/>
    <cellStyle name="Normal 2 2 2 5 2 3 2" xfId="2265" xr:uid="{00000000-0005-0000-0000-0000A6250000}"/>
    <cellStyle name="Normal 2 2 2 5 2 3 2 2" xfId="4793" xr:uid="{00000000-0005-0000-0000-0000A7250000}"/>
    <cellStyle name="Normal 2 2 2 5 2 3 2 2 2" xfId="12939" xr:uid="{00000000-0005-0000-0000-0000A8250000}"/>
    <cellStyle name="Normal 2 2 2 5 2 3 2 2 2 2" xfId="29235" xr:uid="{00000000-0005-0000-0000-0000A9250000}"/>
    <cellStyle name="Normal 2 2 2 5 2 3 2 2 3" xfId="21089" xr:uid="{00000000-0005-0000-0000-0000AA250000}"/>
    <cellStyle name="Normal 2 2 2 5 2 3 2 3" xfId="7564" xr:uid="{00000000-0005-0000-0000-0000AB250000}"/>
    <cellStyle name="Normal 2 2 2 5 2 3 2 3 2" xfId="15710" xr:uid="{00000000-0005-0000-0000-0000AC250000}"/>
    <cellStyle name="Normal 2 2 2 5 2 3 2 3 2 2" xfId="32006" xr:uid="{00000000-0005-0000-0000-0000AD250000}"/>
    <cellStyle name="Normal 2 2 2 5 2 3 2 3 3" xfId="23860" xr:uid="{00000000-0005-0000-0000-0000AE250000}"/>
    <cellStyle name="Normal 2 2 2 5 2 3 2 4" xfId="10411" xr:uid="{00000000-0005-0000-0000-0000AF250000}"/>
    <cellStyle name="Normal 2 2 2 5 2 3 2 4 2" xfId="26707" xr:uid="{00000000-0005-0000-0000-0000B0250000}"/>
    <cellStyle name="Normal 2 2 2 5 2 3 2 5" xfId="18561" xr:uid="{00000000-0005-0000-0000-0000B1250000}"/>
    <cellStyle name="Normal 2 2 2 5 2 3 3" xfId="3575" xr:uid="{00000000-0005-0000-0000-0000B2250000}"/>
    <cellStyle name="Normal 2 2 2 5 2 3 3 2" xfId="11721" xr:uid="{00000000-0005-0000-0000-0000B3250000}"/>
    <cellStyle name="Normal 2 2 2 5 2 3 3 2 2" xfId="28017" xr:uid="{00000000-0005-0000-0000-0000B4250000}"/>
    <cellStyle name="Normal 2 2 2 5 2 3 3 3" xfId="19871" xr:uid="{00000000-0005-0000-0000-0000B5250000}"/>
    <cellStyle name="Normal 2 2 2 5 2 3 4" xfId="6154" xr:uid="{00000000-0005-0000-0000-0000B6250000}"/>
    <cellStyle name="Normal 2 2 2 5 2 3 4 2" xfId="14300" xr:uid="{00000000-0005-0000-0000-0000B7250000}"/>
    <cellStyle name="Normal 2 2 2 5 2 3 4 2 2" xfId="30596" xr:uid="{00000000-0005-0000-0000-0000B8250000}"/>
    <cellStyle name="Normal 2 2 2 5 2 3 4 3" xfId="22450" xr:uid="{00000000-0005-0000-0000-0000B9250000}"/>
    <cellStyle name="Normal 2 2 2 5 2 3 5" xfId="9001" xr:uid="{00000000-0005-0000-0000-0000BA250000}"/>
    <cellStyle name="Normal 2 2 2 5 2 3 5 2" xfId="25297" xr:uid="{00000000-0005-0000-0000-0000BB250000}"/>
    <cellStyle name="Normal 2 2 2 5 2 3 6" xfId="17151" xr:uid="{00000000-0005-0000-0000-0000BC250000}"/>
    <cellStyle name="Normal 2 2 2 5 2 4" xfId="1560" xr:uid="{00000000-0005-0000-0000-0000BD250000}"/>
    <cellStyle name="Normal 2 2 2 5 2 4 2" xfId="4184" xr:uid="{00000000-0005-0000-0000-0000BE250000}"/>
    <cellStyle name="Normal 2 2 2 5 2 4 2 2" xfId="12330" xr:uid="{00000000-0005-0000-0000-0000BF250000}"/>
    <cellStyle name="Normal 2 2 2 5 2 4 2 2 2" xfId="28626" xr:uid="{00000000-0005-0000-0000-0000C0250000}"/>
    <cellStyle name="Normal 2 2 2 5 2 4 2 3" xfId="20480" xr:uid="{00000000-0005-0000-0000-0000C1250000}"/>
    <cellStyle name="Normal 2 2 2 5 2 4 3" xfId="6859" xr:uid="{00000000-0005-0000-0000-0000C2250000}"/>
    <cellStyle name="Normal 2 2 2 5 2 4 3 2" xfId="15005" xr:uid="{00000000-0005-0000-0000-0000C3250000}"/>
    <cellStyle name="Normal 2 2 2 5 2 4 3 2 2" xfId="31301" xr:uid="{00000000-0005-0000-0000-0000C4250000}"/>
    <cellStyle name="Normal 2 2 2 5 2 4 3 3" xfId="23155" xr:uid="{00000000-0005-0000-0000-0000C5250000}"/>
    <cellStyle name="Normal 2 2 2 5 2 4 4" xfId="9706" xr:uid="{00000000-0005-0000-0000-0000C6250000}"/>
    <cellStyle name="Normal 2 2 2 5 2 4 4 2" xfId="26002" xr:uid="{00000000-0005-0000-0000-0000C7250000}"/>
    <cellStyle name="Normal 2 2 2 5 2 4 5" xfId="17856" xr:uid="{00000000-0005-0000-0000-0000C8250000}"/>
    <cellStyle name="Normal 2 2 2 5 2 5" xfId="2966" xr:uid="{00000000-0005-0000-0000-0000C9250000}"/>
    <cellStyle name="Normal 2 2 2 5 2 5 2" xfId="11112" xr:uid="{00000000-0005-0000-0000-0000CA250000}"/>
    <cellStyle name="Normal 2 2 2 5 2 5 2 2" xfId="27408" xr:uid="{00000000-0005-0000-0000-0000CB250000}"/>
    <cellStyle name="Normal 2 2 2 5 2 5 3" xfId="19262" xr:uid="{00000000-0005-0000-0000-0000CC250000}"/>
    <cellStyle name="Normal 2 2 2 5 2 6" xfId="5449" xr:uid="{00000000-0005-0000-0000-0000CD250000}"/>
    <cellStyle name="Normal 2 2 2 5 2 6 2" xfId="13595" xr:uid="{00000000-0005-0000-0000-0000CE250000}"/>
    <cellStyle name="Normal 2 2 2 5 2 6 2 2" xfId="29891" xr:uid="{00000000-0005-0000-0000-0000CF250000}"/>
    <cellStyle name="Normal 2 2 2 5 2 6 3" xfId="21745" xr:uid="{00000000-0005-0000-0000-0000D0250000}"/>
    <cellStyle name="Normal 2 2 2 5 2 7" xfId="8296" xr:uid="{00000000-0005-0000-0000-0000D1250000}"/>
    <cellStyle name="Normal 2 2 2 5 2 7 2" xfId="24592" xr:uid="{00000000-0005-0000-0000-0000D2250000}"/>
    <cellStyle name="Normal 2 2 2 5 2 8" xfId="16446" xr:uid="{00000000-0005-0000-0000-0000D3250000}"/>
    <cellStyle name="Normal 2 2 2 5 3" xfId="229" xr:uid="{00000000-0005-0000-0000-0000D4250000}"/>
    <cellStyle name="Normal 2 2 2 5 3 2" xfId="573" xr:uid="{00000000-0005-0000-0000-0000D5250000}"/>
    <cellStyle name="Normal 2 2 2 5 3 2 2" xfId="1279" xr:uid="{00000000-0005-0000-0000-0000D6250000}"/>
    <cellStyle name="Normal 2 2 2 5 3 2 2 2" xfId="2689" xr:uid="{00000000-0005-0000-0000-0000D7250000}"/>
    <cellStyle name="Normal 2 2 2 5 3 2 2 2 2" xfId="5163" xr:uid="{00000000-0005-0000-0000-0000D8250000}"/>
    <cellStyle name="Normal 2 2 2 5 3 2 2 2 2 2" xfId="13309" xr:uid="{00000000-0005-0000-0000-0000D9250000}"/>
    <cellStyle name="Normal 2 2 2 5 3 2 2 2 2 2 2" xfId="29605" xr:uid="{00000000-0005-0000-0000-0000DA250000}"/>
    <cellStyle name="Normal 2 2 2 5 3 2 2 2 2 3" xfId="21459" xr:uid="{00000000-0005-0000-0000-0000DB250000}"/>
    <cellStyle name="Normal 2 2 2 5 3 2 2 2 3" xfId="7988" xr:uid="{00000000-0005-0000-0000-0000DC250000}"/>
    <cellStyle name="Normal 2 2 2 5 3 2 2 2 3 2" xfId="16134" xr:uid="{00000000-0005-0000-0000-0000DD250000}"/>
    <cellStyle name="Normal 2 2 2 5 3 2 2 2 3 2 2" xfId="32430" xr:uid="{00000000-0005-0000-0000-0000DE250000}"/>
    <cellStyle name="Normal 2 2 2 5 3 2 2 2 3 3" xfId="24284" xr:uid="{00000000-0005-0000-0000-0000DF250000}"/>
    <cellStyle name="Normal 2 2 2 5 3 2 2 2 4" xfId="10835" xr:uid="{00000000-0005-0000-0000-0000E0250000}"/>
    <cellStyle name="Normal 2 2 2 5 3 2 2 2 4 2" xfId="27131" xr:uid="{00000000-0005-0000-0000-0000E1250000}"/>
    <cellStyle name="Normal 2 2 2 5 3 2 2 2 5" xfId="18985" xr:uid="{00000000-0005-0000-0000-0000E2250000}"/>
    <cellStyle name="Normal 2 2 2 5 3 2 2 3" xfId="3945" xr:uid="{00000000-0005-0000-0000-0000E3250000}"/>
    <cellStyle name="Normal 2 2 2 5 3 2 2 3 2" xfId="12091" xr:uid="{00000000-0005-0000-0000-0000E4250000}"/>
    <cellStyle name="Normal 2 2 2 5 3 2 2 3 2 2" xfId="28387" xr:uid="{00000000-0005-0000-0000-0000E5250000}"/>
    <cellStyle name="Normal 2 2 2 5 3 2 2 3 3" xfId="20241" xr:uid="{00000000-0005-0000-0000-0000E6250000}"/>
    <cellStyle name="Normal 2 2 2 5 3 2 2 4" xfId="6578" xr:uid="{00000000-0005-0000-0000-0000E7250000}"/>
    <cellStyle name="Normal 2 2 2 5 3 2 2 4 2" xfId="14724" xr:uid="{00000000-0005-0000-0000-0000E8250000}"/>
    <cellStyle name="Normal 2 2 2 5 3 2 2 4 2 2" xfId="31020" xr:uid="{00000000-0005-0000-0000-0000E9250000}"/>
    <cellStyle name="Normal 2 2 2 5 3 2 2 4 3" xfId="22874" xr:uid="{00000000-0005-0000-0000-0000EA250000}"/>
    <cellStyle name="Normal 2 2 2 5 3 2 2 5" xfId="9425" xr:uid="{00000000-0005-0000-0000-0000EB250000}"/>
    <cellStyle name="Normal 2 2 2 5 3 2 2 5 2" xfId="25721" xr:uid="{00000000-0005-0000-0000-0000EC250000}"/>
    <cellStyle name="Normal 2 2 2 5 3 2 2 6" xfId="17575" xr:uid="{00000000-0005-0000-0000-0000ED250000}"/>
    <cellStyle name="Normal 2 2 2 5 3 2 3" xfId="1984" xr:uid="{00000000-0005-0000-0000-0000EE250000}"/>
    <cellStyle name="Normal 2 2 2 5 3 2 3 2" xfId="4554" xr:uid="{00000000-0005-0000-0000-0000EF250000}"/>
    <cellStyle name="Normal 2 2 2 5 3 2 3 2 2" xfId="12700" xr:uid="{00000000-0005-0000-0000-0000F0250000}"/>
    <cellStyle name="Normal 2 2 2 5 3 2 3 2 2 2" xfId="28996" xr:uid="{00000000-0005-0000-0000-0000F1250000}"/>
    <cellStyle name="Normal 2 2 2 5 3 2 3 2 3" xfId="20850" xr:uid="{00000000-0005-0000-0000-0000F2250000}"/>
    <cellStyle name="Normal 2 2 2 5 3 2 3 3" xfId="7283" xr:uid="{00000000-0005-0000-0000-0000F3250000}"/>
    <cellStyle name="Normal 2 2 2 5 3 2 3 3 2" xfId="15429" xr:uid="{00000000-0005-0000-0000-0000F4250000}"/>
    <cellStyle name="Normal 2 2 2 5 3 2 3 3 2 2" xfId="31725" xr:uid="{00000000-0005-0000-0000-0000F5250000}"/>
    <cellStyle name="Normal 2 2 2 5 3 2 3 3 3" xfId="23579" xr:uid="{00000000-0005-0000-0000-0000F6250000}"/>
    <cellStyle name="Normal 2 2 2 5 3 2 3 4" xfId="10130" xr:uid="{00000000-0005-0000-0000-0000F7250000}"/>
    <cellStyle name="Normal 2 2 2 5 3 2 3 4 2" xfId="26426" xr:uid="{00000000-0005-0000-0000-0000F8250000}"/>
    <cellStyle name="Normal 2 2 2 5 3 2 3 5" xfId="18280" xr:uid="{00000000-0005-0000-0000-0000F9250000}"/>
    <cellStyle name="Normal 2 2 2 5 3 2 4" xfId="3336" xr:uid="{00000000-0005-0000-0000-0000FA250000}"/>
    <cellStyle name="Normal 2 2 2 5 3 2 4 2" xfId="11482" xr:uid="{00000000-0005-0000-0000-0000FB250000}"/>
    <cellStyle name="Normal 2 2 2 5 3 2 4 2 2" xfId="27778" xr:uid="{00000000-0005-0000-0000-0000FC250000}"/>
    <cellStyle name="Normal 2 2 2 5 3 2 4 3" xfId="19632" xr:uid="{00000000-0005-0000-0000-0000FD250000}"/>
    <cellStyle name="Normal 2 2 2 5 3 2 5" xfId="5873" xr:uid="{00000000-0005-0000-0000-0000FE250000}"/>
    <cellStyle name="Normal 2 2 2 5 3 2 5 2" xfId="14019" xr:uid="{00000000-0005-0000-0000-0000FF250000}"/>
    <cellStyle name="Normal 2 2 2 5 3 2 5 2 2" xfId="30315" xr:uid="{00000000-0005-0000-0000-000000260000}"/>
    <cellStyle name="Normal 2 2 2 5 3 2 5 3" xfId="22169" xr:uid="{00000000-0005-0000-0000-000001260000}"/>
    <cellStyle name="Normal 2 2 2 5 3 2 6" xfId="8720" xr:uid="{00000000-0005-0000-0000-000002260000}"/>
    <cellStyle name="Normal 2 2 2 5 3 2 6 2" xfId="25016" xr:uid="{00000000-0005-0000-0000-000003260000}"/>
    <cellStyle name="Normal 2 2 2 5 3 2 7" xfId="16870" xr:uid="{00000000-0005-0000-0000-000004260000}"/>
    <cellStyle name="Normal 2 2 2 5 3 3" xfId="935" xr:uid="{00000000-0005-0000-0000-000005260000}"/>
    <cellStyle name="Normal 2 2 2 5 3 3 2" xfId="2345" xr:uid="{00000000-0005-0000-0000-000006260000}"/>
    <cellStyle name="Normal 2 2 2 5 3 3 2 2" xfId="4867" xr:uid="{00000000-0005-0000-0000-000007260000}"/>
    <cellStyle name="Normal 2 2 2 5 3 3 2 2 2" xfId="13013" xr:uid="{00000000-0005-0000-0000-000008260000}"/>
    <cellStyle name="Normal 2 2 2 5 3 3 2 2 2 2" xfId="29309" xr:uid="{00000000-0005-0000-0000-000009260000}"/>
    <cellStyle name="Normal 2 2 2 5 3 3 2 2 3" xfId="21163" xr:uid="{00000000-0005-0000-0000-00000A260000}"/>
    <cellStyle name="Normal 2 2 2 5 3 3 2 3" xfId="7644" xr:uid="{00000000-0005-0000-0000-00000B260000}"/>
    <cellStyle name="Normal 2 2 2 5 3 3 2 3 2" xfId="15790" xr:uid="{00000000-0005-0000-0000-00000C260000}"/>
    <cellStyle name="Normal 2 2 2 5 3 3 2 3 2 2" xfId="32086" xr:uid="{00000000-0005-0000-0000-00000D260000}"/>
    <cellStyle name="Normal 2 2 2 5 3 3 2 3 3" xfId="23940" xr:uid="{00000000-0005-0000-0000-00000E260000}"/>
    <cellStyle name="Normal 2 2 2 5 3 3 2 4" xfId="10491" xr:uid="{00000000-0005-0000-0000-00000F260000}"/>
    <cellStyle name="Normal 2 2 2 5 3 3 2 4 2" xfId="26787" xr:uid="{00000000-0005-0000-0000-000010260000}"/>
    <cellStyle name="Normal 2 2 2 5 3 3 2 5" xfId="18641" xr:uid="{00000000-0005-0000-0000-000011260000}"/>
    <cellStyle name="Normal 2 2 2 5 3 3 3" xfId="3649" xr:uid="{00000000-0005-0000-0000-000012260000}"/>
    <cellStyle name="Normal 2 2 2 5 3 3 3 2" xfId="11795" xr:uid="{00000000-0005-0000-0000-000013260000}"/>
    <cellStyle name="Normal 2 2 2 5 3 3 3 2 2" xfId="28091" xr:uid="{00000000-0005-0000-0000-000014260000}"/>
    <cellStyle name="Normal 2 2 2 5 3 3 3 3" xfId="19945" xr:uid="{00000000-0005-0000-0000-000015260000}"/>
    <cellStyle name="Normal 2 2 2 5 3 3 4" xfId="6234" xr:uid="{00000000-0005-0000-0000-000016260000}"/>
    <cellStyle name="Normal 2 2 2 5 3 3 4 2" xfId="14380" xr:uid="{00000000-0005-0000-0000-000017260000}"/>
    <cellStyle name="Normal 2 2 2 5 3 3 4 2 2" xfId="30676" xr:uid="{00000000-0005-0000-0000-000018260000}"/>
    <cellStyle name="Normal 2 2 2 5 3 3 4 3" xfId="22530" xr:uid="{00000000-0005-0000-0000-000019260000}"/>
    <cellStyle name="Normal 2 2 2 5 3 3 5" xfId="9081" xr:uid="{00000000-0005-0000-0000-00001A260000}"/>
    <cellStyle name="Normal 2 2 2 5 3 3 5 2" xfId="25377" xr:uid="{00000000-0005-0000-0000-00001B260000}"/>
    <cellStyle name="Normal 2 2 2 5 3 3 6" xfId="17231" xr:uid="{00000000-0005-0000-0000-00001C260000}"/>
    <cellStyle name="Normal 2 2 2 5 3 4" xfId="1640" xr:uid="{00000000-0005-0000-0000-00001D260000}"/>
    <cellStyle name="Normal 2 2 2 5 3 4 2" xfId="4258" xr:uid="{00000000-0005-0000-0000-00001E260000}"/>
    <cellStyle name="Normal 2 2 2 5 3 4 2 2" xfId="12404" xr:uid="{00000000-0005-0000-0000-00001F260000}"/>
    <cellStyle name="Normal 2 2 2 5 3 4 2 2 2" xfId="28700" xr:uid="{00000000-0005-0000-0000-000020260000}"/>
    <cellStyle name="Normal 2 2 2 5 3 4 2 3" xfId="20554" xr:uid="{00000000-0005-0000-0000-000021260000}"/>
    <cellStyle name="Normal 2 2 2 5 3 4 3" xfId="6939" xr:uid="{00000000-0005-0000-0000-000022260000}"/>
    <cellStyle name="Normal 2 2 2 5 3 4 3 2" xfId="15085" xr:uid="{00000000-0005-0000-0000-000023260000}"/>
    <cellStyle name="Normal 2 2 2 5 3 4 3 2 2" xfId="31381" xr:uid="{00000000-0005-0000-0000-000024260000}"/>
    <cellStyle name="Normal 2 2 2 5 3 4 3 3" xfId="23235" xr:uid="{00000000-0005-0000-0000-000025260000}"/>
    <cellStyle name="Normal 2 2 2 5 3 4 4" xfId="9786" xr:uid="{00000000-0005-0000-0000-000026260000}"/>
    <cellStyle name="Normal 2 2 2 5 3 4 4 2" xfId="26082" xr:uid="{00000000-0005-0000-0000-000027260000}"/>
    <cellStyle name="Normal 2 2 2 5 3 4 5" xfId="17936" xr:uid="{00000000-0005-0000-0000-000028260000}"/>
    <cellStyle name="Normal 2 2 2 5 3 5" xfId="3040" xr:uid="{00000000-0005-0000-0000-000029260000}"/>
    <cellStyle name="Normal 2 2 2 5 3 5 2" xfId="11186" xr:uid="{00000000-0005-0000-0000-00002A260000}"/>
    <cellStyle name="Normal 2 2 2 5 3 5 2 2" xfId="27482" xr:uid="{00000000-0005-0000-0000-00002B260000}"/>
    <cellStyle name="Normal 2 2 2 5 3 5 3" xfId="19336" xr:uid="{00000000-0005-0000-0000-00002C260000}"/>
    <cellStyle name="Normal 2 2 2 5 3 6" xfId="5529" xr:uid="{00000000-0005-0000-0000-00002D260000}"/>
    <cellStyle name="Normal 2 2 2 5 3 6 2" xfId="13675" xr:uid="{00000000-0005-0000-0000-00002E260000}"/>
    <cellStyle name="Normal 2 2 2 5 3 6 2 2" xfId="29971" xr:uid="{00000000-0005-0000-0000-00002F260000}"/>
    <cellStyle name="Normal 2 2 2 5 3 6 3" xfId="21825" xr:uid="{00000000-0005-0000-0000-000030260000}"/>
    <cellStyle name="Normal 2 2 2 5 3 7" xfId="8376" xr:uid="{00000000-0005-0000-0000-000031260000}"/>
    <cellStyle name="Normal 2 2 2 5 3 7 2" xfId="24672" xr:uid="{00000000-0005-0000-0000-000032260000}"/>
    <cellStyle name="Normal 2 2 2 5 3 8" xfId="16526" xr:uid="{00000000-0005-0000-0000-000033260000}"/>
    <cellStyle name="Normal 2 2 2 5 4" xfId="313" xr:uid="{00000000-0005-0000-0000-000034260000}"/>
    <cellStyle name="Normal 2 2 2 5 4 2" xfId="657" xr:uid="{00000000-0005-0000-0000-000035260000}"/>
    <cellStyle name="Normal 2 2 2 5 4 2 2" xfId="1363" xr:uid="{00000000-0005-0000-0000-000036260000}"/>
    <cellStyle name="Normal 2 2 2 5 4 2 2 2" xfId="2773" xr:uid="{00000000-0005-0000-0000-000037260000}"/>
    <cellStyle name="Normal 2 2 2 5 4 2 2 2 2" xfId="5237" xr:uid="{00000000-0005-0000-0000-000038260000}"/>
    <cellStyle name="Normal 2 2 2 5 4 2 2 2 2 2" xfId="13383" xr:uid="{00000000-0005-0000-0000-000039260000}"/>
    <cellStyle name="Normal 2 2 2 5 4 2 2 2 2 2 2" xfId="29679" xr:uid="{00000000-0005-0000-0000-00003A260000}"/>
    <cellStyle name="Normal 2 2 2 5 4 2 2 2 2 3" xfId="21533" xr:uid="{00000000-0005-0000-0000-00003B260000}"/>
    <cellStyle name="Normal 2 2 2 5 4 2 2 2 3" xfId="8072" xr:uid="{00000000-0005-0000-0000-00003C260000}"/>
    <cellStyle name="Normal 2 2 2 5 4 2 2 2 3 2" xfId="16218" xr:uid="{00000000-0005-0000-0000-00003D260000}"/>
    <cellStyle name="Normal 2 2 2 5 4 2 2 2 3 2 2" xfId="32514" xr:uid="{00000000-0005-0000-0000-00003E260000}"/>
    <cellStyle name="Normal 2 2 2 5 4 2 2 2 3 3" xfId="24368" xr:uid="{00000000-0005-0000-0000-00003F260000}"/>
    <cellStyle name="Normal 2 2 2 5 4 2 2 2 4" xfId="10919" xr:uid="{00000000-0005-0000-0000-000040260000}"/>
    <cellStyle name="Normal 2 2 2 5 4 2 2 2 4 2" xfId="27215" xr:uid="{00000000-0005-0000-0000-000041260000}"/>
    <cellStyle name="Normal 2 2 2 5 4 2 2 2 5" xfId="19069" xr:uid="{00000000-0005-0000-0000-000042260000}"/>
    <cellStyle name="Normal 2 2 2 5 4 2 2 3" xfId="4019" xr:uid="{00000000-0005-0000-0000-000043260000}"/>
    <cellStyle name="Normal 2 2 2 5 4 2 2 3 2" xfId="12165" xr:uid="{00000000-0005-0000-0000-000044260000}"/>
    <cellStyle name="Normal 2 2 2 5 4 2 2 3 2 2" xfId="28461" xr:uid="{00000000-0005-0000-0000-000045260000}"/>
    <cellStyle name="Normal 2 2 2 5 4 2 2 3 3" xfId="20315" xr:uid="{00000000-0005-0000-0000-000046260000}"/>
    <cellStyle name="Normal 2 2 2 5 4 2 2 4" xfId="6662" xr:uid="{00000000-0005-0000-0000-000047260000}"/>
    <cellStyle name="Normal 2 2 2 5 4 2 2 4 2" xfId="14808" xr:uid="{00000000-0005-0000-0000-000048260000}"/>
    <cellStyle name="Normal 2 2 2 5 4 2 2 4 2 2" xfId="31104" xr:uid="{00000000-0005-0000-0000-000049260000}"/>
    <cellStyle name="Normal 2 2 2 5 4 2 2 4 3" xfId="22958" xr:uid="{00000000-0005-0000-0000-00004A260000}"/>
    <cellStyle name="Normal 2 2 2 5 4 2 2 5" xfId="9509" xr:uid="{00000000-0005-0000-0000-00004B260000}"/>
    <cellStyle name="Normal 2 2 2 5 4 2 2 5 2" xfId="25805" xr:uid="{00000000-0005-0000-0000-00004C260000}"/>
    <cellStyle name="Normal 2 2 2 5 4 2 2 6" xfId="17659" xr:uid="{00000000-0005-0000-0000-00004D260000}"/>
    <cellStyle name="Normal 2 2 2 5 4 2 3" xfId="2068" xr:uid="{00000000-0005-0000-0000-00004E260000}"/>
    <cellStyle name="Normal 2 2 2 5 4 2 3 2" xfId="4628" xr:uid="{00000000-0005-0000-0000-00004F260000}"/>
    <cellStyle name="Normal 2 2 2 5 4 2 3 2 2" xfId="12774" xr:uid="{00000000-0005-0000-0000-000050260000}"/>
    <cellStyle name="Normal 2 2 2 5 4 2 3 2 2 2" xfId="29070" xr:uid="{00000000-0005-0000-0000-000051260000}"/>
    <cellStyle name="Normal 2 2 2 5 4 2 3 2 3" xfId="20924" xr:uid="{00000000-0005-0000-0000-000052260000}"/>
    <cellStyle name="Normal 2 2 2 5 4 2 3 3" xfId="7367" xr:uid="{00000000-0005-0000-0000-000053260000}"/>
    <cellStyle name="Normal 2 2 2 5 4 2 3 3 2" xfId="15513" xr:uid="{00000000-0005-0000-0000-000054260000}"/>
    <cellStyle name="Normal 2 2 2 5 4 2 3 3 2 2" xfId="31809" xr:uid="{00000000-0005-0000-0000-000055260000}"/>
    <cellStyle name="Normal 2 2 2 5 4 2 3 3 3" xfId="23663" xr:uid="{00000000-0005-0000-0000-000056260000}"/>
    <cellStyle name="Normal 2 2 2 5 4 2 3 4" xfId="10214" xr:uid="{00000000-0005-0000-0000-000057260000}"/>
    <cellStyle name="Normal 2 2 2 5 4 2 3 4 2" xfId="26510" xr:uid="{00000000-0005-0000-0000-000058260000}"/>
    <cellStyle name="Normal 2 2 2 5 4 2 3 5" xfId="18364" xr:uid="{00000000-0005-0000-0000-000059260000}"/>
    <cellStyle name="Normal 2 2 2 5 4 2 4" xfId="3410" xr:uid="{00000000-0005-0000-0000-00005A260000}"/>
    <cellStyle name="Normal 2 2 2 5 4 2 4 2" xfId="11556" xr:uid="{00000000-0005-0000-0000-00005B260000}"/>
    <cellStyle name="Normal 2 2 2 5 4 2 4 2 2" xfId="27852" xr:uid="{00000000-0005-0000-0000-00005C260000}"/>
    <cellStyle name="Normal 2 2 2 5 4 2 4 3" xfId="19706" xr:uid="{00000000-0005-0000-0000-00005D260000}"/>
    <cellStyle name="Normal 2 2 2 5 4 2 5" xfId="5957" xr:uid="{00000000-0005-0000-0000-00005E260000}"/>
    <cellStyle name="Normal 2 2 2 5 4 2 5 2" xfId="14103" xr:uid="{00000000-0005-0000-0000-00005F260000}"/>
    <cellStyle name="Normal 2 2 2 5 4 2 5 2 2" xfId="30399" xr:uid="{00000000-0005-0000-0000-000060260000}"/>
    <cellStyle name="Normal 2 2 2 5 4 2 5 3" xfId="22253" xr:uid="{00000000-0005-0000-0000-000061260000}"/>
    <cellStyle name="Normal 2 2 2 5 4 2 6" xfId="8804" xr:uid="{00000000-0005-0000-0000-000062260000}"/>
    <cellStyle name="Normal 2 2 2 5 4 2 6 2" xfId="25100" xr:uid="{00000000-0005-0000-0000-000063260000}"/>
    <cellStyle name="Normal 2 2 2 5 4 2 7" xfId="16954" xr:uid="{00000000-0005-0000-0000-000064260000}"/>
    <cellStyle name="Normal 2 2 2 5 4 3" xfId="1019" xr:uid="{00000000-0005-0000-0000-000065260000}"/>
    <cellStyle name="Normal 2 2 2 5 4 3 2" xfId="2429" xr:uid="{00000000-0005-0000-0000-000066260000}"/>
    <cellStyle name="Normal 2 2 2 5 4 3 2 2" xfId="4941" xr:uid="{00000000-0005-0000-0000-000067260000}"/>
    <cellStyle name="Normal 2 2 2 5 4 3 2 2 2" xfId="13087" xr:uid="{00000000-0005-0000-0000-000068260000}"/>
    <cellStyle name="Normal 2 2 2 5 4 3 2 2 2 2" xfId="29383" xr:uid="{00000000-0005-0000-0000-000069260000}"/>
    <cellStyle name="Normal 2 2 2 5 4 3 2 2 3" xfId="21237" xr:uid="{00000000-0005-0000-0000-00006A260000}"/>
    <cellStyle name="Normal 2 2 2 5 4 3 2 3" xfId="7728" xr:uid="{00000000-0005-0000-0000-00006B260000}"/>
    <cellStyle name="Normal 2 2 2 5 4 3 2 3 2" xfId="15874" xr:uid="{00000000-0005-0000-0000-00006C260000}"/>
    <cellStyle name="Normal 2 2 2 5 4 3 2 3 2 2" xfId="32170" xr:uid="{00000000-0005-0000-0000-00006D260000}"/>
    <cellStyle name="Normal 2 2 2 5 4 3 2 3 3" xfId="24024" xr:uid="{00000000-0005-0000-0000-00006E260000}"/>
    <cellStyle name="Normal 2 2 2 5 4 3 2 4" xfId="10575" xr:uid="{00000000-0005-0000-0000-00006F260000}"/>
    <cellStyle name="Normal 2 2 2 5 4 3 2 4 2" xfId="26871" xr:uid="{00000000-0005-0000-0000-000070260000}"/>
    <cellStyle name="Normal 2 2 2 5 4 3 2 5" xfId="18725" xr:uid="{00000000-0005-0000-0000-000071260000}"/>
    <cellStyle name="Normal 2 2 2 5 4 3 3" xfId="3723" xr:uid="{00000000-0005-0000-0000-000072260000}"/>
    <cellStyle name="Normal 2 2 2 5 4 3 3 2" xfId="11869" xr:uid="{00000000-0005-0000-0000-000073260000}"/>
    <cellStyle name="Normal 2 2 2 5 4 3 3 2 2" xfId="28165" xr:uid="{00000000-0005-0000-0000-000074260000}"/>
    <cellStyle name="Normal 2 2 2 5 4 3 3 3" xfId="20019" xr:uid="{00000000-0005-0000-0000-000075260000}"/>
    <cellStyle name="Normal 2 2 2 5 4 3 4" xfId="6318" xr:uid="{00000000-0005-0000-0000-000076260000}"/>
    <cellStyle name="Normal 2 2 2 5 4 3 4 2" xfId="14464" xr:uid="{00000000-0005-0000-0000-000077260000}"/>
    <cellStyle name="Normal 2 2 2 5 4 3 4 2 2" xfId="30760" xr:uid="{00000000-0005-0000-0000-000078260000}"/>
    <cellStyle name="Normal 2 2 2 5 4 3 4 3" xfId="22614" xr:uid="{00000000-0005-0000-0000-000079260000}"/>
    <cellStyle name="Normal 2 2 2 5 4 3 5" xfId="9165" xr:uid="{00000000-0005-0000-0000-00007A260000}"/>
    <cellStyle name="Normal 2 2 2 5 4 3 5 2" xfId="25461" xr:uid="{00000000-0005-0000-0000-00007B260000}"/>
    <cellStyle name="Normal 2 2 2 5 4 3 6" xfId="17315" xr:uid="{00000000-0005-0000-0000-00007C260000}"/>
    <cellStyle name="Normal 2 2 2 5 4 4" xfId="1724" xr:uid="{00000000-0005-0000-0000-00007D260000}"/>
    <cellStyle name="Normal 2 2 2 5 4 4 2" xfId="4332" xr:uid="{00000000-0005-0000-0000-00007E260000}"/>
    <cellStyle name="Normal 2 2 2 5 4 4 2 2" xfId="12478" xr:uid="{00000000-0005-0000-0000-00007F260000}"/>
    <cellStyle name="Normal 2 2 2 5 4 4 2 2 2" xfId="28774" xr:uid="{00000000-0005-0000-0000-000080260000}"/>
    <cellStyle name="Normal 2 2 2 5 4 4 2 3" xfId="20628" xr:uid="{00000000-0005-0000-0000-000081260000}"/>
    <cellStyle name="Normal 2 2 2 5 4 4 3" xfId="7023" xr:uid="{00000000-0005-0000-0000-000082260000}"/>
    <cellStyle name="Normal 2 2 2 5 4 4 3 2" xfId="15169" xr:uid="{00000000-0005-0000-0000-000083260000}"/>
    <cellStyle name="Normal 2 2 2 5 4 4 3 2 2" xfId="31465" xr:uid="{00000000-0005-0000-0000-000084260000}"/>
    <cellStyle name="Normal 2 2 2 5 4 4 3 3" xfId="23319" xr:uid="{00000000-0005-0000-0000-000085260000}"/>
    <cellStyle name="Normal 2 2 2 5 4 4 4" xfId="9870" xr:uid="{00000000-0005-0000-0000-000086260000}"/>
    <cellStyle name="Normal 2 2 2 5 4 4 4 2" xfId="26166" xr:uid="{00000000-0005-0000-0000-000087260000}"/>
    <cellStyle name="Normal 2 2 2 5 4 4 5" xfId="18020" xr:uid="{00000000-0005-0000-0000-000088260000}"/>
    <cellStyle name="Normal 2 2 2 5 4 5" xfId="3114" xr:uid="{00000000-0005-0000-0000-000089260000}"/>
    <cellStyle name="Normal 2 2 2 5 4 5 2" xfId="11260" xr:uid="{00000000-0005-0000-0000-00008A260000}"/>
    <cellStyle name="Normal 2 2 2 5 4 5 2 2" xfId="27556" xr:uid="{00000000-0005-0000-0000-00008B260000}"/>
    <cellStyle name="Normal 2 2 2 5 4 5 3" xfId="19410" xr:uid="{00000000-0005-0000-0000-00008C260000}"/>
    <cellStyle name="Normal 2 2 2 5 4 6" xfId="5613" xr:uid="{00000000-0005-0000-0000-00008D260000}"/>
    <cellStyle name="Normal 2 2 2 5 4 6 2" xfId="13759" xr:uid="{00000000-0005-0000-0000-00008E260000}"/>
    <cellStyle name="Normal 2 2 2 5 4 6 2 2" xfId="30055" xr:uid="{00000000-0005-0000-0000-00008F260000}"/>
    <cellStyle name="Normal 2 2 2 5 4 6 3" xfId="21909" xr:uid="{00000000-0005-0000-0000-000090260000}"/>
    <cellStyle name="Normal 2 2 2 5 4 7" xfId="8460" xr:uid="{00000000-0005-0000-0000-000091260000}"/>
    <cellStyle name="Normal 2 2 2 5 4 7 2" xfId="24756" xr:uid="{00000000-0005-0000-0000-000092260000}"/>
    <cellStyle name="Normal 2 2 2 5 4 8" xfId="16610" xr:uid="{00000000-0005-0000-0000-000093260000}"/>
    <cellStyle name="Normal 2 2 2 5 5" xfId="403" xr:uid="{00000000-0005-0000-0000-000094260000}"/>
    <cellStyle name="Normal 2 2 2 5 5 2" xfId="1109" xr:uid="{00000000-0005-0000-0000-000095260000}"/>
    <cellStyle name="Normal 2 2 2 5 5 2 2" xfId="2519" xr:uid="{00000000-0005-0000-0000-000096260000}"/>
    <cellStyle name="Normal 2 2 2 5 5 2 2 2" xfId="5015" xr:uid="{00000000-0005-0000-0000-000097260000}"/>
    <cellStyle name="Normal 2 2 2 5 5 2 2 2 2" xfId="13161" xr:uid="{00000000-0005-0000-0000-000098260000}"/>
    <cellStyle name="Normal 2 2 2 5 5 2 2 2 2 2" xfId="29457" xr:uid="{00000000-0005-0000-0000-000099260000}"/>
    <cellStyle name="Normal 2 2 2 5 5 2 2 2 3" xfId="21311" xr:uid="{00000000-0005-0000-0000-00009A260000}"/>
    <cellStyle name="Normal 2 2 2 5 5 2 2 3" xfId="7818" xr:uid="{00000000-0005-0000-0000-00009B260000}"/>
    <cellStyle name="Normal 2 2 2 5 5 2 2 3 2" xfId="15964" xr:uid="{00000000-0005-0000-0000-00009C260000}"/>
    <cellStyle name="Normal 2 2 2 5 5 2 2 3 2 2" xfId="32260" xr:uid="{00000000-0005-0000-0000-00009D260000}"/>
    <cellStyle name="Normal 2 2 2 5 5 2 2 3 3" xfId="24114" xr:uid="{00000000-0005-0000-0000-00009E260000}"/>
    <cellStyle name="Normal 2 2 2 5 5 2 2 4" xfId="10665" xr:uid="{00000000-0005-0000-0000-00009F260000}"/>
    <cellStyle name="Normal 2 2 2 5 5 2 2 4 2" xfId="26961" xr:uid="{00000000-0005-0000-0000-0000A0260000}"/>
    <cellStyle name="Normal 2 2 2 5 5 2 2 5" xfId="18815" xr:uid="{00000000-0005-0000-0000-0000A1260000}"/>
    <cellStyle name="Normal 2 2 2 5 5 2 3" xfId="3797" xr:uid="{00000000-0005-0000-0000-0000A2260000}"/>
    <cellStyle name="Normal 2 2 2 5 5 2 3 2" xfId="11943" xr:uid="{00000000-0005-0000-0000-0000A3260000}"/>
    <cellStyle name="Normal 2 2 2 5 5 2 3 2 2" xfId="28239" xr:uid="{00000000-0005-0000-0000-0000A4260000}"/>
    <cellStyle name="Normal 2 2 2 5 5 2 3 3" xfId="20093" xr:uid="{00000000-0005-0000-0000-0000A5260000}"/>
    <cellStyle name="Normal 2 2 2 5 5 2 4" xfId="6408" xr:uid="{00000000-0005-0000-0000-0000A6260000}"/>
    <cellStyle name="Normal 2 2 2 5 5 2 4 2" xfId="14554" xr:uid="{00000000-0005-0000-0000-0000A7260000}"/>
    <cellStyle name="Normal 2 2 2 5 5 2 4 2 2" xfId="30850" xr:uid="{00000000-0005-0000-0000-0000A8260000}"/>
    <cellStyle name="Normal 2 2 2 5 5 2 4 3" xfId="22704" xr:uid="{00000000-0005-0000-0000-0000A9260000}"/>
    <cellStyle name="Normal 2 2 2 5 5 2 5" xfId="9255" xr:uid="{00000000-0005-0000-0000-0000AA260000}"/>
    <cellStyle name="Normal 2 2 2 5 5 2 5 2" xfId="25551" xr:uid="{00000000-0005-0000-0000-0000AB260000}"/>
    <cellStyle name="Normal 2 2 2 5 5 2 6" xfId="17405" xr:uid="{00000000-0005-0000-0000-0000AC260000}"/>
    <cellStyle name="Normal 2 2 2 5 5 3" xfId="1814" xr:uid="{00000000-0005-0000-0000-0000AD260000}"/>
    <cellStyle name="Normal 2 2 2 5 5 3 2" xfId="4406" xr:uid="{00000000-0005-0000-0000-0000AE260000}"/>
    <cellStyle name="Normal 2 2 2 5 5 3 2 2" xfId="12552" xr:uid="{00000000-0005-0000-0000-0000AF260000}"/>
    <cellStyle name="Normal 2 2 2 5 5 3 2 2 2" xfId="28848" xr:uid="{00000000-0005-0000-0000-0000B0260000}"/>
    <cellStyle name="Normal 2 2 2 5 5 3 2 3" xfId="20702" xr:uid="{00000000-0005-0000-0000-0000B1260000}"/>
    <cellStyle name="Normal 2 2 2 5 5 3 3" xfId="7113" xr:uid="{00000000-0005-0000-0000-0000B2260000}"/>
    <cellStyle name="Normal 2 2 2 5 5 3 3 2" xfId="15259" xr:uid="{00000000-0005-0000-0000-0000B3260000}"/>
    <cellStyle name="Normal 2 2 2 5 5 3 3 2 2" xfId="31555" xr:uid="{00000000-0005-0000-0000-0000B4260000}"/>
    <cellStyle name="Normal 2 2 2 5 5 3 3 3" xfId="23409" xr:uid="{00000000-0005-0000-0000-0000B5260000}"/>
    <cellStyle name="Normal 2 2 2 5 5 3 4" xfId="9960" xr:uid="{00000000-0005-0000-0000-0000B6260000}"/>
    <cellStyle name="Normal 2 2 2 5 5 3 4 2" xfId="26256" xr:uid="{00000000-0005-0000-0000-0000B7260000}"/>
    <cellStyle name="Normal 2 2 2 5 5 3 5" xfId="18110" xr:uid="{00000000-0005-0000-0000-0000B8260000}"/>
    <cellStyle name="Normal 2 2 2 5 5 4" xfId="3188" xr:uid="{00000000-0005-0000-0000-0000B9260000}"/>
    <cellStyle name="Normal 2 2 2 5 5 4 2" xfId="11334" xr:uid="{00000000-0005-0000-0000-0000BA260000}"/>
    <cellStyle name="Normal 2 2 2 5 5 4 2 2" xfId="27630" xr:uid="{00000000-0005-0000-0000-0000BB260000}"/>
    <cellStyle name="Normal 2 2 2 5 5 4 3" xfId="19484" xr:uid="{00000000-0005-0000-0000-0000BC260000}"/>
    <cellStyle name="Normal 2 2 2 5 5 5" xfId="5703" xr:uid="{00000000-0005-0000-0000-0000BD260000}"/>
    <cellStyle name="Normal 2 2 2 5 5 5 2" xfId="13849" xr:uid="{00000000-0005-0000-0000-0000BE260000}"/>
    <cellStyle name="Normal 2 2 2 5 5 5 2 2" xfId="30145" xr:uid="{00000000-0005-0000-0000-0000BF260000}"/>
    <cellStyle name="Normal 2 2 2 5 5 5 3" xfId="21999" xr:uid="{00000000-0005-0000-0000-0000C0260000}"/>
    <cellStyle name="Normal 2 2 2 5 5 6" xfId="8550" xr:uid="{00000000-0005-0000-0000-0000C1260000}"/>
    <cellStyle name="Normal 2 2 2 5 5 6 2" xfId="24846" xr:uid="{00000000-0005-0000-0000-0000C2260000}"/>
    <cellStyle name="Normal 2 2 2 5 5 7" xfId="16700" xr:uid="{00000000-0005-0000-0000-0000C3260000}"/>
    <cellStyle name="Normal 2 2 2 5 6" xfId="765" xr:uid="{00000000-0005-0000-0000-0000C4260000}"/>
    <cellStyle name="Normal 2 2 2 5 6 2" xfId="2175" xr:uid="{00000000-0005-0000-0000-0000C5260000}"/>
    <cellStyle name="Normal 2 2 2 5 6 2 2" xfId="4719" xr:uid="{00000000-0005-0000-0000-0000C6260000}"/>
    <cellStyle name="Normal 2 2 2 5 6 2 2 2" xfId="12865" xr:uid="{00000000-0005-0000-0000-0000C7260000}"/>
    <cellStyle name="Normal 2 2 2 5 6 2 2 2 2" xfId="29161" xr:uid="{00000000-0005-0000-0000-0000C8260000}"/>
    <cellStyle name="Normal 2 2 2 5 6 2 2 3" xfId="21015" xr:uid="{00000000-0005-0000-0000-0000C9260000}"/>
    <cellStyle name="Normal 2 2 2 5 6 2 3" xfId="7474" xr:uid="{00000000-0005-0000-0000-0000CA260000}"/>
    <cellStyle name="Normal 2 2 2 5 6 2 3 2" xfId="15620" xr:uid="{00000000-0005-0000-0000-0000CB260000}"/>
    <cellStyle name="Normal 2 2 2 5 6 2 3 2 2" xfId="31916" xr:uid="{00000000-0005-0000-0000-0000CC260000}"/>
    <cellStyle name="Normal 2 2 2 5 6 2 3 3" xfId="23770" xr:uid="{00000000-0005-0000-0000-0000CD260000}"/>
    <cellStyle name="Normal 2 2 2 5 6 2 4" xfId="10321" xr:uid="{00000000-0005-0000-0000-0000CE260000}"/>
    <cellStyle name="Normal 2 2 2 5 6 2 4 2" xfId="26617" xr:uid="{00000000-0005-0000-0000-0000CF260000}"/>
    <cellStyle name="Normal 2 2 2 5 6 2 5" xfId="18471" xr:uid="{00000000-0005-0000-0000-0000D0260000}"/>
    <cellStyle name="Normal 2 2 2 5 6 3" xfId="3501" xr:uid="{00000000-0005-0000-0000-0000D1260000}"/>
    <cellStyle name="Normal 2 2 2 5 6 3 2" xfId="11647" xr:uid="{00000000-0005-0000-0000-0000D2260000}"/>
    <cellStyle name="Normal 2 2 2 5 6 3 2 2" xfId="27943" xr:uid="{00000000-0005-0000-0000-0000D3260000}"/>
    <cellStyle name="Normal 2 2 2 5 6 3 3" xfId="19797" xr:uid="{00000000-0005-0000-0000-0000D4260000}"/>
    <cellStyle name="Normal 2 2 2 5 6 4" xfId="6064" xr:uid="{00000000-0005-0000-0000-0000D5260000}"/>
    <cellStyle name="Normal 2 2 2 5 6 4 2" xfId="14210" xr:uid="{00000000-0005-0000-0000-0000D6260000}"/>
    <cellStyle name="Normal 2 2 2 5 6 4 2 2" xfId="30506" xr:uid="{00000000-0005-0000-0000-0000D7260000}"/>
    <cellStyle name="Normal 2 2 2 5 6 4 3" xfId="22360" xr:uid="{00000000-0005-0000-0000-0000D8260000}"/>
    <cellStyle name="Normal 2 2 2 5 6 5" xfId="8911" xr:uid="{00000000-0005-0000-0000-0000D9260000}"/>
    <cellStyle name="Normal 2 2 2 5 6 5 2" xfId="25207" xr:uid="{00000000-0005-0000-0000-0000DA260000}"/>
    <cellStyle name="Normal 2 2 2 5 6 6" xfId="17061" xr:uid="{00000000-0005-0000-0000-0000DB260000}"/>
    <cellStyle name="Normal 2 2 2 5 7" xfId="1470" xr:uid="{00000000-0005-0000-0000-0000DC260000}"/>
    <cellStyle name="Normal 2 2 2 5 7 2" xfId="4110" xr:uid="{00000000-0005-0000-0000-0000DD260000}"/>
    <cellStyle name="Normal 2 2 2 5 7 2 2" xfId="12256" xr:uid="{00000000-0005-0000-0000-0000DE260000}"/>
    <cellStyle name="Normal 2 2 2 5 7 2 2 2" xfId="28552" xr:uid="{00000000-0005-0000-0000-0000DF260000}"/>
    <cellStyle name="Normal 2 2 2 5 7 2 3" xfId="20406" xr:uid="{00000000-0005-0000-0000-0000E0260000}"/>
    <cellStyle name="Normal 2 2 2 5 7 3" xfId="6769" xr:uid="{00000000-0005-0000-0000-0000E1260000}"/>
    <cellStyle name="Normal 2 2 2 5 7 3 2" xfId="14915" xr:uid="{00000000-0005-0000-0000-0000E2260000}"/>
    <cellStyle name="Normal 2 2 2 5 7 3 2 2" xfId="31211" xr:uid="{00000000-0005-0000-0000-0000E3260000}"/>
    <cellStyle name="Normal 2 2 2 5 7 3 3" xfId="23065" xr:uid="{00000000-0005-0000-0000-0000E4260000}"/>
    <cellStyle name="Normal 2 2 2 5 7 4" xfId="9616" xr:uid="{00000000-0005-0000-0000-0000E5260000}"/>
    <cellStyle name="Normal 2 2 2 5 7 4 2" xfId="25912" xr:uid="{00000000-0005-0000-0000-0000E6260000}"/>
    <cellStyle name="Normal 2 2 2 5 7 5" xfId="17766" xr:uid="{00000000-0005-0000-0000-0000E7260000}"/>
    <cellStyle name="Normal 2 2 2 5 8" xfId="2892" xr:uid="{00000000-0005-0000-0000-0000E8260000}"/>
    <cellStyle name="Normal 2 2 2 5 8 2" xfId="11038" xr:uid="{00000000-0005-0000-0000-0000E9260000}"/>
    <cellStyle name="Normal 2 2 2 5 8 2 2" xfId="27334" xr:uid="{00000000-0005-0000-0000-0000EA260000}"/>
    <cellStyle name="Normal 2 2 2 5 8 3" xfId="19188" xr:uid="{00000000-0005-0000-0000-0000EB260000}"/>
    <cellStyle name="Normal 2 2 2 5 9" xfId="5359" xr:uid="{00000000-0005-0000-0000-0000EC260000}"/>
    <cellStyle name="Normal 2 2 2 5 9 2" xfId="13505" xr:uid="{00000000-0005-0000-0000-0000ED260000}"/>
    <cellStyle name="Normal 2 2 2 5 9 2 2" xfId="29801" xr:uid="{00000000-0005-0000-0000-0000EE260000}"/>
    <cellStyle name="Normal 2 2 2 5 9 3" xfId="21655" xr:uid="{00000000-0005-0000-0000-0000EF260000}"/>
    <cellStyle name="Normal 2 2 2 6" xfId="105" xr:uid="{00000000-0005-0000-0000-0000F0260000}"/>
    <cellStyle name="Normal 2 2 2 6 2" xfId="449" xr:uid="{00000000-0005-0000-0000-0000F1260000}"/>
    <cellStyle name="Normal 2 2 2 6 2 2" xfId="1155" xr:uid="{00000000-0005-0000-0000-0000F2260000}"/>
    <cellStyle name="Normal 2 2 2 6 2 2 2" xfId="2565" xr:uid="{00000000-0005-0000-0000-0000F3260000}"/>
    <cellStyle name="Normal 2 2 2 6 2 2 2 2" xfId="5053" xr:uid="{00000000-0005-0000-0000-0000F4260000}"/>
    <cellStyle name="Normal 2 2 2 6 2 2 2 2 2" xfId="13199" xr:uid="{00000000-0005-0000-0000-0000F5260000}"/>
    <cellStyle name="Normal 2 2 2 6 2 2 2 2 2 2" xfId="29495" xr:uid="{00000000-0005-0000-0000-0000F6260000}"/>
    <cellStyle name="Normal 2 2 2 6 2 2 2 2 3" xfId="21349" xr:uid="{00000000-0005-0000-0000-0000F7260000}"/>
    <cellStyle name="Normal 2 2 2 6 2 2 2 3" xfId="7864" xr:uid="{00000000-0005-0000-0000-0000F8260000}"/>
    <cellStyle name="Normal 2 2 2 6 2 2 2 3 2" xfId="16010" xr:uid="{00000000-0005-0000-0000-0000F9260000}"/>
    <cellStyle name="Normal 2 2 2 6 2 2 2 3 2 2" xfId="32306" xr:uid="{00000000-0005-0000-0000-0000FA260000}"/>
    <cellStyle name="Normal 2 2 2 6 2 2 2 3 3" xfId="24160" xr:uid="{00000000-0005-0000-0000-0000FB260000}"/>
    <cellStyle name="Normal 2 2 2 6 2 2 2 4" xfId="10711" xr:uid="{00000000-0005-0000-0000-0000FC260000}"/>
    <cellStyle name="Normal 2 2 2 6 2 2 2 4 2" xfId="27007" xr:uid="{00000000-0005-0000-0000-0000FD260000}"/>
    <cellStyle name="Normal 2 2 2 6 2 2 2 5" xfId="18861" xr:uid="{00000000-0005-0000-0000-0000FE260000}"/>
    <cellStyle name="Normal 2 2 2 6 2 2 3" xfId="3835" xr:uid="{00000000-0005-0000-0000-0000FF260000}"/>
    <cellStyle name="Normal 2 2 2 6 2 2 3 2" xfId="11981" xr:uid="{00000000-0005-0000-0000-000000270000}"/>
    <cellStyle name="Normal 2 2 2 6 2 2 3 2 2" xfId="28277" xr:uid="{00000000-0005-0000-0000-000001270000}"/>
    <cellStyle name="Normal 2 2 2 6 2 2 3 3" xfId="20131" xr:uid="{00000000-0005-0000-0000-000002270000}"/>
    <cellStyle name="Normal 2 2 2 6 2 2 4" xfId="6454" xr:uid="{00000000-0005-0000-0000-000003270000}"/>
    <cellStyle name="Normal 2 2 2 6 2 2 4 2" xfId="14600" xr:uid="{00000000-0005-0000-0000-000004270000}"/>
    <cellStyle name="Normal 2 2 2 6 2 2 4 2 2" xfId="30896" xr:uid="{00000000-0005-0000-0000-000005270000}"/>
    <cellStyle name="Normal 2 2 2 6 2 2 4 3" xfId="22750" xr:uid="{00000000-0005-0000-0000-000006270000}"/>
    <cellStyle name="Normal 2 2 2 6 2 2 5" xfId="9301" xr:uid="{00000000-0005-0000-0000-000007270000}"/>
    <cellStyle name="Normal 2 2 2 6 2 2 5 2" xfId="25597" xr:uid="{00000000-0005-0000-0000-000008270000}"/>
    <cellStyle name="Normal 2 2 2 6 2 2 6" xfId="17451" xr:uid="{00000000-0005-0000-0000-000009270000}"/>
    <cellStyle name="Normal 2 2 2 6 2 3" xfId="1860" xr:uid="{00000000-0005-0000-0000-00000A270000}"/>
    <cellStyle name="Normal 2 2 2 6 2 3 2" xfId="4444" xr:uid="{00000000-0005-0000-0000-00000B270000}"/>
    <cellStyle name="Normal 2 2 2 6 2 3 2 2" xfId="12590" xr:uid="{00000000-0005-0000-0000-00000C270000}"/>
    <cellStyle name="Normal 2 2 2 6 2 3 2 2 2" xfId="28886" xr:uid="{00000000-0005-0000-0000-00000D270000}"/>
    <cellStyle name="Normal 2 2 2 6 2 3 2 3" xfId="20740" xr:uid="{00000000-0005-0000-0000-00000E270000}"/>
    <cellStyle name="Normal 2 2 2 6 2 3 3" xfId="7159" xr:uid="{00000000-0005-0000-0000-00000F270000}"/>
    <cellStyle name="Normal 2 2 2 6 2 3 3 2" xfId="15305" xr:uid="{00000000-0005-0000-0000-000010270000}"/>
    <cellStyle name="Normal 2 2 2 6 2 3 3 2 2" xfId="31601" xr:uid="{00000000-0005-0000-0000-000011270000}"/>
    <cellStyle name="Normal 2 2 2 6 2 3 3 3" xfId="23455" xr:uid="{00000000-0005-0000-0000-000012270000}"/>
    <cellStyle name="Normal 2 2 2 6 2 3 4" xfId="10006" xr:uid="{00000000-0005-0000-0000-000013270000}"/>
    <cellStyle name="Normal 2 2 2 6 2 3 4 2" xfId="26302" xr:uid="{00000000-0005-0000-0000-000014270000}"/>
    <cellStyle name="Normal 2 2 2 6 2 3 5" xfId="18156" xr:uid="{00000000-0005-0000-0000-000015270000}"/>
    <cellStyle name="Normal 2 2 2 6 2 4" xfId="3226" xr:uid="{00000000-0005-0000-0000-000016270000}"/>
    <cellStyle name="Normal 2 2 2 6 2 4 2" xfId="11372" xr:uid="{00000000-0005-0000-0000-000017270000}"/>
    <cellStyle name="Normal 2 2 2 6 2 4 2 2" xfId="27668" xr:uid="{00000000-0005-0000-0000-000018270000}"/>
    <cellStyle name="Normal 2 2 2 6 2 4 3" xfId="19522" xr:uid="{00000000-0005-0000-0000-000019270000}"/>
    <cellStyle name="Normal 2 2 2 6 2 5" xfId="5749" xr:uid="{00000000-0005-0000-0000-00001A270000}"/>
    <cellStyle name="Normal 2 2 2 6 2 5 2" xfId="13895" xr:uid="{00000000-0005-0000-0000-00001B270000}"/>
    <cellStyle name="Normal 2 2 2 6 2 5 2 2" xfId="30191" xr:uid="{00000000-0005-0000-0000-00001C270000}"/>
    <cellStyle name="Normal 2 2 2 6 2 5 3" xfId="22045" xr:uid="{00000000-0005-0000-0000-00001D270000}"/>
    <cellStyle name="Normal 2 2 2 6 2 6" xfId="8596" xr:uid="{00000000-0005-0000-0000-00001E270000}"/>
    <cellStyle name="Normal 2 2 2 6 2 6 2" xfId="24892" xr:uid="{00000000-0005-0000-0000-00001F270000}"/>
    <cellStyle name="Normal 2 2 2 6 2 7" xfId="16746" xr:uid="{00000000-0005-0000-0000-000020270000}"/>
    <cellStyle name="Normal 2 2 2 6 3" xfId="811" xr:uid="{00000000-0005-0000-0000-000021270000}"/>
    <cellStyle name="Normal 2 2 2 6 3 2" xfId="2221" xr:uid="{00000000-0005-0000-0000-000022270000}"/>
    <cellStyle name="Normal 2 2 2 6 3 2 2" xfId="4757" xr:uid="{00000000-0005-0000-0000-000023270000}"/>
    <cellStyle name="Normal 2 2 2 6 3 2 2 2" xfId="12903" xr:uid="{00000000-0005-0000-0000-000024270000}"/>
    <cellStyle name="Normal 2 2 2 6 3 2 2 2 2" xfId="29199" xr:uid="{00000000-0005-0000-0000-000025270000}"/>
    <cellStyle name="Normal 2 2 2 6 3 2 2 3" xfId="21053" xr:uid="{00000000-0005-0000-0000-000026270000}"/>
    <cellStyle name="Normal 2 2 2 6 3 2 3" xfId="7520" xr:uid="{00000000-0005-0000-0000-000027270000}"/>
    <cellStyle name="Normal 2 2 2 6 3 2 3 2" xfId="15666" xr:uid="{00000000-0005-0000-0000-000028270000}"/>
    <cellStyle name="Normal 2 2 2 6 3 2 3 2 2" xfId="31962" xr:uid="{00000000-0005-0000-0000-000029270000}"/>
    <cellStyle name="Normal 2 2 2 6 3 2 3 3" xfId="23816" xr:uid="{00000000-0005-0000-0000-00002A270000}"/>
    <cellStyle name="Normal 2 2 2 6 3 2 4" xfId="10367" xr:uid="{00000000-0005-0000-0000-00002B270000}"/>
    <cellStyle name="Normal 2 2 2 6 3 2 4 2" xfId="26663" xr:uid="{00000000-0005-0000-0000-00002C270000}"/>
    <cellStyle name="Normal 2 2 2 6 3 2 5" xfId="18517" xr:uid="{00000000-0005-0000-0000-00002D270000}"/>
    <cellStyle name="Normal 2 2 2 6 3 3" xfId="3539" xr:uid="{00000000-0005-0000-0000-00002E270000}"/>
    <cellStyle name="Normal 2 2 2 6 3 3 2" xfId="11685" xr:uid="{00000000-0005-0000-0000-00002F270000}"/>
    <cellStyle name="Normal 2 2 2 6 3 3 2 2" xfId="27981" xr:uid="{00000000-0005-0000-0000-000030270000}"/>
    <cellStyle name="Normal 2 2 2 6 3 3 3" xfId="19835" xr:uid="{00000000-0005-0000-0000-000031270000}"/>
    <cellStyle name="Normal 2 2 2 6 3 4" xfId="6110" xr:uid="{00000000-0005-0000-0000-000032270000}"/>
    <cellStyle name="Normal 2 2 2 6 3 4 2" xfId="14256" xr:uid="{00000000-0005-0000-0000-000033270000}"/>
    <cellStyle name="Normal 2 2 2 6 3 4 2 2" xfId="30552" xr:uid="{00000000-0005-0000-0000-000034270000}"/>
    <cellStyle name="Normal 2 2 2 6 3 4 3" xfId="22406" xr:uid="{00000000-0005-0000-0000-000035270000}"/>
    <cellStyle name="Normal 2 2 2 6 3 5" xfId="8957" xr:uid="{00000000-0005-0000-0000-000036270000}"/>
    <cellStyle name="Normal 2 2 2 6 3 5 2" xfId="25253" xr:uid="{00000000-0005-0000-0000-000037270000}"/>
    <cellStyle name="Normal 2 2 2 6 3 6" xfId="17107" xr:uid="{00000000-0005-0000-0000-000038270000}"/>
    <cellStyle name="Normal 2 2 2 6 4" xfId="1516" xr:uid="{00000000-0005-0000-0000-000039270000}"/>
    <cellStyle name="Normal 2 2 2 6 4 2" xfId="4148" xr:uid="{00000000-0005-0000-0000-00003A270000}"/>
    <cellStyle name="Normal 2 2 2 6 4 2 2" xfId="12294" xr:uid="{00000000-0005-0000-0000-00003B270000}"/>
    <cellStyle name="Normal 2 2 2 6 4 2 2 2" xfId="28590" xr:uid="{00000000-0005-0000-0000-00003C270000}"/>
    <cellStyle name="Normal 2 2 2 6 4 2 3" xfId="20444" xr:uid="{00000000-0005-0000-0000-00003D270000}"/>
    <cellStyle name="Normal 2 2 2 6 4 3" xfId="6815" xr:uid="{00000000-0005-0000-0000-00003E270000}"/>
    <cellStyle name="Normal 2 2 2 6 4 3 2" xfId="14961" xr:uid="{00000000-0005-0000-0000-00003F270000}"/>
    <cellStyle name="Normal 2 2 2 6 4 3 2 2" xfId="31257" xr:uid="{00000000-0005-0000-0000-000040270000}"/>
    <cellStyle name="Normal 2 2 2 6 4 3 3" xfId="23111" xr:uid="{00000000-0005-0000-0000-000041270000}"/>
    <cellStyle name="Normal 2 2 2 6 4 4" xfId="9662" xr:uid="{00000000-0005-0000-0000-000042270000}"/>
    <cellStyle name="Normal 2 2 2 6 4 4 2" xfId="25958" xr:uid="{00000000-0005-0000-0000-000043270000}"/>
    <cellStyle name="Normal 2 2 2 6 4 5" xfId="17812" xr:uid="{00000000-0005-0000-0000-000044270000}"/>
    <cellStyle name="Normal 2 2 2 6 5" xfId="2930" xr:uid="{00000000-0005-0000-0000-000045270000}"/>
    <cellStyle name="Normal 2 2 2 6 5 2" xfId="11076" xr:uid="{00000000-0005-0000-0000-000046270000}"/>
    <cellStyle name="Normal 2 2 2 6 5 2 2" xfId="27372" xr:uid="{00000000-0005-0000-0000-000047270000}"/>
    <cellStyle name="Normal 2 2 2 6 5 3" xfId="19226" xr:uid="{00000000-0005-0000-0000-000048270000}"/>
    <cellStyle name="Normal 2 2 2 6 6" xfId="5405" xr:uid="{00000000-0005-0000-0000-000049270000}"/>
    <cellStyle name="Normal 2 2 2 6 6 2" xfId="13551" xr:uid="{00000000-0005-0000-0000-00004A270000}"/>
    <cellStyle name="Normal 2 2 2 6 6 2 2" xfId="29847" xr:uid="{00000000-0005-0000-0000-00004B270000}"/>
    <cellStyle name="Normal 2 2 2 6 6 3" xfId="21701" xr:uid="{00000000-0005-0000-0000-00004C270000}"/>
    <cellStyle name="Normal 2 2 2 6 7" xfId="8252" xr:uid="{00000000-0005-0000-0000-00004D270000}"/>
    <cellStyle name="Normal 2 2 2 6 7 2" xfId="24548" xr:uid="{00000000-0005-0000-0000-00004E270000}"/>
    <cellStyle name="Normal 2 2 2 6 8" xfId="16402" xr:uid="{00000000-0005-0000-0000-00004F270000}"/>
    <cellStyle name="Normal 2 2 2 7" xfId="193" xr:uid="{00000000-0005-0000-0000-000050270000}"/>
    <cellStyle name="Normal 2 2 2 7 2" xfId="537" xr:uid="{00000000-0005-0000-0000-000051270000}"/>
    <cellStyle name="Normal 2 2 2 7 2 2" xfId="1243" xr:uid="{00000000-0005-0000-0000-000052270000}"/>
    <cellStyle name="Normal 2 2 2 7 2 2 2" xfId="2653" xr:uid="{00000000-0005-0000-0000-000053270000}"/>
    <cellStyle name="Normal 2 2 2 7 2 2 2 2" xfId="5127" xr:uid="{00000000-0005-0000-0000-000054270000}"/>
    <cellStyle name="Normal 2 2 2 7 2 2 2 2 2" xfId="13273" xr:uid="{00000000-0005-0000-0000-000055270000}"/>
    <cellStyle name="Normal 2 2 2 7 2 2 2 2 2 2" xfId="29569" xr:uid="{00000000-0005-0000-0000-000056270000}"/>
    <cellStyle name="Normal 2 2 2 7 2 2 2 2 3" xfId="21423" xr:uid="{00000000-0005-0000-0000-000057270000}"/>
    <cellStyle name="Normal 2 2 2 7 2 2 2 3" xfId="7952" xr:uid="{00000000-0005-0000-0000-000058270000}"/>
    <cellStyle name="Normal 2 2 2 7 2 2 2 3 2" xfId="16098" xr:uid="{00000000-0005-0000-0000-000059270000}"/>
    <cellStyle name="Normal 2 2 2 7 2 2 2 3 2 2" xfId="32394" xr:uid="{00000000-0005-0000-0000-00005A270000}"/>
    <cellStyle name="Normal 2 2 2 7 2 2 2 3 3" xfId="24248" xr:uid="{00000000-0005-0000-0000-00005B270000}"/>
    <cellStyle name="Normal 2 2 2 7 2 2 2 4" xfId="10799" xr:uid="{00000000-0005-0000-0000-00005C270000}"/>
    <cellStyle name="Normal 2 2 2 7 2 2 2 4 2" xfId="27095" xr:uid="{00000000-0005-0000-0000-00005D270000}"/>
    <cellStyle name="Normal 2 2 2 7 2 2 2 5" xfId="18949" xr:uid="{00000000-0005-0000-0000-00005E270000}"/>
    <cellStyle name="Normal 2 2 2 7 2 2 3" xfId="3909" xr:uid="{00000000-0005-0000-0000-00005F270000}"/>
    <cellStyle name="Normal 2 2 2 7 2 2 3 2" xfId="12055" xr:uid="{00000000-0005-0000-0000-000060270000}"/>
    <cellStyle name="Normal 2 2 2 7 2 2 3 2 2" xfId="28351" xr:uid="{00000000-0005-0000-0000-000061270000}"/>
    <cellStyle name="Normal 2 2 2 7 2 2 3 3" xfId="20205" xr:uid="{00000000-0005-0000-0000-000062270000}"/>
    <cellStyle name="Normal 2 2 2 7 2 2 4" xfId="6542" xr:uid="{00000000-0005-0000-0000-000063270000}"/>
    <cellStyle name="Normal 2 2 2 7 2 2 4 2" xfId="14688" xr:uid="{00000000-0005-0000-0000-000064270000}"/>
    <cellStyle name="Normal 2 2 2 7 2 2 4 2 2" xfId="30984" xr:uid="{00000000-0005-0000-0000-000065270000}"/>
    <cellStyle name="Normal 2 2 2 7 2 2 4 3" xfId="22838" xr:uid="{00000000-0005-0000-0000-000066270000}"/>
    <cellStyle name="Normal 2 2 2 7 2 2 5" xfId="9389" xr:uid="{00000000-0005-0000-0000-000067270000}"/>
    <cellStyle name="Normal 2 2 2 7 2 2 5 2" xfId="25685" xr:uid="{00000000-0005-0000-0000-000068270000}"/>
    <cellStyle name="Normal 2 2 2 7 2 2 6" xfId="17539" xr:uid="{00000000-0005-0000-0000-000069270000}"/>
    <cellStyle name="Normal 2 2 2 7 2 3" xfId="1948" xr:uid="{00000000-0005-0000-0000-00006A270000}"/>
    <cellStyle name="Normal 2 2 2 7 2 3 2" xfId="4518" xr:uid="{00000000-0005-0000-0000-00006B270000}"/>
    <cellStyle name="Normal 2 2 2 7 2 3 2 2" xfId="12664" xr:uid="{00000000-0005-0000-0000-00006C270000}"/>
    <cellStyle name="Normal 2 2 2 7 2 3 2 2 2" xfId="28960" xr:uid="{00000000-0005-0000-0000-00006D270000}"/>
    <cellStyle name="Normal 2 2 2 7 2 3 2 3" xfId="20814" xr:uid="{00000000-0005-0000-0000-00006E270000}"/>
    <cellStyle name="Normal 2 2 2 7 2 3 3" xfId="7247" xr:uid="{00000000-0005-0000-0000-00006F270000}"/>
    <cellStyle name="Normal 2 2 2 7 2 3 3 2" xfId="15393" xr:uid="{00000000-0005-0000-0000-000070270000}"/>
    <cellStyle name="Normal 2 2 2 7 2 3 3 2 2" xfId="31689" xr:uid="{00000000-0005-0000-0000-000071270000}"/>
    <cellStyle name="Normal 2 2 2 7 2 3 3 3" xfId="23543" xr:uid="{00000000-0005-0000-0000-000072270000}"/>
    <cellStyle name="Normal 2 2 2 7 2 3 4" xfId="10094" xr:uid="{00000000-0005-0000-0000-000073270000}"/>
    <cellStyle name="Normal 2 2 2 7 2 3 4 2" xfId="26390" xr:uid="{00000000-0005-0000-0000-000074270000}"/>
    <cellStyle name="Normal 2 2 2 7 2 3 5" xfId="18244" xr:uid="{00000000-0005-0000-0000-000075270000}"/>
    <cellStyle name="Normal 2 2 2 7 2 4" xfId="3300" xr:uid="{00000000-0005-0000-0000-000076270000}"/>
    <cellStyle name="Normal 2 2 2 7 2 4 2" xfId="11446" xr:uid="{00000000-0005-0000-0000-000077270000}"/>
    <cellStyle name="Normal 2 2 2 7 2 4 2 2" xfId="27742" xr:uid="{00000000-0005-0000-0000-000078270000}"/>
    <cellStyle name="Normal 2 2 2 7 2 4 3" xfId="19596" xr:uid="{00000000-0005-0000-0000-000079270000}"/>
    <cellStyle name="Normal 2 2 2 7 2 5" xfId="5837" xr:uid="{00000000-0005-0000-0000-00007A270000}"/>
    <cellStyle name="Normal 2 2 2 7 2 5 2" xfId="13983" xr:uid="{00000000-0005-0000-0000-00007B270000}"/>
    <cellStyle name="Normal 2 2 2 7 2 5 2 2" xfId="30279" xr:uid="{00000000-0005-0000-0000-00007C270000}"/>
    <cellStyle name="Normal 2 2 2 7 2 5 3" xfId="22133" xr:uid="{00000000-0005-0000-0000-00007D270000}"/>
    <cellStyle name="Normal 2 2 2 7 2 6" xfId="8684" xr:uid="{00000000-0005-0000-0000-00007E270000}"/>
    <cellStyle name="Normal 2 2 2 7 2 6 2" xfId="24980" xr:uid="{00000000-0005-0000-0000-00007F270000}"/>
    <cellStyle name="Normal 2 2 2 7 2 7" xfId="16834" xr:uid="{00000000-0005-0000-0000-000080270000}"/>
    <cellStyle name="Normal 2 2 2 7 3" xfId="899" xr:uid="{00000000-0005-0000-0000-000081270000}"/>
    <cellStyle name="Normal 2 2 2 7 3 2" xfId="2309" xr:uid="{00000000-0005-0000-0000-000082270000}"/>
    <cellStyle name="Normal 2 2 2 7 3 2 2" xfId="4831" xr:uid="{00000000-0005-0000-0000-000083270000}"/>
    <cellStyle name="Normal 2 2 2 7 3 2 2 2" xfId="12977" xr:uid="{00000000-0005-0000-0000-000084270000}"/>
    <cellStyle name="Normal 2 2 2 7 3 2 2 2 2" xfId="29273" xr:uid="{00000000-0005-0000-0000-000085270000}"/>
    <cellStyle name="Normal 2 2 2 7 3 2 2 3" xfId="21127" xr:uid="{00000000-0005-0000-0000-000086270000}"/>
    <cellStyle name="Normal 2 2 2 7 3 2 3" xfId="7608" xr:uid="{00000000-0005-0000-0000-000087270000}"/>
    <cellStyle name="Normal 2 2 2 7 3 2 3 2" xfId="15754" xr:uid="{00000000-0005-0000-0000-000088270000}"/>
    <cellStyle name="Normal 2 2 2 7 3 2 3 2 2" xfId="32050" xr:uid="{00000000-0005-0000-0000-000089270000}"/>
    <cellStyle name="Normal 2 2 2 7 3 2 3 3" xfId="23904" xr:uid="{00000000-0005-0000-0000-00008A270000}"/>
    <cellStyle name="Normal 2 2 2 7 3 2 4" xfId="10455" xr:uid="{00000000-0005-0000-0000-00008B270000}"/>
    <cellStyle name="Normal 2 2 2 7 3 2 4 2" xfId="26751" xr:uid="{00000000-0005-0000-0000-00008C270000}"/>
    <cellStyle name="Normal 2 2 2 7 3 2 5" xfId="18605" xr:uid="{00000000-0005-0000-0000-00008D270000}"/>
    <cellStyle name="Normal 2 2 2 7 3 3" xfId="3613" xr:uid="{00000000-0005-0000-0000-00008E270000}"/>
    <cellStyle name="Normal 2 2 2 7 3 3 2" xfId="11759" xr:uid="{00000000-0005-0000-0000-00008F270000}"/>
    <cellStyle name="Normal 2 2 2 7 3 3 2 2" xfId="28055" xr:uid="{00000000-0005-0000-0000-000090270000}"/>
    <cellStyle name="Normal 2 2 2 7 3 3 3" xfId="19909" xr:uid="{00000000-0005-0000-0000-000091270000}"/>
    <cellStyle name="Normal 2 2 2 7 3 4" xfId="6198" xr:uid="{00000000-0005-0000-0000-000092270000}"/>
    <cellStyle name="Normal 2 2 2 7 3 4 2" xfId="14344" xr:uid="{00000000-0005-0000-0000-000093270000}"/>
    <cellStyle name="Normal 2 2 2 7 3 4 2 2" xfId="30640" xr:uid="{00000000-0005-0000-0000-000094270000}"/>
    <cellStyle name="Normal 2 2 2 7 3 4 3" xfId="22494" xr:uid="{00000000-0005-0000-0000-000095270000}"/>
    <cellStyle name="Normal 2 2 2 7 3 5" xfId="9045" xr:uid="{00000000-0005-0000-0000-000096270000}"/>
    <cellStyle name="Normal 2 2 2 7 3 5 2" xfId="25341" xr:uid="{00000000-0005-0000-0000-000097270000}"/>
    <cellStyle name="Normal 2 2 2 7 3 6" xfId="17195" xr:uid="{00000000-0005-0000-0000-000098270000}"/>
    <cellStyle name="Normal 2 2 2 7 4" xfId="1604" xr:uid="{00000000-0005-0000-0000-000099270000}"/>
    <cellStyle name="Normal 2 2 2 7 4 2" xfId="4222" xr:uid="{00000000-0005-0000-0000-00009A270000}"/>
    <cellStyle name="Normal 2 2 2 7 4 2 2" xfId="12368" xr:uid="{00000000-0005-0000-0000-00009B270000}"/>
    <cellStyle name="Normal 2 2 2 7 4 2 2 2" xfId="28664" xr:uid="{00000000-0005-0000-0000-00009C270000}"/>
    <cellStyle name="Normal 2 2 2 7 4 2 3" xfId="20518" xr:uid="{00000000-0005-0000-0000-00009D270000}"/>
    <cellStyle name="Normal 2 2 2 7 4 3" xfId="6903" xr:uid="{00000000-0005-0000-0000-00009E270000}"/>
    <cellStyle name="Normal 2 2 2 7 4 3 2" xfId="15049" xr:uid="{00000000-0005-0000-0000-00009F270000}"/>
    <cellStyle name="Normal 2 2 2 7 4 3 2 2" xfId="31345" xr:uid="{00000000-0005-0000-0000-0000A0270000}"/>
    <cellStyle name="Normal 2 2 2 7 4 3 3" xfId="23199" xr:uid="{00000000-0005-0000-0000-0000A1270000}"/>
    <cellStyle name="Normal 2 2 2 7 4 4" xfId="9750" xr:uid="{00000000-0005-0000-0000-0000A2270000}"/>
    <cellStyle name="Normal 2 2 2 7 4 4 2" xfId="26046" xr:uid="{00000000-0005-0000-0000-0000A3270000}"/>
    <cellStyle name="Normal 2 2 2 7 4 5" xfId="17900" xr:uid="{00000000-0005-0000-0000-0000A4270000}"/>
    <cellStyle name="Normal 2 2 2 7 5" xfId="3004" xr:uid="{00000000-0005-0000-0000-0000A5270000}"/>
    <cellStyle name="Normal 2 2 2 7 5 2" xfId="11150" xr:uid="{00000000-0005-0000-0000-0000A6270000}"/>
    <cellStyle name="Normal 2 2 2 7 5 2 2" xfId="27446" xr:uid="{00000000-0005-0000-0000-0000A7270000}"/>
    <cellStyle name="Normal 2 2 2 7 5 3" xfId="19300" xr:uid="{00000000-0005-0000-0000-0000A8270000}"/>
    <cellStyle name="Normal 2 2 2 7 6" xfId="5493" xr:uid="{00000000-0005-0000-0000-0000A9270000}"/>
    <cellStyle name="Normal 2 2 2 7 6 2" xfId="13639" xr:uid="{00000000-0005-0000-0000-0000AA270000}"/>
    <cellStyle name="Normal 2 2 2 7 6 2 2" xfId="29935" xr:uid="{00000000-0005-0000-0000-0000AB270000}"/>
    <cellStyle name="Normal 2 2 2 7 6 3" xfId="21789" xr:uid="{00000000-0005-0000-0000-0000AC270000}"/>
    <cellStyle name="Normal 2 2 2 7 7" xfId="8340" xr:uid="{00000000-0005-0000-0000-0000AD270000}"/>
    <cellStyle name="Normal 2 2 2 7 7 2" xfId="24636" xr:uid="{00000000-0005-0000-0000-0000AE270000}"/>
    <cellStyle name="Normal 2 2 2 7 8" xfId="16490" xr:uid="{00000000-0005-0000-0000-0000AF270000}"/>
    <cellStyle name="Normal 2 2 2 8" xfId="269" xr:uid="{00000000-0005-0000-0000-0000B0270000}"/>
    <cellStyle name="Normal 2 2 2 8 2" xfId="613" xr:uid="{00000000-0005-0000-0000-0000B1270000}"/>
    <cellStyle name="Normal 2 2 2 8 2 2" xfId="1319" xr:uid="{00000000-0005-0000-0000-0000B2270000}"/>
    <cellStyle name="Normal 2 2 2 8 2 2 2" xfId="2729" xr:uid="{00000000-0005-0000-0000-0000B3270000}"/>
    <cellStyle name="Normal 2 2 2 8 2 2 2 2" xfId="5201" xr:uid="{00000000-0005-0000-0000-0000B4270000}"/>
    <cellStyle name="Normal 2 2 2 8 2 2 2 2 2" xfId="13347" xr:uid="{00000000-0005-0000-0000-0000B5270000}"/>
    <cellStyle name="Normal 2 2 2 8 2 2 2 2 2 2" xfId="29643" xr:uid="{00000000-0005-0000-0000-0000B6270000}"/>
    <cellStyle name="Normal 2 2 2 8 2 2 2 2 3" xfId="21497" xr:uid="{00000000-0005-0000-0000-0000B7270000}"/>
    <cellStyle name="Normal 2 2 2 8 2 2 2 3" xfId="8028" xr:uid="{00000000-0005-0000-0000-0000B8270000}"/>
    <cellStyle name="Normal 2 2 2 8 2 2 2 3 2" xfId="16174" xr:uid="{00000000-0005-0000-0000-0000B9270000}"/>
    <cellStyle name="Normal 2 2 2 8 2 2 2 3 2 2" xfId="32470" xr:uid="{00000000-0005-0000-0000-0000BA270000}"/>
    <cellStyle name="Normal 2 2 2 8 2 2 2 3 3" xfId="24324" xr:uid="{00000000-0005-0000-0000-0000BB270000}"/>
    <cellStyle name="Normal 2 2 2 8 2 2 2 4" xfId="10875" xr:uid="{00000000-0005-0000-0000-0000BC270000}"/>
    <cellStyle name="Normal 2 2 2 8 2 2 2 4 2" xfId="27171" xr:uid="{00000000-0005-0000-0000-0000BD270000}"/>
    <cellStyle name="Normal 2 2 2 8 2 2 2 5" xfId="19025" xr:uid="{00000000-0005-0000-0000-0000BE270000}"/>
    <cellStyle name="Normal 2 2 2 8 2 2 3" xfId="3983" xr:uid="{00000000-0005-0000-0000-0000BF270000}"/>
    <cellStyle name="Normal 2 2 2 8 2 2 3 2" xfId="12129" xr:uid="{00000000-0005-0000-0000-0000C0270000}"/>
    <cellStyle name="Normal 2 2 2 8 2 2 3 2 2" xfId="28425" xr:uid="{00000000-0005-0000-0000-0000C1270000}"/>
    <cellStyle name="Normal 2 2 2 8 2 2 3 3" xfId="20279" xr:uid="{00000000-0005-0000-0000-0000C2270000}"/>
    <cellStyle name="Normal 2 2 2 8 2 2 4" xfId="6618" xr:uid="{00000000-0005-0000-0000-0000C3270000}"/>
    <cellStyle name="Normal 2 2 2 8 2 2 4 2" xfId="14764" xr:uid="{00000000-0005-0000-0000-0000C4270000}"/>
    <cellStyle name="Normal 2 2 2 8 2 2 4 2 2" xfId="31060" xr:uid="{00000000-0005-0000-0000-0000C5270000}"/>
    <cellStyle name="Normal 2 2 2 8 2 2 4 3" xfId="22914" xr:uid="{00000000-0005-0000-0000-0000C6270000}"/>
    <cellStyle name="Normal 2 2 2 8 2 2 5" xfId="9465" xr:uid="{00000000-0005-0000-0000-0000C7270000}"/>
    <cellStyle name="Normal 2 2 2 8 2 2 5 2" xfId="25761" xr:uid="{00000000-0005-0000-0000-0000C8270000}"/>
    <cellStyle name="Normal 2 2 2 8 2 2 6" xfId="17615" xr:uid="{00000000-0005-0000-0000-0000C9270000}"/>
    <cellStyle name="Normal 2 2 2 8 2 3" xfId="2024" xr:uid="{00000000-0005-0000-0000-0000CA270000}"/>
    <cellStyle name="Normal 2 2 2 8 2 3 2" xfId="4592" xr:uid="{00000000-0005-0000-0000-0000CB270000}"/>
    <cellStyle name="Normal 2 2 2 8 2 3 2 2" xfId="12738" xr:uid="{00000000-0005-0000-0000-0000CC270000}"/>
    <cellStyle name="Normal 2 2 2 8 2 3 2 2 2" xfId="29034" xr:uid="{00000000-0005-0000-0000-0000CD270000}"/>
    <cellStyle name="Normal 2 2 2 8 2 3 2 3" xfId="20888" xr:uid="{00000000-0005-0000-0000-0000CE270000}"/>
    <cellStyle name="Normal 2 2 2 8 2 3 3" xfId="7323" xr:uid="{00000000-0005-0000-0000-0000CF270000}"/>
    <cellStyle name="Normal 2 2 2 8 2 3 3 2" xfId="15469" xr:uid="{00000000-0005-0000-0000-0000D0270000}"/>
    <cellStyle name="Normal 2 2 2 8 2 3 3 2 2" xfId="31765" xr:uid="{00000000-0005-0000-0000-0000D1270000}"/>
    <cellStyle name="Normal 2 2 2 8 2 3 3 3" xfId="23619" xr:uid="{00000000-0005-0000-0000-0000D2270000}"/>
    <cellStyle name="Normal 2 2 2 8 2 3 4" xfId="10170" xr:uid="{00000000-0005-0000-0000-0000D3270000}"/>
    <cellStyle name="Normal 2 2 2 8 2 3 4 2" xfId="26466" xr:uid="{00000000-0005-0000-0000-0000D4270000}"/>
    <cellStyle name="Normal 2 2 2 8 2 3 5" xfId="18320" xr:uid="{00000000-0005-0000-0000-0000D5270000}"/>
    <cellStyle name="Normal 2 2 2 8 2 4" xfId="3374" xr:uid="{00000000-0005-0000-0000-0000D6270000}"/>
    <cellStyle name="Normal 2 2 2 8 2 4 2" xfId="11520" xr:uid="{00000000-0005-0000-0000-0000D7270000}"/>
    <cellStyle name="Normal 2 2 2 8 2 4 2 2" xfId="27816" xr:uid="{00000000-0005-0000-0000-0000D8270000}"/>
    <cellStyle name="Normal 2 2 2 8 2 4 3" xfId="19670" xr:uid="{00000000-0005-0000-0000-0000D9270000}"/>
    <cellStyle name="Normal 2 2 2 8 2 5" xfId="5913" xr:uid="{00000000-0005-0000-0000-0000DA270000}"/>
    <cellStyle name="Normal 2 2 2 8 2 5 2" xfId="14059" xr:uid="{00000000-0005-0000-0000-0000DB270000}"/>
    <cellStyle name="Normal 2 2 2 8 2 5 2 2" xfId="30355" xr:uid="{00000000-0005-0000-0000-0000DC270000}"/>
    <cellStyle name="Normal 2 2 2 8 2 5 3" xfId="22209" xr:uid="{00000000-0005-0000-0000-0000DD270000}"/>
    <cellStyle name="Normal 2 2 2 8 2 6" xfId="8760" xr:uid="{00000000-0005-0000-0000-0000DE270000}"/>
    <cellStyle name="Normal 2 2 2 8 2 6 2" xfId="25056" xr:uid="{00000000-0005-0000-0000-0000DF270000}"/>
    <cellStyle name="Normal 2 2 2 8 2 7" xfId="16910" xr:uid="{00000000-0005-0000-0000-0000E0270000}"/>
    <cellStyle name="Normal 2 2 2 8 3" xfId="975" xr:uid="{00000000-0005-0000-0000-0000E1270000}"/>
    <cellStyle name="Normal 2 2 2 8 3 2" xfId="2385" xr:uid="{00000000-0005-0000-0000-0000E2270000}"/>
    <cellStyle name="Normal 2 2 2 8 3 2 2" xfId="4905" xr:uid="{00000000-0005-0000-0000-0000E3270000}"/>
    <cellStyle name="Normal 2 2 2 8 3 2 2 2" xfId="13051" xr:uid="{00000000-0005-0000-0000-0000E4270000}"/>
    <cellStyle name="Normal 2 2 2 8 3 2 2 2 2" xfId="29347" xr:uid="{00000000-0005-0000-0000-0000E5270000}"/>
    <cellStyle name="Normal 2 2 2 8 3 2 2 3" xfId="21201" xr:uid="{00000000-0005-0000-0000-0000E6270000}"/>
    <cellStyle name="Normal 2 2 2 8 3 2 3" xfId="7684" xr:uid="{00000000-0005-0000-0000-0000E7270000}"/>
    <cellStyle name="Normal 2 2 2 8 3 2 3 2" xfId="15830" xr:uid="{00000000-0005-0000-0000-0000E8270000}"/>
    <cellStyle name="Normal 2 2 2 8 3 2 3 2 2" xfId="32126" xr:uid="{00000000-0005-0000-0000-0000E9270000}"/>
    <cellStyle name="Normal 2 2 2 8 3 2 3 3" xfId="23980" xr:uid="{00000000-0005-0000-0000-0000EA270000}"/>
    <cellStyle name="Normal 2 2 2 8 3 2 4" xfId="10531" xr:uid="{00000000-0005-0000-0000-0000EB270000}"/>
    <cellStyle name="Normal 2 2 2 8 3 2 4 2" xfId="26827" xr:uid="{00000000-0005-0000-0000-0000EC270000}"/>
    <cellStyle name="Normal 2 2 2 8 3 2 5" xfId="18681" xr:uid="{00000000-0005-0000-0000-0000ED270000}"/>
    <cellStyle name="Normal 2 2 2 8 3 3" xfId="3687" xr:uid="{00000000-0005-0000-0000-0000EE270000}"/>
    <cellStyle name="Normal 2 2 2 8 3 3 2" xfId="11833" xr:uid="{00000000-0005-0000-0000-0000EF270000}"/>
    <cellStyle name="Normal 2 2 2 8 3 3 2 2" xfId="28129" xr:uid="{00000000-0005-0000-0000-0000F0270000}"/>
    <cellStyle name="Normal 2 2 2 8 3 3 3" xfId="19983" xr:uid="{00000000-0005-0000-0000-0000F1270000}"/>
    <cellStyle name="Normal 2 2 2 8 3 4" xfId="6274" xr:uid="{00000000-0005-0000-0000-0000F2270000}"/>
    <cellStyle name="Normal 2 2 2 8 3 4 2" xfId="14420" xr:uid="{00000000-0005-0000-0000-0000F3270000}"/>
    <cellStyle name="Normal 2 2 2 8 3 4 2 2" xfId="30716" xr:uid="{00000000-0005-0000-0000-0000F4270000}"/>
    <cellStyle name="Normal 2 2 2 8 3 4 3" xfId="22570" xr:uid="{00000000-0005-0000-0000-0000F5270000}"/>
    <cellStyle name="Normal 2 2 2 8 3 5" xfId="9121" xr:uid="{00000000-0005-0000-0000-0000F6270000}"/>
    <cellStyle name="Normal 2 2 2 8 3 5 2" xfId="25417" xr:uid="{00000000-0005-0000-0000-0000F7270000}"/>
    <cellStyle name="Normal 2 2 2 8 3 6" xfId="17271" xr:uid="{00000000-0005-0000-0000-0000F8270000}"/>
    <cellStyle name="Normal 2 2 2 8 4" xfId="1680" xr:uid="{00000000-0005-0000-0000-0000F9270000}"/>
    <cellStyle name="Normal 2 2 2 8 4 2" xfId="4296" xr:uid="{00000000-0005-0000-0000-0000FA270000}"/>
    <cellStyle name="Normal 2 2 2 8 4 2 2" xfId="12442" xr:uid="{00000000-0005-0000-0000-0000FB270000}"/>
    <cellStyle name="Normal 2 2 2 8 4 2 2 2" xfId="28738" xr:uid="{00000000-0005-0000-0000-0000FC270000}"/>
    <cellStyle name="Normal 2 2 2 8 4 2 3" xfId="20592" xr:uid="{00000000-0005-0000-0000-0000FD270000}"/>
    <cellStyle name="Normal 2 2 2 8 4 3" xfId="6979" xr:uid="{00000000-0005-0000-0000-0000FE270000}"/>
    <cellStyle name="Normal 2 2 2 8 4 3 2" xfId="15125" xr:uid="{00000000-0005-0000-0000-0000FF270000}"/>
    <cellStyle name="Normal 2 2 2 8 4 3 2 2" xfId="31421" xr:uid="{00000000-0005-0000-0000-000000280000}"/>
    <cellStyle name="Normal 2 2 2 8 4 3 3" xfId="23275" xr:uid="{00000000-0005-0000-0000-000001280000}"/>
    <cellStyle name="Normal 2 2 2 8 4 4" xfId="9826" xr:uid="{00000000-0005-0000-0000-000002280000}"/>
    <cellStyle name="Normal 2 2 2 8 4 4 2" xfId="26122" xr:uid="{00000000-0005-0000-0000-000003280000}"/>
    <cellStyle name="Normal 2 2 2 8 4 5" xfId="17976" xr:uid="{00000000-0005-0000-0000-000004280000}"/>
    <cellStyle name="Normal 2 2 2 8 5" xfId="3078" xr:uid="{00000000-0005-0000-0000-000005280000}"/>
    <cellStyle name="Normal 2 2 2 8 5 2" xfId="11224" xr:uid="{00000000-0005-0000-0000-000006280000}"/>
    <cellStyle name="Normal 2 2 2 8 5 2 2" xfId="27520" xr:uid="{00000000-0005-0000-0000-000007280000}"/>
    <cellStyle name="Normal 2 2 2 8 5 3" xfId="19374" xr:uid="{00000000-0005-0000-0000-000008280000}"/>
    <cellStyle name="Normal 2 2 2 8 6" xfId="5569" xr:uid="{00000000-0005-0000-0000-000009280000}"/>
    <cellStyle name="Normal 2 2 2 8 6 2" xfId="13715" xr:uid="{00000000-0005-0000-0000-00000A280000}"/>
    <cellStyle name="Normal 2 2 2 8 6 2 2" xfId="30011" xr:uid="{00000000-0005-0000-0000-00000B280000}"/>
    <cellStyle name="Normal 2 2 2 8 6 3" xfId="21865" xr:uid="{00000000-0005-0000-0000-00000C280000}"/>
    <cellStyle name="Normal 2 2 2 8 7" xfId="8416" xr:uid="{00000000-0005-0000-0000-00000D280000}"/>
    <cellStyle name="Normal 2 2 2 8 7 2" xfId="24712" xr:uid="{00000000-0005-0000-0000-00000E280000}"/>
    <cellStyle name="Normal 2 2 2 8 8" xfId="16566" xr:uid="{00000000-0005-0000-0000-00000F280000}"/>
    <cellStyle name="Normal 2 2 2 9" xfId="359" xr:uid="{00000000-0005-0000-0000-000010280000}"/>
    <cellStyle name="Normal 2 2 2 9 2" xfId="1065" xr:uid="{00000000-0005-0000-0000-000011280000}"/>
    <cellStyle name="Normal 2 2 2 9 2 2" xfId="2475" xr:uid="{00000000-0005-0000-0000-000012280000}"/>
    <cellStyle name="Normal 2 2 2 9 2 2 2" xfId="4979" xr:uid="{00000000-0005-0000-0000-000013280000}"/>
    <cellStyle name="Normal 2 2 2 9 2 2 2 2" xfId="13125" xr:uid="{00000000-0005-0000-0000-000014280000}"/>
    <cellStyle name="Normal 2 2 2 9 2 2 2 2 2" xfId="29421" xr:uid="{00000000-0005-0000-0000-000015280000}"/>
    <cellStyle name="Normal 2 2 2 9 2 2 2 3" xfId="21275" xr:uid="{00000000-0005-0000-0000-000016280000}"/>
    <cellStyle name="Normal 2 2 2 9 2 2 3" xfId="7774" xr:uid="{00000000-0005-0000-0000-000017280000}"/>
    <cellStyle name="Normal 2 2 2 9 2 2 3 2" xfId="15920" xr:uid="{00000000-0005-0000-0000-000018280000}"/>
    <cellStyle name="Normal 2 2 2 9 2 2 3 2 2" xfId="32216" xr:uid="{00000000-0005-0000-0000-000019280000}"/>
    <cellStyle name="Normal 2 2 2 9 2 2 3 3" xfId="24070" xr:uid="{00000000-0005-0000-0000-00001A280000}"/>
    <cellStyle name="Normal 2 2 2 9 2 2 4" xfId="10621" xr:uid="{00000000-0005-0000-0000-00001B280000}"/>
    <cellStyle name="Normal 2 2 2 9 2 2 4 2" xfId="26917" xr:uid="{00000000-0005-0000-0000-00001C280000}"/>
    <cellStyle name="Normal 2 2 2 9 2 2 5" xfId="18771" xr:uid="{00000000-0005-0000-0000-00001D280000}"/>
    <cellStyle name="Normal 2 2 2 9 2 3" xfId="3761" xr:uid="{00000000-0005-0000-0000-00001E280000}"/>
    <cellStyle name="Normal 2 2 2 9 2 3 2" xfId="11907" xr:uid="{00000000-0005-0000-0000-00001F280000}"/>
    <cellStyle name="Normal 2 2 2 9 2 3 2 2" xfId="28203" xr:uid="{00000000-0005-0000-0000-000020280000}"/>
    <cellStyle name="Normal 2 2 2 9 2 3 3" xfId="20057" xr:uid="{00000000-0005-0000-0000-000021280000}"/>
    <cellStyle name="Normal 2 2 2 9 2 4" xfId="6364" xr:uid="{00000000-0005-0000-0000-000022280000}"/>
    <cellStyle name="Normal 2 2 2 9 2 4 2" xfId="14510" xr:uid="{00000000-0005-0000-0000-000023280000}"/>
    <cellStyle name="Normal 2 2 2 9 2 4 2 2" xfId="30806" xr:uid="{00000000-0005-0000-0000-000024280000}"/>
    <cellStyle name="Normal 2 2 2 9 2 4 3" xfId="22660" xr:uid="{00000000-0005-0000-0000-000025280000}"/>
    <cellStyle name="Normal 2 2 2 9 2 5" xfId="9211" xr:uid="{00000000-0005-0000-0000-000026280000}"/>
    <cellStyle name="Normal 2 2 2 9 2 5 2" xfId="25507" xr:uid="{00000000-0005-0000-0000-000027280000}"/>
    <cellStyle name="Normal 2 2 2 9 2 6" xfId="17361" xr:uid="{00000000-0005-0000-0000-000028280000}"/>
    <cellStyle name="Normal 2 2 2 9 3" xfId="1770" xr:uid="{00000000-0005-0000-0000-000029280000}"/>
    <cellStyle name="Normal 2 2 2 9 3 2" xfId="4370" xr:uid="{00000000-0005-0000-0000-00002A280000}"/>
    <cellStyle name="Normal 2 2 2 9 3 2 2" xfId="12516" xr:uid="{00000000-0005-0000-0000-00002B280000}"/>
    <cellStyle name="Normal 2 2 2 9 3 2 2 2" xfId="28812" xr:uid="{00000000-0005-0000-0000-00002C280000}"/>
    <cellStyle name="Normal 2 2 2 9 3 2 3" xfId="20666" xr:uid="{00000000-0005-0000-0000-00002D280000}"/>
    <cellStyle name="Normal 2 2 2 9 3 3" xfId="7069" xr:uid="{00000000-0005-0000-0000-00002E280000}"/>
    <cellStyle name="Normal 2 2 2 9 3 3 2" xfId="15215" xr:uid="{00000000-0005-0000-0000-00002F280000}"/>
    <cellStyle name="Normal 2 2 2 9 3 3 2 2" xfId="31511" xr:uid="{00000000-0005-0000-0000-000030280000}"/>
    <cellStyle name="Normal 2 2 2 9 3 3 3" xfId="23365" xr:uid="{00000000-0005-0000-0000-000031280000}"/>
    <cellStyle name="Normal 2 2 2 9 3 4" xfId="9916" xr:uid="{00000000-0005-0000-0000-000032280000}"/>
    <cellStyle name="Normal 2 2 2 9 3 4 2" xfId="26212" xr:uid="{00000000-0005-0000-0000-000033280000}"/>
    <cellStyle name="Normal 2 2 2 9 3 5" xfId="18066" xr:uid="{00000000-0005-0000-0000-000034280000}"/>
    <cellStyle name="Normal 2 2 2 9 4" xfId="3152" xr:uid="{00000000-0005-0000-0000-000035280000}"/>
    <cellStyle name="Normal 2 2 2 9 4 2" xfId="11298" xr:uid="{00000000-0005-0000-0000-000036280000}"/>
    <cellStyle name="Normal 2 2 2 9 4 2 2" xfId="27594" xr:uid="{00000000-0005-0000-0000-000037280000}"/>
    <cellStyle name="Normal 2 2 2 9 4 3" xfId="19448" xr:uid="{00000000-0005-0000-0000-000038280000}"/>
    <cellStyle name="Normal 2 2 2 9 5" xfId="5659" xr:uid="{00000000-0005-0000-0000-000039280000}"/>
    <cellStyle name="Normal 2 2 2 9 5 2" xfId="13805" xr:uid="{00000000-0005-0000-0000-00003A280000}"/>
    <cellStyle name="Normal 2 2 2 9 5 2 2" xfId="30101" xr:uid="{00000000-0005-0000-0000-00003B280000}"/>
    <cellStyle name="Normal 2 2 2 9 5 3" xfId="21955" xr:uid="{00000000-0005-0000-0000-00003C280000}"/>
    <cellStyle name="Normal 2 2 2 9 6" xfId="8506" xr:uid="{00000000-0005-0000-0000-00003D280000}"/>
    <cellStyle name="Normal 2 2 2 9 6 2" xfId="24802" xr:uid="{00000000-0005-0000-0000-00003E280000}"/>
    <cellStyle name="Normal 2 2 2 9 7" xfId="16656" xr:uid="{00000000-0005-0000-0000-00003F280000}"/>
    <cellStyle name="Normal 2 2 3" xfId="19" xr:uid="{00000000-0005-0000-0000-000040280000}"/>
    <cellStyle name="Normal 2 2 3 10" xfId="2860" xr:uid="{00000000-0005-0000-0000-000041280000}"/>
    <cellStyle name="Normal 2 2 3 10 2" xfId="11006" xr:uid="{00000000-0005-0000-0000-000042280000}"/>
    <cellStyle name="Normal 2 2 3 10 2 2" xfId="27302" xr:uid="{00000000-0005-0000-0000-000043280000}"/>
    <cellStyle name="Normal 2 2 3 10 3" xfId="19156" xr:uid="{00000000-0005-0000-0000-000044280000}"/>
    <cellStyle name="Normal 2 2 3 11" xfId="5319" xr:uid="{00000000-0005-0000-0000-000045280000}"/>
    <cellStyle name="Normal 2 2 3 11 2" xfId="13465" xr:uid="{00000000-0005-0000-0000-000046280000}"/>
    <cellStyle name="Normal 2 2 3 11 2 2" xfId="29761" xr:uid="{00000000-0005-0000-0000-000047280000}"/>
    <cellStyle name="Normal 2 2 3 11 3" xfId="21615" xr:uid="{00000000-0005-0000-0000-000048280000}"/>
    <cellStyle name="Normal 2 2 3 12" xfId="8166" xr:uid="{00000000-0005-0000-0000-000049280000}"/>
    <cellStyle name="Normal 2 2 3 12 2" xfId="24462" xr:uid="{00000000-0005-0000-0000-00004A280000}"/>
    <cellStyle name="Normal 2 2 3 13" xfId="16316" xr:uid="{00000000-0005-0000-0000-00004B280000}"/>
    <cellStyle name="Normal 2 2 3 2" xfId="41" xr:uid="{00000000-0005-0000-0000-00004C280000}"/>
    <cellStyle name="Normal 2 2 3 2 10" xfId="5341" xr:uid="{00000000-0005-0000-0000-00004D280000}"/>
    <cellStyle name="Normal 2 2 3 2 10 2" xfId="13487" xr:uid="{00000000-0005-0000-0000-00004E280000}"/>
    <cellStyle name="Normal 2 2 3 2 10 2 2" xfId="29783" xr:uid="{00000000-0005-0000-0000-00004F280000}"/>
    <cellStyle name="Normal 2 2 3 2 10 3" xfId="21637" xr:uid="{00000000-0005-0000-0000-000050280000}"/>
    <cellStyle name="Normal 2 2 3 2 11" xfId="8188" xr:uid="{00000000-0005-0000-0000-000051280000}"/>
    <cellStyle name="Normal 2 2 3 2 11 2" xfId="24484" xr:uid="{00000000-0005-0000-0000-000052280000}"/>
    <cellStyle name="Normal 2 2 3 2 12" xfId="16338" xr:uid="{00000000-0005-0000-0000-000053280000}"/>
    <cellStyle name="Normal 2 2 3 2 2" xfId="85" xr:uid="{00000000-0005-0000-0000-000054280000}"/>
    <cellStyle name="Normal 2 2 3 2 2 10" xfId="8232" xr:uid="{00000000-0005-0000-0000-000055280000}"/>
    <cellStyle name="Normal 2 2 3 2 2 10 2" xfId="24528" xr:uid="{00000000-0005-0000-0000-000056280000}"/>
    <cellStyle name="Normal 2 2 3 2 2 11" xfId="16382" xr:uid="{00000000-0005-0000-0000-000057280000}"/>
    <cellStyle name="Normal 2 2 3 2 2 2" xfId="175" xr:uid="{00000000-0005-0000-0000-000058280000}"/>
    <cellStyle name="Normal 2 2 3 2 2 2 2" xfId="519" xr:uid="{00000000-0005-0000-0000-000059280000}"/>
    <cellStyle name="Normal 2 2 3 2 2 2 2 2" xfId="1225" xr:uid="{00000000-0005-0000-0000-00005A280000}"/>
    <cellStyle name="Normal 2 2 3 2 2 2 2 2 2" xfId="2635" xr:uid="{00000000-0005-0000-0000-00005B280000}"/>
    <cellStyle name="Normal 2 2 3 2 2 2 2 2 2 2" xfId="5111" xr:uid="{00000000-0005-0000-0000-00005C280000}"/>
    <cellStyle name="Normal 2 2 3 2 2 2 2 2 2 2 2" xfId="13257" xr:uid="{00000000-0005-0000-0000-00005D280000}"/>
    <cellStyle name="Normal 2 2 3 2 2 2 2 2 2 2 2 2" xfId="29553" xr:uid="{00000000-0005-0000-0000-00005E280000}"/>
    <cellStyle name="Normal 2 2 3 2 2 2 2 2 2 2 3" xfId="21407" xr:uid="{00000000-0005-0000-0000-00005F280000}"/>
    <cellStyle name="Normal 2 2 3 2 2 2 2 2 2 3" xfId="7934" xr:uid="{00000000-0005-0000-0000-000060280000}"/>
    <cellStyle name="Normal 2 2 3 2 2 2 2 2 2 3 2" xfId="16080" xr:uid="{00000000-0005-0000-0000-000061280000}"/>
    <cellStyle name="Normal 2 2 3 2 2 2 2 2 2 3 2 2" xfId="32376" xr:uid="{00000000-0005-0000-0000-000062280000}"/>
    <cellStyle name="Normal 2 2 3 2 2 2 2 2 2 3 3" xfId="24230" xr:uid="{00000000-0005-0000-0000-000063280000}"/>
    <cellStyle name="Normal 2 2 3 2 2 2 2 2 2 4" xfId="10781" xr:uid="{00000000-0005-0000-0000-000064280000}"/>
    <cellStyle name="Normal 2 2 3 2 2 2 2 2 2 4 2" xfId="27077" xr:uid="{00000000-0005-0000-0000-000065280000}"/>
    <cellStyle name="Normal 2 2 3 2 2 2 2 2 2 5" xfId="18931" xr:uid="{00000000-0005-0000-0000-000066280000}"/>
    <cellStyle name="Normal 2 2 3 2 2 2 2 2 3" xfId="3893" xr:uid="{00000000-0005-0000-0000-000067280000}"/>
    <cellStyle name="Normal 2 2 3 2 2 2 2 2 3 2" xfId="12039" xr:uid="{00000000-0005-0000-0000-000068280000}"/>
    <cellStyle name="Normal 2 2 3 2 2 2 2 2 3 2 2" xfId="28335" xr:uid="{00000000-0005-0000-0000-000069280000}"/>
    <cellStyle name="Normal 2 2 3 2 2 2 2 2 3 3" xfId="20189" xr:uid="{00000000-0005-0000-0000-00006A280000}"/>
    <cellStyle name="Normal 2 2 3 2 2 2 2 2 4" xfId="6524" xr:uid="{00000000-0005-0000-0000-00006B280000}"/>
    <cellStyle name="Normal 2 2 3 2 2 2 2 2 4 2" xfId="14670" xr:uid="{00000000-0005-0000-0000-00006C280000}"/>
    <cellStyle name="Normal 2 2 3 2 2 2 2 2 4 2 2" xfId="30966" xr:uid="{00000000-0005-0000-0000-00006D280000}"/>
    <cellStyle name="Normal 2 2 3 2 2 2 2 2 4 3" xfId="22820" xr:uid="{00000000-0005-0000-0000-00006E280000}"/>
    <cellStyle name="Normal 2 2 3 2 2 2 2 2 5" xfId="9371" xr:uid="{00000000-0005-0000-0000-00006F280000}"/>
    <cellStyle name="Normal 2 2 3 2 2 2 2 2 5 2" xfId="25667" xr:uid="{00000000-0005-0000-0000-000070280000}"/>
    <cellStyle name="Normal 2 2 3 2 2 2 2 2 6" xfId="17521" xr:uid="{00000000-0005-0000-0000-000071280000}"/>
    <cellStyle name="Normal 2 2 3 2 2 2 2 3" xfId="1930" xr:uid="{00000000-0005-0000-0000-000072280000}"/>
    <cellStyle name="Normal 2 2 3 2 2 2 2 3 2" xfId="4502" xr:uid="{00000000-0005-0000-0000-000073280000}"/>
    <cellStyle name="Normal 2 2 3 2 2 2 2 3 2 2" xfId="12648" xr:uid="{00000000-0005-0000-0000-000074280000}"/>
    <cellStyle name="Normal 2 2 3 2 2 2 2 3 2 2 2" xfId="28944" xr:uid="{00000000-0005-0000-0000-000075280000}"/>
    <cellStyle name="Normal 2 2 3 2 2 2 2 3 2 3" xfId="20798" xr:uid="{00000000-0005-0000-0000-000076280000}"/>
    <cellStyle name="Normal 2 2 3 2 2 2 2 3 3" xfId="7229" xr:uid="{00000000-0005-0000-0000-000077280000}"/>
    <cellStyle name="Normal 2 2 3 2 2 2 2 3 3 2" xfId="15375" xr:uid="{00000000-0005-0000-0000-000078280000}"/>
    <cellStyle name="Normal 2 2 3 2 2 2 2 3 3 2 2" xfId="31671" xr:uid="{00000000-0005-0000-0000-000079280000}"/>
    <cellStyle name="Normal 2 2 3 2 2 2 2 3 3 3" xfId="23525" xr:uid="{00000000-0005-0000-0000-00007A280000}"/>
    <cellStyle name="Normal 2 2 3 2 2 2 2 3 4" xfId="10076" xr:uid="{00000000-0005-0000-0000-00007B280000}"/>
    <cellStyle name="Normal 2 2 3 2 2 2 2 3 4 2" xfId="26372" xr:uid="{00000000-0005-0000-0000-00007C280000}"/>
    <cellStyle name="Normal 2 2 3 2 2 2 2 3 5" xfId="18226" xr:uid="{00000000-0005-0000-0000-00007D280000}"/>
    <cellStyle name="Normal 2 2 3 2 2 2 2 4" xfId="3284" xr:uid="{00000000-0005-0000-0000-00007E280000}"/>
    <cellStyle name="Normal 2 2 3 2 2 2 2 4 2" xfId="11430" xr:uid="{00000000-0005-0000-0000-00007F280000}"/>
    <cellStyle name="Normal 2 2 3 2 2 2 2 4 2 2" xfId="27726" xr:uid="{00000000-0005-0000-0000-000080280000}"/>
    <cellStyle name="Normal 2 2 3 2 2 2 2 4 3" xfId="19580" xr:uid="{00000000-0005-0000-0000-000081280000}"/>
    <cellStyle name="Normal 2 2 3 2 2 2 2 5" xfId="5819" xr:uid="{00000000-0005-0000-0000-000082280000}"/>
    <cellStyle name="Normal 2 2 3 2 2 2 2 5 2" xfId="13965" xr:uid="{00000000-0005-0000-0000-000083280000}"/>
    <cellStyle name="Normal 2 2 3 2 2 2 2 5 2 2" xfId="30261" xr:uid="{00000000-0005-0000-0000-000084280000}"/>
    <cellStyle name="Normal 2 2 3 2 2 2 2 5 3" xfId="22115" xr:uid="{00000000-0005-0000-0000-000085280000}"/>
    <cellStyle name="Normal 2 2 3 2 2 2 2 6" xfId="8666" xr:uid="{00000000-0005-0000-0000-000086280000}"/>
    <cellStyle name="Normal 2 2 3 2 2 2 2 6 2" xfId="24962" xr:uid="{00000000-0005-0000-0000-000087280000}"/>
    <cellStyle name="Normal 2 2 3 2 2 2 2 7" xfId="16816" xr:uid="{00000000-0005-0000-0000-000088280000}"/>
    <cellStyle name="Normal 2 2 3 2 2 2 3" xfId="881" xr:uid="{00000000-0005-0000-0000-000089280000}"/>
    <cellStyle name="Normal 2 2 3 2 2 2 3 2" xfId="2291" xr:uid="{00000000-0005-0000-0000-00008A280000}"/>
    <cellStyle name="Normal 2 2 3 2 2 2 3 2 2" xfId="4815" xr:uid="{00000000-0005-0000-0000-00008B280000}"/>
    <cellStyle name="Normal 2 2 3 2 2 2 3 2 2 2" xfId="12961" xr:uid="{00000000-0005-0000-0000-00008C280000}"/>
    <cellStyle name="Normal 2 2 3 2 2 2 3 2 2 2 2" xfId="29257" xr:uid="{00000000-0005-0000-0000-00008D280000}"/>
    <cellStyle name="Normal 2 2 3 2 2 2 3 2 2 3" xfId="21111" xr:uid="{00000000-0005-0000-0000-00008E280000}"/>
    <cellStyle name="Normal 2 2 3 2 2 2 3 2 3" xfId="7590" xr:uid="{00000000-0005-0000-0000-00008F280000}"/>
    <cellStyle name="Normal 2 2 3 2 2 2 3 2 3 2" xfId="15736" xr:uid="{00000000-0005-0000-0000-000090280000}"/>
    <cellStyle name="Normal 2 2 3 2 2 2 3 2 3 2 2" xfId="32032" xr:uid="{00000000-0005-0000-0000-000091280000}"/>
    <cellStyle name="Normal 2 2 3 2 2 2 3 2 3 3" xfId="23886" xr:uid="{00000000-0005-0000-0000-000092280000}"/>
    <cellStyle name="Normal 2 2 3 2 2 2 3 2 4" xfId="10437" xr:uid="{00000000-0005-0000-0000-000093280000}"/>
    <cellStyle name="Normal 2 2 3 2 2 2 3 2 4 2" xfId="26733" xr:uid="{00000000-0005-0000-0000-000094280000}"/>
    <cellStyle name="Normal 2 2 3 2 2 2 3 2 5" xfId="18587" xr:uid="{00000000-0005-0000-0000-000095280000}"/>
    <cellStyle name="Normal 2 2 3 2 2 2 3 3" xfId="3597" xr:uid="{00000000-0005-0000-0000-000096280000}"/>
    <cellStyle name="Normal 2 2 3 2 2 2 3 3 2" xfId="11743" xr:uid="{00000000-0005-0000-0000-000097280000}"/>
    <cellStyle name="Normal 2 2 3 2 2 2 3 3 2 2" xfId="28039" xr:uid="{00000000-0005-0000-0000-000098280000}"/>
    <cellStyle name="Normal 2 2 3 2 2 2 3 3 3" xfId="19893" xr:uid="{00000000-0005-0000-0000-000099280000}"/>
    <cellStyle name="Normal 2 2 3 2 2 2 3 4" xfId="6180" xr:uid="{00000000-0005-0000-0000-00009A280000}"/>
    <cellStyle name="Normal 2 2 3 2 2 2 3 4 2" xfId="14326" xr:uid="{00000000-0005-0000-0000-00009B280000}"/>
    <cellStyle name="Normal 2 2 3 2 2 2 3 4 2 2" xfId="30622" xr:uid="{00000000-0005-0000-0000-00009C280000}"/>
    <cellStyle name="Normal 2 2 3 2 2 2 3 4 3" xfId="22476" xr:uid="{00000000-0005-0000-0000-00009D280000}"/>
    <cellStyle name="Normal 2 2 3 2 2 2 3 5" xfId="9027" xr:uid="{00000000-0005-0000-0000-00009E280000}"/>
    <cellStyle name="Normal 2 2 3 2 2 2 3 5 2" xfId="25323" xr:uid="{00000000-0005-0000-0000-00009F280000}"/>
    <cellStyle name="Normal 2 2 3 2 2 2 3 6" xfId="17177" xr:uid="{00000000-0005-0000-0000-0000A0280000}"/>
    <cellStyle name="Normal 2 2 3 2 2 2 4" xfId="1586" xr:uid="{00000000-0005-0000-0000-0000A1280000}"/>
    <cellStyle name="Normal 2 2 3 2 2 2 4 2" xfId="4206" xr:uid="{00000000-0005-0000-0000-0000A2280000}"/>
    <cellStyle name="Normal 2 2 3 2 2 2 4 2 2" xfId="12352" xr:uid="{00000000-0005-0000-0000-0000A3280000}"/>
    <cellStyle name="Normal 2 2 3 2 2 2 4 2 2 2" xfId="28648" xr:uid="{00000000-0005-0000-0000-0000A4280000}"/>
    <cellStyle name="Normal 2 2 3 2 2 2 4 2 3" xfId="20502" xr:uid="{00000000-0005-0000-0000-0000A5280000}"/>
    <cellStyle name="Normal 2 2 3 2 2 2 4 3" xfId="6885" xr:uid="{00000000-0005-0000-0000-0000A6280000}"/>
    <cellStyle name="Normal 2 2 3 2 2 2 4 3 2" xfId="15031" xr:uid="{00000000-0005-0000-0000-0000A7280000}"/>
    <cellStyle name="Normal 2 2 3 2 2 2 4 3 2 2" xfId="31327" xr:uid="{00000000-0005-0000-0000-0000A8280000}"/>
    <cellStyle name="Normal 2 2 3 2 2 2 4 3 3" xfId="23181" xr:uid="{00000000-0005-0000-0000-0000A9280000}"/>
    <cellStyle name="Normal 2 2 3 2 2 2 4 4" xfId="9732" xr:uid="{00000000-0005-0000-0000-0000AA280000}"/>
    <cellStyle name="Normal 2 2 3 2 2 2 4 4 2" xfId="26028" xr:uid="{00000000-0005-0000-0000-0000AB280000}"/>
    <cellStyle name="Normal 2 2 3 2 2 2 4 5" xfId="17882" xr:uid="{00000000-0005-0000-0000-0000AC280000}"/>
    <cellStyle name="Normal 2 2 3 2 2 2 5" xfId="2988" xr:uid="{00000000-0005-0000-0000-0000AD280000}"/>
    <cellStyle name="Normal 2 2 3 2 2 2 5 2" xfId="11134" xr:uid="{00000000-0005-0000-0000-0000AE280000}"/>
    <cellStyle name="Normal 2 2 3 2 2 2 5 2 2" xfId="27430" xr:uid="{00000000-0005-0000-0000-0000AF280000}"/>
    <cellStyle name="Normal 2 2 3 2 2 2 5 3" xfId="19284" xr:uid="{00000000-0005-0000-0000-0000B0280000}"/>
    <cellStyle name="Normal 2 2 3 2 2 2 6" xfId="5475" xr:uid="{00000000-0005-0000-0000-0000B1280000}"/>
    <cellStyle name="Normal 2 2 3 2 2 2 6 2" xfId="13621" xr:uid="{00000000-0005-0000-0000-0000B2280000}"/>
    <cellStyle name="Normal 2 2 3 2 2 2 6 2 2" xfId="29917" xr:uid="{00000000-0005-0000-0000-0000B3280000}"/>
    <cellStyle name="Normal 2 2 3 2 2 2 6 3" xfId="21771" xr:uid="{00000000-0005-0000-0000-0000B4280000}"/>
    <cellStyle name="Normal 2 2 3 2 2 2 7" xfId="8322" xr:uid="{00000000-0005-0000-0000-0000B5280000}"/>
    <cellStyle name="Normal 2 2 3 2 2 2 7 2" xfId="24618" xr:uid="{00000000-0005-0000-0000-0000B6280000}"/>
    <cellStyle name="Normal 2 2 3 2 2 2 8" xfId="16472" xr:uid="{00000000-0005-0000-0000-0000B7280000}"/>
    <cellStyle name="Normal 2 2 3 2 2 3" xfId="251" xr:uid="{00000000-0005-0000-0000-0000B8280000}"/>
    <cellStyle name="Normal 2 2 3 2 2 3 2" xfId="595" xr:uid="{00000000-0005-0000-0000-0000B9280000}"/>
    <cellStyle name="Normal 2 2 3 2 2 3 2 2" xfId="1301" xr:uid="{00000000-0005-0000-0000-0000BA280000}"/>
    <cellStyle name="Normal 2 2 3 2 2 3 2 2 2" xfId="2711" xr:uid="{00000000-0005-0000-0000-0000BB280000}"/>
    <cellStyle name="Normal 2 2 3 2 2 3 2 2 2 2" xfId="5185" xr:uid="{00000000-0005-0000-0000-0000BC280000}"/>
    <cellStyle name="Normal 2 2 3 2 2 3 2 2 2 2 2" xfId="13331" xr:uid="{00000000-0005-0000-0000-0000BD280000}"/>
    <cellStyle name="Normal 2 2 3 2 2 3 2 2 2 2 2 2" xfId="29627" xr:uid="{00000000-0005-0000-0000-0000BE280000}"/>
    <cellStyle name="Normal 2 2 3 2 2 3 2 2 2 2 3" xfId="21481" xr:uid="{00000000-0005-0000-0000-0000BF280000}"/>
    <cellStyle name="Normal 2 2 3 2 2 3 2 2 2 3" xfId="8010" xr:uid="{00000000-0005-0000-0000-0000C0280000}"/>
    <cellStyle name="Normal 2 2 3 2 2 3 2 2 2 3 2" xfId="16156" xr:uid="{00000000-0005-0000-0000-0000C1280000}"/>
    <cellStyle name="Normal 2 2 3 2 2 3 2 2 2 3 2 2" xfId="32452" xr:uid="{00000000-0005-0000-0000-0000C2280000}"/>
    <cellStyle name="Normal 2 2 3 2 2 3 2 2 2 3 3" xfId="24306" xr:uid="{00000000-0005-0000-0000-0000C3280000}"/>
    <cellStyle name="Normal 2 2 3 2 2 3 2 2 2 4" xfId="10857" xr:uid="{00000000-0005-0000-0000-0000C4280000}"/>
    <cellStyle name="Normal 2 2 3 2 2 3 2 2 2 4 2" xfId="27153" xr:uid="{00000000-0005-0000-0000-0000C5280000}"/>
    <cellStyle name="Normal 2 2 3 2 2 3 2 2 2 5" xfId="19007" xr:uid="{00000000-0005-0000-0000-0000C6280000}"/>
    <cellStyle name="Normal 2 2 3 2 2 3 2 2 3" xfId="3967" xr:uid="{00000000-0005-0000-0000-0000C7280000}"/>
    <cellStyle name="Normal 2 2 3 2 2 3 2 2 3 2" xfId="12113" xr:uid="{00000000-0005-0000-0000-0000C8280000}"/>
    <cellStyle name="Normal 2 2 3 2 2 3 2 2 3 2 2" xfId="28409" xr:uid="{00000000-0005-0000-0000-0000C9280000}"/>
    <cellStyle name="Normal 2 2 3 2 2 3 2 2 3 3" xfId="20263" xr:uid="{00000000-0005-0000-0000-0000CA280000}"/>
    <cellStyle name="Normal 2 2 3 2 2 3 2 2 4" xfId="6600" xr:uid="{00000000-0005-0000-0000-0000CB280000}"/>
    <cellStyle name="Normal 2 2 3 2 2 3 2 2 4 2" xfId="14746" xr:uid="{00000000-0005-0000-0000-0000CC280000}"/>
    <cellStyle name="Normal 2 2 3 2 2 3 2 2 4 2 2" xfId="31042" xr:uid="{00000000-0005-0000-0000-0000CD280000}"/>
    <cellStyle name="Normal 2 2 3 2 2 3 2 2 4 3" xfId="22896" xr:uid="{00000000-0005-0000-0000-0000CE280000}"/>
    <cellStyle name="Normal 2 2 3 2 2 3 2 2 5" xfId="9447" xr:uid="{00000000-0005-0000-0000-0000CF280000}"/>
    <cellStyle name="Normal 2 2 3 2 2 3 2 2 5 2" xfId="25743" xr:uid="{00000000-0005-0000-0000-0000D0280000}"/>
    <cellStyle name="Normal 2 2 3 2 2 3 2 2 6" xfId="17597" xr:uid="{00000000-0005-0000-0000-0000D1280000}"/>
    <cellStyle name="Normal 2 2 3 2 2 3 2 3" xfId="2006" xr:uid="{00000000-0005-0000-0000-0000D2280000}"/>
    <cellStyle name="Normal 2 2 3 2 2 3 2 3 2" xfId="4576" xr:uid="{00000000-0005-0000-0000-0000D3280000}"/>
    <cellStyle name="Normal 2 2 3 2 2 3 2 3 2 2" xfId="12722" xr:uid="{00000000-0005-0000-0000-0000D4280000}"/>
    <cellStyle name="Normal 2 2 3 2 2 3 2 3 2 2 2" xfId="29018" xr:uid="{00000000-0005-0000-0000-0000D5280000}"/>
    <cellStyle name="Normal 2 2 3 2 2 3 2 3 2 3" xfId="20872" xr:uid="{00000000-0005-0000-0000-0000D6280000}"/>
    <cellStyle name="Normal 2 2 3 2 2 3 2 3 3" xfId="7305" xr:uid="{00000000-0005-0000-0000-0000D7280000}"/>
    <cellStyle name="Normal 2 2 3 2 2 3 2 3 3 2" xfId="15451" xr:uid="{00000000-0005-0000-0000-0000D8280000}"/>
    <cellStyle name="Normal 2 2 3 2 2 3 2 3 3 2 2" xfId="31747" xr:uid="{00000000-0005-0000-0000-0000D9280000}"/>
    <cellStyle name="Normal 2 2 3 2 2 3 2 3 3 3" xfId="23601" xr:uid="{00000000-0005-0000-0000-0000DA280000}"/>
    <cellStyle name="Normal 2 2 3 2 2 3 2 3 4" xfId="10152" xr:uid="{00000000-0005-0000-0000-0000DB280000}"/>
    <cellStyle name="Normal 2 2 3 2 2 3 2 3 4 2" xfId="26448" xr:uid="{00000000-0005-0000-0000-0000DC280000}"/>
    <cellStyle name="Normal 2 2 3 2 2 3 2 3 5" xfId="18302" xr:uid="{00000000-0005-0000-0000-0000DD280000}"/>
    <cellStyle name="Normal 2 2 3 2 2 3 2 4" xfId="3358" xr:uid="{00000000-0005-0000-0000-0000DE280000}"/>
    <cellStyle name="Normal 2 2 3 2 2 3 2 4 2" xfId="11504" xr:uid="{00000000-0005-0000-0000-0000DF280000}"/>
    <cellStyle name="Normal 2 2 3 2 2 3 2 4 2 2" xfId="27800" xr:uid="{00000000-0005-0000-0000-0000E0280000}"/>
    <cellStyle name="Normal 2 2 3 2 2 3 2 4 3" xfId="19654" xr:uid="{00000000-0005-0000-0000-0000E1280000}"/>
    <cellStyle name="Normal 2 2 3 2 2 3 2 5" xfId="5895" xr:uid="{00000000-0005-0000-0000-0000E2280000}"/>
    <cellStyle name="Normal 2 2 3 2 2 3 2 5 2" xfId="14041" xr:uid="{00000000-0005-0000-0000-0000E3280000}"/>
    <cellStyle name="Normal 2 2 3 2 2 3 2 5 2 2" xfId="30337" xr:uid="{00000000-0005-0000-0000-0000E4280000}"/>
    <cellStyle name="Normal 2 2 3 2 2 3 2 5 3" xfId="22191" xr:uid="{00000000-0005-0000-0000-0000E5280000}"/>
    <cellStyle name="Normal 2 2 3 2 2 3 2 6" xfId="8742" xr:uid="{00000000-0005-0000-0000-0000E6280000}"/>
    <cellStyle name="Normal 2 2 3 2 2 3 2 6 2" xfId="25038" xr:uid="{00000000-0005-0000-0000-0000E7280000}"/>
    <cellStyle name="Normal 2 2 3 2 2 3 2 7" xfId="16892" xr:uid="{00000000-0005-0000-0000-0000E8280000}"/>
    <cellStyle name="Normal 2 2 3 2 2 3 3" xfId="957" xr:uid="{00000000-0005-0000-0000-0000E9280000}"/>
    <cellStyle name="Normal 2 2 3 2 2 3 3 2" xfId="2367" xr:uid="{00000000-0005-0000-0000-0000EA280000}"/>
    <cellStyle name="Normal 2 2 3 2 2 3 3 2 2" xfId="4889" xr:uid="{00000000-0005-0000-0000-0000EB280000}"/>
    <cellStyle name="Normal 2 2 3 2 2 3 3 2 2 2" xfId="13035" xr:uid="{00000000-0005-0000-0000-0000EC280000}"/>
    <cellStyle name="Normal 2 2 3 2 2 3 3 2 2 2 2" xfId="29331" xr:uid="{00000000-0005-0000-0000-0000ED280000}"/>
    <cellStyle name="Normal 2 2 3 2 2 3 3 2 2 3" xfId="21185" xr:uid="{00000000-0005-0000-0000-0000EE280000}"/>
    <cellStyle name="Normal 2 2 3 2 2 3 3 2 3" xfId="7666" xr:uid="{00000000-0005-0000-0000-0000EF280000}"/>
    <cellStyle name="Normal 2 2 3 2 2 3 3 2 3 2" xfId="15812" xr:uid="{00000000-0005-0000-0000-0000F0280000}"/>
    <cellStyle name="Normal 2 2 3 2 2 3 3 2 3 2 2" xfId="32108" xr:uid="{00000000-0005-0000-0000-0000F1280000}"/>
    <cellStyle name="Normal 2 2 3 2 2 3 3 2 3 3" xfId="23962" xr:uid="{00000000-0005-0000-0000-0000F2280000}"/>
    <cellStyle name="Normal 2 2 3 2 2 3 3 2 4" xfId="10513" xr:uid="{00000000-0005-0000-0000-0000F3280000}"/>
    <cellStyle name="Normal 2 2 3 2 2 3 3 2 4 2" xfId="26809" xr:uid="{00000000-0005-0000-0000-0000F4280000}"/>
    <cellStyle name="Normal 2 2 3 2 2 3 3 2 5" xfId="18663" xr:uid="{00000000-0005-0000-0000-0000F5280000}"/>
    <cellStyle name="Normal 2 2 3 2 2 3 3 3" xfId="3671" xr:uid="{00000000-0005-0000-0000-0000F6280000}"/>
    <cellStyle name="Normal 2 2 3 2 2 3 3 3 2" xfId="11817" xr:uid="{00000000-0005-0000-0000-0000F7280000}"/>
    <cellStyle name="Normal 2 2 3 2 2 3 3 3 2 2" xfId="28113" xr:uid="{00000000-0005-0000-0000-0000F8280000}"/>
    <cellStyle name="Normal 2 2 3 2 2 3 3 3 3" xfId="19967" xr:uid="{00000000-0005-0000-0000-0000F9280000}"/>
    <cellStyle name="Normal 2 2 3 2 2 3 3 4" xfId="6256" xr:uid="{00000000-0005-0000-0000-0000FA280000}"/>
    <cellStyle name="Normal 2 2 3 2 2 3 3 4 2" xfId="14402" xr:uid="{00000000-0005-0000-0000-0000FB280000}"/>
    <cellStyle name="Normal 2 2 3 2 2 3 3 4 2 2" xfId="30698" xr:uid="{00000000-0005-0000-0000-0000FC280000}"/>
    <cellStyle name="Normal 2 2 3 2 2 3 3 4 3" xfId="22552" xr:uid="{00000000-0005-0000-0000-0000FD280000}"/>
    <cellStyle name="Normal 2 2 3 2 2 3 3 5" xfId="9103" xr:uid="{00000000-0005-0000-0000-0000FE280000}"/>
    <cellStyle name="Normal 2 2 3 2 2 3 3 5 2" xfId="25399" xr:uid="{00000000-0005-0000-0000-0000FF280000}"/>
    <cellStyle name="Normal 2 2 3 2 2 3 3 6" xfId="17253" xr:uid="{00000000-0005-0000-0000-000000290000}"/>
    <cellStyle name="Normal 2 2 3 2 2 3 4" xfId="1662" xr:uid="{00000000-0005-0000-0000-000001290000}"/>
    <cellStyle name="Normal 2 2 3 2 2 3 4 2" xfId="4280" xr:uid="{00000000-0005-0000-0000-000002290000}"/>
    <cellStyle name="Normal 2 2 3 2 2 3 4 2 2" xfId="12426" xr:uid="{00000000-0005-0000-0000-000003290000}"/>
    <cellStyle name="Normal 2 2 3 2 2 3 4 2 2 2" xfId="28722" xr:uid="{00000000-0005-0000-0000-000004290000}"/>
    <cellStyle name="Normal 2 2 3 2 2 3 4 2 3" xfId="20576" xr:uid="{00000000-0005-0000-0000-000005290000}"/>
    <cellStyle name="Normal 2 2 3 2 2 3 4 3" xfId="6961" xr:uid="{00000000-0005-0000-0000-000006290000}"/>
    <cellStyle name="Normal 2 2 3 2 2 3 4 3 2" xfId="15107" xr:uid="{00000000-0005-0000-0000-000007290000}"/>
    <cellStyle name="Normal 2 2 3 2 2 3 4 3 2 2" xfId="31403" xr:uid="{00000000-0005-0000-0000-000008290000}"/>
    <cellStyle name="Normal 2 2 3 2 2 3 4 3 3" xfId="23257" xr:uid="{00000000-0005-0000-0000-000009290000}"/>
    <cellStyle name="Normal 2 2 3 2 2 3 4 4" xfId="9808" xr:uid="{00000000-0005-0000-0000-00000A290000}"/>
    <cellStyle name="Normal 2 2 3 2 2 3 4 4 2" xfId="26104" xr:uid="{00000000-0005-0000-0000-00000B290000}"/>
    <cellStyle name="Normal 2 2 3 2 2 3 4 5" xfId="17958" xr:uid="{00000000-0005-0000-0000-00000C290000}"/>
    <cellStyle name="Normal 2 2 3 2 2 3 5" xfId="3062" xr:uid="{00000000-0005-0000-0000-00000D290000}"/>
    <cellStyle name="Normal 2 2 3 2 2 3 5 2" xfId="11208" xr:uid="{00000000-0005-0000-0000-00000E290000}"/>
    <cellStyle name="Normal 2 2 3 2 2 3 5 2 2" xfId="27504" xr:uid="{00000000-0005-0000-0000-00000F290000}"/>
    <cellStyle name="Normal 2 2 3 2 2 3 5 3" xfId="19358" xr:uid="{00000000-0005-0000-0000-000010290000}"/>
    <cellStyle name="Normal 2 2 3 2 2 3 6" xfId="5551" xr:uid="{00000000-0005-0000-0000-000011290000}"/>
    <cellStyle name="Normal 2 2 3 2 2 3 6 2" xfId="13697" xr:uid="{00000000-0005-0000-0000-000012290000}"/>
    <cellStyle name="Normal 2 2 3 2 2 3 6 2 2" xfId="29993" xr:uid="{00000000-0005-0000-0000-000013290000}"/>
    <cellStyle name="Normal 2 2 3 2 2 3 6 3" xfId="21847" xr:uid="{00000000-0005-0000-0000-000014290000}"/>
    <cellStyle name="Normal 2 2 3 2 2 3 7" xfId="8398" xr:uid="{00000000-0005-0000-0000-000015290000}"/>
    <cellStyle name="Normal 2 2 3 2 2 3 7 2" xfId="24694" xr:uid="{00000000-0005-0000-0000-000016290000}"/>
    <cellStyle name="Normal 2 2 3 2 2 3 8" xfId="16548" xr:uid="{00000000-0005-0000-0000-000017290000}"/>
    <cellStyle name="Normal 2 2 3 2 2 4" xfId="339" xr:uid="{00000000-0005-0000-0000-000018290000}"/>
    <cellStyle name="Normal 2 2 3 2 2 4 2" xfId="683" xr:uid="{00000000-0005-0000-0000-000019290000}"/>
    <cellStyle name="Normal 2 2 3 2 2 4 2 2" xfId="1389" xr:uid="{00000000-0005-0000-0000-00001A290000}"/>
    <cellStyle name="Normal 2 2 3 2 2 4 2 2 2" xfId="2799" xr:uid="{00000000-0005-0000-0000-00001B290000}"/>
    <cellStyle name="Normal 2 2 3 2 2 4 2 2 2 2" xfId="5259" xr:uid="{00000000-0005-0000-0000-00001C290000}"/>
    <cellStyle name="Normal 2 2 3 2 2 4 2 2 2 2 2" xfId="13405" xr:uid="{00000000-0005-0000-0000-00001D290000}"/>
    <cellStyle name="Normal 2 2 3 2 2 4 2 2 2 2 2 2" xfId="29701" xr:uid="{00000000-0005-0000-0000-00001E290000}"/>
    <cellStyle name="Normal 2 2 3 2 2 4 2 2 2 2 3" xfId="21555" xr:uid="{00000000-0005-0000-0000-00001F290000}"/>
    <cellStyle name="Normal 2 2 3 2 2 4 2 2 2 3" xfId="8098" xr:uid="{00000000-0005-0000-0000-000020290000}"/>
    <cellStyle name="Normal 2 2 3 2 2 4 2 2 2 3 2" xfId="16244" xr:uid="{00000000-0005-0000-0000-000021290000}"/>
    <cellStyle name="Normal 2 2 3 2 2 4 2 2 2 3 2 2" xfId="32540" xr:uid="{00000000-0005-0000-0000-000022290000}"/>
    <cellStyle name="Normal 2 2 3 2 2 4 2 2 2 3 3" xfId="24394" xr:uid="{00000000-0005-0000-0000-000023290000}"/>
    <cellStyle name="Normal 2 2 3 2 2 4 2 2 2 4" xfId="10945" xr:uid="{00000000-0005-0000-0000-000024290000}"/>
    <cellStyle name="Normal 2 2 3 2 2 4 2 2 2 4 2" xfId="27241" xr:uid="{00000000-0005-0000-0000-000025290000}"/>
    <cellStyle name="Normal 2 2 3 2 2 4 2 2 2 5" xfId="19095" xr:uid="{00000000-0005-0000-0000-000026290000}"/>
    <cellStyle name="Normal 2 2 3 2 2 4 2 2 3" xfId="4041" xr:uid="{00000000-0005-0000-0000-000027290000}"/>
    <cellStyle name="Normal 2 2 3 2 2 4 2 2 3 2" xfId="12187" xr:uid="{00000000-0005-0000-0000-000028290000}"/>
    <cellStyle name="Normal 2 2 3 2 2 4 2 2 3 2 2" xfId="28483" xr:uid="{00000000-0005-0000-0000-000029290000}"/>
    <cellStyle name="Normal 2 2 3 2 2 4 2 2 3 3" xfId="20337" xr:uid="{00000000-0005-0000-0000-00002A290000}"/>
    <cellStyle name="Normal 2 2 3 2 2 4 2 2 4" xfId="6688" xr:uid="{00000000-0005-0000-0000-00002B290000}"/>
    <cellStyle name="Normal 2 2 3 2 2 4 2 2 4 2" xfId="14834" xr:uid="{00000000-0005-0000-0000-00002C290000}"/>
    <cellStyle name="Normal 2 2 3 2 2 4 2 2 4 2 2" xfId="31130" xr:uid="{00000000-0005-0000-0000-00002D290000}"/>
    <cellStyle name="Normal 2 2 3 2 2 4 2 2 4 3" xfId="22984" xr:uid="{00000000-0005-0000-0000-00002E290000}"/>
    <cellStyle name="Normal 2 2 3 2 2 4 2 2 5" xfId="9535" xr:uid="{00000000-0005-0000-0000-00002F290000}"/>
    <cellStyle name="Normal 2 2 3 2 2 4 2 2 5 2" xfId="25831" xr:uid="{00000000-0005-0000-0000-000030290000}"/>
    <cellStyle name="Normal 2 2 3 2 2 4 2 2 6" xfId="17685" xr:uid="{00000000-0005-0000-0000-000031290000}"/>
    <cellStyle name="Normal 2 2 3 2 2 4 2 3" xfId="2094" xr:uid="{00000000-0005-0000-0000-000032290000}"/>
    <cellStyle name="Normal 2 2 3 2 2 4 2 3 2" xfId="4650" xr:uid="{00000000-0005-0000-0000-000033290000}"/>
    <cellStyle name="Normal 2 2 3 2 2 4 2 3 2 2" xfId="12796" xr:uid="{00000000-0005-0000-0000-000034290000}"/>
    <cellStyle name="Normal 2 2 3 2 2 4 2 3 2 2 2" xfId="29092" xr:uid="{00000000-0005-0000-0000-000035290000}"/>
    <cellStyle name="Normal 2 2 3 2 2 4 2 3 2 3" xfId="20946" xr:uid="{00000000-0005-0000-0000-000036290000}"/>
    <cellStyle name="Normal 2 2 3 2 2 4 2 3 3" xfId="7393" xr:uid="{00000000-0005-0000-0000-000037290000}"/>
    <cellStyle name="Normal 2 2 3 2 2 4 2 3 3 2" xfId="15539" xr:uid="{00000000-0005-0000-0000-000038290000}"/>
    <cellStyle name="Normal 2 2 3 2 2 4 2 3 3 2 2" xfId="31835" xr:uid="{00000000-0005-0000-0000-000039290000}"/>
    <cellStyle name="Normal 2 2 3 2 2 4 2 3 3 3" xfId="23689" xr:uid="{00000000-0005-0000-0000-00003A290000}"/>
    <cellStyle name="Normal 2 2 3 2 2 4 2 3 4" xfId="10240" xr:uid="{00000000-0005-0000-0000-00003B290000}"/>
    <cellStyle name="Normal 2 2 3 2 2 4 2 3 4 2" xfId="26536" xr:uid="{00000000-0005-0000-0000-00003C290000}"/>
    <cellStyle name="Normal 2 2 3 2 2 4 2 3 5" xfId="18390" xr:uid="{00000000-0005-0000-0000-00003D290000}"/>
    <cellStyle name="Normal 2 2 3 2 2 4 2 4" xfId="3432" xr:uid="{00000000-0005-0000-0000-00003E290000}"/>
    <cellStyle name="Normal 2 2 3 2 2 4 2 4 2" xfId="11578" xr:uid="{00000000-0005-0000-0000-00003F290000}"/>
    <cellStyle name="Normal 2 2 3 2 2 4 2 4 2 2" xfId="27874" xr:uid="{00000000-0005-0000-0000-000040290000}"/>
    <cellStyle name="Normal 2 2 3 2 2 4 2 4 3" xfId="19728" xr:uid="{00000000-0005-0000-0000-000041290000}"/>
    <cellStyle name="Normal 2 2 3 2 2 4 2 5" xfId="5983" xr:uid="{00000000-0005-0000-0000-000042290000}"/>
    <cellStyle name="Normal 2 2 3 2 2 4 2 5 2" xfId="14129" xr:uid="{00000000-0005-0000-0000-000043290000}"/>
    <cellStyle name="Normal 2 2 3 2 2 4 2 5 2 2" xfId="30425" xr:uid="{00000000-0005-0000-0000-000044290000}"/>
    <cellStyle name="Normal 2 2 3 2 2 4 2 5 3" xfId="22279" xr:uid="{00000000-0005-0000-0000-000045290000}"/>
    <cellStyle name="Normal 2 2 3 2 2 4 2 6" xfId="8830" xr:uid="{00000000-0005-0000-0000-000046290000}"/>
    <cellStyle name="Normal 2 2 3 2 2 4 2 6 2" xfId="25126" xr:uid="{00000000-0005-0000-0000-000047290000}"/>
    <cellStyle name="Normal 2 2 3 2 2 4 2 7" xfId="16980" xr:uid="{00000000-0005-0000-0000-000048290000}"/>
    <cellStyle name="Normal 2 2 3 2 2 4 3" xfId="1045" xr:uid="{00000000-0005-0000-0000-000049290000}"/>
    <cellStyle name="Normal 2 2 3 2 2 4 3 2" xfId="2455" xr:uid="{00000000-0005-0000-0000-00004A290000}"/>
    <cellStyle name="Normal 2 2 3 2 2 4 3 2 2" xfId="4963" xr:uid="{00000000-0005-0000-0000-00004B290000}"/>
    <cellStyle name="Normal 2 2 3 2 2 4 3 2 2 2" xfId="13109" xr:uid="{00000000-0005-0000-0000-00004C290000}"/>
    <cellStyle name="Normal 2 2 3 2 2 4 3 2 2 2 2" xfId="29405" xr:uid="{00000000-0005-0000-0000-00004D290000}"/>
    <cellStyle name="Normal 2 2 3 2 2 4 3 2 2 3" xfId="21259" xr:uid="{00000000-0005-0000-0000-00004E290000}"/>
    <cellStyle name="Normal 2 2 3 2 2 4 3 2 3" xfId="7754" xr:uid="{00000000-0005-0000-0000-00004F290000}"/>
    <cellStyle name="Normal 2 2 3 2 2 4 3 2 3 2" xfId="15900" xr:uid="{00000000-0005-0000-0000-000050290000}"/>
    <cellStyle name="Normal 2 2 3 2 2 4 3 2 3 2 2" xfId="32196" xr:uid="{00000000-0005-0000-0000-000051290000}"/>
    <cellStyle name="Normal 2 2 3 2 2 4 3 2 3 3" xfId="24050" xr:uid="{00000000-0005-0000-0000-000052290000}"/>
    <cellStyle name="Normal 2 2 3 2 2 4 3 2 4" xfId="10601" xr:uid="{00000000-0005-0000-0000-000053290000}"/>
    <cellStyle name="Normal 2 2 3 2 2 4 3 2 4 2" xfId="26897" xr:uid="{00000000-0005-0000-0000-000054290000}"/>
    <cellStyle name="Normal 2 2 3 2 2 4 3 2 5" xfId="18751" xr:uid="{00000000-0005-0000-0000-000055290000}"/>
    <cellStyle name="Normal 2 2 3 2 2 4 3 3" xfId="3745" xr:uid="{00000000-0005-0000-0000-000056290000}"/>
    <cellStyle name="Normal 2 2 3 2 2 4 3 3 2" xfId="11891" xr:uid="{00000000-0005-0000-0000-000057290000}"/>
    <cellStyle name="Normal 2 2 3 2 2 4 3 3 2 2" xfId="28187" xr:uid="{00000000-0005-0000-0000-000058290000}"/>
    <cellStyle name="Normal 2 2 3 2 2 4 3 3 3" xfId="20041" xr:uid="{00000000-0005-0000-0000-000059290000}"/>
    <cellStyle name="Normal 2 2 3 2 2 4 3 4" xfId="6344" xr:uid="{00000000-0005-0000-0000-00005A290000}"/>
    <cellStyle name="Normal 2 2 3 2 2 4 3 4 2" xfId="14490" xr:uid="{00000000-0005-0000-0000-00005B290000}"/>
    <cellStyle name="Normal 2 2 3 2 2 4 3 4 2 2" xfId="30786" xr:uid="{00000000-0005-0000-0000-00005C290000}"/>
    <cellStyle name="Normal 2 2 3 2 2 4 3 4 3" xfId="22640" xr:uid="{00000000-0005-0000-0000-00005D290000}"/>
    <cellStyle name="Normal 2 2 3 2 2 4 3 5" xfId="9191" xr:uid="{00000000-0005-0000-0000-00005E290000}"/>
    <cellStyle name="Normal 2 2 3 2 2 4 3 5 2" xfId="25487" xr:uid="{00000000-0005-0000-0000-00005F290000}"/>
    <cellStyle name="Normal 2 2 3 2 2 4 3 6" xfId="17341" xr:uid="{00000000-0005-0000-0000-000060290000}"/>
    <cellStyle name="Normal 2 2 3 2 2 4 4" xfId="1750" xr:uid="{00000000-0005-0000-0000-000061290000}"/>
    <cellStyle name="Normal 2 2 3 2 2 4 4 2" xfId="4354" xr:uid="{00000000-0005-0000-0000-000062290000}"/>
    <cellStyle name="Normal 2 2 3 2 2 4 4 2 2" xfId="12500" xr:uid="{00000000-0005-0000-0000-000063290000}"/>
    <cellStyle name="Normal 2 2 3 2 2 4 4 2 2 2" xfId="28796" xr:uid="{00000000-0005-0000-0000-000064290000}"/>
    <cellStyle name="Normal 2 2 3 2 2 4 4 2 3" xfId="20650" xr:uid="{00000000-0005-0000-0000-000065290000}"/>
    <cellStyle name="Normal 2 2 3 2 2 4 4 3" xfId="7049" xr:uid="{00000000-0005-0000-0000-000066290000}"/>
    <cellStyle name="Normal 2 2 3 2 2 4 4 3 2" xfId="15195" xr:uid="{00000000-0005-0000-0000-000067290000}"/>
    <cellStyle name="Normal 2 2 3 2 2 4 4 3 2 2" xfId="31491" xr:uid="{00000000-0005-0000-0000-000068290000}"/>
    <cellStyle name="Normal 2 2 3 2 2 4 4 3 3" xfId="23345" xr:uid="{00000000-0005-0000-0000-000069290000}"/>
    <cellStyle name="Normal 2 2 3 2 2 4 4 4" xfId="9896" xr:uid="{00000000-0005-0000-0000-00006A290000}"/>
    <cellStyle name="Normal 2 2 3 2 2 4 4 4 2" xfId="26192" xr:uid="{00000000-0005-0000-0000-00006B290000}"/>
    <cellStyle name="Normal 2 2 3 2 2 4 4 5" xfId="18046" xr:uid="{00000000-0005-0000-0000-00006C290000}"/>
    <cellStyle name="Normal 2 2 3 2 2 4 5" xfId="3136" xr:uid="{00000000-0005-0000-0000-00006D290000}"/>
    <cellStyle name="Normal 2 2 3 2 2 4 5 2" xfId="11282" xr:uid="{00000000-0005-0000-0000-00006E290000}"/>
    <cellStyle name="Normal 2 2 3 2 2 4 5 2 2" xfId="27578" xr:uid="{00000000-0005-0000-0000-00006F290000}"/>
    <cellStyle name="Normal 2 2 3 2 2 4 5 3" xfId="19432" xr:uid="{00000000-0005-0000-0000-000070290000}"/>
    <cellStyle name="Normal 2 2 3 2 2 4 6" xfId="5639" xr:uid="{00000000-0005-0000-0000-000071290000}"/>
    <cellStyle name="Normal 2 2 3 2 2 4 6 2" xfId="13785" xr:uid="{00000000-0005-0000-0000-000072290000}"/>
    <cellStyle name="Normal 2 2 3 2 2 4 6 2 2" xfId="30081" xr:uid="{00000000-0005-0000-0000-000073290000}"/>
    <cellStyle name="Normal 2 2 3 2 2 4 6 3" xfId="21935" xr:uid="{00000000-0005-0000-0000-000074290000}"/>
    <cellStyle name="Normal 2 2 3 2 2 4 7" xfId="8486" xr:uid="{00000000-0005-0000-0000-000075290000}"/>
    <cellStyle name="Normal 2 2 3 2 2 4 7 2" xfId="24782" xr:uid="{00000000-0005-0000-0000-000076290000}"/>
    <cellStyle name="Normal 2 2 3 2 2 4 8" xfId="16636" xr:uid="{00000000-0005-0000-0000-000077290000}"/>
    <cellStyle name="Normal 2 2 3 2 2 5" xfId="429" xr:uid="{00000000-0005-0000-0000-000078290000}"/>
    <cellStyle name="Normal 2 2 3 2 2 5 2" xfId="1135" xr:uid="{00000000-0005-0000-0000-000079290000}"/>
    <cellStyle name="Normal 2 2 3 2 2 5 2 2" xfId="2545" xr:uid="{00000000-0005-0000-0000-00007A290000}"/>
    <cellStyle name="Normal 2 2 3 2 2 5 2 2 2" xfId="5037" xr:uid="{00000000-0005-0000-0000-00007B290000}"/>
    <cellStyle name="Normal 2 2 3 2 2 5 2 2 2 2" xfId="13183" xr:uid="{00000000-0005-0000-0000-00007C290000}"/>
    <cellStyle name="Normal 2 2 3 2 2 5 2 2 2 2 2" xfId="29479" xr:uid="{00000000-0005-0000-0000-00007D290000}"/>
    <cellStyle name="Normal 2 2 3 2 2 5 2 2 2 3" xfId="21333" xr:uid="{00000000-0005-0000-0000-00007E290000}"/>
    <cellStyle name="Normal 2 2 3 2 2 5 2 2 3" xfId="7844" xr:uid="{00000000-0005-0000-0000-00007F290000}"/>
    <cellStyle name="Normal 2 2 3 2 2 5 2 2 3 2" xfId="15990" xr:uid="{00000000-0005-0000-0000-000080290000}"/>
    <cellStyle name="Normal 2 2 3 2 2 5 2 2 3 2 2" xfId="32286" xr:uid="{00000000-0005-0000-0000-000081290000}"/>
    <cellStyle name="Normal 2 2 3 2 2 5 2 2 3 3" xfId="24140" xr:uid="{00000000-0005-0000-0000-000082290000}"/>
    <cellStyle name="Normal 2 2 3 2 2 5 2 2 4" xfId="10691" xr:uid="{00000000-0005-0000-0000-000083290000}"/>
    <cellStyle name="Normal 2 2 3 2 2 5 2 2 4 2" xfId="26987" xr:uid="{00000000-0005-0000-0000-000084290000}"/>
    <cellStyle name="Normal 2 2 3 2 2 5 2 2 5" xfId="18841" xr:uid="{00000000-0005-0000-0000-000085290000}"/>
    <cellStyle name="Normal 2 2 3 2 2 5 2 3" xfId="3819" xr:uid="{00000000-0005-0000-0000-000086290000}"/>
    <cellStyle name="Normal 2 2 3 2 2 5 2 3 2" xfId="11965" xr:uid="{00000000-0005-0000-0000-000087290000}"/>
    <cellStyle name="Normal 2 2 3 2 2 5 2 3 2 2" xfId="28261" xr:uid="{00000000-0005-0000-0000-000088290000}"/>
    <cellStyle name="Normal 2 2 3 2 2 5 2 3 3" xfId="20115" xr:uid="{00000000-0005-0000-0000-000089290000}"/>
    <cellStyle name="Normal 2 2 3 2 2 5 2 4" xfId="6434" xr:uid="{00000000-0005-0000-0000-00008A290000}"/>
    <cellStyle name="Normal 2 2 3 2 2 5 2 4 2" xfId="14580" xr:uid="{00000000-0005-0000-0000-00008B290000}"/>
    <cellStyle name="Normal 2 2 3 2 2 5 2 4 2 2" xfId="30876" xr:uid="{00000000-0005-0000-0000-00008C290000}"/>
    <cellStyle name="Normal 2 2 3 2 2 5 2 4 3" xfId="22730" xr:uid="{00000000-0005-0000-0000-00008D290000}"/>
    <cellStyle name="Normal 2 2 3 2 2 5 2 5" xfId="9281" xr:uid="{00000000-0005-0000-0000-00008E290000}"/>
    <cellStyle name="Normal 2 2 3 2 2 5 2 5 2" xfId="25577" xr:uid="{00000000-0005-0000-0000-00008F290000}"/>
    <cellStyle name="Normal 2 2 3 2 2 5 2 6" xfId="17431" xr:uid="{00000000-0005-0000-0000-000090290000}"/>
    <cellStyle name="Normal 2 2 3 2 2 5 3" xfId="1840" xr:uid="{00000000-0005-0000-0000-000091290000}"/>
    <cellStyle name="Normal 2 2 3 2 2 5 3 2" xfId="4428" xr:uid="{00000000-0005-0000-0000-000092290000}"/>
    <cellStyle name="Normal 2 2 3 2 2 5 3 2 2" xfId="12574" xr:uid="{00000000-0005-0000-0000-000093290000}"/>
    <cellStyle name="Normal 2 2 3 2 2 5 3 2 2 2" xfId="28870" xr:uid="{00000000-0005-0000-0000-000094290000}"/>
    <cellStyle name="Normal 2 2 3 2 2 5 3 2 3" xfId="20724" xr:uid="{00000000-0005-0000-0000-000095290000}"/>
    <cellStyle name="Normal 2 2 3 2 2 5 3 3" xfId="7139" xr:uid="{00000000-0005-0000-0000-000096290000}"/>
    <cellStyle name="Normal 2 2 3 2 2 5 3 3 2" xfId="15285" xr:uid="{00000000-0005-0000-0000-000097290000}"/>
    <cellStyle name="Normal 2 2 3 2 2 5 3 3 2 2" xfId="31581" xr:uid="{00000000-0005-0000-0000-000098290000}"/>
    <cellStyle name="Normal 2 2 3 2 2 5 3 3 3" xfId="23435" xr:uid="{00000000-0005-0000-0000-000099290000}"/>
    <cellStyle name="Normal 2 2 3 2 2 5 3 4" xfId="9986" xr:uid="{00000000-0005-0000-0000-00009A290000}"/>
    <cellStyle name="Normal 2 2 3 2 2 5 3 4 2" xfId="26282" xr:uid="{00000000-0005-0000-0000-00009B290000}"/>
    <cellStyle name="Normal 2 2 3 2 2 5 3 5" xfId="18136" xr:uid="{00000000-0005-0000-0000-00009C290000}"/>
    <cellStyle name="Normal 2 2 3 2 2 5 4" xfId="3210" xr:uid="{00000000-0005-0000-0000-00009D290000}"/>
    <cellStyle name="Normal 2 2 3 2 2 5 4 2" xfId="11356" xr:uid="{00000000-0005-0000-0000-00009E290000}"/>
    <cellStyle name="Normal 2 2 3 2 2 5 4 2 2" xfId="27652" xr:uid="{00000000-0005-0000-0000-00009F290000}"/>
    <cellStyle name="Normal 2 2 3 2 2 5 4 3" xfId="19506" xr:uid="{00000000-0005-0000-0000-0000A0290000}"/>
    <cellStyle name="Normal 2 2 3 2 2 5 5" xfId="5729" xr:uid="{00000000-0005-0000-0000-0000A1290000}"/>
    <cellStyle name="Normal 2 2 3 2 2 5 5 2" xfId="13875" xr:uid="{00000000-0005-0000-0000-0000A2290000}"/>
    <cellStyle name="Normal 2 2 3 2 2 5 5 2 2" xfId="30171" xr:uid="{00000000-0005-0000-0000-0000A3290000}"/>
    <cellStyle name="Normal 2 2 3 2 2 5 5 3" xfId="22025" xr:uid="{00000000-0005-0000-0000-0000A4290000}"/>
    <cellStyle name="Normal 2 2 3 2 2 5 6" xfId="8576" xr:uid="{00000000-0005-0000-0000-0000A5290000}"/>
    <cellStyle name="Normal 2 2 3 2 2 5 6 2" xfId="24872" xr:uid="{00000000-0005-0000-0000-0000A6290000}"/>
    <cellStyle name="Normal 2 2 3 2 2 5 7" xfId="16726" xr:uid="{00000000-0005-0000-0000-0000A7290000}"/>
    <cellStyle name="Normal 2 2 3 2 2 6" xfId="791" xr:uid="{00000000-0005-0000-0000-0000A8290000}"/>
    <cellStyle name="Normal 2 2 3 2 2 6 2" xfId="2201" xr:uid="{00000000-0005-0000-0000-0000A9290000}"/>
    <cellStyle name="Normal 2 2 3 2 2 6 2 2" xfId="4741" xr:uid="{00000000-0005-0000-0000-0000AA290000}"/>
    <cellStyle name="Normal 2 2 3 2 2 6 2 2 2" xfId="12887" xr:uid="{00000000-0005-0000-0000-0000AB290000}"/>
    <cellStyle name="Normal 2 2 3 2 2 6 2 2 2 2" xfId="29183" xr:uid="{00000000-0005-0000-0000-0000AC290000}"/>
    <cellStyle name="Normal 2 2 3 2 2 6 2 2 3" xfId="21037" xr:uid="{00000000-0005-0000-0000-0000AD290000}"/>
    <cellStyle name="Normal 2 2 3 2 2 6 2 3" xfId="7500" xr:uid="{00000000-0005-0000-0000-0000AE290000}"/>
    <cellStyle name="Normal 2 2 3 2 2 6 2 3 2" xfId="15646" xr:uid="{00000000-0005-0000-0000-0000AF290000}"/>
    <cellStyle name="Normal 2 2 3 2 2 6 2 3 2 2" xfId="31942" xr:uid="{00000000-0005-0000-0000-0000B0290000}"/>
    <cellStyle name="Normal 2 2 3 2 2 6 2 3 3" xfId="23796" xr:uid="{00000000-0005-0000-0000-0000B1290000}"/>
    <cellStyle name="Normal 2 2 3 2 2 6 2 4" xfId="10347" xr:uid="{00000000-0005-0000-0000-0000B2290000}"/>
    <cellStyle name="Normal 2 2 3 2 2 6 2 4 2" xfId="26643" xr:uid="{00000000-0005-0000-0000-0000B3290000}"/>
    <cellStyle name="Normal 2 2 3 2 2 6 2 5" xfId="18497" xr:uid="{00000000-0005-0000-0000-0000B4290000}"/>
    <cellStyle name="Normal 2 2 3 2 2 6 3" xfId="3523" xr:uid="{00000000-0005-0000-0000-0000B5290000}"/>
    <cellStyle name="Normal 2 2 3 2 2 6 3 2" xfId="11669" xr:uid="{00000000-0005-0000-0000-0000B6290000}"/>
    <cellStyle name="Normal 2 2 3 2 2 6 3 2 2" xfId="27965" xr:uid="{00000000-0005-0000-0000-0000B7290000}"/>
    <cellStyle name="Normal 2 2 3 2 2 6 3 3" xfId="19819" xr:uid="{00000000-0005-0000-0000-0000B8290000}"/>
    <cellStyle name="Normal 2 2 3 2 2 6 4" xfId="6090" xr:uid="{00000000-0005-0000-0000-0000B9290000}"/>
    <cellStyle name="Normal 2 2 3 2 2 6 4 2" xfId="14236" xr:uid="{00000000-0005-0000-0000-0000BA290000}"/>
    <cellStyle name="Normal 2 2 3 2 2 6 4 2 2" xfId="30532" xr:uid="{00000000-0005-0000-0000-0000BB290000}"/>
    <cellStyle name="Normal 2 2 3 2 2 6 4 3" xfId="22386" xr:uid="{00000000-0005-0000-0000-0000BC290000}"/>
    <cellStyle name="Normal 2 2 3 2 2 6 5" xfId="8937" xr:uid="{00000000-0005-0000-0000-0000BD290000}"/>
    <cellStyle name="Normal 2 2 3 2 2 6 5 2" xfId="25233" xr:uid="{00000000-0005-0000-0000-0000BE290000}"/>
    <cellStyle name="Normal 2 2 3 2 2 6 6" xfId="17087" xr:uid="{00000000-0005-0000-0000-0000BF290000}"/>
    <cellStyle name="Normal 2 2 3 2 2 7" xfId="1496" xr:uid="{00000000-0005-0000-0000-0000C0290000}"/>
    <cellStyle name="Normal 2 2 3 2 2 7 2" xfId="4132" xr:uid="{00000000-0005-0000-0000-0000C1290000}"/>
    <cellStyle name="Normal 2 2 3 2 2 7 2 2" xfId="12278" xr:uid="{00000000-0005-0000-0000-0000C2290000}"/>
    <cellStyle name="Normal 2 2 3 2 2 7 2 2 2" xfId="28574" xr:uid="{00000000-0005-0000-0000-0000C3290000}"/>
    <cellStyle name="Normal 2 2 3 2 2 7 2 3" xfId="20428" xr:uid="{00000000-0005-0000-0000-0000C4290000}"/>
    <cellStyle name="Normal 2 2 3 2 2 7 3" xfId="6795" xr:uid="{00000000-0005-0000-0000-0000C5290000}"/>
    <cellStyle name="Normal 2 2 3 2 2 7 3 2" xfId="14941" xr:uid="{00000000-0005-0000-0000-0000C6290000}"/>
    <cellStyle name="Normal 2 2 3 2 2 7 3 2 2" xfId="31237" xr:uid="{00000000-0005-0000-0000-0000C7290000}"/>
    <cellStyle name="Normal 2 2 3 2 2 7 3 3" xfId="23091" xr:uid="{00000000-0005-0000-0000-0000C8290000}"/>
    <cellStyle name="Normal 2 2 3 2 2 7 4" xfId="9642" xr:uid="{00000000-0005-0000-0000-0000C9290000}"/>
    <cellStyle name="Normal 2 2 3 2 2 7 4 2" xfId="25938" xr:uid="{00000000-0005-0000-0000-0000CA290000}"/>
    <cellStyle name="Normal 2 2 3 2 2 7 5" xfId="17792" xr:uid="{00000000-0005-0000-0000-0000CB290000}"/>
    <cellStyle name="Normal 2 2 3 2 2 8" xfId="2914" xr:uid="{00000000-0005-0000-0000-0000CC290000}"/>
    <cellStyle name="Normal 2 2 3 2 2 8 2" xfId="11060" xr:uid="{00000000-0005-0000-0000-0000CD290000}"/>
    <cellStyle name="Normal 2 2 3 2 2 8 2 2" xfId="27356" xr:uid="{00000000-0005-0000-0000-0000CE290000}"/>
    <cellStyle name="Normal 2 2 3 2 2 8 3" xfId="19210" xr:uid="{00000000-0005-0000-0000-0000CF290000}"/>
    <cellStyle name="Normal 2 2 3 2 2 9" xfId="5385" xr:uid="{00000000-0005-0000-0000-0000D0290000}"/>
    <cellStyle name="Normal 2 2 3 2 2 9 2" xfId="13531" xr:uid="{00000000-0005-0000-0000-0000D1290000}"/>
    <cellStyle name="Normal 2 2 3 2 2 9 2 2" xfId="29827" xr:uid="{00000000-0005-0000-0000-0000D2290000}"/>
    <cellStyle name="Normal 2 2 3 2 2 9 3" xfId="21681" xr:uid="{00000000-0005-0000-0000-0000D3290000}"/>
    <cellStyle name="Normal 2 2 3 2 3" xfId="131" xr:uid="{00000000-0005-0000-0000-0000D4290000}"/>
    <cellStyle name="Normal 2 2 3 2 3 2" xfId="475" xr:uid="{00000000-0005-0000-0000-0000D5290000}"/>
    <cellStyle name="Normal 2 2 3 2 3 2 2" xfId="1181" xr:uid="{00000000-0005-0000-0000-0000D6290000}"/>
    <cellStyle name="Normal 2 2 3 2 3 2 2 2" xfId="2591" xr:uid="{00000000-0005-0000-0000-0000D7290000}"/>
    <cellStyle name="Normal 2 2 3 2 3 2 2 2 2" xfId="5075" xr:uid="{00000000-0005-0000-0000-0000D8290000}"/>
    <cellStyle name="Normal 2 2 3 2 3 2 2 2 2 2" xfId="13221" xr:uid="{00000000-0005-0000-0000-0000D9290000}"/>
    <cellStyle name="Normal 2 2 3 2 3 2 2 2 2 2 2" xfId="29517" xr:uid="{00000000-0005-0000-0000-0000DA290000}"/>
    <cellStyle name="Normal 2 2 3 2 3 2 2 2 2 3" xfId="21371" xr:uid="{00000000-0005-0000-0000-0000DB290000}"/>
    <cellStyle name="Normal 2 2 3 2 3 2 2 2 3" xfId="7890" xr:uid="{00000000-0005-0000-0000-0000DC290000}"/>
    <cellStyle name="Normal 2 2 3 2 3 2 2 2 3 2" xfId="16036" xr:uid="{00000000-0005-0000-0000-0000DD290000}"/>
    <cellStyle name="Normal 2 2 3 2 3 2 2 2 3 2 2" xfId="32332" xr:uid="{00000000-0005-0000-0000-0000DE290000}"/>
    <cellStyle name="Normal 2 2 3 2 3 2 2 2 3 3" xfId="24186" xr:uid="{00000000-0005-0000-0000-0000DF290000}"/>
    <cellStyle name="Normal 2 2 3 2 3 2 2 2 4" xfId="10737" xr:uid="{00000000-0005-0000-0000-0000E0290000}"/>
    <cellStyle name="Normal 2 2 3 2 3 2 2 2 4 2" xfId="27033" xr:uid="{00000000-0005-0000-0000-0000E1290000}"/>
    <cellStyle name="Normal 2 2 3 2 3 2 2 2 5" xfId="18887" xr:uid="{00000000-0005-0000-0000-0000E2290000}"/>
    <cellStyle name="Normal 2 2 3 2 3 2 2 3" xfId="3857" xr:uid="{00000000-0005-0000-0000-0000E3290000}"/>
    <cellStyle name="Normal 2 2 3 2 3 2 2 3 2" xfId="12003" xr:uid="{00000000-0005-0000-0000-0000E4290000}"/>
    <cellStyle name="Normal 2 2 3 2 3 2 2 3 2 2" xfId="28299" xr:uid="{00000000-0005-0000-0000-0000E5290000}"/>
    <cellStyle name="Normal 2 2 3 2 3 2 2 3 3" xfId="20153" xr:uid="{00000000-0005-0000-0000-0000E6290000}"/>
    <cellStyle name="Normal 2 2 3 2 3 2 2 4" xfId="6480" xr:uid="{00000000-0005-0000-0000-0000E7290000}"/>
    <cellStyle name="Normal 2 2 3 2 3 2 2 4 2" xfId="14626" xr:uid="{00000000-0005-0000-0000-0000E8290000}"/>
    <cellStyle name="Normal 2 2 3 2 3 2 2 4 2 2" xfId="30922" xr:uid="{00000000-0005-0000-0000-0000E9290000}"/>
    <cellStyle name="Normal 2 2 3 2 3 2 2 4 3" xfId="22776" xr:uid="{00000000-0005-0000-0000-0000EA290000}"/>
    <cellStyle name="Normal 2 2 3 2 3 2 2 5" xfId="9327" xr:uid="{00000000-0005-0000-0000-0000EB290000}"/>
    <cellStyle name="Normal 2 2 3 2 3 2 2 5 2" xfId="25623" xr:uid="{00000000-0005-0000-0000-0000EC290000}"/>
    <cellStyle name="Normal 2 2 3 2 3 2 2 6" xfId="17477" xr:uid="{00000000-0005-0000-0000-0000ED290000}"/>
    <cellStyle name="Normal 2 2 3 2 3 2 3" xfId="1886" xr:uid="{00000000-0005-0000-0000-0000EE290000}"/>
    <cellStyle name="Normal 2 2 3 2 3 2 3 2" xfId="4466" xr:uid="{00000000-0005-0000-0000-0000EF290000}"/>
    <cellStyle name="Normal 2 2 3 2 3 2 3 2 2" xfId="12612" xr:uid="{00000000-0005-0000-0000-0000F0290000}"/>
    <cellStyle name="Normal 2 2 3 2 3 2 3 2 2 2" xfId="28908" xr:uid="{00000000-0005-0000-0000-0000F1290000}"/>
    <cellStyle name="Normal 2 2 3 2 3 2 3 2 3" xfId="20762" xr:uid="{00000000-0005-0000-0000-0000F2290000}"/>
    <cellStyle name="Normal 2 2 3 2 3 2 3 3" xfId="7185" xr:uid="{00000000-0005-0000-0000-0000F3290000}"/>
    <cellStyle name="Normal 2 2 3 2 3 2 3 3 2" xfId="15331" xr:uid="{00000000-0005-0000-0000-0000F4290000}"/>
    <cellStyle name="Normal 2 2 3 2 3 2 3 3 2 2" xfId="31627" xr:uid="{00000000-0005-0000-0000-0000F5290000}"/>
    <cellStyle name="Normal 2 2 3 2 3 2 3 3 3" xfId="23481" xr:uid="{00000000-0005-0000-0000-0000F6290000}"/>
    <cellStyle name="Normal 2 2 3 2 3 2 3 4" xfId="10032" xr:uid="{00000000-0005-0000-0000-0000F7290000}"/>
    <cellStyle name="Normal 2 2 3 2 3 2 3 4 2" xfId="26328" xr:uid="{00000000-0005-0000-0000-0000F8290000}"/>
    <cellStyle name="Normal 2 2 3 2 3 2 3 5" xfId="18182" xr:uid="{00000000-0005-0000-0000-0000F9290000}"/>
    <cellStyle name="Normal 2 2 3 2 3 2 4" xfId="3248" xr:uid="{00000000-0005-0000-0000-0000FA290000}"/>
    <cellStyle name="Normal 2 2 3 2 3 2 4 2" xfId="11394" xr:uid="{00000000-0005-0000-0000-0000FB290000}"/>
    <cellStyle name="Normal 2 2 3 2 3 2 4 2 2" xfId="27690" xr:uid="{00000000-0005-0000-0000-0000FC290000}"/>
    <cellStyle name="Normal 2 2 3 2 3 2 4 3" xfId="19544" xr:uid="{00000000-0005-0000-0000-0000FD290000}"/>
    <cellStyle name="Normal 2 2 3 2 3 2 5" xfId="5775" xr:uid="{00000000-0005-0000-0000-0000FE290000}"/>
    <cellStyle name="Normal 2 2 3 2 3 2 5 2" xfId="13921" xr:uid="{00000000-0005-0000-0000-0000FF290000}"/>
    <cellStyle name="Normal 2 2 3 2 3 2 5 2 2" xfId="30217" xr:uid="{00000000-0005-0000-0000-0000002A0000}"/>
    <cellStyle name="Normal 2 2 3 2 3 2 5 3" xfId="22071" xr:uid="{00000000-0005-0000-0000-0000012A0000}"/>
    <cellStyle name="Normal 2 2 3 2 3 2 6" xfId="8622" xr:uid="{00000000-0005-0000-0000-0000022A0000}"/>
    <cellStyle name="Normal 2 2 3 2 3 2 6 2" xfId="24918" xr:uid="{00000000-0005-0000-0000-0000032A0000}"/>
    <cellStyle name="Normal 2 2 3 2 3 2 7" xfId="16772" xr:uid="{00000000-0005-0000-0000-0000042A0000}"/>
    <cellStyle name="Normal 2 2 3 2 3 3" xfId="837" xr:uid="{00000000-0005-0000-0000-0000052A0000}"/>
    <cellStyle name="Normal 2 2 3 2 3 3 2" xfId="2247" xr:uid="{00000000-0005-0000-0000-0000062A0000}"/>
    <cellStyle name="Normal 2 2 3 2 3 3 2 2" xfId="4779" xr:uid="{00000000-0005-0000-0000-0000072A0000}"/>
    <cellStyle name="Normal 2 2 3 2 3 3 2 2 2" xfId="12925" xr:uid="{00000000-0005-0000-0000-0000082A0000}"/>
    <cellStyle name="Normal 2 2 3 2 3 3 2 2 2 2" xfId="29221" xr:uid="{00000000-0005-0000-0000-0000092A0000}"/>
    <cellStyle name="Normal 2 2 3 2 3 3 2 2 3" xfId="21075" xr:uid="{00000000-0005-0000-0000-00000A2A0000}"/>
    <cellStyle name="Normal 2 2 3 2 3 3 2 3" xfId="7546" xr:uid="{00000000-0005-0000-0000-00000B2A0000}"/>
    <cellStyle name="Normal 2 2 3 2 3 3 2 3 2" xfId="15692" xr:uid="{00000000-0005-0000-0000-00000C2A0000}"/>
    <cellStyle name="Normal 2 2 3 2 3 3 2 3 2 2" xfId="31988" xr:uid="{00000000-0005-0000-0000-00000D2A0000}"/>
    <cellStyle name="Normal 2 2 3 2 3 3 2 3 3" xfId="23842" xr:uid="{00000000-0005-0000-0000-00000E2A0000}"/>
    <cellStyle name="Normal 2 2 3 2 3 3 2 4" xfId="10393" xr:uid="{00000000-0005-0000-0000-00000F2A0000}"/>
    <cellStyle name="Normal 2 2 3 2 3 3 2 4 2" xfId="26689" xr:uid="{00000000-0005-0000-0000-0000102A0000}"/>
    <cellStyle name="Normal 2 2 3 2 3 3 2 5" xfId="18543" xr:uid="{00000000-0005-0000-0000-0000112A0000}"/>
    <cellStyle name="Normal 2 2 3 2 3 3 3" xfId="3561" xr:uid="{00000000-0005-0000-0000-0000122A0000}"/>
    <cellStyle name="Normal 2 2 3 2 3 3 3 2" xfId="11707" xr:uid="{00000000-0005-0000-0000-0000132A0000}"/>
    <cellStyle name="Normal 2 2 3 2 3 3 3 2 2" xfId="28003" xr:uid="{00000000-0005-0000-0000-0000142A0000}"/>
    <cellStyle name="Normal 2 2 3 2 3 3 3 3" xfId="19857" xr:uid="{00000000-0005-0000-0000-0000152A0000}"/>
    <cellStyle name="Normal 2 2 3 2 3 3 4" xfId="6136" xr:uid="{00000000-0005-0000-0000-0000162A0000}"/>
    <cellStyle name="Normal 2 2 3 2 3 3 4 2" xfId="14282" xr:uid="{00000000-0005-0000-0000-0000172A0000}"/>
    <cellStyle name="Normal 2 2 3 2 3 3 4 2 2" xfId="30578" xr:uid="{00000000-0005-0000-0000-0000182A0000}"/>
    <cellStyle name="Normal 2 2 3 2 3 3 4 3" xfId="22432" xr:uid="{00000000-0005-0000-0000-0000192A0000}"/>
    <cellStyle name="Normal 2 2 3 2 3 3 5" xfId="8983" xr:uid="{00000000-0005-0000-0000-00001A2A0000}"/>
    <cellStyle name="Normal 2 2 3 2 3 3 5 2" xfId="25279" xr:uid="{00000000-0005-0000-0000-00001B2A0000}"/>
    <cellStyle name="Normal 2 2 3 2 3 3 6" xfId="17133" xr:uid="{00000000-0005-0000-0000-00001C2A0000}"/>
    <cellStyle name="Normal 2 2 3 2 3 4" xfId="1542" xr:uid="{00000000-0005-0000-0000-00001D2A0000}"/>
    <cellStyle name="Normal 2 2 3 2 3 4 2" xfId="4170" xr:uid="{00000000-0005-0000-0000-00001E2A0000}"/>
    <cellStyle name="Normal 2 2 3 2 3 4 2 2" xfId="12316" xr:uid="{00000000-0005-0000-0000-00001F2A0000}"/>
    <cellStyle name="Normal 2 2 3 2 3 4 2 2 2" xfId="28612" xr:uid="{00000000-0005-0000-0000-0000202A0000}"/>
    <cellStyle name="Normal 2 2 3 2 3 4 2 3" xfId="20466" xr:uid="{00000000-0005-0000-0000-0000212A0000}"/>
    <cellStyle name="Normal 2 2 3 2 3 4 3" xfId="6841" xr:uid="{00000000-0005-0000-0000-0000222A0000}"/>
    <cellStyle name="Normal 2 2 3 2 3 4 3 2" xfId="14987" xr:uid="{00000000-0005-0000-0000-0000232A0000}"/>
    <cellStyle name="Normal 2 2 3 2 3 4 3 2 2" xfId="31283" xr:uid="{00000000-0005-0000-0000-0000242A0000}"/>
    <cellStyle name="Normal 2 2 3 2 3 4 3 3" xfId="23137" xr:uid="{00000000-0005-0000-0000-0000252A0000}"/>
    <cellStyle name="Normal 2 2 3 2 3 4 4" xfId="9688" xr:uid="{00000000-0005-0000-0000-0000262A0000}"/>
    <cellStyle name="Normal 2 2 3 2 3 4 4 2" xfId="25984" xr:uid="{00000000-0005-0000-0000-0000272A0000}"/>
    <cellStyle name="Normal 2 2 3 2 3 4 5" xfId="17838" xr:uid="{00000000-0005-0000-0000-0000282A0000}"/>
    <cellStyle name="Normal 2 2 3 2 3 5" xfId="2952" xr:uid="{00000000-0005-0000-0000-0000292A0000}"/>
    <cellStyle name="Normal 2 2 3 2 3 5 2" xfId="11098" xr:uid="{00000000-0005-0000-0000-00002A2A0000}"/>
    <cellStyle name="Normal 2 2 3 2 3 5 2 2" xfId="27394" xr:uid="{00000000-0005-0000-0000-00002B2A0000}"/>
    <cellStyle name="Normal 2 2 3 2 3 5 3" xfId="19248" xr:uid="{00000000-0005-0000-0000-00002C2A0000}"/>
    <cellStyle name="Normal 2 2 3 2 3 6" xfId="5431" xr:uid="{00000000-0005-0000-0000-00002D2A0000}"/>
    <cellStyle name="Normal 2 2 3 2 3 6 2" xfId="13577" xr:uid="{00000000-0005-0000-0000-00002E2A0000}"/>
    <cellStyle name="Normal 2 2 3 2 3 6 2 2" xfId="29873" xr:uid="{00000000-0005-0000-0000-00002F2A0000}"/>
    <cellStyle name="Normal 2 2 3 2 3 6 3" xfId="21727" xr:uid="{00000000-0005-0000-0000-0000302A0000}"/>
    <cellStyle name="Normal 2 2 3 2 3 7" xfId="8278" xr:uid="{00000000-0005-0000-0000-0000312A0000}"/>
    <cellStyle name="Normal 2 2 3 2 3 7 2" xfId="24574" xr:uid="{00000000-0005-0000-0000-0000322A0000}"/>
    <cellStyle name="Normal 2 2 3 2 3 8" xfId="16428" xr:uid="{00000000-0005-0000-0000-0000332A0000}"/>
    <cellStyle name="Normal 2 2 3 2 4" xfId="215" xr:uid="{00000000-0005-0000-0000-0000342A0000}"/>
    <cellStyle name="Normal 2 2 3 2 4 2" xfId="559" xr:uid="{00000000-0005-0000-0000-0000352A0000}"/>
    <cellStyle name="Normal 2 2 3 2 4 2 2" xfId="1265" xr:uid="{00000000-0005-0000-0000-0000362A0000}"/>
    <cellStyle name="Normal 2 2 3 2 4 2 2 2" xfId="2675" xr:uid="{00000000-0005-0000-0000-0000372A0000}"/>
    <cellStyle name="Normal 2 2 3 2 4 2 2 2 2" xfId="5149" xr:uid="{00000000-0005-0000-0000-0000382A0000}"/>
    <cellStyle name="Normal 2 2 3 2 4 2 2 2 2 2" xfId="13295" xr:uid="{00000000-0005-0000-0000-0000392A0000}"/>
    <cellStyle name="Normal 2 2 3 2 4 2 2 2 2 2 2" xfId="29591" xr:uid="{00000000-0005-0000-0000-00003A2A0000}"/>
    <cellStyle name="Normal 2 2 3 2 4 2 2 2 2 3" xfId="21445" xr:uid="{00000000-0005-0000-0000-00003B2A0000}"/>
    <cellStyle name="Normal 2 2 3 2 4 2 2 2 3" xfId="7974" xr:uid="{00000000-0005-0000-0000-00003C2A0000}"/>
    <cellStyle name="Normal 2 2 3 2 4 2 2 2 3 2" xfId="16120" xr:uid="{00000000-0005-0000-0000-00003D2A0000}"/>
    <cellStyle name="Normal 2 2 3 2 4 2 2 2 3 2 2" xfId="32416" xr:uid="{00000000-0005-0000-0000-00003E2A0000}"/>
    <cellStyle name="Normal 2 2 3 2 4 2 2 2 3 3" xfId="24270" xr:uid="{00000000-0005-0000-0000-00003F2A0000}"/>
    <cellStyle name="Normal 2 2 3 2 4 2 2 2 4" xfId="10821" xr:uid="{00000000-0005-0000-0000-0000402A0000}"/>
    <cellStyle name="Normal 2 2 3 2 4 2 2 2 4 2" xfId="27117" xr:uid="{00000000-0005-0000-0000-0000412A0000}"/>
    <cellStyle name="Normal 2 2 3 2 4 2 2 2 5" xfId="18971" xr:uid="{00000000-0005-0000-0000-0000422A0000}"/>
    <cellStyle name="Normal 2 2 3 2 4 2 2 3" xfId="3931" xr:uid="{00000000-0005-0000-0000-0000432A0000}"/>
    <cellStyle name="Normal 2 2 3 2 4 2 2 3 2" xfId="12077" xr:uid="{00000000-0005-0000-0000-0000442A0000}"/>
    <cellStyle name="Normal 2 2 3 2 4 2 2 3 2 2" xfId="28373" xr:uid="{00000000-0005-0000-0000-0000452A0000}"/>
    <cellStyle name="Normal 2 2 3 2 4 2 2 3 3" xfId="20227" xr:uid="{00000000-0005-0000-0000-0000462A0000}"/>
    <cellStyle name="Normal 2 2 3 2 4 2 2 4" xfId="6564" xr:uid="{00000000-0005-0000-0000-0000472A0000}"/>
    <cellStyle name="Normal 2 2 3 2 4 2 2 4 2" xfId="14710" xr:uid="{00000000-0005-0000-0000-0000482A0000}"/>
    <cellStyle name="Normal 2 2 3 2 4 2 2 4 2 2" xfId="31006" xr:uid="{00000000-0005-0000-0000-0000492A0000}"/>
    <cellStyle name="Normal 2 2 3 2 4 2 2 4 3" xfId="22860" xr:uid="{00000000-0005-0000-0000-00004A2A0000}"/>
    <cellStyle name="Normal 2 2 3 2 4 2 2 5" xfId="9411" xr:uid="{00000000-0005-0000-0000-00004B2A0000}"/>
    <cellStyle name="Normal 2 2 3 2 4 2 2 5 2" xfId="25707" xr:uid="{00000000-0005-0000-0000-00004C2A0000}"/>
    <cellStyle name="Normal 2 2 3 2 4 2 2 6" xfId="17561" xr:uid="{00000000-0005-0000-0000-00004D2A0000}"/>
    <cellStyle name="Normal 2 2 3 2 4 2 3" xfId="1970" xr:uid="{00000000-0005-0000-0000-00004E2A0000}"/>
    <cellStyle name="Normal 2 2 3 2 4 2 3 2" xfId="4540" xr:uid="{00000000-0005-0000-0000-00004F2A0000}"/>
    <cellStyle name="Normal 2 2 3 2 4 2 3 2 2" xfId="12686" xr:uid="{00000000-0005-0000-0000-0000502A0000}"/>
    <cellStyle name="Normal 2 2 3 2 4 2 3 2 2 2" xfId="28982" xr:uid="{00000000-0005-0000-0000-0000512A0000}"/>
    <cellStyle name="Normal 2 2 3 2 4 2 3 2 3" xfId="20836" xr:uid="{00000000-0005-0000-0000-0000522A0000}"/>
    <cellStyle name="Normal 2 2 3 2 4 2 3 3" xfId="7269" xr:uid="{00000000-0005-0000-0000-0000532A0000}"/>
    <cellStyle name="Normal 2 2 3 2 4 2 3 3 2" xfId="15415" xr:uid="{00000000-0005-0000-0000-0000542A0000}"/>
    <cellStyle name="Normal 2 2 3 2 4 2 3 3 2 2" xfId="31711" xr:uid="{00000000-0005-0000-0000-0000552A0000}"/>
    <cellStyle name="Normal 2 2 3 2 4 2 3 3 3" xfId="23565" xr:uid="{00000000-0005-0000-0000-0000562A0000}"/>
    <cellStyle name="Normal 2 2 3 2 4 2 3 4" xfId="10116" xr:uid="{00000000-0005-0000-0000-0000572A0000}"/>
    <cellStyle name="Normal 2 2 3 2 4 2 3 4 2" xfId="26412" xr:uid="{00000000-0005-0000-0000-0000582A0000}"/>
    <cellStyle name="Normal 2 2 3 2 4 2 3 5" xfId="18266" xr:uid="{00000000-0005-0000-0000-0000592A0000}"/>
    <cellStyle name="Normal 2 2 3 2 4 2 4" xfId="3322" xr:uid="{00000000-0005-0000-0000-00005A2A0000}"/>
    <cellStyle name="Normal 2 2 3 2 4 2 4 2" xfId="11468" xr:uid="{00000000-0005-0000-0000-00005B2A0000}"/>
    <cellStyle name="Normal 2 2 3 2 4 2 4 2 2" xfId="27764" xr:uid="{00000000-0005-0000-0000-00005C2A0000}"/>
    <cellStyle name="Normal 2 2 3 2 4 2 4 3" xfId="19618" xr:uid="{00000000-0005-0000-0000-00005D2A0000}"/>
    <cellStyle name="Normal 2 2 3 2 4 2 5" xfId="5859" xr:uid="{00000000-0005-0000-0000-00005E2A0000}"/>
    <cellStyle name="Normal 2 2 3 2 4 2 5 2" xfId="14005" xr:uid="{00000000-0005-0000-0000-00005F2A0000}"/>
    <cellStyle name="Normal 2 2 3 2 4 2 5 2 2" xfId="30301" xr:uid="{00000000-0005-0000-0000-0000602A0000}"/>
    <cellStyle name="Normal 2 2 3 2 4 2 5 3" xfId="22155" xr:uid="{00000000-0005-0000-0000-0000612A0000}"/>
    <cellStyle name="Normal 2 2 3 2 4 2 6" xfId="8706" xr:uid="{00000000-0005-0000-0000-0000622A0000}"/>
    <cellStyle name="Normal 2 2 3 2 4 2 6 2" xfId="25002" xr:uid="{00000000-0005-0000-0000-0000632A0000}"/>
    <cellStyle name="Normal 2 2 3 2 4 2 7" xfId="16856" xr:uid="{00000000-0005-0000-0000-0000642A0000}"/>
    <cellStyle name="Normal 2 2 3 2 4 3" xfId="921" xr:uid="{00000000-0005-0000-0000-0000652A0000}"/>
    <cellStyle name="Normal 2 2 3 2 4 3 2" xfId="2331" xr:uid="{00000000-0005-0000-0000-0000662A0000}"/>
    <cellStyle name="Normal 2 2 3 2 4 3 2 2" xfId="4853" xr:uid="{00000000-0005-0000-0000-0000672A0000}"/>
    <cellStyle name="Normal 2 2 3 2 4 3 2 2 2" xfId="12999" xr:uid="{00000000-0005-0000-0000-0000682A0000}"/>
    <cellStyle name="Normal 2 2 3 2 4 3 2 2 2 2" xfId="29295" xr:uid="{00000000-0005-0000-0000-0000692A0000}"/>
    <cellStyle name="Normal 2 2 3 2 4 3 2 2 3" xfId="21149" xr:uid="{00000000-0005-0000-0000-00006A2A0000}"/>
    <cellStyle name="Normal 2 2 3 2 4 3 2 3" xfId="7630" xr:uid="{00000000-0005-0000-0000-00006B2A0000}"/>
    <cellStyle name="Normal 2 2 3 2 4 3 2 3 2" xfId="15776" xr:uid="{00000000-0005-0000-0000-00006C2A0000}"/>
    <cellStyle name="Normal 2 2 3 2 4 3 2 3 2 2" xfId="32072" xr:uid="{00000000-0005-0000-0000-00006D2A0000}"/>
    <cellStyle name="Normal 2 2 3 2 4 3 2 3 3" xfId="23926" xr:uid="{00000000-0005-0000-0000-00006E2A0000}"/>
    <cellStyle name="Normal 2 2 3 2 4 3 2 4" xfId="10477" xr:uid="{00000000-0005-0000-0000-00006F2A0000}"/>
    <cellStyle name="Normal 2 2 3 2 4 3 2 4 2" xfId="26773" xr:uid="{00000000-0005-0000-0000-0000702A0000}"/>
    <cellStyle name="Normal 2 2 3 2 4 3 2 5" xfId="18627" xr:uid="{00000000-0005-0000-0000-0000712A0000}"/>
    <cellStyle name="Normal 2 2 3 2 4 3 3" xfId="3635" xr:uid="{00000000-0005-0000-0000-0000722A0000}"/>
    <cellStyle name="Normal 2 2 3 2 4 3 3 2" xfId="11781" xr:uid="{00000000-0005-0000-0000-0000732A0000}"/>
    <cellStyle name="Normal 2 2 3 2 4 3 3 2 2" xfId="28077" xr:uid="{00000000-0005-0000-0000-0000742A0000}"/>
    <cellStyle name="Normal 2 2 3 2 4 3 3 3" xfId="19931" xr:uid="{00000000-0005-0000-0000-0000752A0000}"/>
    <cellStyle name="Normal 2 2 3 2 4 3 4" xfId="6220" xr:uid="{00000000-0005-0000-0000-0000762A0000}"/>
    <cellStyle name="Normal 2 2 3 2 4 3 4 2" xfId="14366" xr:uid="{00000000-0005-0000-0000-0000772A0000}"/>
    <cellStyle name="Normal 2 2 3 2 4 3 4 2 2" xfId="30662" xr:uid="{00000000-0005-0000-0000-0000782A0000}"/>
    <cellStyle name="Normal 2 2 3 2 4 3 4 3" xfId="22516" xr:uid="{00000000-0005-0000-0000-0000792A0000}"/>
    <cellStyle name="Normal 2 2 3 2 4 3 5" xfId="9067" xr:uid="{00000000-0005-0000-0000-00007A2A0000}"/>
    <cellStyle name="Normal 2 2 3 2 4 3 5 2" xfId="25363" xr:uid="{00000000-0005-0000-0000-00007B2A0000}"/>
    <cellStyle name="Normal 2 2 3 2 4 3 6" xfId="17217" xr:uid="{00000000-0005-0000-0000-00007C2A0000}"/>
    <cellStyle name="Normal 2 2 3 2 4 4" xfId="1626" xr:uid="{00000000-0005-0000-0000-00007D2A0000}"/>
    <cellStyle name="Normal 2 2 3 2 4 4 2" xfId="4244" xr:uid="{00000000-0005-0000-0000-00007E2A0000}"/>
    <cellStyle name="Normal 2 2 3 2 4 4 2 2" xfId="12390" xr:uid="{00000000-0005-0000-0000-00007F2A0000}"/>
    <cellStyle name="Normal 2 2 3 2 4 4 2 2 2" xfId="28686" xr:uid="{00000000-0005-0000-0000-0000802A0000}"/>
    <cellStyle name="Normal 2 2 3 2 4 4 2 3" xfId="20540" xr:uid="{00000000-0005-0000-0000-0000812A0000}"/>
    <cellStyle name="Normal 2 2 3 2 4 4 3" xfId="6925" xr:uid="{00000000-0005-0000-0000-0000822A0000}"/>
    <cellStyle name="Normal 2 2 3 2 4 4 3 2" xfId="15071" xr:uid="{00000000-0005-0000-0000-0000832A0000}"/>
    <cellStyle name="Normal 2 2 3 2 4 4 3 2 2" xfId="31367" xr:uid="{00000000-0005-0000-0000-0000842A0000}"/>
    <cellStyle name="Normal 2 2 3 2 4 4 3 3" xfId="23221" xr:uid="{00000000-0005-0000-0000-0000852A0000}"/>
    <cellStyle name="Normal 2 2 3 2 4 4 4" xfId="9772" xr:uid="{00000000-0005-0000-0000-0000862A0000}"/>
    <cellStyle name="Normal 2 2 3 2 4 4 4 2" xfId="26068" xr:uid="{00000000-0005-0000-0000-0000872A0000}"/>
    <cellStyle name="Normal 2 2 3 2 4 4 5" xfId="17922" xr:uid="{00000000-0005-0000-0000-0000882A0000}"/>
    <cellStyle name="Normal 2 2 3 2 4 5" xfId="3026" xr:uid="{00000000-0005-0000-0000-0000892A0000}"/>
    <cellStyle name="Normal 2 2 3 2 4 5 2" xfId="11172" xr:uid="{00000000-0005-0000-0000-00008A2A0000}"/>
    <cellStyle name="Normal 2 2 3 2 4 5 2 2" xfId="27468" xr:uid="{00000000-0005-0000-0000-00008B2A0000}"/>
    <cellStyle name="Normal 2 2 3 2 4 5 3" xfId="19322" xr:uid="{00000000-0005-0000-0000-00008C2A0000}"/>
    <cellStyle name="Normal 2 2 3 2 4 6" xfId="5515" xr:uid="{00000000-0005-0000-0000-00008D2A0000}"/>
    <cellStyle name="Normal 2 2 3 2 4 6 2" xfId="13661" xr:uid="{00000000-0005-0000-0000-00008E2A0000}"/>
    <cellStyle name="Normal 2 2 3 2 4 6 2 2" xfId="29957" xr:uid="{00000000-0005-0000-0000-00008F2A0000}"/>
    <cellStyle name="Normal 2 2 3 2 4 6 3" xfId="21811" xr:uid="{00000000-0005-0000-0000-0000902A0000}"/>
    <cellStyle name="Normal 2 2 3 2 4 7" xfId="8362" xr:uid="{00000000-0005-0000-0000-0000912A0000}"/>
    <cellStyle name="Normal 2 2 3 2 4 7 2" xfId="24658" xr:uid="{00000000-0005-0000-0000-0000922A0000}"/>
    <cellStyle name="Normal 2 2 3 2 4 8" xfId="16512" xr:uid="{00000000-0005-0000-0000-0000932A0000}"/>
    <cellStyle name="Normal 2 2 3 2 5" xfId="295" xr:uid="{00000000-0005-0000-0000-0000942A0000}"/>
    <cellStyle name="Normal 2 2 3 2 5 2" xfId="639" xr:uid="{00000000-0005-0000-0000-0000952A0000}"/>
    <cellStyle name="Normal 2 2 3 2 5 2 2" xfId="1345" xr:uid="{00000000-0005-0000-0000-0000962A0000}"/>
    <cellStyle name="Normal 2 2 3 2 5 2 2 2" xfId="2755" xr:uid="{00000000-0005-0000-0000-0000972A0000}"/>
    <cellStyle name="Normal 2 2 3 2 5 2 2 2 2" xfId="5223" xr:uid="{00000000-0005-0000-0000-0000982A0000}"/>
    <cellStyle name="Normal 2 2 3 2 5 2 2 2 2 2" xfId="13369" xr:uid="{00000000-0005-0000-0000-0000992A0000}"/>
    <cellStyle name="Normal 2 2 3 2 5 2 2 2 2 2 2" xfId="29665" xr:uid="{00000000-0005-0000-0000-00009A2A0000}"/>
    <cellStyle name="Normal 2 2 3 2 5 2 2 2 2 3" xfId="21519" xr:uid="{00000000-0005-0000-0000-00009B2A0000}"/>
    <cellStyle name="Normal 2 2 3 2 5 2 2 2 3" xfId="8054" xr:uid="{00000000-0005-0000-0000-00009C2A0000}"/>
    <cellStyle name="Normal 2 2 3 2 5 2 2 2 3 2" xfId="16200" xr:uid="{00000000-0005-0000-0000-00009D2A0000}"/>
    <cellStyle name="Normal 2 2 3 2 5 2 2 2 3 2 2" xfId="32496" xr:uid="{00000000-0005-0000-0000-00009E2A0000}"/>
    <cellStyle name="Normal 2 2 3 2 5 2 2 2 3 3" xfId="24350" xr:uid="{00000000-0005-0000-0000-00009F2A0000}"/>
    <cellStyle name="Normal 2 2 3 2 5 2 2 2 4" xfId="10901" xr:uid="{00000000-0005-0000-0000-0000A02A0000}"/>
    <cellStyle name="Normal 2 2 3 2 5 2 2 2 4 2" xfId="27197" xr:uid="{00000000-0005-0000-0000-0000A12A0000}"/>
    <cellStyle name="Normal 2 2 3 2 5 2 2 2 5" xfId="19051" xr:uid="{00000000-0005-0000-0000-0000A22A0000}"/>
    <cellStyle name="Normal 2 2 3 2 5 2 2 3" xfId="4005" xr:uid="{00000000-0005-0000-0000-0000A32A0000}"/>
    <cellStyle name="Normal 2 2 3 2 5 2 2 3 2" xfId="12151" xr:uid="{00000000-0005-0000-0000-0000A42A0000}"/>
    <cellStyle name="Normal 2 2 3 2 5 2 2 3 2 2" xfId="28447" xr:uid="{00000000-0005-0000-0000-0000A52A0000}"/>
    <cellStyle name="Normal 2 2 3 2 5 2 2 3 3" xfId="20301" xr:uid="{00000000-0005-0000-0000-0000A62A0000}"/>
    <cellStyle name="Normal 2 2 3 2 5 2 2 4" xfId="6644" xr:uid="{00000000-0005-0000-0000-0000A72A0000}"/>
    <cellStyle name="Normal 2 2 3 2 5 2 2 4 2" xfId="14790" xr:uid="{00000000-0005-0000-0000-0000A82A0000}"/>
    <cellStyle name="Normal 2 2 3 2 5 2 2 4 2 2" xfId="31086" xr:uid="{00000000-0005-0000-0000-0000A92A0000}"/>
    <cellStyle name="Normal 2 2 3 2 5 2 2 4 3" xfId="22940" xr:uid="{00000000-0005-0000-0000-0000AA2A0000}"/>
    <cellStyle name="Normal 2 2 3 2 5 2 2 5" xfId="9491" xr:uid="{00000000-0005-0000-0000-0000AB2A0000}"/>
    <cellStyle name="Normal 2 2 3 2 5 2 2 5 2" xfId="25787" xr:uid="{00000000-0005-0000-0000-0000AC2A0000}"/>
    <cellStyle name="Normal 2 2 3 2 5 2 2 6" xfId="17641" xr:uid="{00000000-0005-0000-0000-0000AD2A0000}"/>
    <cellStyle name="Normal 2 2 3 2 5 2 3" xfId="2050" xr:uid="{00000000-0005-0000-0000-0000AE2A0000}"/>
    <cellStyle name="Normal 2 2 3 2 5 2 3 2" xfId="4614" xr:uid="{00000000-0005-0000-0000-0000AF2A0000}"/>
    <cellStyle name="Normal 2 2 3 2 5 2 3 2 2" xfId="12760" xr:uid="{00000000-0005-0000-0000-0000B02A0000}"/>
    <cellStyle name="Normal 2 2 3 2 5 2 3 2 2 2" xfId="29056" xr:uid="{00000000-0005-0000-0000-0000B12A0000}"/>
    <cellStyle name="Normal 2 2 3 2 5 2 3 2 3" xfId="20910" xr:uid="{00000000-0005-0000-0000-0000B22A0000}"/>
    <cellStyle name="Normal 2 2 3 2 5 2 3 3" xfId="7349" xr:uid="{00000000-0005-0000-0000-0000B32A0000}"/>
    <cellStyle name="Normal 2 2 3 2 5 2 3 3 2" xfId="15495" xr:uid="{00000000-0005-0000-0000-0000B42A0000}"/>
    <cellStyle name="Normal 2 2 3 2 5 2 3 3 2 2" xfId="31791" xr:uid="{00000000-0005-0000-0000-0000B52A0000}"/>
    <cellStyle name="Normal 2 2 3 2 5 2 3 3 3" xfId="23645" xr:uid="{00000000-0005-0000-0000-0000B62A0000}"/>
    <cellStyle name="Normal 2 2 3 2 5 2 3 4" xfId="10196" xr:uid="{00000000-0005-0000-0000-0000B72A0000}"/>
    <cellStyle name="Normal 2 2 3 2 5 2 3 4 2" xfId="26492" xr:uid="{00000000-0005-0000-0000-0000B82A0000}"/>
    <cellStyle name="Normal 2 2 3 2 5 2 3 5" xfId="18346" xr:uid="{00000000-0005-0000-0000-0000B92A0000}"/>
    <cellStyle name="Normal 2 2 3 2 5 2 4" xfId="3396" xr:uid="{00000000-0005-0000-0000-0000BA2A0000}"/>
    <cellStyle name="Normal 2 2 3 2 5 2 4 2" xfId="11542" xr:uid="{00000000-0005-0000-0000-0000BB2A0000}"/>
    <cellStyle name="Normal 2 2 3 2 5 2 4 2 2" xfId="27838" xr:uid="{00000000-0005-0000-0000-0000BC2A0000}"/>
    <cellStyle name="Normal 2 2 3 2 5 2 4 3" xfId="19692" xr:uid="{00000000-0005-0000-0000-0000BD2A0000}"/>
    <cellStyle name="Normal 2 2 3 2 5 2 5" xfId="5939" xr:uid="{00000000-0005-0000-0000-0000BE2A0000}"/>
    <cellStyle name="Normal 2 2 3 2 5 2 5 2" xfId="14085" xr:uid="{00000000-0005-0000-0000-0000BF2A0000}"/>
    <cellStyle name="Normal 2 2 3 2 5 2 5 2 2" xfId="30381" xr:uid="{00000000-0005-0000-0000-0000C02A0000}"/>
    <cellStyle name="Normal 2 2 3 2 5 2 5 3" xfId="22235" xr:uid="{00000000-0005-0000-0000-0000C12A0000}"/>
    <cellStyle name="Normal 2 2 3 2 5 2 6" xfId="8786" xr:uid="{00000000-0005-0000-0000-0000C22A0000}"/>
    <cellStyle name="Normal 2 2 3 2 5 2 6 2" xfId="25082" xr:uid="{00000000-0005-0000-0000-0000C32A0000}"/>
    <cellStyle name="Normal 2 2 3 2 5 2 7" xfId="16936" xr:uid="{00000000-0005-0000-0000-0000C42A0000}"/>
    <cellStyle name="Normal 2 2 3 2 5 3" xfId="1001" xr:uid="{00000000-0005-0000-0000-0000C52A0000}"/>
    <cellStyle name="Normal 2 2 3 2 5 3 2" xfId="2411" xr:uid="{00000000-0005-0000-0000-0000C62A0000}"/>
    <cellStyle name="Normal 2 2 3 2 5 3 2 2" xfId="4927" xr:uid="{00000000-0005-0000-0000-0000C72A0000}"/>
    <cellStyle name="Normal 2 2 3 2 5 3 2 2 2" xfId="13073" xr:uid="{00000000-0005-0000-0000-0000C82A0000}"/>
    <cellStyle name="Normal 2 2 3 2 5 3 2 2 2 2" xfId="29369" xr:uid="{00000000-0005-0000-0000-0000C92A0000}"/>
    <cellStyle name="Normal 2 2 3 2 5 3 2 2 3" xfId="21223" xr:uid="{00000000-0005-0000-0000-0000CA2A0000}"/>
    <cellStyle name="Normal 2 2 3 2 5 3 2 3" xfId="7710" xr:uid="{00000000-0005-0000-0000-0000CB2A0000}"/>
    <cellStyle name="Normal 2 2 3 2 5 3 2 3 2" xfId="15856" xr:uid="{00000000-0005-0000-0000-0000CC2A0000}"/>
    <cellStyle name="Normal 2 2 3 2 5 3 2 3 2 2" xfId="32152" xr:uid="{00000000-0005-0000-0000-0000CD2A0000}"/>
    <cellStyle name="Normal 2 2 3 2 5 3 2 3 3" xfId="24006" xr:uid="{00000000-0005-0000-0000-0000CE2A0000}"/>
    <cellStyle name="Normal 2 2 3 2 5 3 2 4" xfId="10557" xr:uid="{00000000-0005-0000-0000-0000CF2A0000}"/>
    <cellStyle name="Normal 2 2 3 2 5 3 2 4 2" xfId="26853" xr:uid="{00000000-0005-0000-0000-0000D02A0000}"/>
    <cellStyle name="Normal 2 2 3 2 5 3 2 5" xfId="18707" xr:uid="{00000000-0005-0000-0000-0000D12A0000}"/>
    <cellStyle name="Normal 2 2 3 2 5 3 3" xfId="3709" xr:uid="{00000000-0005-0000-0000-0000D22A0000}"/>
    <cellStyle name="Normal 2 2 3 2 5 3 3 2" xfId="11855" xr:uid="{00000000-0005-0000-0000-0000D32A0000}"/>
    <cellStyle name="Normal 2 2 3 2 5 3 3 2 2" xfId="28151" xr:uid="{00000000-0005-0000-0000-0000D42A0000}"/>
    <cellStyle name="Normal 2 2 3 2 5 3 3 3" xfId="20005" xr:uid="{00000000-0005-0000-0000-0000D52A0000}"/>
    <cellStyle name="Normal 2 2 3 2 5 3 4" xfId="6300" xr:uid="{00000000-0005-0000-0000-0000D62A0000}"/>
    <cellStyle name="Normal 2 2 3 2 5 3 4 2" xfId="14446" xr:uid="{00000000-0005-0000-0000-0000D72A0000}"/>
    <cellStyle name="Normal 2 2 3 2 5 3 4 2 2" xfId="30742" xr:uid="{00000000-0005-0000-0000-0000D82A0000}"/>
    <cellStyle name="Normal 2 2 3 2 5 3 4 3" xfId="22596" xr:uid="{00000000-0005-0000-0000-0000D92A0000}"/>
    <cellStyle name="Normal 2 2 3 2 5 3 5" xfId="9147" xr:uid="{00000000-0005-0000-0000-0000DA2A0000}"/>
    <cellStyle name="Normal 2 2 3 2 5 3 5 2" xfId="25443" xr:uid="{00000000-0005-0000-0000-0000DB2A0000}"/>
    <cellStyle name="Normal 2 2 3 2 5 3 6" xfId="17297" xr:uid="{00000000-0005-0000-0000-0000DC2A0000}"/>
    <cellStyle name="Normal 2 2 3 2 5 4" xfId="1706" xr:uid="{00000000-0005-0000-0000-0000DD2A0000}"/>
    <cellStyle name="Normal 2 2 3 2 5 4 2" xfId="4318" xr:uid="{00000000-0005-0000-0000-0000DE2A0000}"/>
    <cellStyle name="Normal 2 2 3 2 5 4 2 2" xfId="12464" xr:uid="{00000000-0005-0000-0000-0000DF2A0000}"/>
    <cellStyle name="Normal 2 2 3 2 5 4 2 2 2" xfId="28760" xr:uid="{00000000-0005-0000-0000-0000E02A0000}"/>
    <cellStyle name="Normal 2 2 3 2 5 4 2 3" xfId="20614" xr:uid="{00000000-0005-0000-0000-0000E12A0000}"/>
    <cellStyle name="Normal 2 2 3 2 5 4 3" xfId="7005" xr:uid="{00000000-0005-0000-0000-0000E22A0000}"/>
    <cellStyle name="Normal 2 2 3 2 5 4 3 2" xfId="15151" xr:uid="{00000000-0005-0000-0000-0000E32A0000}"/>
    <cellStyle name="Normal 2 2 3 2 5 4 3 2 2" xfId="31447" xr:uid="{00000000-0005-0000-0000-0000E42A0000}"/>
    <cellStyle name="Normal 2 2 3 2 5 4 3 3" xfId="23301" xr:uid="{00000000-0005-0000-0000-0000E52A0000}"/>
    <cellStyle name="Normal 2 2 3 2 5 4 4" xfId="9852" xr:uid="{00000000-0005-0000-0000-0000E62A0000}"/>
    <cellStyle name="Normal 2 2 3 2 5 4 4 2" xfId="26148" xr:uid="{00000000-0005-0000-0000-0000E72A0000}"/>
    <cellStyle name="Normal 2 2 3 2 5 4 5" xfId="18002" xr:uid="{00000000-0005-0000-0000-0000E82A0000}"/>
    <cellStyle name="Normal 2 2 3 2 5 5" xfId="3100" xr:uid="{00000000-0005-0000-0000-0000E92A0000}"/>
    <cellStyle name="Normal 2 2 3 2 5 5 2" xfId="11246" xr:uid="{00000000-0005-0000-0000-0000EA2A0000}"/>
    <cellStyle name="Normal 2 2 3 2 5 5 2 2" xfId="27542" xr:uid="{00000000-0005-0000-0000-0000EB2A0000}"/>
    <cellStyle name="Normal 2 2 3 2 5 5 3" xfId="19396" xr:uid="{00000000-0005-0000-0000-0000EC2A0000}"/>
    <cellStyle name="Normal 2 2 3 2 5 6" xfId="5595" xr:uid="{00000000-0005-0000-0000-0000ED2A0000}"/>
    <cellStyle name="Normal 2 2 3 2 5 6 2" xfId="13741" xr:uid="{00000000-0005-0000-0000-0000EE2A0000}"/>
    <cellStyle name="Normal 2 2 3 2 5 6 2 2" xfId="30037" xr:uid="{00000000-0005-0000-0000-0000EF2A0000}"/>
    <cellStyle name="Normal 2 2 3 2 5 6 3" xfId="21891" xr:uid="{00000000-0005-0000-0000-0000F02A0000}"/>
    <cellStyle name="Normal 2 2 3 2 5 7" xfId="8442" xr:uid="{00000000-0005-0000-0000-0000F12A0000}"/>
    <cellStyle name="Normal 2 2 3 2 5 7 2" xfId="24738" xr:uid="{00000000-0005-0000-0000-0000F22A0000}"/>
    <cellStyle name="Normal 2 2 3 2 5 8" xfId="16592" xr:uid="{00000000-0005-0000-0000-0000F32A0000}"/>
    <cellStyle name="Normal 2 2 3 2 6" xfId="385" xr:uid="{00000000-0005-0000-0000-0000F42A0000}"/>
    <cellStyle name="Normal 2 2 3 2 6 2" xfId="1091" xr:uid="{00000000-0005-0000-0000-0000F52A0000}"/>
    <cellStyle name="Normal 2 2 3 2 6 2 2" xfId="2501" xr:uid="{00000000-0005-0000-0000-0000F62A0000}"/>
    <cellStyle name="Normal 2 2 3 2 6 2 2 2" xfId="5001" xr:uid="{00000000-0005-0000-0000-0000F72A0000}"/>
    <cellStyle name="Normal 2 2 3 2 6 2 2 2 2" xfId="13147" xr:uid="{00000000-0005-0000-0000-0000F82A0000}"/>
    <cellStyle name="Normal 2 2 3 2 6 2 2 2 2 2" xfId="29443" xr:uid="{00000000-0005-0000-0000-0000F92A0000}"/>
    <cellStyle name="Normal 2 2 3 2 6 2 2 2 3" xfId="21297" xr:uid="{00000000-0005-0000-0000-0000FA2A0000}"/>
    <cellStyle name="Normal 2 2 3 2 6 2 2 3" xfId="7800" xr:uid="{00000000-0005-0000-0000-0000FB2A0000}"/>
    <cellStyle name="Normal 2 2 3 2 6 2 2 3 2" xfId="15946" xr:uid="{00000000-0005-0000-0000-0000FC2A0000}"/>
    <cellStyle name="Normal 2 2 3 2 6 2 2 3 2 2" xfId="32242" xr:uid="{00000000-0005-0000-0000-0000FD2A0000}"/>
    <cellStyle name="Normal 2 2 3 2 6 2 2 3 3" xfId="24096" xr:uid="{00000000-0005-0000-0000-0000FE2A0000}"/>
    <cellStyle name="Normal 2 2 3 2 6 2 2 4" xfId="10647" xr:uid="{00000000-0005-0000-0000-0000FF2A0000}"/>
    <cellStyle name="Normal 2 2 3 2 6 2 2 4 2" xfId="26943" xr:uid="{00000000-0005-0000-0000-0000002B0000}"/>
    <cellStyle name="Normal 2 2 3 2 6 2 2 5" xfId="18797" xr:uid="{00000000-0005-0000-0000-0000012B0000}"/>
    <cellStyle name="Normal 2 2 3 2 6 2 3" xfId="3783" xr:uid="{00000000-0005-0000-0000-0000022B0000}"/>
    <cellStyle name="Normal 2 2 3 2 6 2 3 2" xfId="11929" xr:uid="{00000000-0005-0000-0000-0000032B0000}"/>
    <cellStyle name="Normal 2 2 3 2 6 2 3 2 2" xfId="28225" xr:uid="{00000000-0005-0000-0000-0000042B0000}"/>
    <cellStyle name="Normal 2 2 3 2 6 2 3 3" xfId="20079" xr:uid="{00000000-0005-0000-0000-0000052B0000}"/>
    <cellStyle name="Normal 2 2 3 2 6 2 4" xfId="6390" xr:uid="{00000000-0005-0000-0000-0000062B0000}"/>
    <cellStyle name="Normal 2 2 3 2 6 2 4 2" xfId="14536" xr:uid="{00000000-0005-0000-0000-0000072B0000}"/>
    <cellStyle name="Normal 2 2 3 2 6 2 4 2 2" xfId="30832" xr:uid="{00000000-0005-0000-0000-0000082B0000}"/>
    <cellStyle name="Normal 2 2 3 2 6 2 4 3" xfId="22686" xr:uid="{00000000-0005-0000-0000-0000092B0000}"/>
    <cellStyle name="Normal 2 2 3 2 6 2 5" xfId="9237" xr:uid="{00000000-0005-0000-0000-00000A2B0000}"/>
    <cellStyle name="Normal 2 2 3 2 6 2 5 2" xfId="25533" xr:uid="{00000000-0005-0000-0000-00000B2B0000}"/>
    <cellStyle name="Normal 2 2 3 2 6 2 6" xfId="17387" xr:uid="{00000000-0005-0000-0000-00000C2B0000}"/>
    <cellStyle name="Normal 2 2 3 2 6 3" xfId="1796" xr:uid="{00000000-0005-0000-0000-00000D2B0000}"/>
    <cellStyle name="Normal 2 2 3 2 6 3 2" xfId="4392" xr:uid="{00000000-0005-0000-0000-00000E2B0000}"/>
    <cellStyle name="Normal 2 2 3 2 6 3 2 2" xfId="12538" xr:uid="{00000000-0005-0000-0000-00000F2B0000}"/>
    <cellStyle name="Normal 2 2 3 2 6 3 2 2 2" xfId="28834" xr:uid="{00000000-0005-0000-0000-0000102B0000}"/>
    <cellStyle name="Normal 2 2 3 2 6 3 2 3" xfId="20688" xr:uid="{00000000-0005-0000-0000-0000112B0000}"/>
    <cellStyle name="Normal 2 2 3 2 6 3 3" xfId="7095" xr:uid="{00000000-0005-0000-0000-0000122B0000}"/>
    <cellStyle name="Normal 2 2 3 2 6 3 3 2" xfId="15241" xr:uid="{00000000-0005-0000-0000-0000132B0000}"/>
    <cellStyle name="Normal 2 2 3 2 6 3 3 2 2" xfId="31537" xr:uid="{00000000-0005-0000-0000-0000142B0000}"/>
    <cellStyle name="Normal 2 2 3 2 6 3 3 3" xfId="23391" xr:uid="{00000000-0005-0000-0000-0000152B0000}"/>
    <cellStyle name="Normal 2 2 3 2 6 3 4" xfId="9942" xr:uid="{00000000-0005-0000-0000-0000162B0000}"/>
    <cellStyle name="Normal 2 2 3 2 6 3 4 2" xfId="26238" xr:uid="{00000000-0005-0000-0000-0000172B0000}"/>
    <cellStyle name="Normal 2 2 3 2 6 3 5" xfId="18092" xr:uid="{00000000-0005-0000-0000-0000182B0000}"/>
    <cellStyle name="Normal 2 2 3 2 6 4" xfId="3174" xr:uid="{00000000-0005-0000-0000-0000192B0000}"/>
    <cellStyle name="Normal 2 2 3 2 6 4 2" xfId="11320" xr:uid="{00000000-0005-0000-0000-00001A2B0000}"/>
    <cellStyle name="Normal 2 2 3 2 6 4 2 2" xfId="27616" xr:uid="{00000000-0005-0000-0000-00001B2B0000}"/>
    <cellStyle name="Normal 2 2 3 2 6 4 3" xfId="19470" xr:uid="{00000000-0005-0000-0000-00001C2B0000}"/>
    <cellStyle name="Normal 2 2 3 2 6 5" xfId="5685" xr:uid="{00000000-0005-0000-0000-00001D2B0000}"/>
    <cellStyle name="Normal 2 2 3 2 6 5 2" xfId="13831" xr:uid="{00000000-0005-0000-0000-00001E2B0000}"/>
    <cellStyle name="Normal 2 2 3 2 6 5 2 2" xfId="30127" xr:uid="{00000000-0005-0000-0000-00001F2B0000}"/>
    <cellStyle name="Normal 2 2 3 2 6 5 3" xfId="21981" xr:uid="{00000000-0005-0000-0000-0000202B0000}"/>
    <cellStyle name="Normal 2 2 3 2 6 6" xfId="8532" xr:uid="{00000000-0005-0000-0000-0000212B0000}"/>
    <cellStyle name="Normal 2 2 3 2 6 6 2" xfId="24828" xr:uid="{00000000-0005-0000-0000-0000222B0000}"/>
    <cellStyle name="Normal 2 2 3 2 6 7" xfId="16682" xr:uid="{00000000-0005-0000-0000-0000232B0000}"/>
    <cellStyle name="Normal 2 2 3 2 7" xfId="747" xr:uid="{00000000-0005-0000-0000-0000242B0000}"/>
    <cellStyle name="Normal 2 2 3 2 7 2" xfId="2157" xr:uid="{00000000-0005-0000-0000-0000252B0000}"/>
    <cellStyle name="Normal 2 2 3 2 7 2 2" xfId="4705" xr:uid="{00000000-0005-0000-0000-0000262B0000}"/>
    <cellStyle name="Normal 2 2 3 2 7 2 2 2" xfId="12851" xr:uid="{00000000-0005-0000-0000-0000272B0000}"/>
    <cellStyle name="Normal 2 2 3 2 7 2 2 2 2" xfId="29147" xr:uid="{00000000-0005-0000-0000-0000282B0000}"/>
    <cellStyle name="Normal 2 2 3 2 7 2 2 3" xfId="21001" xr:uid="{00000000-0005-0000-0000-0000292B0000}"/>
    <cellStyle name="Normal 2 2 3 2 7 2 3" xfId="7456" xr:uid="{00000000-0005-0000-0000-00002A2B0000}"/>
    <cellStyle name="Normal 2 2 3 2 7 2 3 2" xfId="15602" xr:uid="{00000000-0005-0000-0000-00002B2B0000}"/>
    <cellStyle name="Normal 2 2 3 2 7 2 3 2 2" xfId="31898" xr:uid="{00000000-0005-0000-0000-00002C2B0000}"/>
    <cellStyle name="Normal 2 2 3 2 7 2 3 3" xfId="23752" xr:uid="{00000000-0005-0000-0000-00002D2B0000}"/>
    <cellStyle name="Normal 2 2 3 2 7 2 4" xfId="10303" xr:uid="{00000000-0005-0000-0000-00002E2B0000}"/>
    <cellStyle name="Normal 2 2 3 2 7 2 4 2" xfId="26599" xr:uid="{00000000-0005-0000-0000-00002F2B0000}"/>
    <cellStyle name="Normal 2 2 3 2 7 2 5" xfId="18453" xr:uid="{00000000-0005-0000-0000-0000302B0000}"/>
    <cellStyle name="Normal 2 2 3 2 7 3" xfId="3487" xr:uid="{00000000-0005-0000-0000-0000312B0000}"/>
    <cellStyle name="Normal 2 2 3 2 7 3 2" xfId="11633" xr:uid="{00000000-0005-0000-0000-0000322B0000}"/>
    <cellStyle name="Normal 2 2 3 2 7 3 2 2" xfId="27929" xr:uid="{00000000-0005-0000-0000-0000332B0000}"/>
    <cellStyle name="Normal 2 2 3 2 7 3 3" xfId="19783" xr:uid="{00000000-0005-0000-0000-0000342B0000}"/>
    <cellStyle name="Normal 2 2 3 2 7 4" xfId="6046" xr:uid="{00000000-0005-0000-0000-0000352B0000}"/>
    <cellStyle name="Normal 2 2 3 2 7 4 2" xfId="14192" xr:uid="{00000000-0005-0000-0000-0000362B0000}"/>
    <cellStyle name="Normal 2 2 3 2 7 4 2 2" xfId="30488" xr:uid="{00000000-0005-0000-0000-0000372B0000}"/>
    <cellStyle name="Normal 2 2 3 2 7 4 3" xfId="22342" xr:uid="{00000000-0005-0000-0000-0000382B0000}"/>
    <cellStyle name="Normal 2 2 3 2 7 5" xfId="8893" xr:uid="{00000000-0005-0000-0000-0000392B0000}"/>
    <cellStyle name="Normal 2 2 3 2 7 5 2" xfId="25189" xr:uid="{00000000-0005-0000-0000-00003A2B0000}"/>
    <cellStyle name="Normal 2 2 3 2 7 6" xfId="17043" xr:uid="{00000000-0005-0000-0000-00003B2B0000}"/>
    <cellStyle name="Normal 2 2 3 2 8" xfId="1452" xr:uid="{00000000-0005-0000-0000-00003C2B0000}"/>
    <cellStyle name="Normal 2 2 3 2 8 2" xfId="4096" xr:uid="{00000000-0005-0000-0000-00003D2B0000}"/>
    <cellStyle name="Normal 2 2 3 2 8 2 2" xfId="12242" xr:uid="{00000000-0005-0000-0000-00003E2B0000}"/>
    <cellStyle name="Normal 2 2 3 2 8 2 2 2" xfId="28538" xr:uid="{00000000-0005-0000-0000-00003F2B0000}"/>
    <cellStyle name="Normal 2 2 3 2 8 2 3" xfId="20392" xr:uid="{00000000-0005-0000-0000-0000402B0000}"/>
    <cellStyle name="Normal 2 2 3 2 8 3" xfId="6751" xr:uid="{00000000-0005-0000-0000-0000412B0000}"/>
    <cellStyle name="Normal 2 2 3 2 8 3 2" xfId="14897" xr:uid="{00000000-0005-0000-0000-0000422B0000}"/>
    <cellStyle name="Normal 2 2 3 2 8 3 2 2" xfId="31193" xr:uid="{00000000-0005-0000-0000-0000432B0000}"/>
    <cellStyle name="Normal 2 2 3 2 8 3 3" xfId="23047" xr:uid="{00000000-0005-0000-0000-0000442B0000}"/>
    <cellStyle name="Normal 2 2 3 2 8 4" xfId="9598" xr:uid="{00000000-0005-0000-0000-0000452B0000}"/>
    <cellStyle name="Normal 2 2 3 2 8 4 2" xfId="25894" xr:uid="{00000000-0005-0000-0000-0000462B0000}"/>
    <cellStyle name="Normal 2 2 3 2 8 5" xfId="17748" xr:uid="{00000000-0005-0000-0000-0000472B0000}"/>
    <cellStyle name="Normal 2 2 3 2 9" xfId="2878" xr:uid="{00000000-0005-0000-0000-0000482B0000}"/>
    <cellStyle name="Normal 2 2 3 2 9 2" xfId="11024" xr:uid="{00000000-0005-0000-0000-0000492B0000}"/>
    <cellStyle name="Normal 2 2 3 2 9 2 2" xfId="27320" xr:uid="{00000000-0005-0000-0000-00004A2B0000}"/>
    <cellStyle name="Normal 2 2 3 2 9 3" xfId="19174" xr:uid="{00000000-0005-0000-0000-00004B2B0000}"/>
    <cellStyle name="Normal 2 2 3 3" xfId="63" xr:uid="{00000000-0005-0000-0000-00004C2B0000}"/>
    <cellStyle name="Normal 2 2 3 3 10" xfId="8210" xr:uid="{00000000-0005-0000-0000-00004D2B0000}"/>
    <cellStyle name="Normal 2 2 3 3 10 2" xfId="24506" xr:uid="{00000000-0005-0000-0000-00004E2B0000}"/>
    <cellStyle name="Normal 2 2 3 3 11" xfId="16360" xr:uid="{00000000-0005-0000-0000-00004F2B0000}"/>
    <cellStyle name="Normal 2 2 3 3 2" xfId="153" xr:uid="{00000000-0005-0000-0000-0000502B0000}"/>
    <cellStyle name="Normal 2 2 3 3 2 2" xfId="497" xr:uid="{00000000-0005-0000-0000-0000512B0000}"/>
    <cellStyle name="Normal 2 2 3 3 2 2 2" xfId="1203" xr:uid="{00000000-0005-0000-0000-0000522B0000}"/>
    <cellStyle name="Normal 2 2 3 3 2 2 2 2" xfId="2613" xr:uid="{00000000-0005-0000-0000-0000532B0000}"/>
    <cellStyle name="Normal 2 2 3 3 2 2 2 2 2" xfId="5093" xr:uid="{00000000-0005-0000-0000-0000542B0000}"/>
    <cellStyle name="Normal 2 2 3 3 2 2 2 2 2 2" xfId="13239" xr:uid="{00000000-0005-0000-0000-0000552B0000}"/>
    <cellStyle name="Normal 2 2 3 3 2 2 2 2 2 2 2" xfId="29535" xr:uid="{00000000-0005-0000-0000-0000562B0000}"/>
    <cellStyle name="Normal 2 2 3 3 2 2 2 2 2 3" xfId="21389" xr:uid="{00000000-0005-0000-0000-0000572B0000}"/>
    <cellStyle name="Normal 2 2 3 3 2 2 2 2 3" xfId="7912" xr:uid="{00000000-0005-0000-0000-0000582B0000}"/>
    <cellStyle name="Normal 2 2 3 3 2 2 2 2 3 2" xfId="16058" xr:uid="{00000000-0005-0000-0000-0000592B0000}"/>
    <cellStyle name="Normal 2 2 3 3 2 2 2 2 3 2 2" xfId="32354" xr:uid="{00000000-0005-0000-0000-00005A2B0000}"/>
    <cellStyle name="Normal 2 2 3 3 2 2 2 2 3 3" xfId="24208" xr:uid="{00000000-0005-0000-0000-00005B2B0000}"/>
    <cellStyle name="Normal 2 2 3 3 2 2 2 2 4" xfId="10759" xr:uid="{00000000-0005-0000-0000-00005C2B0000}"/>
    <cellStyle name="Normal 2 2 3 3 2 2 2 2 4 2" xfId="27055" xr:uid="{00000000-0005-0000-0000-00005D2B0000}"/>
    <cellStyle name="Normal 2 2 3 3 2 2 2 2 5" xfId="18909" xr:uid="{00000000-0005-0000-0000-00005E2B0000}"/>
    <cellStyle name="Normal 2 2 3 3 2 2 2 3" xfId="3875" xr:uid="{00000000-0005-0000-0000-00005F2B0000}"/>
    <cellStyle name="Normal 2 2 3 3 2 2 2 3 2" xfId="12021" xr:uid="{00000000-0005-0000-0000-0000602B0000}"/>
    <cellStyle name="Normal 2 2 3 3 2 2 2 3 2 2" xfId="28317" xr:uid="{00000000-0005-0000-0000-0000612B0000}"/>
    <cellStyle name="Normal 2 2 3 3 2 2 2 3 3" xfId="20171" xr:uid="{00000000-0005-0000-0000-0000622B0000}"/>
    <cellStyle name="Normal 2 2 3 3 2 2 2 4" xfId="6502" xr:uid="{00000000-0005-0000-0000-0000632B0000}"/>
    <cellStyle name="Normal 2 2 3 3 2 2 2 4 2" xfId="14648" xr:uid="{00000000-0005-0000-0000-0000642B0000}"/>
    <cellStyle name="Normal 2 2 3 3 2 2 2 4 2 2" xfId="30944" xr:uid="{00000000-0005-0000-0000-0000652B0000}"/>
    <cellStyle name="Normal 2 2 3 3 2 2 2 4 3" xfId="22798" xr:uid="{00000000-0005-0000-0000-0000662B0000}"/>
    <cellStyle name="Normal 2 2 3 3 2 2 2 5" xfId="9349" xr:uid="{00000000-0005-0000-0000-0000672B0000}"/>
    <cellStyle name="Normal 2 2 3 3 2 2 2 5 2" xfId="25645" xr:uid="{00000000-0005-0000-0000-0000682B0000}"/>
    <cellStyle name="Normal 2 2 3 3 2 2 2 6" xfId="17499" xr:uid="{00000000-0005-0000-0000-0000692B0000}"/>
    <cellStyle name="Normal 2 2 3 3 2 2 3" xfId="1908" xr:uid="{00000000-0005-0000-0000-00006A2B0000}"/>
    <cellStyle name="Normal 2 2 3 3 2 2 3 2" xfId="4484" xr:uid="{00000000-0005-0000-0000-00006B2B0000}"/>
    <cellStyle name="Normal 2 2 3 3 2 2 3 2 2" xfId="12630" xr:uid="{00000000-0005-0000-0000-00006C2B0000}"/>
    <cellStyle name="Normal 2 2 3 3 2 2 3 2 2 2" xfId="28926" xr:uid="{00000000-0005-0000-0000-00006D2B0000}"/>
    <cellStyle name="Normal 2 2 3 3 2 2 3 2 3" xfId="20780" xr:uid="{00000000-0005-0000-0000-00006E2B0000}"/>
    <cellStyle name="Normal 2 2 3 3 2 2 3 3" xfId="7207" xr:uid="{00000000-0005-0000-0000-00006F2B0000}"/>
    <cellStyle name="Normal 2 2 3 3 2 2 3 3 2" xfId="15353" xr:uid="{00000000-0005-0000-0000-0000702B0000}"/>
    <cellStyle name="Normal 2 2 3 3 2 2 3 3 2 2" xfId="31649" xr:uid="{00000000-0005-0000-0000-0000712B0000}"/>
    <cellStyle name="Normal 2 2 3 3 2 2 3 3 3" xfId="23503" xr:uid="{00000000-0005-0000-0000-0000722B0000}"/>
    <cellStyle name="Normal 2 2 3 3 2 2 3 4" xfId="10054" xr:uid="{00000000-0005-0000-0000-0000732B0000}"/>
    <cellStyle name="Normal 2 2 3 3 2 2 3 4 2" xfId="26350" xr:uid="{00000000-0005-0000-0000-0000742B0000}"/>
    <cellStyle name="Normal 2 2 3 3 2 2 3 5" xfId="18204" xr:uid="{00000000-0005-0000-0000-0000752B0000}"/>
    <cellStyle name="Normal 2 2 3 3 2 2 4" xfId="3266" xr:uid="{00000000-0005-0000-0000-0000762B0000}"/>
    <cellStyle name="Normal 2 2 3 3 2 2 4 2" xfId="11412" xr:uid="{00000000-0005-0000-0000-0000772B0000}"/>
    <cellStyle name="Normal 2 2 3 3 2 2 4 2 2" xfId="27708" xr:uid="{00000000-0005-0000-0000-0000782B0000}"/>
    <cellStyle name="Normal 2 2 3 3 2 2 4 3" xfId="19562" xr:uid="{00000000-0005-0000-0000-0000792B0000}"/>
    <cellStyle name="Normal 2 2 3 3 2 2 5" xfId="5797" xr:uid="{00000000-0005-0000-0000-00007A2B0000}"/>
    <cellStyle name="Normal 2 2 3 3 2 2 5 2" xfId="13943" xr:uid="{00000000-0005-0000-0000-00007B2B0000}"/>
    <cellStyle name="Normal 2 2 3 3 2 2 5 2 2" xfId="30239" xr:uid="{00000000-0005-0000-0000-00007C2B0000}"/>
    <cellStyle name="Normal 2 2 3 3 2 2 5 3" xfId="22093" xr:uid="{00000000-0005-0000-0000-00007D2B0000}"/>
    <cellStyle name="Normal 2 2 3 3 2 2 6" xfId="8644" xr:uid="{00000000-0005-0000-0000-00007E2B0000}"/>
    <cellStyle name="Normal 2 2 3 3 2 2 6 2" xfId="24940" xr:uid="{00000000-0005-0000-0000-00007F2B0000}"/>
    <cellStyle name="Normal 2 2 3 3 2 2 7" xfId="16794" xr:uid="{00000000-0005-0000-0000-0000802B0000}"/>
    <cellStyle name="Normal 2 2 3 3 2 3" xfId="859" xr:uid="{00000000-0005-0000-0000-0000812B0000}"/>
    <cellStyle name="Normal 2 2 3 3 2 3 2" xfId="2269" xr:uid="{00000000-0005-0000-0000-0000822B0000}"/>
    <cellStyle name="Normal 2 2 3 3 2 3 2 2" xfId="4797" xr:uid="{00000000-0005-0000-0000-0000832B0000}"/>
    <cellStyle name="Normal 2 2 3 3 2 3 2 2 2" xfId="12943" xr:uid="{00000000-0005-0000-0000-0000842B0000}"/>
    <cellStyle name="Normal 2 2 3 3 2 3 2 2 2 2" xfId="29239" xr:uid="{00000000-0005-0000-0000-0000852B0000}"/>
    <cellStyle name="Normal 2 2 3 3 2 3 2 2 3" xfId="21093" xr:uid="{00000000-0005-0000-0000-0000862B0000}"/>
    <cellStyle name="Normal 2 2 3 3 2 3 2 3" xfId="7568" xr:uid="{00000000-0005-0000-0000-0000872B0000}"/>
    <cellStyle name="Normal 2 2 3 3 2 3 2 3 2" xfId="15714" xr:uid="{00000000-0005-0000-0000-0000882B0000}"/>
    <cellStyle name="Normal 2 2 3 3 2 3 2 3 2 2" xfId="32010" xr:uid="{00000000-0005-0000-0000-0000892B0000}"/>
    <cellStyle name="Normal 2 2 3 3 2 3 2 3 3" xfId="23864" xr:uid="{00000000-0005-0000-0000-00008A2B0000}"/>
    <cellStyle name="Normal 2 2 3 3 2 3 2 4" xfId="10415" xr:uid="{00000000-0005-0000-0000-00008B2B0000}"/>
    <cellStyle name="Normal 2 2 3 3 2 3 2 4 2" xfId="26711" xr:uid="{00000000-0005-0000-0000-00008C2B0000}"/>
    <cellStyle name="Normal 2 2 3 3 2 3 2 5" xfId="18565" xr:uid="{00000000-0005-0000-0000-00008D2B0000}"/>
    <cellStyle name="Normal 2 2 3 3 2 3 3" xfId="3579" xr:uid="{00000000-0005-0000-0000-00008E2B0000}"/>
    <cellStyle name="Normal 2 2 3 3 2 3 3 2" xfId="11725" xr:uid="{00000000-0005-0000-0000-00008F2B0000}"/>
    <cellStyle name="Normal 2 2 3 3 2 3 3 2 2" xfId="28021" xr:uid="{00000000-0005-0000-0000-0000902B0000}"/>
    <cellStyle name="Normal 2 2 3 3 2 3 3 3" xfId="19875" xr:uid="{00000000-0005-0000-0000-0000912B0000}"/>
    <cellStyle name="Normal 2 2 3 3 2 3 4" xfId="6158" xr:uid="{00000000-0005-0000-0000-0000922B0000}"/>
    <cellStyle name="Normal 2 2 3 3 2 3 4 2" xfId="14304" xr:uid="{00000000-0005-0000-0000-0000932B0000}"/>
    <cellStyle name="Normal 2 2 3 3 2 3 4 2 2" xfId="30600" xr:uid="{00000000-0005-0000-0000-0000942B0000}"/>
    <cellStyle name="Normal 2 2 3 3 2 3 4 3" xfId="22454" xr:uid="{00000000-0005-0000-0000-0000952B0000}"/>
    <cellStyle name="Normal 2 2 3 3 2 3 5" xfId="9005" xr:uid="{00000000-0005-0000-0000-0000962B0000}"/>
    <cellStyle name="Normal 2 2 3 3 2 3 5 2" xfId="25301" xr:uid="{00000000-0005-0000-0000-0000972B0000}"/>
    <cellStyle name="Normal 2 2 3 3 2 3 6" xfId="17155" xr:uid="{00000000-0005-0000-0000-0000982B0000}"/>
    <cellStyle name="Normal 2 2 3 3 2 4" xfId="1564" xr:uid="{00000000-0005-0000-0000-0000992B0000}"/>
    <cellStyle name="Normal 2 2 3 3 2 4 2" xfId="4188" xr:uid="{00000000-0005-0000-0000-00009A2B0000}"/>
    <cellStyle name="Normal 2 2 3 3 2 4 2 2" xfId="12334" xr:uid="{00000000-0005-0000-0000-00009B2B0000}"/>
    <cellStyle name="Normal 2 2 3 3 2 4 2 2 2" xfId="28630" xr:uid="{00000000-0005-0000-0000-00009C2B0000}"/>
    <cellStyle name="Normal 2 2 3 3 2 4 2 3" xfId="20484" xr:uid="{00000000-0005-0000-0000-00009D2B0000}"/>
    <cellStyle name="Normal 2 2 3 3 2 4 3" xfId="6863" xr:uid="{00000000-0005-0000-0000-00009E2B0000}"/>
    <cellStyle name="Normal 2 2 3 3 2 4 3 2" xfId="15009" xr:uid="{00000000-0005-0000-0000-00009F2B0000}"/>
    <cellStyle name="Normal 2 2 3 3 2 4 3 2 2" xfId="31305" xr:uid="{00000000-0005-0000-0000-0000A02B0000}"/>
    <cellStyle name="Normal 2 2 3 3 2 4 3 3" xfId="23159" xr:uid="{00000000-0005-0000-0000-0000A12B0000}"/>
    <cellStyle name="Normal 2 2 3 3 2 4 4" xfId="9710" xr:uid="{00000000-0005-0000-0000-0000A22B0000}"/>
    <cellStyle name="Normal 2 2 3 3 2 4 4 2" xfId="26006" xr:uid="{00000000-0005-0000-0000-0000A32B0000}"/>
    <cellStyle name="Normal 2 2 3 3 2 4 5" xfId="17860" xr:uid="{00000000-0005-0000-0000-0000A42B0000}"/>
    <cellStyle name="Normal 2 2 3 3 2 5" xfId="2970" xr:uid="{00000000-0005-0000-0000-0000A52B0000}"/>
    <cellStyle name="Normal 2 2 3 3 2 5 2" xfId="11116" xr:uid="{00000000-0005-0000-0000-0000A62B0000}"/>
    <cellStyle name="Normal 2 2 3 3 2 5 2 2" xfId="27412" xr:uid="{00000000-0005-0000-0000-0000A72B0000}"/>
    <cellStyle name="Normal 2 2 3 3 2 5 3" xfId="19266" xr:uid="{00000000-0005-0000-0000-0000A82B0000}"/>
    <cellStyle name="Normal 2 2 3 3 2 6" xfId="5453" xr:uid="{00000000-0005-0000-0000-0000A92B0000}"/>
    <cellStyle name="Normal 2 2 3 3 2 6 2" xfId="13599" xr:uid="{00000000-0005-0000-0000-0000AA2B0000}"/>
    <cellStyle name="Normal 2 2 3 3 2 6 2 2" xfId="29895" xr:uid="{00000000-0005-0000-0000-0000AB2B0000}"/>
    <cellStyle name="Normal 2 2 3 3 2 6 3" xfId="21749" xr:uid="{00000000-0005-0000-0000-0000AC2B0000}"/>
    <cellStyle name="Normal 2 2 3 3 2 7" xfId="8300" xr:uid="{00000000-0005-0000-0000-0000AD2B0000}"/>
    <cellStyle name="Normal 2 2 3 3 2 7 2" xfId="24596" xr:uid="{00000000-0005-0000-0000-0000AE2B0000}"/>
    <cellStyle name="Normal 2 2 3 3 2 8" xfId="16450" xr:uid="{00000000-0005-0000-0000-0000AF2B0000}"/>
    <cellStyle name="Normal 2 2 3 3 3" xfId="233" xr:uid="{00000000-0005-0000-0000-0000B02B0000}"/>
    <cellStyle name="Normal 2 2 3 3 3 2" xfId="577" xr:uid="{00000000-0005-0000-0000-0000B12B0000}"/>
    <cellStyle name="Normal 2 2 3 3 3 2 2" xfId="1283" xr:uid="{00000000-0005-0000-0000-0000B22B0000}"/>
    <cellStyle name="Normal 2 2 3 3 3 2 2 2" xfId="2693" xr:uid="{00000000-0005-0000-0000-0000B32B0000}"/>
    <cellStyle name="Normal 2 2 3 3 3 2 2 2 2" xfId="5167" xr:uid="{00000000-0005-0000-0000-0000B42B0000}"/>
    <cellStyle name="Normal 2 2 3 3 3 2 2 2 2 2" xfId="13313" xr:uid="{00000000-0005-0000-0000-0000B52B0000}"/>
    <cellStyle name="Normal 2 2 3 3 3 2 2 2 2 2 2" xfId="29609" xr:uid="{00000000-0005-0000-0000-0000B62B0000}"/>
    <cellStyle name="Normal 2 2 3 3 3 2 2 2 2 3" xfId="21463" xr:uid="{00000000-0005-0000-0000-0000B72B0000}"/>
    <cellStyle name="Normal 2 2 3 3 3 2 2 2 3" xfId="7992" xr:uid="{00000000-0005-0000-0000-0000B82B0000}"/>
    <cellStyle name="Normal 2 2 3 3 3 2 2 2 3 2" xfId="16138" xr:uid="{00000000-0005-0000-0000-0000B92B0000}"/>
    <cellStyle name="Normal 2 2 3 3 3 2 2 2 3 2 2" xfId="32434" xr:uid="{00000000-0005-0000-0000-0000BA2B0000}"/>
    <cellStyle name="Normal 2 2 3 3 3 2 2 2 3 3" xfId="24288" xr:uid="{00000000-0005-0000-0000-0000BB2B0000}"/>
    <cellStyle name="Normal 2 2 3 3 3 2 2 2 4" xfId="10839" xr:uid="{00000000-0005-0000-0000-0000BC2B0000}"/>
    <cellStyle name="Normal 2 2 3 3 3 2 2 2 4 2" xfId="27135" xr:uid="{00000000-0005-0000-0000-0000BD2B0000}"/>
    <cellStyle name="Normal 2 2 3 3 3 2 2 2 5" xfId="18989" xr:uid="{00000000-0005-0000-0000-0000BE2B0000}"/>
    <cellStyle name="Normal 2 2 3 3 3 2 2 3" xfId="3949" xr:uid="{00000000-0005-0000-0000-0000BF2B0000}"/>
    <cellStyle name="Normal 2 2 3 3 3 2 2 3 2" xfId="12095" xr:uid="{00000000-0005-0000-0000-0000C02B0000}"/>
    <cellStyle name="Normal 2 2 3 3 3 2 2 3 2 2" xfId="28391" xr:uid="{00000000-0005-0000-0000-0000C12B0000}"/>
    <cellStyle name="Normal 2 2 3 3 3 2 2 3 3" xfId="20245" xr:uid="{00000000-0005-0000-0000-0000C22B0000}"/>
    <cellStyle name="Normal 2 2 3 3 3 2 2 4" xfId="6582" xr:uid="{00000000-0005-0000-0000-0000C32B0000}"/>
    <cellStyle name="Normal 2 2 3 3 3 2 2 4 2" xfId="14728" xr:uid="{00000000-0005-0000-0000-0000C42B0000}"/>
    <cellStyle name="Normal 2 2 3 3 3 2 2 4 2 2" xfId="31024" xr:uid="{00000000-0005-0000-0000-0000C52B0000}"/>
    <cellStyle name="Normal 2 2 3 3 3 2 2 4 3" xfId="22878" xr:uid="{00000000-0005-0000-0000-0000C62B0000}"/>
    <cellStyle name="Normal 2 2 3 3 3 2 2 5" xfId="9429" xr:uid="{00000000-0005-0000-0000-0000C72B0000}"/>
    <cellStyle name="Normal 2 2 3 3 3 2 2 5 2" xfId="25725" xr:uid="{00000000-0005-0000-0000-0000C82B0000}"/>
    <cellStyle name="Normal 2 2 3 3 3 2 2 6" xfId="17579" xr:uid="{00000000-0005-0000-0000-0000C92B0000}"/>
    <cellStyle name="Normal 2 2 3 3 3 2 3" xfId="1988" xr:uid="{00000000-0005-0000-0000-0000CA2B0000}"/>
    <cellStyle name="Normal 2 2 3 3 3 2 3 2" xfId="4558" xr:uid="{00000000-0005-0000-0000-0000CB2B0000}"/>
    <cellStyle name="Normal 2 2 3 3 3 2 3 2 2" xfId="12704" xr:uid="{00000000-0005-0000-0000-0000CC2B0000}"/>
    <cellStyle name="Normal 2 2 3 3 3 2 3 2 2 2" xfId="29000" xr:uid="{00000000-0005-0000-0000-0000CD2B0000}"/>
    <cellStyle name="Normal 2 2 3 3 3 2 3 2 3" xfId="20854" xr:uid="{00000000-0005-0000-0000-0000CE2B0000}"/>
    <cellStyle name="Normal 2 2 3 3 3 2 3 3" xfId="7287" xr:uid="{00000000-0005-0000-0000-0000CF2B0000}"/>
    <cellStyle name="Normal 2 2 3 3 3 2 3 3 2" xfId="15433" xr:uid="{00000000-0005-0000-0000-0000D02B0000}"/>
    <cellStyle name="Normal 2 2 3 3 3 2 3 3 2 2" xfId="31729" xr:uid="{00000000-0005-0000-0000-0000D12B0000}"/>
    <cellStyle name="Normal 2 2 3 3 3 2 3 3 3" xfId="23583" xr:uid="{00000000-0005-0000-0000-0000D22B0000}"/>
    <cellStyle name="Normal 2 2 3 3 3 2 3 4" xfId="10134" xr:uid="{00000000-0005-0000-0000-0000D32B0000}"/>
    <cellStyle name="Normal 2 2 3 3 3 2 3 4 2" xfId="26430" xr:uid="{00000000-0005-0000-0000-0000D42B0000}"/>
    <cellStyle name="Normal 2 2 3 3 3 2 3 5" xfId="18284" xr:uid="{00000000-0005-0000-0000-0000D52B0000}"/>
    <cellStyle name="Normal 2 2 3 3 3 2 4" xfId="3340" xr:uid="{00000000-0005-0000-0000-0000D62B0000}"/>
    <cellStyle name="Normal 2 2 3 3 3 2 4 2" xfId="11486" xr:uid="{00000000-0005-0000-0000-0000D72B0000}"/>
    <cellStyle name="Normal 2 2 3 3 3 2 4 2 2" xfId="27782" xr:uid="{00000000-0005-0000-0000-0000D82B0000}"/>
    <cellStyle name="Normal 2 2 3 3 3 2 4 3" xfId="19636" xr:uid="{00000000-0005-0000-0000-0000D92B0000}"/>
    <cellStyle name="Normal 2 2 3 3 3 2 5" xfId="5877" xr:uid="{00000000-0005-0000-0000-0000DA2B0000}"/>
    <cellStyle name="Normal 2 2 3 3 3 2 5 2" xfId="14023" xr:uid="{00000000-0005-0000-0000-0000DB2B0000}"/>
    <cellStyle name="Normal 2 2 3 3 3 2 5 2 2" xfId="30319" xr:uid="{00000000-0005-0000-0000-0000DC2B0000}"/>
    <cellStyle name="Normal 2 2 3 3 3 2 5 3" xfId="22173" xr:uid="{00000000-0005-0000-0000-0000DD2B0000}"/>
    <cellStyle name="Normal 2 2 3 3 3 2 6" xfId="8724" xr:uid="{00000000-0005-0000-0000-0000DE2B0000}"/>
    <cellStyle name="Normal 2 2 3 3 3 2 6 2" xfId="25020" xr:uid="{00000000-0005-0000-0000-0000DF2B0000}"/>
    <cellStyle name="Normal 2 2 3 3 3 2 7" xfId="16874" xr:uid="{00000000-0005-0000-0000-0000E02B0000}"/>
    <cellStyle name="Normal 2 2 3 3 3 3" xfId="939" xr:uid="{00000000-0005-0000-0000-0000E12B0000}"/>
    <cellStyle name="Normal 2 2 3 3 3 3 2" xfId="2349" xr:uid="{00000000-0005-0000-0000-0000E22B0000}"/>
    <cellStyle name="Normal 2 2 3 3 3 3 2 2" xfId="4871" xr:uid="{00000000-0005-0000-0000-0000E32B0000}"/>
    <cellStyle name="Normal 2 2 3 3 3 3 2 2 2" xfId="13017" xr:uid="{00000000-0005-0000-0000-0000E42B0000}"/>
    <cellStyle name="Normal 2 2 3 3 3 3 2 2 2 2" xfId="29313" xr:uid="{00000000-0005-0000-0000-0000E52B0000}"/>
    <cellStyle name="Normal 2 2 3 3 3 3 2 2 3" xfId="21167" xr:uid="{00000000-0005-0000-0000-0000E62B0000}"/>
    <cellStyle name="Normal 2 2 3 3 3 3 2 3" xfId="7648" xr:uid="{00000000-0005-0000-0000-0000E72B0000}"/>
    <cellStyle name="Normal 2 2 3 3 3 3 2 3 2" xfId="15794" xr:uid="{00000000-0005-0000-0000-0000E82B0000}"/>
    <cellStyle name="Normal 2 2 3 3 3 3 2 3 2 2" xfId="32090" xr:uid="{00000000-0005-0000-0000-0000E92B0000}"/>
    <cellStyle name="Normal 2 2 3 3 3 3 2 3 3" xfId="23944" xr:uid="{00000000-0005-0000-0000-0000EA2B0000}"/>
    <cellStyle name="Normal 2 2 3 3 3 3 2 4" xfId="10495" xr:uid="{00000000-0005-0000-0000-0000EB2B0000}"/>
    <cellStyle name="Normal 2 2 3 3 3 3 2 4 2" xfId="26791" xr:uid="{00000000-0005-0000-0000-0000EC2B0000}"/>
    <cellStyle name="Normal 2 2 3 3 3 3 2 5" xfId="18645" xr:uid="{00000000-0005-0000-0000-0000ED2B0000}"/>
    <cellStyle name="Normal 2 2 3 3 3 3 3" xfId="3653" xr:uid="{00000000-0005-0000-0000-0000EE2B0000}"/>
    <cellStyle name="Normal 2 2 3 3 3 3 3 2" xfId="11799" xr:uid="{00000000-0005-0000-0000-0000EF2B0000}"/>
    <cellStyle name="Normal 2 2 3 3 3 3 3 2 2" xfId="28095" xr:uid="{00000000-0005-0000-0000-0000F02B0000}"/>
    <cellStyle name="Normal 2 2 3 3 3 3 3 3" xfId="19949" xr:uid="{00000000-0005-0000-0000-0000F12B0000}"/>
    <cellStyle name="Normal 2 2 3 3 3 3 4" xfId="6238" xr:uid="{00000000-0005-0000-0000-0000F22B0000}"/>
    <cellStyle name="Normal 2 2 3 3 3 3 4 2" xfId="14384" xr:uid="{00000000-0005-0000-0000-0000F32B0000}"/>
    <cellStyle name="Normal 2 2 3 3 3 3 4 2 2" xfId="30680" xr:uid="{00000000-0005-0000-0000-0000F42B0000}"/>
    <cellStyle name="Normal 2 2 3 3 3 3 4 3" xfId="22534" xr:uid="{00000000-0005-0000-0000-0000F52B0000}"/>
    <cellStyle name="Normal 2 2 3 3 3 3 5" xfId="9085" xr:uid="{00000000-0005-0000-0000-0000F62B0000}"/>
    <cellStyle name="Normal 2 2 3 3 3 3 5 2" xfId="25381" xr:uid="{00000000-0005-0000-0000-0000F72B0000}"/>
    <cellStyle name="Normal 2 2 3 3 3 3 6" xfId="17235" xr:uid="{00000000-0005-0000-0000-0000F82B0000}"/>
    <cellStyle name="Normal 2 2 3 3 3 4" xfId="1644" xr:uid="{00000000-0005-0000-0000-0000F92B0000}"/>
    <cellStyle name="Normal 2 2 3 3 3 4 2" xfId="4262" xr:uid="{00000000-0005-0000-0000-0000FA2B0000}"/>
    <cellStyle name="Normal 2 2 3 3 3 4 2 2" xfId="12408" xr:uid="{00000000-0005-0000-0000-0000FB2B0000}"/>
    <cellStyle name="Normal 2 2 3 3 3 4 2 2 2" xfId="28704" xr:uid="{00000000-0005-0000-0000-0000FC2B0000}"/>
    <cellStyle name="Normal 2 2 3 3 3 4 2 3" xfId="20558" xr:uid="{00000000-0005-0000-0000-0000FD2B0000}"/>
    <cellStyle name="Normal 2 2 3 3 3 4 3" xfId="6943" xr:uid="{00000000-0005-0000-0000-0000FE2B0000}"/>
    <cellStyle name="Normal 2 2 3 3 3 4 3 2" xfId="15089" xr:uid="{00000000-0005-0000-0000-0000FF2B0000}"/>
    <cellStyle name="Normal 2 2 3 3 3 4 3 2 2" xfId="31385" xr:uid="{00000000-0005-0000-0000-0000002C0000}"/>
    <cellStyle name="Normal 2 2 3 3 3 4 3 3" xfId="23239" xr:uid="{00000000-0005-0000-0000-0000012C0000}"/>
    <cellStyle name="Normal 2 2 3 3 3 4 4" xfId="9790" xr:uid="{00000000-0005-0000-0000-0000022C0000}"/>
    <cellStyle name="Normal 2 2 3 3 3 4 4 2" xfId="26086" xr:uid="{00000000-0005-0000-0000-0000032C0000}"/>
    <cellStyle name="Normal 2 2 3 3 3 4 5" xfId="17940" xr:uid="{00000000-0005-0000-0000-0000042C0000}"/>
    <cellStyle name="Normal 2 2 3 3 3 5" xfId="3044" xr:uid="{00000000-0005-0000-0000-0000052C0000}"/>
    <cellStyle name="Normal 2 2 3 3 3 5 2" xfId="11190" xr:uid="{00000000-0005-0000-0000-0000062C0000}"/>
    <cellStyle name="Normal 2 2 3 3 3 5 2 2" xfId="27486" xr:uid="{00000000-0005-0000-0000-0000072C0000}"/>
    <cellStyle name="Normal 2 2 3 3 3 5 3" xfId="19340" xr:uid="{00000000-0005-0000-0000-0000082C0000}"/>
    <cellStyle name="Normal 2 2 3 3 3 6" xfId="5533" xr:uid="{00000000-0005-0000-0000-0000092C0000}"/>
    <cellStyle name="Normal 2 2 3 3 3 6 2" xfId="13679" xr:uid="{00000000-0005-0000-0000-00000A2C0000}"/>
    <cellStyle name="Normal 2 2 3 3 3 6 2 2" xfId="29975" xr:uid="{00000000-0005-0000-0000-00000B2C0000}"/>
    <cellStyle name="Normal 2 2 3 3 3 6 3" xfId="21829" xr:uid="{00000000-0005-0000-0000-00000C2C0000}"/>
    <cellStyle name="Normal 2 2 3 3 3 7" xfId="8380" xr:uid="{00000000-0005-0000-0000-00000D2C0000}"/>
    <cellStyle name="Normal 2 2 3 3 3 7 2" xfId="24676" xr:uid="{00000000-0005-0000-0000-00000E2C0000}"/>
    <cellStyle name="Normal 2 2 3 3 3 8" xfId="16530" xr:uid="{00000000-0005-0000-0000-00000F2C0000}"/>
    <cellStyle name="Normal 2 2 3 3 4" xfId="317" xr:uid="{00000000-0005-0000-0000-0000102C0000}"/>
    <cellStyle name="Normal 2 2 3 3 4 2" xfId="661" xr:uid="{00000000-0005-0000-0000-0000112C0000}"/>
    <cellStyle name="Normal 2 2 3 3 4 2 2" xfId="1367" xr:uid="{00000000-0005-0000-0000-0000122C0000}"/>
    <cellStyle name="Normal 2 2 3 3 4 2 2 2" xfId="2777" xr:uid="{00000000-0005-0000-0000-0000132C0000}"/>
    <cellStyle name="Normal 2 2 3 3 4 2 2 2 2" xfId="5241" xr:uid="{00000000-0005-0000-0000-0000142C0000}"/>
    <cellStyle name="Normal 2 2 3 3 4 2 2 2 2 2" xfId="13387" xr:uid="{00000000-0005-0000-0000-0000152C0000}"/>
    <cellStyle name="Normal 2 2 3 3 4 2 2 2 2 2 2" xfId="29683" xr:uid="{00000000-0005-0000-0000-0000162C0000}"/>
    <cellStyle name="Normal 2 2 3 3 4 2 2 2 2 3" xfId="21537" xr:uid="{00000000-0005-0000-0000-0000172C0000}"/>
    <cellStyle name="Normal 2 2 3 3 4 2 2 2 3" xfId="8076" xr:uid="{00000000-0005-0000-0000-0000182C0000}"/>
    <cellStyle name="Normal 2 2 3 3 4 2 2 2 3 2" xfId="16222" xr:uid="{00000000-0005-0000-0000-0000192C0000}"/>
    <cellStyle name="Normal 2 2 3 3 4 2 2 2 3 2 2" xfId="32518" xr:uid="{00000000-0005-0000-0000-00001A2C0000}"/>
    <cellStyle name="Normal 2 2 3 3 4 2 2 2 3 3" xfId="24372" xr:uid="{00000000-0005-0000-0000-00001B2C0000}"/>
    <cellStyle name="Normal 2 2 3 3 4 2 2 2 4" xfId="10923" xr:uid="{00000000-0005-0000-0000-00001C2C0000}"/>
    <cellStyle name="Normal 2 2 3 3 4 2 2 2 4 2" xfId="27219" xr:uid="{00000000-0005-0000-0000-00001D2C0000}"/>
    <cellStyle name="Normal 2 2 3 3 4 2 2 2 5" xfId="19073" xr:uid="{00000000-0005-0000-0000-00001E2C0000}"/>
    <cellStyle name="Normal 2 2 3 3 4 2 2 3" xfId="4023" xr:uid="{00000000-0005-0000-0000-00001F2C0000}"/>
    <cellStyle name="Normal 2 2 3 3 4 2 2 3 2" xfId="12169" xr:uid="{00000000-0005-0000-0000-0000202C0000}"/>
    <cellStyle name="Normal 2 2 3 3 4 2 2 3 2 2" xfId="28465" xr:uid="{00000000-0005-0000-0000-0000212C0000}"/>
    <cellStyle name="Normal 2 2 3 3 4 2 2 3 3" xfId="20319" xr:uid="{00000000-0005-0000-0000-0000222C0000}"/>
    <cellStyle name="Normal 2 2 3 3 4 2 2 4" xfId="6666" xr:uid="{00000000-0005-0000-0000-0000232C0000}"/>
    <cellStyle name="Normal 2 2 3 3 4 2 2 4 2" xfId="14812" xr:uid="{00000000-0005-0000-0000-0000242C0000}"/>
    <cellStyle name="Normal 2 2 3 3 4 2 2 4 2 2" xfId="31108" xr:uid="{00000000-0005-0000-0000-0000252C0000}"/>
    <cellStyle name="Normal 2 2 3 3 4 2 2 4 3" xfId="22962" xr:uid="{00000000-0005-0000-0000-0000262C0000}"/>
    <cellStyle name="Normal 2 2 3 3 4 2 2 5" xfId="9513" xr:uid="{00000000-0005-0000-0000-0000272C0000}"/>
    <cellStyle name="Normal 2 2 3 3 4 2 2 5 2" xfId="25809" xr:uid="{00000000-0005-0000-0000-0000282C0000}"/>
    <cellStyle name="Normal 2 2 3 3 4 2 2 6" xfId="17663" xr:uid="{00000000-0005-0000-0000-0000292C0000}"/>
    <cellStyle name="Normal 2 2 3 3 4 2 3" xfId="2072" xr:uid="{00000000-0005-0000-0000-00002A2C0000}"/>
    <cellStyle name="Normal 2 2 3 3 4 2 3 2" xfId="4632" xr:uid="{00000000-0005-0000-0000-00002B2C0000}"/>
    <cellStyle name="Normal 2 2 3 3 4 2 3 2 2" xfId="12778" xr:uid="{00000000-0005-0000-0000-00002C2C0000}"/>
    <cellStyle name="Normal 2 2 3 3 4 2 3 2 2 2" xfId="29074" xr:uid="{00000000-0005-0000-0000-00002D2C0000}"/>
    <cellStyle name="Normal 2 2 3 3 4 2 3 2 3" xfId="20928" xr:uid="{00000000-0005-0000-0000-00002E2C0000}"/>
    <cellStyle name="Normal 2 2 3 3 4 2 3 3" xfId="7371" xr:uid="{00000000-0005-0000-0000-00002F2C0000}"/>
    <cellStyle name="Normal 2 2 3 3 4 2 3 3 2" xfId="15517" xr:uid="{00000000-0005-0000-0000-0000302C0000}"/>
    <cellStyle name="Normal 2 2 3 3 4 2 3 3 2 2" xfId="31813" xr:uid="{00000000-0005-0000-0000-0000312C0000}"/>
    <cellStyle name="Normal 2 2 3 3 4 2 3 3 3" xfId="23667" xr:uid="{00000000-0005-0000-0000-0000322C0000}"/>
    <cellStyle name="Normal 2 2 3 3 4 2 3 4" xfId="10218" xr:uid="{00000000-0005-0000-0000-0000332C0000}"/>
    <cellStyle name="Normal 2 2 3 3 4 2 3 4 2" xfId="26514" xr:uid="{00000000-0005-0000-0000-0000342C0000}"/>
    <cellStyle name="Normal 2 2 3 3 4 2 3 5" xfId="18368" xr:uid="{00000000-0005-0000-0000-0000352C0000}"/>
    <cellStyle name="Normal 2 2 3 3 4 2 4" xfId="3414" xr:uid="{00000000-0005-0000-0000-0000362C0000}"/>
    <cellStyle name="Normal 2 2 3 3 4 2 4 2" xfId="11560" xr:uid="{00000000-0005-0000-0000-0000372C0000}"/>
    <cellStyle name="Normal 2 2 3 3 4 2 4 2 2" xfId="27856" xr:uid="{00000000-0005-0000-0000-0000382C0000}"/>
    <cellStyle name="Normal 2 2 3 3 4 2 4 3" xfId="19710" xr:uid="{00000000-0005-0000-0000-0000392C0000}"/>
    <cellStyle name="Normal 2 2 3 3 4 2 5" xfId="5961" xr:uid="{00000000-0005-0000-0000-00003A2C0000}"/>
    <cellStyle name="Normal 2 2 3 3 4 2 5 2" xfId="14107" xr:uid="{00000000-0005-0000-0000-00003B2C0000}"/>
    <cellStyle name="Normal 2 2 3 3 4 2 5 2 2" xfId="30403" xr:uid="{00000000-0005-0000-0000-00003C2C0000}"/>
    <cellStyle name="Normal 2 2 3 3 4 2 5 3" xfId="22257" xr:uid="{00000000-0005-0000-0000-00003D2C0000}"/>
    <cellStyle name="Normal 2 2 3 3 4 2 6" xfId="8808" xr:uid="{00000000-0005-0000-0000-00003E2C0000}"/>
    <cellStyle name="Normal 2 2 3 3 4 2 6 2" xfId="25104" xr:uid="{00000000-0005-0000-0000-00003F2C0000}"/>
    <cellStyle name="Normal 2 2 3 3 4 2 7" xfId="16958" xr:uid="{00000000-0005-0000-0000-0000402C0000}"/>
    <cellStyle name="Normal 2 2 3 3 4 3" xfId="1023" xr:uid="{00000000-0005-0000-0000-0000412C0000}"/>
    <cellStyle name="Normal 2 2 3 3 4 3 2" xfId="2433" xr:uid="{00000000-0005-0000-0000-0000422C0000}"/>
    <cellStyle name="Normal 2 2 3 3 4 3 2 2" xfId="4945" xr:uid="{00000000-0005-0000-0000-0000432C0000}"/>
    <cellStyle name="Normal 2 2 3 3 4 3 2 2 2" xfId="13091" xr:uid="{00000000-0005-0000-0000-0000442C0000}"/>
    <cellStyle name="Normal 2 2 3 3 4 3 2 2 2 2" xfId="29387" xr:uid="{00000000-0005-0000-0000-0000452C0000}"/>
    <cellStyle name="Normal 2 2 3 3 4 3 2 2 3" xfId="21241" xr:uid="{00000000-0005-0000-0000-0000462C0000}"/>
    <cellStyle name="Normal 2 2 3 3 4 3 2 3" xfId="7732" xr:uid="{00000000-0005-0000-0000-0000472C0000}"/>
    <cellStyle name="Normal 2 2 3 3 4 3 2 3 2" xfId="15878" xr:uid="{00000000-0005-0000-0000-0000482C0000}"/>
    <cellStyle name="Normal 2 2 3 3 4 3 2 3 2 2" xfId="32174" xr:uid="{00000000-0005-0000-0000-0000492C0000}"/>
    <cellStyle name="Normal 2 2 3 3 4 3 2 3 3" xfId="24028" xr:uid="{00000000-0005-0000-0000-00004A2C0000}"/>
    <cellStyle name="Normal 2 2 3 3 4 3 2 4" xfId="10579" xr:uid="{00000000-0005-0000-0000-00004B2C0000}"/>
    <cellStyle name="Normal 2 2 3 3 4 3 2 4 2" xfId="26875" xr:uid="{00000000-0005-0000-0000-00004C2C0000}"/>
    <cellStyle name="Normal 2 2 3 3 4 3 2 5" xfId="18729" xr:uid="{00000000-0005-0000-0000-00004D2C0000}"/>
    <cellStyle name="Normal 2 2 3 3 4 3 3" xfId="3727" xr:uid="{00000000-0005-0000-0000-00004E2C0000}"/>
    <cellStyle name="Normal 2 2 3 3 4 3 3 2" xfId="11873" xr:uid="{00000000-0005-0000-0000-00004F2C0000}"/>
    <cellStyle name="Normal 2 2 3 3 4 3 3 2 2" xfId="28169" xr:uid="{00000000-0005-0000-0000-0000502C0000}"/>
    <cellStyle name="Normal 2 2 3 3 4 3 3 3" xfId="20023" xr:uid="{00000000-0005-0000-0000-0000512C0000}"/>
    <cellStyle name="Normal 2 2 3 3 4 3 4" xfId="6322" xr:uid="{00000000-0005-0000-0000-0000522C0000}"/>
    <cellStyle name="Normal 2 2 3 3 4 3 4 2" xfId="14468" xr:uid="{00000000-0005-0000-0000-0000532C0000}"/>
    <cellStyle name="Normal 2 2 3 3 4 3 4 2 2" xfId="30764" xr:uid="{00000000-0005-0000-0000-0000542C0000}"/>
    <cellStyle name="Normal 2 2 3 3 4 3 4 3" xfId="22618" xr:uid="{00000000-0005-0000-0000-0000552C0000}"/>
    <cellStyle name="Normal 2 2 3 3 4 3 5" xfId="9169" xr:uid="{00000000-0005-0000-0000-0000562C0000}"/>
    <cellStyle name="Normal 2 2 3 3 4 3 5 2" xfId="25465" xr:uid="{00000000-0005-0000-0000-0000572C0000}"/>
    <cellStyle name="Normal 2 2 3 3 4 3 6" xfId="17319" xr:uid="{00000000-0005-0000-0000-0000582C0000}"/>
    <cellStyle name="Normal 2 2 3 3 4 4" xfId="1728" xr:uid="{00000000-0005-0000-0000-0000592C0000}"/>
    <cellStyle name="Normal 2 2 3 3 4 4 2" xfId="4336" xr:uid="{00000000-0005-0000-0000-00005A2C0000}"/>
    <cellStyle name="Normal 2 2 3 3 4 4 2 2" xfId="12482" xr:uid="{00000000-0005-0000-0000-00005B2C0000}"/>
    <cellStyle name="Normal 2 2 3 3 4 4 2 2 2" xfId="28778" xr:uid="{00000000-0005-0000-0000-00005C2C0000}"/>
    <cellStyle name="Normal 2 2 3 3 4 4 2 3" xfId="20632" xr:uid="{00000000-0005-0000-0000-00005D2C0000}"/>
    <cellStyle name="Normal 2 2 3 3 4 4 3" xfId="7027" xr:uid="{00000000-0005-0000-0000-00005E2C0000}"/>
    <cellStyle name="Normal 2 2 3 3 4 4 3 2" xfId="15173" xr:uid="{00000000-0005-0000-0000-00005F2C0000}"/>
    <cellStyle name="Normal 2 2 3 3 4 4 3 2 2" xfId="31469" xr:uid="{00000000-0005-0000-0000-0000602C0000}"/>
    <cellStyle name="Normal 2 2 3 3 4 4 3 3" xfId="23323" xr:uid="{00000000-0005-0000-0000-0000612C0000}"/>
    <cellStyle name="Normal 2 2 3 3 4 4 4" xfId="9874" xr:uid="{00000000-0005-0000-0000-0000622C0000}"/>
    <cellStyle name="Normal 2 2 3 3 4 4 4 2" xfId="26170" xr:uid="{00000000-0005-0000-0000-0000632C0000}"/>
    <cellStyle name="Normal 2 2 3 3 4 4 5" xfId="18024" xr:uid="{00000000-0005-0000-0000-0000642C0000}"/>
    <cellStyle name="Normal 2 2 3 3 4 5" xfId="3118" xr:uid="{00000000-0005-0000-0000-0000652C0000}"/>
    <cellStyle name="Normal 2 2 3 3 4 5 2" xfId="11264" xr:uid="{00000000-0005-0000-0000-0000662C0000}"/>
    <cellStyle name="Normal 2 2 3 3 4 5 2 2" xfId="27560" xr:uid="{00000000-0005-0000-0000-0000672C0000}"/>
    <cellStyle name="Normal 2 2 3 3 4 5 3" xfId="19414" xr:uid="{00000000-0005-0000-0000-0000682C0000}"/>
    <cellStyle name="Normal 2 2 3 3 4 6" xfId="5617" xr:uid="{00000000-0005-0000-0000-0000692C0000}"/>
    <cellStyle name="Normal 2 2 3 3 4 6 2" xfId="13763" xr:uid="{00000000-0005-0000-0000-00006A2C0000}"/>
    <cellStyle name="Normal 2 2 3 3 4 6 2 2" xfId="30059" xr:uid="{00000000-0005-0000-0000-00006B2C0000}"/>
    <cellStyle name="Normal 2 2 3 3 4 6 3" xfId="21913" xr:uid="{00000000-0005-0000-0000-00006C2C0000}"/>
    <cellStyle name="Normal 2 2 3 3 4 7" xfId="8464" xr:uid="{00000000-0005-0000-0000-00006D2C0000}"/>
    <cellStyle name="Normal 2 2 3 3 4 7 2" xfId="24760" xr:uid="{00000000-0005-0000-0000-00006E2C0000}"/>
    <cellStyle name="Normal 2 2 3 3 4 8" xfId="16614" xr:uid="{00000000-0005-0000-0000-00006F2C0000}"/>
    <cellStyle name="Normal 2 2 3 3 5" xfId="407" xr:uid="{00000000-0005-0000-0000-0000702C0000}"/>
    <cellStyle name="Normal 2 2 3 3 5 2" xfId="1113" xr:uid="{00000000-0005-0000-0000-0000712C0000}"/>
    <cellStyle name="Normal 2 2 3 3 5 2 2" xfId="2523" xr:uid="{00000000-0005-0000-0000-0000722C0000}"/>
    <cellStyle name="Normal 2 2 3 3 5 2 2 2" xfId="5019" xr:uid="{00000000-0005-0000-0000-0000732C0000}"/>
    <cellStyle name="Normal 2 2 3 3 5 2 2 2 2" xfId="13165" xr:uid="{00000000-0005-0000-0000-0000742C0000}"/>
    <cellStyle name="Normal 2 2 3 3 5 2 2 2 2 2" xfId="29461" xr:uid="{00000000-0005-0000-0000-0000752C0000}"/>
    <cellStyle name="Normal 2 2 3 3 5 2 2 2 3" xfId="21315" xr:uid="{00000000-0005-0000-0000-0000762C0000}"/>
    <cellStyle name="Normal 2 2 3 3 5 2 2 3" xfId="7822" xr:uid="{00000000-0005-0000-0000-0000772C0000}"/>
    <cellStyle name="Normal 2 2 3 3 5 2 2 3 2" xfId="15968" xr:uid="{00000000-0005-0000-0000-0000782C0000}"/>
    <cellStyle name="Normal 2 2 3 3 5 2 2 3 2 2" xfId="32264" xr:uid="{00000000-0005-0000-0000-0000792C0000}"/>
    <cellStyle name="Normal 2 2 3 3 5 2 2 3 3" xfId="24118" xr:uid="{00000000-0005-0000-0000-00007A2C0000}"/>
    <cellStyle name="Normal 2 2 3 3 5 2 2 4" xfId="10669" xr:uid="{00000000-0005-0000-0000-00007B2C0000}"/>
    <cellStyle name="Normal 2 2 3 3 5 2 2 4 2" xfId="26965" xr:uid="{00000000-0005-0000-0000-00007C2C0000}"/>
    <cellStyle name="Normal 2 2 3 3 5 2 2 5" xfId="18819" xr:uid="{00000000-0005-0000-0000-00007D2C0000}"/>
    <cellStyle name="Normal 2 2 3 3 5 2 3" xfId="3801" xr:uid="{00000000-0005-0000-0000-00007E2C0000}"/>
    <cellStyle name="Normal 2 2 3 3 5 2 3 2" xfId="11947" xr:uid="{00000000-0005-0000-0000-00007F2C0000}"/>
    <cellStyle name="Normal 2 2 3 3 5 2 3 2 2" xfId="28243" xr:uid="{00000000-0005-0000-0000-0000802C0000}"/>
    <cellStyle name="Normal 2 2 3 3 5 2 3 3" xfId="20097" xr:uid="{00000000-0005-0000-0000-0000812C0000}"/>
    <cellStyle name="Normal 2 2 3 3 5 2 4" xfId="6412" xr:uid="{00000000-0005-0000-0000-0000822C0000}"/>
    <cellStyle name="Normal 2 2 3 3 5 2 4 2" xfId="14558" xr:uid="{00000000-0005-0000-0000-0000832C0000}"/>
    <cellStyle name="Normal 2 2 3 3 5 2 4 2 2" xfId="30854" xr:uid="{00000000-0005-0000-0000-0000842C0000}"/>
    <cellStyle name="Normal 2 2 3 3 5 2 4 3" xfId="22708" xr:uid="{00000000-0005-0000-0000-0000852C0000}"/>
    <cellStyle name="Normal 2 2 3 3 5 2 5" xfId="9259" xr:uid="{00000000-0005-0000-0000-0000862C0000}"/>
    <cellStyle name="Normal 2 2 3 3 5 2 5 2" xfId="25555" xr:uid="{00000000-0005-0000-0000-0000872C0000}"/>
    <cellStyle name="Normal 2 2 3 3 5 2 6" xfId="17409" xr:uid="{00000000-0005-0000-0000-0000882C0000}"/>
    <cellStyle name="Normal 2 2 3 3 5 3" xfId="1818" xr:uid="{00000000-0005-0000-0000-0000892C0000}"/>
    <cellStyle name="Normal 2 2 3 3 5 3 2" xfId="4410" xr:uid="{00000000-0005-0000-0000-00008A2C0000}"/>
    <cellStyle name="Normal 2 2 3 3 5 3 2 2" xfId="12556" xr:uid="{00000000-0005-0000-0000-00008B2C0000}"/>
    <cellStyle name="Normal 2 2 3 3 5 3 2 2 2" xfId="28852" xr:uid="{00000000-0005-0000-0000-00008C2C0000}"/>
    <cellStyle name="Normal 2 2 3 3 5 3 2 3" xfId="20706" xr:uid="{00000000-0005-0000-0000-00008D2C0000}"/>
    <cellStyle name="Normal 2 2 3 3 5 3 3" xfId="7117" xr:uid="{00000000-0005-0000-0000-00008E2C0000}"/>
    <cellStyle name="Normal 2 2 3 3 5 3 3 2" xfId="15263" xr:uid="{00000000-0005-0000-0000-00008F2C0000}"/>
    <cellStyle name="Normal 2 2 3 3 5 3 3 2 2" xfId="31559" xr:uid="{00000000-0005-0000-0000-0000902C0000}"/>
    <cellStyle name="Normal 2 2 3 3 5 3 3 3" xfId="23413" xr:uid="{00000000-0005-0000-0000-0000912C0000}"/>
    <cellStyle name="Normal 2 2 3 3 5 3 4" xfId="9964" xr:uid="{00000000-0005-0000-0000-0000922C0000}"/>
    <cellStyle name="Normal 2 2 3 3 5 3 4 2" xfId="26260" xr:uid="{00000000-0005-0000-0000-0000932C0000}"/>
    <cellStyle name="Normal 2 2 3 3 5 3 5" xfId="18114" xr:uid="{00000000-0005-0000-0000-0000942C0000}"/>
    <cellStyle name="Normal 2 2 3 3 5 4" xfId="3192" xr:uid="{00000000-0005-0000-0000-0000952C0000}"/>
    <cellStyle name="Normal 2 2 3 3 5 4 2" xfId="11338" xr:uid="{00000000-0005-0000-0000-0000962C0000}"/>
    <cellStyle name="Normal 2 2 3 3 5 4 2 2" xfId="27634" xr:uid="{00000000-0005-0000-0000-0000972C0000}"/>
    <cellStyle name="Normal 2 2 3 3 5 4 3" xfId="19488" xr:uid="{00000000-0005-0000-0000-0000982C0000}"/>
    <cellStyle name="Normal 2 2 3 3 5 5" xfId="5707" xr:uid="{00000000-0005-0000-0000-0000992C0000}"/>
    <cellStyle name="Normal 2 2 3 3 5 5 2" xfId="13853" xr:uid="{00000000-0005-0000-0000-00009A2C0000}"/>
    <cellStyle name="Normal 2 2 3 3 5 5 2 2" xfId="30149" xr:uid="{00000000-0005-0000-0000-00009B2C0000}"/>
    <cellStyle name="Normal 2 2 3 3 5 5 3" xfId="22003" xr:uid="{00000000-0005-0000-0000-00009C2C0000}"/>
    <cellStyle name="Normal 2 2 3 3 5 6" xfId="8554" xr:uid="{00000000-0005-0000-0000-00009D2C0000}"/>
    <cellStyle name="Normal 2 2 3 3 5 6 2" xfId="24850" xr:uid="{00000000-0005-0000-0000-00009E2C0000}"/>
    <cellStyle name="Normal 2 2 3 3 5 7" xfId="16704" xr:uid="{00000000-0005-0000-0000-00009F2C0000}"/>
    <cellStyle name="Normal 2 2 3 3 6" xfId="769" xr:uid="{00000000-0005-0000-0000-0000A02C0000}"/>
    <cellStyle name="Normal 2 2 3 3 6 2" xfId="2179" xr:uid="{00000000-0005-0000-0000-0000A12C0000}"/>
    <cellStyle name="Normal 2 2 3 3 6 2 2" xfId="4723" xr:uid="{00000000-0005-0000-0000-0000A22C0000}"/>
    <cellStyle name="Normal 2 2 3 3 6 2 2 2" xfId="12869" xr:uid="{00000000-0005-0000-0000-0000A32C0000}"/>
    <cellStyle name="Normal 2 2 3 3 6 2 2 2 2" xfId="29165" xr:uid="{00000000-0005-0000-0000-0000A42C0000}"/>
    <cellStyle name="Normal 2 2 3 3 6 2 2 3" xfId="21019" xr:uid="{00000000-0005-0000-0000-0000A52C0000}"/>
    <cellStyle name="Normal 2 2 3 3 6 2 3" xfId="7478" xr:uid="{00000000-0005-0000-0000-0000A62C0000}"/>
    <cellStyle name="Normal 2 2 3 3 6 2 3 2" xfId="15624" xr:uid="{00000000-0005-0000-0000-0000A72C0000}"/>
    <cellStyle name="Normal 2 2 3 3 6 2 3 2 2" xfId="31920" xr:uid="{00000000-0005-0000-0000-0000A82C0000}"/>
    <cellStyle name="Normal 2 2 3 3 6 2 3 3" xfId="23774" xr:uid="{00000000-0005-0000-0000-0000A92C0000}"/>
    <cellStyle name="Normal 2 2 3 3 6 2 4" xfId="10325" xr:uid="{00000000-0005-0000-0000-0000AA2C0000}"/>
    <cellStyle name="Normal 2 2 3 3 6 2 4 2" xfId="26621" xr:uid="{00000000-0005-0000-0000-0000AB2C0000}"/>
    <cellStyle name="Normal 2 2 3 3 6 2 5" xfId="18475" xr:uid="{00000000-0005-0000-0000-0000AC2C0000}"/>
    <cellStyle name="Normal 2 2 3 3 6 3" xfId="3505" xr:uid="{00000000-0005-0000-0000-0000AD2C0000}"/>
    <cellStyle name="Normal 2 2 3 3 6 3 2" xfId="11651" xr:uid="{00000000-0005-0000-0000-0000AE2C0000}"/>
    <cellStyle name="Normal 2 2 3 3 6 3 2 2" xfId="27947" xr:uid="{00000000-0005-0000-0000-0000AF2C0000}"/>
    <cellStyle name="Normal 2 2 3 3 6 3 3" xfId="19801" xr:uid="{00000000-0005-0000-0000-0000B02C0000}"/>
    <cellStyle name="Normal 2 2 3 3 6 4" xfId="6068" xr:uid="{00000000-0005-0000-0000-0000B12C0000}"/>
    <cellStyle name="Normal 2 2 3 3 6 4 2" xfId="14214" xr:uid="{00000000-0005-0000-0000-0000B22C0000}"/>
    <cellStyle name="Normal 2 2 3 3 6 4 2 2" xfId="30510" xr:uid="{00000000-0005-0000-0000-0000B32C0000}"/>
    <cellStyle name="Normal 2 2 3 3 6 4 3" xfId="22364" xr:uid="{00000000-0005-0000-0000-0000B42C0000}"/>
    <cellStyle name="Normal 2 2 3 3 6 5" xfId="8915" xr:uid="{00000000-0005-0000-0000-0000B52C0000}"/>
    <cellStyle name="Normal 2 2 3 3 6 5 2" xfId="25211" xr:uid="{00000000-0005-0000-0000-0000B62C0000}"/>
    <cellStyle name="Normal 2 2 3 3 6 6" xfId="17065" xr:uid="{00000000-0005-0000-0000-0000B72C0000}"/>
    <cellStyle name="Normal 2 2 3 3 7" xfId="1474" xr:uid="{00000000-0005-0000-0000-0000B82C0000}"/>
    <cellStyle name="Normal 2 2 3 3 7 2" xfId="4114" xr:uid="{00000000-0005-0000-0000-0000B92C0000}"/>
    <cellStyle name="Normal 2 2 3 3 7 2 2" xfId="12260" xr:uid="{00000000-0005-0000-0000-0000BA2C0000}"/>
    <cellStyle name="Normal 2 2 3 3 7 2 2 2" xfId="28556" xr:uid="{00000000-0005-0000-0000-0000BB2C0000}"/>
    <cellStyle name="Normal 2 2 3 3 7 2 3" xfId="20410" xr:uid="{00000000-0005-0000-0000-0000BC2C0000}"/>
    <cellStyle name="Normal 2 2 3 3 7 3" xfId="6773" xr:uid="{00000000-0005-0000-0000-0000BD2C0000}"/>
    <cellStyle name="Normal 2 2 3 3 7 3 2" xfId="14919" xr:uid="{00000000-0005-0000-0000-0000BE2C0000}"/>
    <cellStyle name="Normal 2 2 3 3 7 3 2 2" xfId="31215" xr:uid="{00000000-0005-0000-0000-0000BF2C0000}"/>
    <cellStyle name="Normal 2 2 3 3 7 3 3" xfId="23069" xr:uid="{00000000-0005-0000-0000-0000C02C0000}"/>
    <cellStyle name="Normal 2 2 3 3 7 4" xfId="9620" xr:uid="{00000000-0005-0000-0000-0000C12C0000}"/>
    <cellStyle name="Normal 2 2 3 3 7 4 2" xfId="25916" xr:uid="{00000000-0005-0000-0000-0000C22C0000}"/>
    <cellStyle name="Normal 2 2 3 3 7 5" xfId="17770" xr:uid="{00000000-0005-0000-0000-0000C32C0000}"/>
    <cellStyle name="Normal 2 2 3 3 8" xfId="2896" xr:uid="{00000000-0005-0000-0000-0000C42C0000}"/>
    <cellStyle name="Normal 2 2 3 3 8 2" xfId="11042" xr:uid="{00000000-0005-0000-0000-0000C52C0000}"/>
    <cellStyle name="Normal 2 2 3 3 8 2 2" xfId="27338" xr:uid="{00000000-0005-0000-0000-0000C62C0000}"/>
    <cellStyle name="Normal 2 2 3 3 8 3" xfId="19192" xr:uid="{00000000-0005-0000-0000-0000C72C0000}"/>
    <cellStyle name="Normal 2 2 3 3 9" xfId="5363" xr:uid="{00000000-0005-0000-0000-0000C82C0000}"/>
    <cellStyle name="Normal 2 2 3 3 9 2" xfId="13509" xr:uid="{00000000-0005-0000-0000-0000C92C0000}"/>
    <cellStyle name="Normal 2 2 3 3 9 2 2" xfId="29805" xr:uid="{00000000-0005-0000-0000-0000CA2C0000}"/>
    <cellStyle name="Normal 2 2 3 3 9 3" xfId="21659" xr:uid="{00000000-0005-0000-0000-0000CB2C0000}"/>
    <cellStyle name="Normal 2 2 3 4" xfId="109" xr:uid="{00000000-0005-0000-0000-0000CC2C0000}"/>
    <cellStyle name="Normal 2 2 3 4 2" xfId="453" xr:uid="{00000000-0005-0000-0000-0000CD2C0000}"/>
    <cellStyle name="Normal 2 2 3 4 2 2" xfId="1159" xr:uid="{00000000-0005-0000-0000-0000CE2C0000}"/>
    <cellStyle name="Normal 2 2 3 4 2 2 2" xfId="2569" xr:uid="{00000000-0005-0000-0000-0000CF2C0000}"/>
    <cellStyle name="Normal 2 2 3 4 2 2 2 2" xfId="5057" xr:uid="{00000000-0005-0000-0000-0000D02C0000}"/>
    <cellStyle name="Normal 2 2 3 4 2 2 2 2 2" xfId="13203" xr:uid="{00000000-0005-0000-0000-0000D12C0000}"/>
    <cellStyle name="Normal 2 2 3 4 2 2 2 2 2 2" xfId="29499" xr:uid="{00000000-0005-0000-0000-0000D22C0000}"/>
    <cellStyle name="Normal 2 2 3 4 2 2 2 2 3" xfId="21353" xr:uid="{00000000-0005-0000-0000-0000D32C0000}"/>
    <cellStyle name="Normal 2 2 3 4 2 2 2 3" xfId="7868" xr:uid="{00000000-0005-0000-0000-0000D42C0000}"/>
    <cellStyle name="Normal 2 2 3 4 2 2 2 3 2" xfId="16014" xr:uid="{00000000-0005-0000-0000-0000D52C0000}"/>
    <cellStyle name="Normal 2 2 3 4 2 2 2 3 2 2" xfId="32310" xr:uid="{00000000-0005-0000-0000-0000D62C0000}"/>
    <cellStyle name="Normal 2 2 3 4 2 2 2 3 3" xfId="24164" xr:uid="{00000000-0005-0000-0000-0000D72C0000}"/>
    <cellStyle name="Normal 2 2 3 4 2 2 2 4" xfId="10715" xr:uid="{00000000-0005-0000-0000-0000D82C0000}"/>
    <cellStyle name="Normal 2 2 3 4 2 2 2 4 2" xfId="27011" xr:uid="{00000000-0005-0000-0000-0000D92C0000}"/>
    <cellStyle name="Normal 2 2 3 4 2 2 2 5" xfId="18865" xr:uid="{00000000-0005-0000-0000-0000DA2C0000}"/>
    <cellStyle name="Normal 2 2 3 4 2 2 3" xfId="3839" xr:uid="{00000000-0005-0000-0000-0000DB2C0000}"/>
    <cellStyle name="Normal 2 2 3 4 2 2 3 2" xfId="11985" xr:uid="{00000000-0005-0000-0000-0000DC2C0000}"/>
    <cellStyle name="Normal 2 2 3 4 2 2 3 2 2" xfId="28281" xr:uid="{00000000-0005-0000-0000-0000DD2C0000}"/>
    <cellStyle name="Normal 2 2 3 4 2 2 3 3" xfId="20135" xr:uid="{00000000-0005-0000-0000-0000DE2C0000}"/>
    <cellStyle name="Normal 2 2 3 4 2 2 4" xfId="6458" xr:uid="{00000000-0005-0000-0000-0000DF2C0000}"/>
    <cellStyle name="Normal 2 2 3 4 2 2 4 2" xfId="14604" xr:uid="{00000000-0005-0000-0000-0000E02C0000}"/>
    <cellStyle name="Normal 2 2 3 4 2 2 4 2 2" xfId="30900" xr:uid="{00000000-0005-0000-0000-0000E12C0000}"/>
    <cellStyle name="Normal 2 2 3 4 2 2 4 3" xfId="22754" xr:uid="{00000000-0005-0000-0000-0000E22C0000}"/>
    <cellStyle name="Normal 2 2 3 4 2 2 5" xfId="9305" xr:uid="{00000000-0005-0000-0000-0000E32C0000}"/>
    <cellStyle name="Normal 2 2 3 4 2 2 5 2" xfId="25601" xr:uid="{00000000-0005-0000-0000-0000E42C0000}"/>
    <cellStyle name="Normal 2 2 3 4 2 2 6" xfId="17455" xr:uid="{00000000-0005-0000-0000-0000E52C0000}"/>
    <cellStyle name="Normal 2 2 3 4 2 3" xfId="1864" xr:uid="{00000000-0005-0000-0000-0000E62C0000}"/>
    <cellStyle name="Normal 2 2 3 4 2 3 2" xfId="4448" xr:uid="{00000000-0005-0000-0000-0000E72C0000}"/>
    <cellStyle name="Normal 2 2 3 4 2 3 2 2" xfId="12594" xr:uid="{00000000-0005-0000-0000-0000E82C0000}"/>
    <cellStyle name="Normal 2 2 3 4 2 3 2 2 2" xfId="28890" xr:uid="{00000000-0005-0000-0000-0000E92C0000}"/>
    <cellStyle name="Normal 2 2 3 4 2 3 2 3" xfId="20744" xr:uid="{00000000-0005-0000-0000-0000EA2C0000}"/>
    <cellStyle name="Normal 2 2 3 4 2 3 3" xfId="7163" xr:uid="{00000000-0005-0000-0000-0000EB2C0000}"/>
    <cellStyle name="Normal 2 2 3 4 2 3 3 2" xfId="15309" xr:uid="{00000000-0005-0000-0000-0000EC2C0000}"/>
    <cellStyle name="Normal 2 2 3 4 2 3 3 2 2" xfId="31605" xr:uid="{00000000-0005-0000-0000-0000ED2C0000}"/>
    <cellStyle name="Normal 2 2 3 4 2 3 3 3" xfId="23459" xr:uid="{00000000-0005-0000-0000-0000EE2C0000}"/>
    <cellStyle name="Normal 2 2 3 4 2 3 4" xfId="10010" xr:uid="{00000000-0005-0000-0000-0000EF2C0000}"/>
    <cellStyle name="Normal 2 2 3 4 2 3 4 2" xfId="26306" xr:uid="{00000000-0005-0000-0000-0000F02C0000}"/>
    <cellStyle name="Normal 2 2 3 4 2 3 5" xfId="18160" xr:uid="{00000000-0005-0000-0000-0000F12C0000}"/>
    <cellStyle name="Normal 2 2 3 4 2 4" xfId="3230" xr:uid="{00000000-0005-0000-0000-0000F22C0000}"/>
    <cellStyle name="Normal 2 2 3 4 2 4 2" xfId="11376" xr:uid="{00000000-0005-0000-0000-0000F32C0000}"/>
    <cellStyle name="Normal 2 2 3 4 2 4 2 2" xfId="27672" xr:uid="{00000000-0005-0000-0000-0000F42C0000}"/>
    <cellStyle name="Normal 2 2 3 4 2 4 3" xfId="19526" xr:uid="{00000000-0005-0000-0000-0000F52C0000}"/>
    <cellStyle name="Normal 2 2 3 4 2 5" xfId="5753" xr:uid="{00000000-0005-0000-0000-0000F62C0000}"/>
    <cellStyle name="Normal 2 2 3 4 2 5 2" xfId="13899" xr:uid="{00000000-0005-0000-0000-0000F72C0000}"/>
    <cellStyle name="Normal 2 2 3 4 2 5 2 2" xfId="30195" xr:uid="{00000000-0005-0000-0000-0000F82C0000}"/>
    <cellStyle name="Normal 2 2 3 4 2 5 3" xfId="22049" xr:uid="{00000000-0005-0000-0000-0000F92C0000}"/>
    <cellStyle name="Normal 2 2 3 4 2 6" xfId="8600" xr:uid="{00000000-0005-0000-0000-0000FA2C0000}"/>
    <cellStyle name="Normal 2 2 3 4 2 6 2" xfId="24896" xr:uid="{00000000-0005-0000-0000-0000FB2C0000}"/>
    <cellStyle name="Normal 2 2 3 4 2 7" xfId="16750" xr:uid="{00000000-0005-0000-0000-0000FC2C0000}"/>
    <cellStyle name="Normal 2 2 3 4 3" xfId="815" xr:uid="{00000000-0005-0000-0000-0000FD2C0000}"/>
    <cellStyle name="Normal 2 2 3 4 3 2" xfId="2225" xr:uid="{00000000-0005-0000-0000-0000FE2C0000}"/>
    <cellStyle name="Normal 2 2 3 4 3 2 2" xfId="4761" xr:uid="{00000000-0005-0000-0000-0000FF2C0000}"/>
    <cellStyle name="Normal 2 2 3 4 3 2 2 2" xfId="12907" xr:uid="{00000000-0005-0000-0000-0000002D0000}"/>
    <cellStyle name="Normal 2 2 3 4 3 2 2 2 2" xfId="29203" xr:uid="{00000000-0005-0000-0000-0000012D0000}"/>
    <cellStyle name="Normal 2 2 3 4 3 2 2 3" xfId="21057" xr:uid="{00000000-0005-0000-0000-0000022D0000}"/>
    <cellStyle name="Normal 2 2 3 4 3 2 3" xfId="7524" xr:uid="{00000000-0005-0000-0000-0000032D0000}"/>
    <cellStyle name="Normal 2 2 3 4 3 2 3 2" xfId="15670" xr:uid="{00000000-0005-0000-0000-0000042D0000}"/>
    <cellStyle name="Normal 2 2 3 4 3 2 3 2 2" xfId="31966" xr:uid="{00000000-0005-0000-0000-0000052D0000}"/>
    <cellStyle name="Normal 2 2 3 4 3 2 3 3" xfId="23820" xr:uid="{00000000-0005-0000-0000-0000062D0000}"/>
    <cellStyle name="Normal 2 2 3 4 3 2 4" xfId="10371" xr:uid="{00000000-0005-0000-0000-0000072D0000}"/>
    <cellStyle name="Normal 2 2 3 4 3 2 4 2" xfId="26667" xr:uid="{00000000-0005-0000-0000-0000082D0000}"/>
    <cellStyle name="Normal 2 2 3 4 3 2 5" xfId="18521" xr:uid="{00000000-0005-0000-0000-0000092D0000}"/>
    <cellStyle name="Normal 2 2 3 4 3 3" xfId="3543" xr:uid="{00000000-0005-0000-0000-00000A2D0000}"/>
    <cellStyle name="Normal 2 2 3 4 3 3 2" xfId="11689" xr:uid="{00000000-0005-0000-0000-00000B2D0000}"/>
    <cellStyle name="Normal 2 2 3 4 3 3 2 2" xfId="27985" xr:uid="{00000000-0005-0000-0000-00000C2D0000}"/>
    <cellStyle name="Normal 2 2 3 4 3 3 3" xfId="19839" xr:uid="{00000000-0005-0000-0000-00000D2D0000}"/>
    <cellStyle name="Normal 2 2 3 4 3 4" xfId="6114" xr:uid="{00000000-0005-0000-0000-00000E2D0000}"/>
    <cellStyle name="Normal 2 2 3 4 3 4 2" xfId="14260" xr:uid="{00000000-0005-0000-0000-00000F2D0000}"/>
    <cellStyle name="Normal 2 2 3 4 3 4 2 2" xfId="30556" xr:uid="{00000000-0005-0000-0000-0000102D0000}"/>
    <cellStyle name="Normal 2 2 3 4 3 4 3" xfId="22410" xr:uid="{00000000-0005-0000-0000-0000112D0000}"/>
    <cellStyle name="Normal 2 2 3 4 3 5" xfId="8961" xr:uid="{00000000-0005-0000-0000-0000122D0000}"/>
    <cellStyle name="Normal 2 2 3 4 3 5 2" xfId="25257" xr:uid="{00000000-0005-0000-0000-0000132D0000}"/>
    <cellStyle name="Normal 2 2 3 4 3 6" xfId="17111" xr:uid="{00000000-0005-0000-0000-0000142D0000}"/>
    <cellStyle name="Normal 2 2 3 4 4" xfId="1520" xr:uid="{00000000-0005-0000-0000-0000152D0000}"/>
    <cellStyle name="Normal 2 2 3 4 4 2" xfId="4152" xr:uid="{00000000-0005-0000-0000-0000162D0000}"/>
    <cellStyle name="Normal 2 2 3 4 4 2 2" xfId="12298" xr:uid="{00000000-0005-0000-0000-0000172D0000}"/>
    <cellStyle name="Normal 2 2 3 4 4 2 2 2" xfId="28594" xr:uid="{00000000-0005-0000-0000-0000182D0000}"/>
    <cellStyle name="Normal 2 2 3 4 4 2 3" xfId="20448" xr:uid="{00000000-0005-0000-0000-0000192D0000}"/>
    <cellStyle name="Normal 2 2 3 4 4 3" xfId="6819" xr:uid="{00000000-0005-0000-0000-00001A2D0000}"/>
    <cellStyle name="Normal 2 2 3 4 4 3 2" xfId="14965" xr:uid="{00000000-0005-0000-0000-00001B2D0000}"/>
    <cellStyle name="Normal 2 2 3 4 4 3 2 2" xfId="31261" xr:uid="{00000000-0005-0000-0000-00001C2D0000}"/>
    <cellStyle name="Normal 2 2 3 4 4 3 3" xfId="23115" xr:uid="{00000000-0005-0000-0000-00001D2D0000}"/>
    <cellStyle name="Normal 2 2 3 4 4 4" xfId="9666" xr:uid="{00000000-0005-0000-0000-00001E2D0000}"/>
    <cellStyle name="Normal 2 2 3 4 4 4 2" xfId="25962" xr:uid="{00000000-0005-0000-0000-00001F2D0000}"/>
    <cellStyle name="Normal 2 2 3 4 4 5" xfId="17816" xr:uid="{00000000-0005-0000-0000-0000202D0000}"/>
    <cellStyle name="Normal 2 2 3 4 5" xfId="2934" xr:uid="{00000000-0005-0000-0000-0000212D0000}"/>
    <cellStyle name="Normal 2 2 3 4 5 2" xfId="11080" xr:uid="{00000000-0005-0000-0000-0000222D0000}"/>
    <cellStyle name="Normal 2 2 3 4 5 2 2" xfId="27376" xr:uid="{00000000-0005-0000-0000-0000232D0000}"/>
    <cellStyle name="Normal 2 2 3 4 5 3" xfId="19230" xr:uid="{00000000-0005-0000-0000-0000242D0000}"/>
    <cellStyle name="Normal 2 2 3 4 6" xfId="5409" xr:uid="{00000000-0005-0000-0000-0000252D0000}"/>
    <cellStyle name="Normal 2 2 3 4 6 2" xfId="13555" xr:uid="{00000000-0005-0000-0000-0000262D0000}"/>
    <cellStyle name="Normal 2 2 3 4 6 2 2" xfId="29851" xr:uid="{00000000-0005-0000-0000-0000272D0000}"/>
    <cellStyle name="Normal 2 2 3 4 6 3" xfId="21705" xr:uid="{00000000-0005-0000-0000-0000282D0000}"/>
    <cellStyle name="Normal 2 2 3 4 7" xfId="8256" xr:uid="{00000000-0005-0000-0000-0000292D0000}"/>
    <cellStyle name="Normal 2 2 3 4 7 2" xfId="24552" xr:uid="{00000000-0005-0000-0000-00002A2D0000}"/>
    <cellStyle name="Normal 2 2 3 4 8" xfId="16406" xr:uid="{00000000-0005-0000-0000-00002B2D0000}"/>
    <cellStyle name="Normal 2 2 3 5" xfId="197" xr:uid="{00000000-0005-0000-0000-00002C2D0000}"/>
    <cellStyle name="Normal 2 2 3 5 2" xfId="541" xr:uid="{00000000-0005-0000-0000-00002D2D0000}"/>
    <cellStyle name="Normal 2 2 3 5 2 2" xfId="1247" xr:uid="{00000000-0005-0000-0000-00002E2D0000}"/>
    <cellStyle name="Normal 2 2 3 5 2 2 2" xfId="2657" xr:uid="{00000000-0005-0000-0000-00002F2D0000}"/>
    <cellStyle name="Normal 2 2 3 5 2 2 2 2" xfId="5131" xr:uid="{00000000-0005-0000-0000-0000302D0000}"/>
    <cellStyle name="Normal 2 2 3 5 2 2 2 2 2" xfId="13277" xr:uid="{00000000-0005-0000-0000-0000312D0000}"/>
    <cellStyle name="Normal 2 2 3 5 2 2 2 2 2 2" xfId="29573" xr:uid="{00000000-0005-0000-0000-0000322D0000}"/>
    <cellStyle name="Normal 2 2 3 5 2 2 2 2 3" xfId="21427" xr:uid="{00000000-0005-0000-0000-0000332D0000}"/>
    <cellStyle name="Normal 2 2 3 5 2 2 2 3" xfId="7956" xr:uid="{00000000-0005-0000-0000-0000342D0000}"/>
    <cellStyle name="Normal 2 2 3 5 2 2 2 3 2" xfId="16102" xr:uid="{00000000-0005-0000-0000-0000352D0000}"/>
    <cellStyle name="Normal 2 2 3 5 2 2 2 3 2 2" xfId="32398" xr:uid="{00000000-0005-0000-0000-0000362D0000}"/>
    <cellStyle name="Normal 2 2 3 5 2 2 2 3 3" xfId="24252" xr:uid="{00000000-0005-0000-0000-0000372D0000}"/>
    <cellStyle name="Normal 2 2 3 5 2 2 2 4" xfId="10803" xr:uid="{00000000-0005-0000-0000-0000382D0000}"/>
    <cellStyle name="Normal 2 2 3 5 2 2 2 4 2" xfId="27099" xr:uid="{00000000-0005-0000-0000-0000392D0000}"/>
    <cellStyle name="Normal 2 2 3 5 2 2 2 5" xfId="18953" xr:uid="{00000000-0005-0000-0000-00003A2D0000}"/>
    <cellStyle name="Normal 2 2 3 5 2 2 3" xfId="3913" xr:uid="{00000000-0005-0000-0000-00003B2D0000}"/>
    <cellStyle name="Normal 2 2 3 5 2 2 3 2" xfId="12059" xr:uid="{00000000-0005-0000-0000-00003C2D0000}"/>
    <cellStyle name="Normal 2 2 3 5 2 2 3 2 2" xfId="28355" xr:uid="{00000000-0005-0000-0000-00003D2D0000}"/>
    <cellStyle name="Normal 2 2 3 5 2 2 3 3" xfId="20209" xr:uid="{00000000-0005-0000-0000-00003E2D0000}"/>
    <cellStyle name="Normal 2 2 3 5 2 2 4" xfId="6546" xr:uid="{00000000-0005-0000-0000-00003F2D0000}"/>
    <cellStyle name="Normal 2 2 3 5 2 2 4 2" xfId="14692" xr:uid="{00000000-0005-0000-0000-0000402D0000}"/>
    <cellStyle name="Normal 2 2 3 5 2 2 4 2 2" xfId="30988" xr:uid="{00000000-0005-0000-0000-0000412D0000}"/>
    <cellStyle name="Normal 2 2 3 5 2 2 4 3" xfId="22842" xr:uid="{00000000-0005-0000-0000-0000422D0000}"/>
    <cellStyle name="Normal 2 2 3 5 2 2 5" xfId="9393" xr:uid="{00000000-0005-0000-0000-0000432D0000}"/>
    <cellStyle name="Normal 2 2 3 5 2 2 5 2" xfId="25689" xr:uid="{00000000-0005-0000-0000-0000442D0000}"/>
    <cellStyle name="Normal 2 2 3 5 2 2 6" xfId="17543" xr:uid="{00000000-0005-0000-0000-0000452D0000}"/>
    <cellStyle name="Normal 2 2 3 5 2 3" xfId="1952" xr:uid="{00000000-0005-0000-0000-0000462D0000}"/>
    <cellStyle name="Normal 2 2 3 5 2 3 2" xfId="4522" xr:uid="{00000000-0005-0000-0000-0000472D0000}"/>
    <cellStyle name="Normal 2 2 3 5 2 3 2 2" xfId="12668" xr:uid="{00000000-0005-0000-0000-0000482D0000}"/>
    <cellStyle name="Normal 2 2 3 5 2 3 2 2 2" xfId="28964" xr:uid="{00000000-0005-0000-0000-0000492D0000}"/>
    <cellStyle name="Normal 2 2 3 5 2 3 2 3" xfId="20818" xr:uid="{00000000-0005-0000-0000-00004A2D0000}"/>
    <cellStyle name="Normal 2 2 3 5 2 3 3" xfId="7251" xr:uid="{00000000-0005-0000-0000-00004B2D0000}"/>
    <cellStyle name="Normal 2 2 3 5 2 3 3 2" xfId="15397" xr:uid="{00000000-0005-0000-0000-00004C2D0000}"/>
    <cellStyle name="Normal 2 2 3 5 2 3 3 2 2" xfId="31693" xr:uid="{00000000-0005-0000-0000-00004D2D0000}"/>
    <cellStyle name="Normal 2 2 3 5 2 3 3 3" xfId="23547" xr:uid="{00000000-0005-0000-0000-00004E2D0000}"/>
    <cellStyle name="Normal 2 2 3 5 2 3 4" xfId="10098" xr:uid="{00000000-0005-0000-0000-00004F2D0000}"/>
    <cellStyle name="Normal 2 2 3 5 2 3 4 2" xfId="26394" xr:uid="{00000000-0005-0000-0000-0000502D0000}"/>
    <cellStyle name="Normal 2 2 3 5 2 3 5" xfId="18248" xr:uid="{00000000-0005-0000-0000-0000512D0000}"/>
    <cellStyle name="Normal 2 2 3 5 2 4" xfId="3304" xr:uid="{00000000-0005-0000-0000-0000522D0000}"/>
    <cellStyle name="Normal 2 2 3 5 2 4 2" xfId="11450" xr:uid="{00000000-0005-0000-0000-0000532D0000}"/>
    <cellStyle name="Normal 2 2 3 5 2 4 2 2" xfId="27746" xr:uid="{00000000-0005-0000-0000-0000542D0000}"/>
    <cellStyle name="Normal 2 2 3 5 2 4 3" xfId="19600" xr:uid="{00000000-0005-0000-0000-0000552D0000}"/>
    <cellStyle name="Normal 2 2 3 5 2 5" xfId="5841" xr:uid="{00000000-0005-0000-0000-0000562D0000}"/>
    <cellStyle name="Normal 2 2 3 5 2 5 2" xfId="13987" xr:uid="{00000000-0005-0000-0000-0000572D0000}"/>
    <cellStyle name="Normal 2 2 3 5 2 5 2 2" xfId="30283" xr:uid="{00000000-0005-0000-0000-0000582D0000}"/>
    <cellStyle name="Normal 2 2 3 5 2 5 3" xfId="22137" xr:uid="{00000000-0005-0000-0000-0000592D0000}"/>
    <cellStyle name="Normal 2 2 3 5 2 6" xfId="8688" xr:uid="{00000000-0005-0000-0000-00005A2D0000}"/>
    <cellStyle name="Normal 2 2 3 5 2 6 2" xfId="24984" xr:uid="{00000000-0005-0000-0000-00005B2D0000}"/>
    <cellStyle name="Normal 2 2 3 5 2 7" xfId="16838" xr:uid="{00000000-0005-0000-0000-00005C2D0000}"/>
    <cellStyle name="Normal 2 2 3 5 3" xfId="903" xr:uid="{00000000-0005-0000-0000-00005D2D0000}"/>
    <cellStyle name="Normal 2 2 3 5 3 2" xfId="2313" xr:uid="{00000000-0005-0000-0000-00005E2D0000}"/>
    <cellStyle name="Normal 2 2 3 5 3 2 2" xfId="4835" xr:uid="{00000000-0005-0000-0000-00005F2D0000}"/>
    <cellStyle name="Normal 2 2 3 5 3 2 2 2" xfId="12981" xr:uid="{00000000-0005-0000-0000-0000602D0000}"/>
    <cellStyle name="Normal 2 2 3 5 3 2 2 2 2" xfId="29277" xr:uid="{00000000-0005-0000-0000-0000612D0000}"/>
    <cellStyle name="Normal 2 2 3 5 3 2 2 3" xfId="21131" xr:uid="{00000000-0005-0000-0000-0000622D0000}"/>
    <cellStyle name="Normal 2 2 3 5 3 2 3" xfId="7612" xr:uid="{00000000-0005-0000-0000-0000632D0000}"/>
    <cellStyle name="Normal 2 2 3 5 3 2 3 2" xfId="15758" xr:uid="{00000000-0005-0000-0000-0000642D0000}"/>
    <cellStyle name="Normal 2 2 3 5 3 2 3 2 2" xfId="32054" xr:uid="{00000000-0005-0000-0000-0000652D0000}"/>
    <cellStyle name="Normal 2 2 3 5 3 2 3 3" xfId="23908" xr:uid="{00000000-0005-0000-0000-0000662D0000}"/>
    <cellStyle name="Normal 2 2 3 5 3 2 4" xfId="10459" xr:uid="{00000000-0005-0000-0000-0000672D0000}"/>
    <cellStyle name="Normal 2 2 3 5 3 2 4 2" xfId="26755" xr:uid="{00000000-0005-0000-0000-0000682D0000}"/>
    <cellStyle name="Normal 2 2 3 5 3 2 5" xfId="18609" xr:uid="{00000000-0005-0000-0000-0000692D0000}"/>
    <cellStyle name="Normal 2 2 3 5 3 3" xfId="3617" xr:uid="{00000000-0005-0000-0000-00006A2D0000}"/>
    <cellStyle name="Normal 2 2 3 5 3 3 2" xfId="11763" xr:uid="{00000000-0005-0000-0000-00006B2D0000}"/>
    <cellStyle name="Normal 2 2 3 5 3 3 2 2" xfId="28059" xr:uid="{00000000-0005-0000-0000-00006C2D0000}"/>
    <cellStyle name="Normal 2 2 3 5 3 3 3" xfId="19913" xr:uid="{00000000-0005-0000-0000-00006D2D0000}"/>
    <cellStyle name="Normal 2 2 3 5 3 4" xfId="6202" xr:uid="{00000000-0005-0000-0000-00006E2D0000}"/>
    <cellStyle name="Normal 2 2 3 5 3 4 2" xfId="14348" xr:uid="{00000000-0005-0000-0000-00006F2D0000}"/>
    <cellStyle name="Normal 2 2 3 5 3 4 2 2" xfId="30644" xr:uid="{00000000-0005-0000-0000-0000702D0000}"/>
    <cellStyle name="Normal 2 2 3 5 3 4 3" xfId="22498" xr:uid="{00000000-0005-0000-0000-0000712D0000}"/>
    <cellStyle name="Normal 2 2 3 5 3 5" xfId="9049" xr:uid="{00000000-0005-0000-0000-0000722D0000}"/>
    <cellStyle name="Normal 2 2 3 5 3 5 2" xfId="25345" xr:uid="{00000000-0005-0000-0000-0000732D0000}"/>
    <cellStyle name="Normal 2 2 3 5 3 6" xfId="17199" xr:uid="{00000000-0005-0000-0000-0000742D0000}"/>
    <cellStyle name="Normal 2 2 3 5 4" xfId="1608" xr:uid="{00000000-0005-0000-0000-0000752D0000}"/>
    <cellStyle name="Normal 2 2 3 5 4 2" xfId="4226" xr:uid="{00000000-0005-0000-0000-0000762D0000}"/>
    <cellStyle name="Normal 2 2 3 5 4 2 2" xfId="12372" xr:uid="{00000000-0005-0000-0000-0000772D0000}"/>
    <cellStyle name="Normal 2 2 3 5 4 2 2 2" xfId="28668" xr:uid="{00000000-0005-0000-0000-0000782D0000}"/>
    <cellStyle name="Normal 2 2 3 5 4 2 3" xfId="20522" xr:uid="{00000000-0005-0000-0000-0000792D0000}"/>
    <cellStyle name="Normal 2 2 3 5 4 3" xfId="6907" xr:uid="{00000000-0005-0000-0000-00007A2D0000}"/>
    <cellStyle name="Normal 2 2 3 5 4 3 2" xfId="15053" xr:uid="{00000000-0005-0000-0000-00007B2D0000}"/>
    <cellStyle name="Normal 2 2 3 5 4 3 2 2" xfId="31349" xr:uid="{00000000-0005-0000-0000-00007C2D0000}"/>
    <cellStyle name="Normal 2 2 3 5 4 3 3" xfId="23203" xr:uid="{00000000-0005-0000-0000-00007D2D0000}"/>
    <cellStyle name="Normal 2 2 3 5 4 4" xfId="9754" xr:uid="{00000000-0005-0000-0000-00007E2D0000}"/>
    <cellStyle name="Normal 2 2 3 5 4 4 2" xfId="26050" xr:uid="{00000000-0005-0000-0000-00007F2D0000}"/>
    <cellStyle name="Normal 2 2 3 5 4 5" xfId="17904" xr:uid="{00000000-0005-0000-0000-0000802D0000}"/>
    <cellStyle name="Normal 2 2 3 5 5" xfId="3008" xr:uid="{00000000-0005-0000-0000-0000812D0000}"/>
    <cellStyle name="Normal 2 2 3 5 5 2" xfId="11154" xr:uid="{00000000-0005-0000-0000-0000822D0000}"/>
    <cellStyle name="Normal 2 2 3 5 5 2 2" xfId="27450" xr:uid="{00000000-0005-0000-0000-0000832D0000}"/>
    <cellStyle name="Normal 2 2 3 5 5 3" xfId="19304" xr:uid="{00000000-0005-0000-0000-0000842D0000}"/>
    <cellStyle name="Normal 2 2 3 5 6" xfId="5497" xr:uid="{00000000-0005-0000-0000-0000852D0000}"/>
    <cellStyle name="Normal 2 2 3 5 6 2" xfId="13643" xr:uid="{00000000-0005-0000-0000-0000862D0000}"/>
    <cellStyle name="Normal 2 2 3 5 6 2 2" xfId="29939" xr:uid="{00000000-0005-0000-0000-0000872D0000}"/>
    <cellStyle name="Normal 2 2 3 5 6 3" xfId="21793" xr:uid="{00000000-0005-0000-0000-0000882D0000}"/>
    <cellStyle name="Normal 2 2 3 5 7" xfId="8344" xr:uid="{00000000-0005-0000-0000-0000892D0000}"/>
    <cellStyle name="Normal 2 2 3 5 7 2" xfId="24640" xr:uid="{00000000-0005-0000-0000-00008A2D0000}"/>
    <cellStyle name="Normal 2 2 3 5 8" xfId="16494" xr:uid="{00000000-0005-0000-0000-00008B2D0000}"/>
    <cellStyle name="Normal 2 2 3 6" xfId="273" xr:uid="{00000000-0005-0000-0000-00008C2D0000}"/>
    <cellStyle name="Normal 2 2 3 6 2" xfId="617" xr:uid="{00000000-0005-0000-0000-00008D2D0000}"/>
    <cellStyle name="Normal 2 2 3 6 2 2" xfId="1323" xr:uid="{00000000-0005-0000-0000-00008E2D0000}"/>
    <cellStyle name="Normal 2 2 3 6 2 2 2" xfId="2733" xr:uid="{00000000-0005-0000-0000-00008F2D0000}"/>
    <cellStyle name="Normal 2 2 3 6 2 2 2 2" xfId="5205" xr:uid="{00000000-0005-0000-0000-0000902D0000}"/>
    <cellStyle name="Normal 2 2 3 6 2 2 2 2 2" xfId="13351" xr:uid="{00000000-0005-0000-0000-0000912D0000}"/>
    <cellStyle name="Normal 2 2 3 6 2 2 2 2 2 2" xfId="29647" xr:uid="{00000000-0005-0000-0000-0000922D0000}"/>
    <cellStyle name="Normal 2 2 3 6 2 2 2 2 3" xfId="21501" xr:uid="{00000000-0005-0000-0000-0000932D0000}"/>
    <cellStyle name="Normal 2 2 3 6 2 2 2 3" xfId="8032" xr:uid="{00000000-0005-0000-0000-0000942D0000}"/>
    <cellStyle name="Normal 2 2 3 6 2 2 2 3 2" xfId="16178" xr:uid="{00000000-0005-0000-0000-0000952D0000}"/>
    <cellStyle name="Normal 2 2 3 6 2 2 2 3 2 2" xfId="32474" xr:uid="{00000000-0005-0000-0000-0000962D0000}"/>
    <cellStyle name="Normal 2 2 3 6 2 2 2 3 3" xfId="24328" xr:uid="{00000000-0005-0000-0000-0000972D0000}"/>
    <cellStyle name="Normal 2 2 3 6 2 2 2 4" xfId="10879" xr:uid="{00000000-0005-0000-0000-0000982D0000}"/>
    <cellStyle name="Normal 2 2 3 6 2 2 2 4 2" xfId="27175" xr:uid="{00000000-0005-0000-0000-0000992D0000}"/>
    <cellStyle name="Normal 2 2 3 6 2 2 2 5" xfId="19029" xr:uid="{00000000-0005-0000-0000-00009A2D0000}"/>
    <cellStyle name="Normal 2 2 3 6 2 2 3" xfId="3987" xr:uid="{00000000-0005-0000-0000-00009B2D0000}"/>
    <cellStyle name="Normal 2 2 3 6 2 2 3 2" xfId="12133" xr:uid="{00000000-0005-0000-0000-00009C2D0000}"/>
    <cellStyle name="Normal 2 2 3 6 2 2 3 2 2" xfId="28429" xr:uid="{00000000-0005-0000-0000-00009D2D0000}"/>
    <cellStyle name="Normal 2 2 3 6 2 2 3 3" xfId="20283" xr:uid="{00000000-0005-0000-0000-00009E2D0000}"/>
    <cellStyle name="Normal 2 2 3 6 2 2 4" xfId="6622" xr:uid="{00000000-0005-0000-0000-00009F2D0000}"/>
    <cellStyle name="Normal 2 2 3 6 2 2 4 2" xfId="14768" xr:uid="{00000000-0005-0000-0000-0000A02D0000}"/>
    <cellStyle name="Normal 2 2 3 6 2 2 4 2 2" xfId="31064" xr:uid="{00000000-0005-0000-0000-0000A12D0000}"/>
    <cellStyle name="Normal 2 2 3 6 2 2 4 3" xfId="22918" xr:uid="{00000000-0005-0000-0000-0000A22D0000}"/>
    <cellStyle name="Normal 2 2 3 6 2 2 5" xfId="9469" xr:uid="{00000000-0005-0000-0000-0000A32D0000}"/>
    <cellStyle name="Normal 2 2 3 6 2 2 5 2" xfId="25765" xr:uid="{00000000-0005-0000-0000-0000A42D0000}"/>
    <cellStyle name="Normal 2 2 3 6 2 2 6" xfId="17619" xr:uid="{00000000-0005-0000-0000-0000A52D0000}"/>
    <cellStyle name="Normal 2 2 3 6 2 3" xfId="2028" xr:uid="{00000000-0005-0000-0000-0000A62D0000}"/>
    <cellStyle name="Normal 2 2 3 6 2 3 2" xfId="4596" xr:uid="{00000000-0005-0000-0000-0000A72D0000}"/>
    <cellStyle name="Normal 2 2 3 6 2 3 2 2" xfId="12742" xr:uid="{00000000-0005-0000-0000-0000A82D0000}"/>
    <cellStyle name="Normal 2 2 3 6 2 3 2 2 2" xfId="29038" xr:uid="{00000000-0005-0000-0000-0000A92D0000}"/>
    <cellStyle name="Normal 2 2 3 6 2 3 2 3" xfId="20892" xr:uid="{00000000-0005-0000-0000-0000AA2D0000}"/>
    <cellStyle name="Normal 2 2 3 6 2 3 3" xfId="7327" xr:uid="{00000000-0005-0000-0000-0000AB2D0000}"/>
    <cellStyle name="Normal 2 2 3 6 2 3 3 2" xfId="15473" xr:uid="{00000000-0005-0000-0000-0000AC2D0000}"/>
    <cellStyle name="Normal 2 2 3 6 2 3 3 2 2" xfId="31769" xr:uid="{00000000-0005-0000-0000-0000AD2D0000}"/>
    <cellStyle name="Normal 2 2 3 6 2 3 3 3" xfId="23623" xr:uid="{00000000-0005-0000-0000-0000AE2D0000}"/>
    <cellStyle name="Normal 2 2 3 6 2 3 4" xfId="10174" xr:uid="{00000000-0005-0000-0000-0000AF2D0000}"/>
    <cellStyle name="Normal 2 2 3 6 2 3 4 2" xfId="26470" xr:uid="{00000000-0005-0000-0000-0000B02D0000}"/>
    <cellStyle name="Normal 2 2 3 6 2 3 5" xfId="18324" xr:uid="{00000000-0005-0000-0000-0000B12D0000}"/>
    <cellStyle name="Normal 2 2 3 6 2 4" xfId="3378" xr:uid="{00000000-0005-0000-0000-0000B22D0000}"/>
    <cellStyle name="Normal 2 2 3 6 2 4 2" xfId="11524" xr:uid="{00000000-0005-0000-0000-0000B32D0000}"/>
    <cellStyle name="Normal 2 2 3 6 2 4 2 2" xfId="27820" xr:uid="{00000000-0005-0000-0000-0000B42D0000}"/>
    <cellStyle name="Normal 2 2 3 6 2 4 3" xfId="19674" xr:uid="{00000000-0005-0000-0000-0000B52D0000}"/>
    <cellStyle name="Normal 2 2 3 6 2 5" xfId="5917" xr:uid="{00000000-0005-0000-0000-0000B62D0000}"/>
    <cellStyle name="Normal 2 2 3 6 2 5 2" xfId="14063" xr:uid="{00000000-0005-0000-0000-0000B72D0000}"/>
    <cellStyle name="Normal 2 2 3 6 2 5 2 2" xfId="30359" xr:uid="{00000000-0005-0000-0000-0000B82D0000}"/>
    <cellStyle name="Normal 2 2 3 6 2 5 3" xfId="22213" xr:uid="{00000000-0005-0000-0000-0000B92D0000}"/>
    <cellStyle name="Normal 2 2 3 6 2 6" xfId="8764" xr:uid="{00000000-0005-0000-0000-0000BA2D0000}"/>
    <cellStyle name="Normal 2 2 3 6 2 6 2" xfId="25060" xr:uid="{00000000-0005-0000-0000-0000BB2D0000}"/>
    <cellStyle name="Normal 2 2 3 6 2 7" xfId="16914" xr:uid="{00000000-0005-0000-0000-0000BC2D0000}"/>
    <cellStyle name="Normal 2 2 3 6 3" xfId="979" xr:uid="{00000000-0005-0000-0000-0000BD2D0000}"/>
    <cellStyle name="Normal 2 2 3 6 3 2" xfId="2389" xr:uid="{00000000-0005-0000-0000-0000BE2D0000}"/>
    <cellStyle name="Normal 2 2 3 6 3 2 2" xfId="4909" xr:uid="{00000000-0005-0000-0000-0000BF2D0000}"/>
    <cellStyle name="Normal 2 2 3 6 3 2 2 2" xfId="13055" xr:uid="{00000000-0005-0000-0000-0000C02D0000}"/>
    <cellStyle name="Normal 2 2 3 6 3 2 2 2 2" xfId="29351" xr:uid="{00000000-0005-0000-0000-0000C12D0000}"/>
    <cellStyle name="Normal 2 2 3 6 3 2 2 3" xfId="21205" xr:uid="{00000000-0005-0000-0000-0000C22D0000}"/>
    <cellStyle name="Normal 2 2 3 6 3 2 3" xfId="7688" xr:uid="{00000000-0005-0000-0000-0000C32D0000}"/>
    <cellStyle name="Normal 2 2 3 6 3 2 3 2" xfId="15834" xr:uid="{00000000-0005-0000-0000-0000C42D0000}"/>
    <cellStyle name="Normal 2 2 3 6 3 2 3 2 2" xfId="32130" xr:uid="{00000000-0005-0000-0000-0000C52D0000}"/>
    <cellStyle name="Normal 2 2 3 6 3 2 3 3" xfId="23984" xr:uid="{00000000-0005-0000-0000-0000C62D0000}"/>
    <cellStyle name="Normal 2 2 3 6 3 2 4" xfId="10535" xr:uid="{00000000-0005-0000-0000-0000C72D0000}"/>
    <cellStyle name="Normal 2 2 3 6 3 2 4 2" xfId="26831" xr:uid="{00000000-0005-0000-0000-0000C82D0000}"/>
    <cellStyle name="Normal 2 2 3 6 3 2 5" xfId="18685" xr:uid="{00000000-0005-0000-0000-0000C92D0000}"/>
    <cellStyle name="Normal 2 2 3 6 3 3" xfId="3691" xr:uid="{00000000-0005-0000-0000-0000CA2D0000}"/>
    <cellStyle name="Normal 2 2 3 6 3 3 2" xfId="11837" xr:uid="{00000000-0005-0000-0000-0000CB2D0000}"/>
    <cellStyle name="Normal 2 2 3 6 3 3 2 2" xfId="28133" xr:uid="{00000000-0005-0000-0000-0000CC2D0000}"/>
    <cellStyle name="Normal 2 2 3 6 3 3 3" xfId="19987" xr:uid="{00000000-0005-0000-0000-0000CD2D0000}"/>
    <cellStyle name="Normal 2 2 3 6 3 4" xfId="6278" xr:uid="{00000000-0005-0000-0000-0000CE2D0000}"/>
    <cellStyle name="Normal 2 2 3 6 3 4 2" xfId="14424" xr:uid="{00000000-0005-0000-0000-0000CF2D0000}"/>
    <cellStyle name="Normal 2 2 3 6 3 4 2 2" xfId="30720" xr:uid="{00000000-0005-0000-0000-0000D02D0000}"/>
    <cellStyle name="Normal 2 2 3 6 3 4 3" xfId="22574" xr:uid="{00000000-0005-0000-0000-0000D12D0000}"/>
    <cellStyle name="Normal 2 2 3 6 3 5" xfId="9125" xr:uid="{00000000-0005-0000-0000-0000D22D0000}"/>
    <cellStyle name="Normal 2 2 3 6 3 5 2" xfId="25421" xr:uid="{00000000-0005-0000-0000-0000D32D0000}"/>
    <cellStyle name="Normal 2 2 3 6 3 6" xfId="17275" xr:uid="{00000000-0005-0000-0000-0000D42D0000}"/>
    <cellStyle name="Normal 2 2 3 6 4" xfId="1684" xr:uid="{00000000-0005-0000-0000-0000D52D0000}"/>
    <cellStyle name="Normal 2 2 3 6 4 2" xfId="4300" xr:uid="{00000000-0005-0000-0000-0000D62D0000}"/>
    <cellStyle name="Normal 2 2 3 6 4 2 2" xfId="12446" xr:uid="{00000000-0005-0000-0000-0000D72D0000}"/>
    <cellStyle name="Normal 2 2 3 6 4 2 2 2" xfId="28742" xr:uid="{00000000-0005-0000-0000-0000D82D0000}"/>
    <cellStyle name="Normal 2 2 3 6 4 2 3" xfId="20596" xr:uid="{00000000-0005-0000-0000-0000D92D0000}"/>
    <cellStyle name="Normal 2 2 3 6 4 3" xfId="6983" xr:uid="{00000000-0005-0000-0000-0000DA2D0000}"/>
    <cellStyle name="Normal 2 2 3 6 4 3 2" xfId="15129" xr:uid="{00000000-0005-0000-0000-0000DB2D0000}"/>
    <cellStyle name="Normal 2 2 3 6 4 3 2 2" xfId="31425" xr:uid="{00000000-0005-0000-0000-0000DC2D0000}"/>
    <cellStyle name="Normal 2 2 3 6 4 3 3" xfId="23279" xr:uid="{00000000-0005-0000-0000-0000DD2D0000}"/>
    <cellStyle name="Normal 2 2 3 6 4 4" xfId="9830" xr:uid="{00000000-0005-0000-0000-0000DE2D0000}"/>
    <cellStyle name="Normal 2 2 3 6 4 4 2" xfId="26126" xr:uid="{00000000-0005-0000-0000-0000DF2D0000}"/>
    <cellStyle name="Normal 2 2 3 6 4 5" xfId="17980" xr:uid="{00000000-0005-0000-0000-0000E02D0000}"/>
    <cellStyle name="Normal 2 2 3 6 5" xfId="3082" xr:uid="{00000000-0005-0000-0000-0000E12D0000}"/>
    <cellStyle name="Normal 2 2 3 6 5 2" xfId="11228" xr:uid="{00000000-0005-0000-0000-0000E22D0000}"/>
    <cellStyle name="Normal 2 2 3 6 5 2 2" xfId="27524" xr:uid="{00000000-0005-0000-0000-0000E32D0000}"/>
    <cellStyle name="Normal 2 2 3 6 5 3" xfId="19378" xr:uid="{00000000-0005-0000-0000-0000E42D0000}"/>
    <cellStyle name="Normal 2 2 3 6 6" xfId="5573" xr:uid="{00000000-0005-0000-0000-0000E52D0000}"/>
    <cellStyle name="Normal 2 2 3 6 6 2" xfId="13719" xr:uid="{00000000-0005-0000-0000-0000E62D0000}"/>
    <cellStyle name="Normal 2 2 3 6 6 2 2" xfId="30015" xr:uid="{00000000-0005-0000-0000-0000E72D0000}"/>
    <cellStyle name="Normal 2 2 3 6 6 3" xfId="21869" xr:uid="{00000000-0005-0000-0000-0000E82D0000}"/>
    <cellStyle name="Normal 2 2 3 6 7" xfId="8420" xr:uid="{00000000-0005-0000-0000-0000E92D0000}"/>
    <cellStyle name="Normal 2 2 3 6 7 2" xfId="24716" xr:uid="{00000000-0005-0000-0000-0000EA2D0000}"/>
    <cellStyle name="Normal 2 2 3 6 8" xfId="16570" xr:uid="{00000000-0005-0000-0000-0000EB2D0000}"/>
    <cellStyle name="Normal 2 2 3 7" xfId="363" xr:uid="{00000000-0005-0000-0000-0000EC2D0000}"/>
    <cellStyle name="Normal 2 2 3 7 2" xfId="1069" xr:uid="{00000000-0005-0000-0000-0000ED2D0000}"/>
    <cellStyle name="Normal 2 2 3 7 2 2" xfId="2479" xr:uid="{00000000-0005-0000-0000-0000EE2D0000}"/>
    <cellStyle name="Normal 2 2 3 7 2 2 2" xfId="4983" xr:uid="{00000000-0005-0000-0000-0000EF2D0000}"/>
    <cellStyle name="Normal 2 2 3 7 2 2 2 2" xfId="13129" xr:uid="{00000000-0005-0000-0000-0000F02D0000}"/>
    <cellStyle name="Normal 2 2 3 7 2 2 2 2 2" xfId="29425" xr:uid="{00000000-0005-0000-0000-0000F12D0000}"/>
    <cellStyle name="Normal 2 2 3 7 2 2 2 3" xfId="21279" xr:uid="{00000000-0005-0000-0000-0000F22D0000}"/>
    <cellStyle name="Normal 2 2 3 7 2 2 3" xfId="7778" xr:uid="{00000000-0005-0000-0000-0000F32D0000}"/>
    <cellStyle name="Normal 2 2 3 7 2 2 3 2" xfId="15924" xr:uid="{00000000-0005-0000-0000-0000F42D0000}"/>
    <cellStyle name="Normal 2 2 3 7 2 2 3 2 2" xfId="32220" xr:uid="{00000000-0005-0000-0000-0000F52D0000}"/>
    <cellStyle name="Normal 2 2 3 7 2 2 3 3" xfId="24074" xr:uid="{00000000-0005-0000-0000-0000F62D0000}"/>
    <cellStyle name="Normal 2 2 3 7 2 2 4" xfId="10625" xr:uid="{00000000-0005-0000-0000-0000F72D0000}"/>
    <cellStyle name="Normal 2 2 3 7 2 2 4 2" xfId="26921" xr:uid="{00000000-0005-0000-0000-0000F82D0000}"/>
    <cellStyle name="Normal 2 2 3 7 2 2 5" xfId="18775" xr:uid="{00000000-0005-0000-0000-0000F92D0000}"/>
    <cellStyle name="Normal 2 2 3 7 2 3" xfId="3765" xr:uid="{00000000-0005-0000-0000-0000FA2D0000}"/>
    <cellStyle name="Normal 2 2 3 7 2 3 2" xfId="11911" xr:uid="{00000000-0005-0000-0000-0000FB2D0000}"/>
    <cellStyle name="Normal 2 2 3 7 2 3 2 2" xfId="28207" xr:uid="{00000000-0005-0000-0000-0000FC2D0000}"/>
    <cellStyle name="Normal 2 2 3 7 2 3 3" xfId="20061" xr:uid="{00000000-0005-0000-0000-0000FD2D0000}"/>
    <cellStyle name="Normal 2 2 3 7 2 4" xfId="6368" xr:uid="{00000000-0005-0000-0000-0000FE2D0000}"/>
    <cellStyle name="Normal 2 2 3 7 2 4 2" xfId="14514" xr:uid="{00000000-0005-0000-0000-0000FF2D0000}"/>
    <cellStyle name="Normal 2 2 3 7 2 4 2 2" xfId="30810" xr:uid="{00000000-0005-0000-0000-0000002E0000}"/>
    <cellStyle name="Normal 2 2 3 7 2 4 3" xfId="22664" xr:uid="{00000000-0005-0000-0000-0000012E0000}"/>
    <cellStyle name="Normal 2 2 3 7 2 5" xfId="9215" xr:uid="{00000000-0005-0000-0000-0000022E0000}"/>
    <cellStyle name="Normal 2 2 3 7 2 5 2" xfId="25511" xr:uid="{00000000-0005-0000-0000-0000032E0000}"/>
    <cellStyle name="Normal 2 2 3 7 2 6" xfId="17365" xr:uid="{00000000-0005-0000-0000-0000042E0000}"/>
    <cellStyle name="Normal 2 2 3 7 3" xfId="1774" xr:uid="{00000000-0005-0000-0000-0000052E0000}"/>
    <cellStyle name="Normal 2 2 3 7 3 2" xfId="4374" xr:uid="{00000000-0005-0000-0000-0000062E0000}"/>
    <cellStyle name="Normal 2 2 3 7 3 2 2" xfId="12520" xr:uid="{00000000-0005-0000-0000-0000072E0000}"/>
    <cellStyle name="Normal 2 2 3 7 3 2 2 2" xfId="28816" xr:uid="{00000000-0005-0000-0000-0000082E0000}"/>
    <cellStyle name="Normal 2 2 3 7 3 2 3" xfId="20670" xr:uid="{00000000-0005-0000-0000-0000092E0000}"/>
    <cellStyle name="Normal 2 2 3 7 3 3" xfId="7073" xr:uid="{00000000-0005-0000-0000-00000A2E0000}"/>
    <cellStyle name="Normal 2 2 3 7 3 3 2" xfId="15219" xr:uid="{00000000-0005-0000-0000-00000B2E0000}"/>
    <cellStyle name="Normal 2 2 3 7 3 3 2 2" xfId="31515" xr:uid="{00000000-0005-0000-0000-00000C2E0000}"/>
    <cellStyle name="Normal 2 2 3 7 3 3 3" xfId="23369" xr:uid="{00000000-0005-0000-0000-00000D2E0000}"/>
    <cellStyle name="Normal 2 2 3 7 3 4" xfId="9920" xr:uid="{00000000-0005-0000-0000-00000E2E0000}"/>
    <cellStyle name="Normal 2 2 3 7 3 4 2" xfId="26216" xr:uid="{00000000-0005-0000-0000-00000F2E0000}"/>
    <cellStyle name="Normal 2 2 3 7 3 5" xfId="18070" xr:uid="{00000000-0005-0000-0000-0000102E0000}"/>
    <cellStyle name="Normal 2 2 3 7 4" xfId="3156" xr:uid="{00000000-0005-0000-0000-0000112E0000}"/>
    <cellStyle name="Normal 2 2 3 7 4 2" xfId="11302" xr:uid="{00000000-0005-0000-0000-0000122E0000}"/>
    <cellStyle name="Normal 2 2 3 7 4 2 2" xfId="27598" xr:uid="{00000000-0005-0000-0000-0000132E0000}"/>
    <cellStyle name="Normal 2 2 3 7 4 3" xfId="19452" xr:uid="{00000000-0005-0000-0000-0000142E0000}"/>
    <cellStyle name="Normal 2 2 3 7 5" xfId="5663" xr:uid="{00000000-0005-0000-0000-0000152E0000}"/>
    <cellStyle name="Normal 2 2 3 7 5 2" xfId="13809" xr:uid="{00000000-0005-0000-0000-0000162E0000}"/>
    <cellStyle name="Normal 2 2 3 7 5 2 2" xfId="30105" xr:uid="{00000000-0005-0000-0000-0000172E0000}"/>
    <cellStyle name="Normal 2 2 3 7 5 3" xfId="21959" xr:uid="{00000000-0005-0000-0000-0000182E0000}"/>
    <cellStyle name="Normal 2 2 3 7 6" xfId="8510" xr:uid="{00000000-0005-0000-0000-0000192E0000}"/>
    <cellStyle name="Normal 2 2 3 7 6 2" xfId="24806" xr:uid="{00000000-0005-0000-0000-00001A2E0000}"/>
    <cellStyle name="Normal 2 2 3 7 7" xfId="16660" xr:uid="{00000000-0005-0000-0000-00001B2E0000}"/>
    <cellStyle name="Normal 2 2 3 8" xfId="725" xr:uid="{00000000-0005-0000-0000-00001C2E0000}"/>
    <cellStyle name="Normal 2 2 3 8 2" xfId="2135" xr:uid="{00000000-0005-0000-0000-00001D2E0000}"/>
    <cellStyle name="Normal 2 2 3 8 2 2" xfId="4687" xr:uid="{00000000-0005-0000-0000-00001E2E0000}"/>
    <cellStyle name="Normal 2 2 3 8 2 2 2" xfId="12833" xr:uid="{00000000-0005-0000-0000-00001F2E0000}"/>
    <cellStyle name="Normal 2 2 3 8 2 2 2 2" xfId="29129" xr:uid="{00000000-0005-0000-0000-0000202E0000}"/>
    <cellStyle name="Normal 2 2 3 8 2 2 3" xfId="20983" xr:uid="{00000000-0005-0000-0000-0000212E0000}"/>
    <cellStyle name="Normal 2 2 3 8 2 3" xfId="7434" xr:uid="{00000000-0005-0000-0000-0000222E0000}"/>
    <cellStyle name="Normal 2 2 3 8 2 3 2" xfId="15580" xr:uid="{00000000-0005-0000-0000-0000232E0000}"/>
    <cellStyle name="Normal 2 2 3 8 2 3 2 2" xfId="31876" xr:uid="{00000000-0005-0000-0000-0000242E0000}"/>
    <cellStyle name="Normal 2 2 3 8 2 3 3" xfId="23730" xr:uid="{00000000-0005-0000-0000-0000252E0000}"/>
    <cellStyle name="Normal 2 2 3 8 2 4" xfId="10281" xr:uid="{00000000-0005-0000-0000-0000262E0000}"/>
    <cellStyle name="Normal 2 2 3 8 2 4 2" xfId="26577" xr:uid="{00000000-0005-0000-0000-0000272E0000}"/>
    <cellStyle name="Normal 2 2 3 8 2 5" xfId="18431" xr:uid="{00000000-0005-0000-0000-0000282E0000}"/>
    <cellStyle name="Normal 2 2 3 8 3" xfId="3469" xr:uid="{00000000-0005-0000-0000-0000292E0000}"/>
    <cellStyle name="Normal 2 2 3 8 3 2" xfId="11615" xr:uid="{00000000-0005-0000-0000-00002A2E0000}"/>
    <cellStyle name="Normal 2 2 3 8 3 2 2" xfId="27911" xr:uid="{00000000-0005-0000-0000-00002B2E0000}"/>
    <cellStyle name="Normal 2 2 3 8 3 3" xfId="19765" xr:uid="{00000000-0005-0000-0000-00002C2E0000}"/>
    <cellStyle name="Normal 2 2 3 8 4" xfId="6024" xr:uid="{00000000-0005-0000-0000-00002D2E0000}"/>
    <cellStyle name="Normal 2 2 3 8 4 2" xfId="14170" xr:uid="{00000000-0005-0000-0000-00002E2E0000}"/>
    <cellStyle name="Normal 2 2 3 8 4 2 2" xfId="30466" xr:uid="{00000000-0005-0000-0000-00002F2E0000}"/>
    <cellStyle name="Normal 2 2 3 8 4 3" xfId="22320" xr:uid="{00000000-0005-0000-0000-0000302E0000}"/>
    <cellStyle name="Normal 2 2 3 8 5" xfId="8871" xr:uid="{00000000-0005-0000-0000-0000312E0000}"/>
    <cellStyle name="Normal 2 2 3 8 5 2" xfId="25167" xr:uid="{00000000-0005-0000-0000-0000322E0000}"/>
    <cellStyle name="Normal 2 2 3 8 6" xfId="17021" xr:uid="{00000000-0005-0000-0000-0000332E0000}"/>
    <cellStyle name="Normal 2 2 3 9" xfId="1430" xr:uid="{00000000-0005-0000-0000-0000342E0000}"/>
    <cellStyle name="Normal 2 2 3 9 2" xfId="4078" xr:uid="{00000000-0005-0000-0000-0000352E0000}"/>
    <cellStyle name="Normal 2 2 3 9 2 2" xfId="12224" xr:uid="{00000000-0005-0000-0000-0000362E0000}"/>
    <cellStyle name="Normal 2 2 3 9 2 2 2" xfId="28520" xr:uid="{00000000-0005-0000-0000-0000372E0000}"/>
    <cellStyle name="Normal 2 2 3 9 2 3" xfId="20374" xr:uid="{00000000-0005-0000-0000-0000382E0000}"/>
    <cellStyle name="Normal 2 2 3 9 3" xfId="6729" xr:uid="{00000000-0005-0000-0000-0000392E0000}"/>
    <cellStyle name="Normal 2 2 3 9 3 2" xfId="14875" xr:uid="{00000000-0005-0000-0000-00003A2E0000}"/>
    <cellStyle name="Normal 2 2 3 9 3 2 2" xfId="31171" xr:uid="{00000000-0005-0000-0000-00003B2E0000}"/>
    <cellStyle name="Normal 2 2 3 9 3 3" xfId="23025" xr:uid="{00000000-0005-0000-0000-00003C2E0000}"/>
    <cellStyle name="Normal 2 2 3 9 4" xfId="9576" xr:uid="{00000000-0005-0000-0000-00003D2E0000}"/>
    <cellStyle name="Normal 2 2 3 9 4 2" xfId="25872" xr:uid="{00000000-0005-0000-0000-00003E2E0000}"/>
    <cellStyle name="Normal 2 2 3 9 5" xfId="17726" xr:uid="{00000000-0005-0000-0000-00003F2E0000}"/>
    <cellStyle name="Normal 2 2 4" xfId="30" xr:uid="{00000000-0005-0000-0000-0000402E0000}"/>
    <cellStyle name="Normal 2 2 4 10" xfId="5330" xr:uid="{00000000-0005-0000-0000-0000412E0000}"/>
    <cellStyle name="Normal 2 2 4 10 2" xfId="13476" xr:uid="{00000000-0005-0000-0000-0000422E0000}"/>
    <cellStyle name="Normal 2 2 4 10 2 2" xfId="29772" xr:uid="{00000000-0005-0000-0000-0000432E0000}"/>
    <cellStyle name="Normal 2 2 4 10 3" xfId="21626" xr:uid="{00000000-0005-0000-0000-0000442E0000}"/>
    <cellStyle name="Normal 2 2 4 11" xfId="8177" xr:uid="{00000000-0005-0000-0000-0000452E0000}"/>
    <cellStyle name="Normal 2 2 4 11 2" xfId="24473" xr:uid="{00000000-0005-0000-0000-0000462E0000}"/>
    <cellStyle name="Normal 2 2 4 12" xfId="16327" xr:uid="{00000000-0005-0000-0000-0000472E0000}"/>
    <cellStyle name="Normal 2 2 4 2" xfId="74" xr:uid="{00000000-0005-0000-0000-0000482E0000}"/>
    <cellStyle name="Normal 2 2 4 2 10" xfId="8221" xr:uid="{00000000-0005-0000-0000-0000492E0000}"/>
    <cellStyle name="Normal 2 2 4 2 10 2" xfId="24517" xr:uid="{00000000-0005-0000-0000-00004A2E0000}"/>
    <cellStyle name="Normal 2 2 4 2 11" xfId="16371" xr:uid="{00000000-0005-0000-0000-00004B2E0000}"/>
    <cellStyle name="Normal 2 2 4 2 2" xfId="164" xr:uid="{00000000-0005-0000-0000-00004C2E0000}"/>
    <cellStyle name="Normal 2 2 4 2 2 2" xfId="508" xr:uid="{00000000-0005-0000-0000-00004D2E0000}"/>
    <cellStyle name="Normal 2 2 4 2 2 2 2" xfId="1214" xr:uid="{00000000-0005-0000-0000-00004E2E0000}"/>
    <cellStyle name="Normal 2 2 4 2 2 2 2 2" xfId="2624" xr:uid="{00000000-0005-0000-0000-00004F2E0000}"/>
    <cellStyle name="Normal 2 2 4 2 2 2 2 2 2" xfId="5102" xr:uid="{00000000-0005-0000-0000-0000502E0000}"/>
    <cellStyle name="Normal 2 2 4 2 2 2 2 2 2 2" xfId="13248" xr:uid="{00000000-0005-0000-0000-0000512E0000}"/>
    <cellStyle name="Normal 2 2 4 2 2 2 2 2 2 2 2" xfId="29544" xr:uid="{00000000-0005-0000-0000-0000522E0000}"/>
    <cellStyle name="Normal 2 2 4 2 2 2 2 2 2 3" xfId="21398" xr:uid="{00000000-0005-0000-0000-0000532E0000}"/>
    <cellStyle name="Normal 2 2 4 2 2 2 2 2 3" xfId="7923" xr:uid="{00000000-0005-0000-0000-0000542E0000}"/>
    <cellStyle name="Normal 2 2 4 2 2 2 2 2 3 2" xfId="16069" xr:uid="{00000000-0005-0000-0000-0000552E0000}"/>
    <cellStyle name="Normal 2 2 4 2 2 2 2 2 3 2 2" xfId="32365" xr:uid="{00000000-0005-0000-0000-0000562E0000}"/>
    <cellStyle name="Normal 2 2 4 2 2 2 2 2 3 3" xfId="24219" xr:uid="{00000000-0005-0000-0000-0000572E0000}"/>
    <cellStyle name="Normal 2 2 4 2 2 2 2 2 4" xfId="10770" xr:uid="{00000000-0005-0000-0000-0000582E0000}"/>
    <cellStyle name="Normal 2 2 4 2 2 2 2 2 4 2" xfId="27066" xr:uid="{00000000-0005-0000-0000-0000592E0000}"/>
    <cellStyle name="Normal 2 2 4 2 2 2 2 2 5" xfId="18920" xr:uid="{00000000-0005-0000-0000-00005A2E0000}"/>
    <cellStyle name="Normal 2 2 4 2 2 2 2 3" xfId="3884" xr:uid="{00000000-0005-0000-0000-00005B2E0000}"/>
    <cellStyle name="Normal 2 2 4 2 2 2 2 3 2" xfId="12030" xr:uid="{00000000-0005-0000-0000-00005C2E0000}"/>
    <cellStyle name="Normal 2 2 4 2 2 2 2 3 2 2" xfId="28326" xr:uid="{00000000-0005-0000-0000-00005D2E0000}"/>
    <cellStyle name="Normal 2 2 4 2 2 2 2 3 3" xfId="20180" xr:uid="{00000000-0005-0000-0000-00005E2E0000}"/>
    <cellStyle name="Normal 2 2 4 2 2 2 2 4" xfId="6513" xr:uid="{00000000-0005-0000-0000-00005F2E0000}"/>
    <cellStyle name="Normal 2 2 4 2 2 2 2 4 2" xfId="14659" xr:uid="{00000000-0005-0000-0000-0000602E0000}"/>
    <cellStyle name="Normal 2 2 4 2 2 2 2 4 2 2" xfId="30955" xr:uid="{00000000-0005-0000-0000-0000612E0000}"/>
    <cellStyle name="Normal 2 2 4 2 2 2 2 4 3" xfId="22809" xr:uid="{00000000-0005-0000-0000-0000622E0000}"/>
    <cellStyle name="Normal 2 2 4 2 2 2 2 5" xfId="9360" xr:uid="{00000000-0005-0000-0000-0000632E0000}"/>
    <cellStyle name="Normal 2 2 4 2 2 2 2 5 2" xfId="25656" xr:uid="{00000000-0005-0000-0000-0000642E0000}"/>
    <cellStyle name="Normal 2 2 4 2 2 2 2 6" xfId="17510" xr:uid="{00000000-0005-0000-0000-0000652E0000}"/>
    <cellStyle name="Normal 2 2 4 2 2 2 3" xfId="1919" xr:uid="{00000000-0005-0000-0000-0000662E0000}"/>
    <cellStyle name="Normal 2 2 4 2 2 2 3 2" xfId="4493" xr:uid="{00000000-0005-0000-0000-0000672E0000}"/>
    <cellStyle name="Normal 2 2 4 2 2 2 3 2 2" xfId="12639" xr:uid="{00000000-0005-0000-0000-0000682E0000}"/>
    <cellStyle name="Normal 2 2 4 2 2 2 3 2 2 2" xfId="28935" xr:uid="{00000000-0005-0000-0000-0000692E0000}"/>
    <cellStyle name="Normal 2 2 4 2 2 2 3 2 3" xfId="20789" xr:uid="{00000000-0005-0000-0000-00006A2E0000}"/>
    <cellStyle name="Normal 2 2 4 2 2 2 3 3" xfId="7218" xr:uid="{00000000-0005-0000-0000-00006B2E0000}"/>
    <cellStyle name="Normal 2 2 4 2 2 2 3 3 2" xfId="15364" xr:uid="{00000000-0005-0000-0000-00006C2E0000}"/>
    <cellStyle name="Normal 2 2 4 2 2 2 3 3 2 2" xfId="31660" xr:uid="{00000000-0005-0000-0000-00006D2E0000}"/>
    <cellStyle name="Normal 2 2 4 2 2 2 3 3 3" xfId="23514" xr:uid="{00000000-0005-0000-0000-00006E2E0000}"/>
    <cellStyle name="Normal 2 2 4 2 2 2 3 4" xfId="10065" xr:uid="{00000000-0005-0000-0000-00006F2E0000}"/>
    <cellStyle name="Normal 2 2 4 2 2 2 3 4 2" xfId="26361" xr:uid="{00000000-0005-0000-0000-0000702E0000}"/>
    <cellStyle name="Normal 2 2 4 2 2 2 3 5" xfId="18215" xr:uid="{00000000-0005-0000-0000-0000712E0000}"/>
    <cellStyle name="Normal 2 2 4 2 2 2 4" xfId="3275" xr:uid="{00000000-0005-0000-0000-0000722E0000}"/>
    <cellStyle name="Normal 2 2 4 2 2 2 4 2" xfId="11421" xr:uid="{00000000-0005-0000-0000-0000732E0000}"/>
    <cellStyle name="Normal 2 2 4 2 2 2 4 2 2" xfId="27717" xr:uid="{00000000-0005-0000-0000-0000742E0000}"/>
    <cellStyle name="Normal 2 2 4 2 2 2 4 3" xfId="19571" xr:uid="{00000000-0005-0000-0000-0000752E0000}"/>
    <cellStyle name="Normal 2 2 4 2 2 2 5" xfId="5808" xr:uid="{00000000-0005-0000-0000-0000762E0000}"/>
    <cellStyle name="Normal 2 2 4 2 2 2 5 2" xfId="13954" xr:uid="{00000000-0005-0000-0000-0000772E0000}"/>
    <cellStyle name="Normal 2 2 4 2 2 2 5 2 2" xfId="30250" xr:uid="{00000000-0005-0000-0000-0000782E0000}"/>
    <cellStyle name="Normal 2 2 4 2 2 2 5 3" xfId="22104" xr:uid="{00000000-0005-0000-0000-0000792E0000}"/>
    <cellStyle name="Normal 2 2 4 2 2 2 6" xfId="8655" xr:uid="{00000000-0005-0000-0000-00007A2E0000}"/>
    <cellStyle name="Normal 2 2 4 2 2 2 6 2" xfId="24951" xr:uid="{00000000-0005-0000-0000-00007B2E0000}"/>
    <cellStyle name="Normal 2 2 4 2 2 2 7" xfId="16805" xr:uid="{00000000-0005-0000-0000-00007C2E0000}"/>
    <cellStyle name="Normal 2 2 4 2 2 3" xfId="870" xr:uid="{00000000-0005-0000-0000-00007D2E0000}"/>
    <cellStyle name="Normal 2 2 4 2 2 3 2" xfId="2280" xr:uid="{00000000-0005-0000-0000-00007E2E0000}"/>
    <cellStyle name="Normal 2 2 4 2 2 3 2 2" xfId="4806" xr:uid="{00000000-0005-0000-0000-00007F2E0000}"/>
    <cellStyle name="Normal 2 2 4 2 2 3 2 2 2" xfId="12952" xr:uid="{00000000-0005-0000-0000-0000802E0000}"/>
    <cellStyle name="Normal 2 2 4 2 2 3 2 2 2 2" xfId="29248" xr:uid="{00000000-0005-0000-0000-0000812E0000}"/>
    <cellStyle name="Normal 2 2 4 2 2 3 2 2 3" xfId="21102" xr:uid="{00000000-0005-0000-0000-0000822E0000}"/>
    <cellStyle name="Normal 2 2 4 2 2 3 2 3" xfId="7579" xr:uid="{00000000-0005-0000-0000-0000832E0000}"/>
    <cellStyle name="Normal 2 2 4 2 2 3 2 3 2" xfId="15725" xr:uid="{00000000-0005-0000-0000-0000842E0000}"/>
    <cellStyle name="Normal 2 2 4 2 2 3 2 3 2 2" xfId="32021" xr:uid="{00000000-0005-0000-0000-0000852E0000}"/>
    <cellStyle name="Normal 2 2 4 2 2 3 2 3 3" xfId="23875" xr:uid="{00000000-0005-0000-0000-0000862E0000}"/>
    <cellStyle name="Normal 2 2 4 2 2 3 2 4" xfId="10426" xr:uid="{00000000-0005-0000-0000-0000872E0000}"/>
    <cellStyle name="Normal 2 2 4 2 2 3 2 4 2" xfId="26722" xr:uid="{00000000-0005-0000-0000-0000882E0000}"/>
    <cellStyle name="Normal 2 2 4 2 2 3 2 5" xfId="18576" xr:uid="{00000000-0005-0000-0000-0000892E0000}"/>
    <cellStyle name="Normal 2 2 4 2 2 3 3" xfId="3588" xr:uid="{00000000-0005-0000-0000-00008A2E0000}"/>
    <cellStyle name="Normal 2 2 4 2 2 3 3 2" xfId="11734" xr:uid="{00000000-0005-0000-0000-00008B2E0000}"/>
    <cellStyle name="Normal 2 2 4 2 2 3 3 2 2" xfId="28030" xr:uid="{00000000-0005-0000-0000-00008C2E0000}"/>
    <cellStyle name="Normal 2 2 4 2 2 3 3 3" xfId="19884" xr:uid="{00000000-0005-0000-0000-00008D2E0000}"/>
    <cellStyle name="Normal 2 2 4 2 2 3 4" xfId="6169" xr:uid="{00000000-0005-0000-0000-00008E2E0000}"/>
    <cellStyle name="Normal 2 2 4 2 2 3 4 2" xfId="14315" xr:uid="{00000000-0005-0000-0000-00008F2E0000}"/>
    <cellStyle name="Normal 2 2 4 2 2 3 4 2 2" xfId="30611" xr:uid="{00000000-0005-0000-0000-0000902E0000}"/>
    <cellStyle name="Normal 2 2 4 2 2 3 4 3" xfId="22465" xr:uid="{00000000-0005-0000-0000-0000912E0000}"/>
    <cellStyle name="Normal 2 2 4 2 2 3 5" xfId="9016" xr:uid="{00000000-0005-0000-0000-0000922E0000}"/>
    <cellStyle name="Normal 2 2 4 2 2 3 5 2" xfId="25312" xr:uid="{00000000-0005-0000-0000-0000932E0000}"/>
    <cellStyle name="Normal 2 2 4 2 2 3 6" xfId="17166" xr:uid="{00000000-0005-0000-0000-0000942E0000}"/>
    <cellStyle name="Normal 2 2 4 2 2 4" xfId="1575" xr:uid="{00000000-0005-0000-0000-0000952E0000}"/>
    <cellStyle name="Normal 2 2 4 2 2 4 2" xfId="4197" xr:uid="{00000000-0005-0000-0000-0000962E0000}"/>
    <cellStyle name="Normal 2 2 4 2 2 4 2 2" xfId="12343" xr:uid="{00000000-0005-0000-0000-0000972E0000}"/>
    <cellStyle name="Normal 2 2 4 2 2 4 2 2 2" xfId="28639" xr:uid="{00000000-0005-0000-0000-0000982E0000}"/>
    <cellStyle name="Normal 2 2 4 2 2 4 2 3" xfId="20493" xr:uid="{00000000-0005-0000-0000-0000992E0000}"/>
    <cellStyle name="Normal 2 2 4 2 2 4 3" xfId="6874" xr:uid="{00000000-0005-0000-0000-00009A2E0000}"/>
    <cellStyle name="Normal 2 2 4 2 2 4 3 2" xfId="15020" xr:uid="{00000000-0005-0000-0000-00009B2E0000}"/>
    <cellStyle name="Normal 2 2 4 2 2 4 3 2 2" xfId="31316" xr:uid="{00000000-0005-0000-0000-00009C2E0000}"/>
    <cellStyle name="Normal 2 2 4 2 2 4 3 3" xfId="23170" xr:uid="{00000000-0005-0000-0000-00009D2E0000}"/>
    <cellStyle name="Normal 2 2 4 2 2 4 4" xfId="9721" xr:uid="{00000000-0005-0000-0000-00009E2E0000}"/>
    <cellStyle name="Normal 2 2 4 2 2 4 4 2" xfId="26017" xr:uid="{00000000-0005-0000-0000-00009F2E0000}"/>
    <cellStyle name="Normal 2 2 4 2 2 4 5" xfId="17871" xr:uid="{00000000-0005-0000-0000-0000A02E0000}"/>
    <cellStyle name="Normal 2 2 4 2 2 5" xfId="2979" xr:uid="{00000000-0005-0000-0000-0000A12E0000}"/>
    <cellStyle name="Normal 2 2 4 2 2 5 2" xfId="11125" xr:uid="{00000000-0005-0000-0000-0000A22E0000}"/>
    <cellStyle name="Normal 2 2 4 2 2 5 2 2" xfId="27421" xr:uid="{00000000-0005-0000-0000-0000A32E0000}"/>
    <cellStyle name="Normal 2 2 4 2 2 5 3" xfId="19275" xr:uid="{00000000-0005-0000-0000-0000A42E0000}"/>
    <cellStyle name="Normal 2 2 4 2 2 6" xfId="5464" xr:uid="{00000000-0005-0000-0000-0000A52E0000}"/>
    <cellStyle name="Normal 2 2 4 2 2 6 2" xfId="13610" xr:uid="{00000000-0005-0000-0000-0000A62E0000}"/>
    <cellStyle name="Normal 2 2 4 2 2 6 2 2" xfId="29906" xr:uid="{00000000-0005-0000-0000-0000A72E0000}"/>
    <cellStyle name="Normal 2 2 4 2 2 6 3" xfId="21760" xr:uid="{00000000-0005-0000-0000-0000A82E0000}"/>
    <cellStyle name="Normal 2 2 4 2 2 7" xfId="8311" xr:uid="{00000000-0005-0000-0000-0000A92E0000}"/>
    <cellStyle name="Normal 2 2 4 2 2 7 2" xfId="24607" xr:uid="{00000000-0005-0000-0000-0000AA2E0000}"/>
    <cellStyle name="Normal 2 2 4 2 2 8" xfId="16461" xr:uid="{00000000-0005-0000-0000-0000AB2E0000}"/>
    <cellStyle name="Normal 2 2 4 2 3" xfId="242" xr:uid="{00000000-0005-0000-0000-0000AC2E0000}"/>
    <cellStyle name="Normal 2 2 4 2 3 2" xfId="586" xr:uid="{00000000-0005-0000-0000-0000AD2E0000}"/>
    <cellStyle name="Normal 2 2 4 2 3 2 2" xfId="1292" xr:uid="{00000000-0005-0000-0000-0000AE2E0000}"/>
    <cellStyle name="Normal 2 2 4 2 3 2 2 2" xfId="2702" xr:uid="{00000000-0005-0000-0000-0000AF2E0000}"/>
    <cellStyle name="Normal 2 2 4 2 3 2 2 2 2" xfId="5176" xr:uid="{00000000-0005-0000-0000-0000B02E0000}"/>
    <cellStyle name="Normal 2 2 4 2 3 2 2 2 2 2" xfId="13322" xr:uid="{00000000-0005-0000-0000-0000B12E0000}"/>
    <cellStyle name="Normal 2 2 4 2 3 2 2 2 2 2 2" xfId="29618" xr:uid="{00000000-0005-0000-0000-0000B22E0000}"/>
    <cellStyle name="Normal 2 2 4 2 3 2 2 2 2 3" xfId="21472" xr:uid="{00000000-0005-0000-0000-0000B32E0000}"/>
    <cellStyle name="Normal 2 2 4 2 3 2 2 2 3" xfId="8001" xr:uid="{00000000-0005-0000-0000-0000B42E0000}"/>
    <cellStyle name="Normal 2 2 4 2 3 2 2 2 3 2" xfId="16147" xr:uid="{00000000-0005-0000-0000-0000B52E0000}"/>
    <cellStyle name="Normal 2 2 4 2 3 2 2 2 3 2 2" xfId="32443" xr:uid="{00000000-0005-0000-0000-0000B62E0000}"/>
    <cellStyle name="Normal 2 2 4 2 3 2 2 2 3 3" xfId="24297" xr:uid="{00000000-0005-0000-0000-0000B72E0000}"/>
    <cellStyle name="Normal 2 2 4 2 3 2 2 2 4" xfId="10848" xr:uid="{00000000-0005-0000-0000-0000B82E0000}"/>
    <cellStyle name="Normal 2 2 4 2 3 2 2 2 4 2" xfId="27144" xr:uid="{00000000-0005-0000-0000-0000B92E0000}"/>
    <cellStyle name="Normal 2 2 4 2 3 2 2 2 5" xfId="18998" xr:uid="{00000000-0005-0000-0000-0000BA2E0000}"/>
    <cellStyle name="Normal 2 2 4 2 3 2 2 3" xfId="3958" xr:uid="{00000000-0005-0000-0000-0000BB2E0000}"/>
    <cellStyle name="Normal 2 2 4 2 3 2 2 3 2" xfId="12104" xr:uid="{00000000-0005-0000-0000-0000BC2E0000}"/>
    <cellStyle name="Normal 2 2 4 2 3 2 2 3 2 2" xfId="28400" xr:uid="{00000000-0005-0000-0000-0000BD2E0000}"/>
    <cellStyle name="Normal 2 2 4 2 3 2 2 3 3" xfId="20254" xr:uid="{00000000-0005-0000-0000-0000BE2E0000}"/>
    <cellStyle name="Normal 2 2 4 2 3 2 2 4" xfId="6591" xr:uid="{00000000-0005-0000-0000-0000BF2E0000}"/>
    <cellStyle name="Normal 2 2 4 2 3 2 2 4 2" xfId="14737" xr:uid="{00000000-0005-0000-0000-0000C02E0000}"/>
    <cellStyle name="Normal 2 2 4 2 3 2 2 4 2 2" xfId="31033" xr:uid="{00000000-0005-0000-0000-0000C12E0000}"/>
    <cellStyle name="Normal 2 2 4 2 3 2 2 4 3" xfId="22887" xr:uid="{00000000-0005-0000-0000-0000C22E0000}"/>
    <cellStyle name="Normal 2 2 4 2 3 2 2 5" xfId="9438" xr:uid="{00000000-0005-0000-0000-0000C32E0000}"/>
    <cellStyle name="Normal 2 2 4 2 3 2 2 5 2" xfId="25734" xr:uid="{00000000-0005-0000-0000-0000C42E0000}"/>
    <cellStyle name="Normal 2 2 4 2 3 2 2 6" xfId="17588" xr:uid="{00000000-0005-0000-0000-0000C52E0000}"/>
    <cellStyle name="Normal 2 2 4 2 3 2 3" xfId="1997" xr:uid="{00000000-0005-0000-0000-0000C62E0000}"/>
    <cellStyle name="Normal 2 2 4 2 3 2 3 2" xfId="4567" xr:uid="{00000000-0005-0000-0000-0000C72E0000}"/>
    <cellStyle name="Normal 2 2 4 2 3 2 3 2 2" xfId="12713" xr:uid="{00000000-0005-0000-0000-0000C82E0000}"/>
    <cellStyle name="Normal 2 2 4 2 3 2 3 2 2 2" xfId="29009" xr:uid="{00000000-0005-0000-0000-0000C92E0000}"/>
    <cellStyle name="Normal 2 2 4 2 3 2 3 2 3" xfId="20863" xr:uid="{00000000-0005-0000-0000-0000CA2E0000}"/>
    <cellStyle name="Normal 2 2 4 2 3 2 3 3" xfId="7296" xr:uid="{00000000-0005-0000-0000-0000CB2E0000}"/>
    <cellStyle name="Normal 2 2 4 2 3 2 3 3 2" xfId="15442" xr:uid="{00000000-0005-0000-0000-0000CC2E0000}"/>
    <cellStyle name="Normal 2 2 4 2 3 2 3 3 2 2" xfId="31738" xr:uid="{00000000-0005-0000-0000-0000CD2E0000}"/>
    <cellStyle name="Normal 2 2 4 2 3 2 3 3 3" xfId="23592" xr:uid="{00000000-0005-0000-0000-0000CE2E0000}"/>
    <cellStyle name="Normal 2 2 4 2 3 2 3 4" xfId="10143" xr:uid="{00000000-0005-0000-0000-0000CF2E0000}"/>
    <cellStyle name="Normal 2 2 4 2 3 2 3 4 2" xfId="26439" xr:uid="{00000000-0005-0000-0000-0000D02E0000}"/>
    <cellStyle name="Normal 2 2 4 2 3 2 3 5" xfId="18293" xr:uid="{00000000-0005-0000-0000-0000D12E0000}"/>
    <cellStyle name="Normal 2 2 4 2 3 2 4" xfId="3349" xr:uid="{00000000-0005-0000-0000-0000D22E0000}"/>
    <cellStyle name="Normal 2 2 4 2 3 2 4 2" xfId="11495" xr:uid="{00000000-0005-0000-0000-0000D32E0000}"/>
    <cellStyle name="Normal 2 2 4 2 3 2 4 2 2" xfId="27791" xr:uid="{00000000-0005-0000-0000-0000D42E0000}"/>
    <cellStyle name="Normal 2 2 4 2 3 2 4 3" xfId="19645" xr:uid="{00000000-0005-0000-0000-0000D52E0000}"/>
    <cellStyle name="Normal 2 2 4 2 3 2 5" xfId="5886" xr:uid="{00000000-0005-0000-0000-0000D62E0000}"/>
    <cellStyle name="Normal 2 2 4 2 3 2 5 2" xfId="14032" xr:uid="{00000000-0005-0000-0000-0000D72E0000}"/>
    <cellStyle name="Normal 2 2 4 2 3 2 5 2 2" xfId="30328" xr:uid="{00000000-0005-0000-0000-0000D82E0000}"/>
    <cellStyle name="Normal 2 2 4 2 3 2 5 3" xfId="22182" xr:uid="{00000000-0005-0000-0000-0000D92E0000}"/>
    <cellStyle name="Normal 2 2 4 2 3 2 6" xfId="8733" xr:uid="{00000000-0005-0000-0000-0000DA2E0000}"/>
    <cellStyle name="Normal 2 2 4 2 3 2 6 2" xfId="25029" xr:uid="{00000000-0005-0000-0000-0000DB2E0000}"/>
    <cellStyle name="Normal 2 2 4 2 3 2 7" xfId="16883" xr:uid="{00000000-0005-0000-0000-0000DC2E0000}"/>
    <cellStyle name="Normal 2 2 4 2 3 3" xfId="948" xr:uid="{00000000-0005-0000-0000-0000DD2E0000}"/>
    <cellStyle name="Normal 2 2 4 2 3 3 2" xfId="2358" xr:uid="{00000000-0005-0000-0000-0000DE2E0000}"/>
    <cellStyle name="Normal 2 2 4 2 3 3 2 2" xfId="4880" xr:uid="{00000000-0005-0000-0000-0000DF2E0000}"/>
    <cellStyle name="Normal 2 2 4 2 3 3 2 2 2" xfId="13026" xr:uid="{00000000-0005-0000-0000-0000E02E0000}"/>
    <cellStyle name="Normal 2 2 4 2 3 3 2 2 2 2" xfId="29322" xr:uid="{00000000-0005-0000-0000-0000E12E0000}"/>
    <cellStyle name="Normal 2 2 4 2 3 3 2 2 3" xfId="21176" xr:uid="{00000000-0005-0000-0000-0000E22E0000}"/>
    <cellStyle name="Normal 2 2 4 2 3 3 2 3" xfId="7657" xr:uid="{00000000-0005-0000-0000-0000E32E0000}"/>
    <cellStyle name="Normal 2 2 4 2 3 3 2 3 2" xfId="15803" xr:uid="{00000000-0005-0000-0000-0000E42E0000}"/>
    <cellStyle name="Normal 2 2 4 2 3 3 2 3 2 2" xfId="32099" xr:uid="{00000000-0005-0000-0000-0000E52E0000}"/>
    <cellStyle name="Normal 2 2 4 2 3 3 2 3 3" xfId="23953" xr:uid="{00000000-0005-0000-0000-0000E62E0000}"/>
    <cellStyle name="Normal 2 2 4 2 3 3 2 4" xfId="10504" xr:uid="{00000000-0005-0000-0000-0000E72E0000}"/>
    <cellStyle name="Normal 2 2 4 2 3 3 2 4 2" xfId="26800" xr:uid="{00000000-0005-0000-0000-0000E82E0000}"/>
    <cellStyle name="Normal 2 2 4 2 3 3 2 5" xfId="18654" xr:uid="{00000000-0005-0000-0000-0000E92E0000}"/>
    <cellStyle name="Normal 2 2 4 2 3 3 3" xfId="3662" xr:uid="{00000000-0005-0000-0000-0000EA2E0000}"/>
    <cellStyle name="Normal 2 2 4 2 3 3 3 2" xfId="11808" xr:uid="{00000000-0005-0000-0000-0000EB2E0000}"/>
    <cellStyle name="Normal 2 2 4 2 3 3 3 2 2" xfId="28104" xr:uid="{00000000-0005-0000-0000-0000EC2E0000}"/>
    <cellStyle name="Normal 2 2 4 2 3 3 3 3" xfId="19958" xr:uid="{00000000-0005-0000-0000-0000ED2E0000}"/>
    <cellStyle name="Normal 2 2 4 2 3 3 4" xfId="6247" xr:uid="{00000000-0005-0000-0000-0000EE2E0000}"/>
    <cellStyle name="Normal 2 2 4 2 3 3 4 2" xfId="14393" xr:uid="{00000000-0005-0000-0000-0000EF2E0000}"/>
    <cellStyle name="Normal 2 2 4 2 3 3 4 2 2" xfId="30689" xr:uid="{00000000-0005-0000-0000-0000F02E0000}"/>
    <cellStyle name="Normal 2 2 4 2 3 3 4 3" xfId="22543" xr:uid="{00000000-0005-0000-0000-0000F12E0000}"/>
    <cellStyle name="Normal 2 2 4 2 3 3 5" xfId="9094" xr:uid="{00000000-0005-0000-0000-0000F22E0000}"/>
    <cellStyle name="Normal 2 2 4 2 3 3 5 2" xfId="25390" xr:uid="{00000000-0005-0000-0000-0000F32E0000}"/>
    <cellStyle name="Normal 2 2 4 2 3 3 6" xfId="17244" xr:uid="{00000000-0005-0000-0000-0000F42E0000}"/>
    <cellStyle name="Normal 2 2 4 2 3 4" xfId="1653" xr:uid="{00000000-0005-0000-0000-0000F52E0000}"/>
    <cellStyle name="Normal 2 2 4 2 3 4 2" xfId="4271" xr:uid="{00000000-0005-0000-0000-0000F62E0000}"/>
    <cellStyle name="Normal 2 2 4 2 3 4 2 2" xfId="12417" xr:uid="{00000000-0005-0000-0000-0000F72E0000}"/>
    <cellStyle name="Normal 2 2 4 2 3 4 2 2 2" xfId="28713" xr:uid="{00000000-0005-0000-0000-0000F82E0000}"/>
    <cellStyle name="Normal 2 2 4 2 3 4 2 3" xfId="20567" xr:uid="{00000000-0005-0000-0000-0000F92E0000}"/>
    <cellStyle name="Normal 2 2 4 2 3 4 3" xfId="6952" xr:uid="{00000000-0005-0000-0000-0000FA2E0000}"/>
    <cellStyle name="Normal 2 2 4 2 3 4 3 2" xfId="15098" xr:uid="{00000000-0005-0000-0000-0000FB2E0000}"/>
    <cellStyle name="Normal 2 2 4 2 3 4 3 2 2" xfId="31394" xr:uid="{00000000-0005-0000-0000-0000FC2E0000}"/>
    <cellStyle name="Normal 2 2 4 2 3 4 3 3" xfId="23248" xr:uid="{00000000-0005-0000-0000-0000FD2E0000}"/>
    <cellStyle name="Normal 2 2 4 2 3 4 4" xfId="9799" xr:uid="{00000000-0005-0000-0000-0000FE2E0000}"/>
    <cellStyle name="Normal 2 2 4 2 3 4 4 2" xfId="26095" xr:uid="{00000000-0005-0000-0000-0000FF2E0000}"/>
    <cellStyle name="Normal 2 2 4 2 3 4 5" xfId="17949" xr:uid="{00000000-0005-0000-0000-0000002F0000}"/>
    <cellStyle name="Normal 2 2 4 2 3 5" xfId="3053" xr:uid="{00000000-0005-0000-0000-0000012F0000}"/>
    <cellStyle name="Normal 2 2 4 2 3 5 2" xfId="11199" xr:uid="{00000000-0005-0000-0000-0000022F0000}"/>
    <cellStyle name="Normal 2 2 4 2 3 5 2 2" xfId="27495" xr:uid="{00000000-0005-0000-0000-0000032F0000}"/>
    <cellStyle name="Normal 2 2 4 2 3 5 3" xfId="19349" xr:uid="{00000000-0005-0000-0000-0000042F0000}"/>
    <cellStyle name="Normal 2 2 4 2 3 6" xfId="5542" xr:uid="{00000000-0005-0000-0000-0000052F0000}"/>
    <cellStyle name="Normal 2 2 4 2 3 6 2" xfId="13688" xr:uid="{00000000-0005-0000-0000-0000062F0000}"/>
    <cellStyle name="Normal 2 2 4 2 3 6 2 2" xfId="29984" xr:uid="{00000000-0005-0000-0000-0000072F0000}"/>
    <cellStyle name="Normal 2 2 4 2 3 6 3" xfId="21838" xr:uid="{00000000-0005-0000-0000-0000082F0000}"/>
    <cellStyle name="Normal 2 2 4 2 3 7" xfId="8389" xr:uid="{00000000-0005-0000-0000-0000092F0000}"/>
    <cellStyle name="Normal 2 2 4 2 3 7 2" xfId="24685" xr:uid="{00000000-0005-0000-0000-00000A2F0000}"/>
    <cellStyle name="Normal 2 2 4 2 3 8" xfId="16539" xr:uid="{00000000-0005-0000-0000-00000B2F0000}"/>
    <cellStyle name="Normal 2 2 4 2 4" xfId="328" xr:uid="{00000000-0005-0000-0000-00000C2F0000}"/>
    <cellStyle name="Normal 2 2 4 2 4 2" xfId="672" xr:uid="{00000000-0005-0000-0000-00000D2F0000}"/>
    <cellStyle name="Normal 2 2 4 2 4 2 2" xfId="1378" xr:uid="{00000000-0005-0000-0000-00000E2F0000}"/>
    <cellStyle name="Normal 2 2 4 2 4 2 2 2" xfId="2788" xr:uid="{00000000-0005-0000-0000-00000F2F0000}"/>
    <cellStyle name="Normal 2 2 4 2 4 2 2 2 2" xfId="5250" xr:uid="{00000000-0005-0000-0000-0000102F0000}"/>
    <cellStyle name="Normal 2 2 4 2 4 2 2 2 2 2" xfId="13396" xr:uid="{00000000-0005-0000-0000-0000112F0000}"/>
    <cellStyle name="Normal 2 2 4 2 4 2 2 2 2 2 2" xfId="29692" xr:uid="{00000000-0005-0000-0000-0000122F0000}"/>
    <cellStyle name="Normal 2 2 4 2 4 2 2 2 2 3" xfId="21546" xr:uid="{00000000-0005-0000-0000-0000132F0000}"/>
    <cellStyle name="Normal 2 2 4 2 4 2 2 2 3" xfId="8087" xr:uid="{00000000-0005-0000-0000-0000142F0000}"/>
    <cellStyle name="Normal 2 2 4 2 4 2 2 2 3 2" xfId="16233" xr:uid="{00000000-0005-0000-0000-0000152F0000}"/>
    <cellStyle name="Normal 2 2 4 2 4 2 2 2 3 2 2" xfId="32529" xr:uid="{00000000-0005-0000-0000-0000162F0000}"/>
    <cellStyle name="Normal 2 2 4 2 4 2 2 2 3 3" xfId="24383" xr:uid="{00000000-0005-0000-0000-0000172F0000}"/>
    <cellStyle name="Normal 2 2 4 2 4 2 2 2 4" xfId="10934" xr:uid="{00000000-0005-0000-0000-0000182F0000}"/>
    <cellStyle name="Normal 2 2 4 2 4 2 2 2 4 2" xfId="27230" xr:uid="{00000000-0005-0000-0000-0000192F0000}"/>
    <cellStyle name="Normal 2 2 4 2 4 2 2 2 5" xfId="19084" xr:uid="{00000000-0005-0000-0000-00001A2F0000}"/>
    <cellStyle name="Normal 2 2 4 2 4 2 2 3" xfId="4032" xr:uid="{00000000-0005-0000-0000-00001B2F0000}"/>
    <cellStyle name="Normal 2 2 4 2 4 2 2 3 2" xfId="12178" xr:uid="{00000000-0005-0000-0000-00001C2F0000}"/>
    <cellStyle name="Normal 2 2 4 2 4 2 2 3 2 2" xfId="28474" xr:uid="{00000000-0005-0000-0000-00001D2F0000}"/>
    <cellStyle name="Normal 2 2 4 2 4 2 2 3 3" xfId="20328" xr:uid="{00000000-0005-0000-0000-00001E2F0000}"/>
    <cellStyle name="Normal 2 2 4 2 4 2 2 4" xfId="6677" xr:uid="{00000000-0005-0000-0000-00001F2F0000}"/>
    <cellStyle name="Normal 2 2 4 2 4 2 2 4 2" xfId="14823" xr:uid="{00000000-0005-0000-0000-0000202F0000}"/>
    <cellStyle name="Normal 2 2 4 2 4 2 2 4 2 2" xfId="31119" xr:uid="{00000000-0005-0000-0000-0000212F0000}"/>
    <cellStyle name="Normal 2 2 4 2 4 2 2 4 3" xfId="22973" xr:uid="{00000000-0005-0000-0000-0000222F0000}"/>
    <cellStyle name="Normal 2 2 4 2 4 2 2 5" xfId="9524" xr:uid="{00000000-0005-0000-0000-0000232F0000}"/>
    <cellStyle name="Normal 2 2 4 2 4 2 2 5 2" xfId="25820" xr:uid="{00000000-0005-0000-0000-0000242F0000}"/>
    <cellStyle name="Normal 2 2 4 2 4 2 2 6" xfId="17674" xr:uid="{00000000-0005-0000-0000-0000252F0000}"/>
    <cellStyle name="Normal 2 2 4 2 4 2 3" xfId="2083" xr:uid="{00000000-0005-0000-0000-0000262F0000}"/>
    <cellStyle name="Normal 2 2 4 2 4 2 3 2" xfId="4641" xr:uid="{00000000-0005-0000-0000-0000272F0000}"/>
    <cellStyle name="Normal 2 2 4 2 4 2 3 2 2" xfId="12787" xr:uid="{00000000-0005-0000-0000-0000282F0000}"/>
    <cellStyle name="Normal 2 2 4 2 4 2 3 2 2 2" xfId="29083" xr:uid="{00000000-0005-0000-0000-0000292F0000}"/>
    <cellStyle name="Normal 2 2 4 2 4 2 3 2 3" xfId="20937" xr:uid="{00000000-0005-0000-0000-00002A2F0000}"/>
    <cellStyle name="Normal 2 2 4 2 4 2 3 3" xfId="7382" xr:uid="{00000000-0005-0000-0000-00002B2F0000}"/>
    <cellStyle name="Normal 2 2 4 2 4 2 3 3 2" xfId="15528" xr:uid="{00000000-0005-0000-0000-00002C2F0000}"/>
    <cellStyle name="Normal 2 2 4 2 4 2 3 3 2 2" xfId="31824" xr:uid="{00000000-0005-0000-0000-00002D2F0000}"/>
    <cellStyle name="Normal 2 2 4 2 4 2 3 3 3" xfId="23678" xr:uid="{00000000-0005-0000-0000-00002E2F0000}"/>
    <cellStyle name="Normal 2 2 4 2 4 2 3 4" xfId="10229" xr:uid="{00000000-0005-0000-0000-00002F2F0000}"/>
    <cellStyle name="Normal 2 2 4 2 4 2 3 4 2" xfId="26525" xr:uid="{00000000-0005-0000-0000-0000302F0000}"/>
    <cellStyle name="Normal 2 2 4 2 4 2 3 5" xfId="18379" xr:uid="{00000000-0005-0000-0000-0000312F0000}"/>
    <cellStyle name="Normal 2 2 4 2 4 2 4" xfId="3423" xr:uid="{00000000-0005-0000-0000-0000322F0000}"/>
    <cellStyle name="Normal 2 2 4 2 4 2 4 2" xfId="11569" xr:uid="{00000000-0005-0000-0000-0000332F0000}"/>
    <cellStyle name="Normal 2 2 4 2 4 2 4 2 2" xfId="27865" xr:uid="{00000000-0005-0000-0000-0000342F0000}"/>
    <cellStyle name="Normal 2 2 4 2 4 2 4 3" xfId="19719" xr:uid="{00000000-0005-0000-0000-0000352F0000}"/>
    <cellStyle name="Normal 2 2 4 2 4 2 5" xfId="5972" xr:uid="{00000000-0005-0000-0000-0000362F0000}"/>
    <cellStyle name="Normal 2 2 4 2 4 2 5 2" xfId="14118" xr:uid="{00000000-0005-0000-0000-0000372F0000}"/>
    <cellStyle name="Normal 2 2 4 2 4 2 5 2 2" xfId="30414" xr:uid="{00000000-0005-0000-0000-0000382F0000}"/>
    <cellStyle name="Normal 2 2 4 2 4 2 5 3" xfId="22268" xr:uid="{00000000-0005-0000-0000-0000392F0000}"/>
    <cellStyle name="Normal 2 2 4 2 4 2 6" xfId="8819" xr:uid="{00000000-0005-0000-0000-00003A2F0000}"/>
    <cellStyle name="Normal 2 2 4 2 4 2 6 2" xfId="25115" xr:uid="{00000000-0005-0000-0000-00003B2F0000}"/>
    <cellStyle name="Normal 2 2 4 2 4 2 7" xfId="16969" xr:uid="{00000000-0005-0000-0000-00003C2F0000}"/>
    <cellStyle name="Normal 2 2 4 2 4 3" xfId="1034" xr:uid="{00000000-0005-0000-0000-00003D2F0000}"/>
    <cellStyle name="Normal 2 2 4 2 4 3 2" xfId="2444" xr:uid="{00000000-0005-0000-0000-00003E2F0000}"/>
    <cellStyle name="Normal 2 2 4 2 4 3 2 2" xfId="4954" xr:uid="{00000000-0005-0000-0000-00003F2F0000}"/>
    <cellStyle name="Normal 2 2 4 2 4 3 2 2 2" xfId="13100" xr:uid="{00000000-0005-0000-0000-0000402F0000}"/>
    <cellStyle name="Normal 2 2 4 2 4 3 2 2 2 2" xfId="29396" xr:uid="{00000000-0005-0000-0000-0000412F0000}"/>
    <cellStyle name="Normal 2 2 4 2 4 3 2 2 3" xfId="21250" xr:uid="{00000000-0005-0000-0000-0000422F0000}"/>
    <cellStyle name="Normal 2 2 4 2 4 3 2 3" xfId="7743" xr:uid="{00000000-0005-0000-0000-0000432F0000}"/>
    <cellStyle name="Normal 2 2 4 2 4 3 2 3 2" xfId="15889" xr:uid="{00000000-0005-0000-0000-0000442F0000}"/>
    <cellStyle name="Normal 2 2 4 2 4 3 2 3 2 2" xfId="32185" xr:uid="{00000000-0005-0000-0000-0000452F0000}"/>
    <cellStyle name="Normal 2 2 4 2 4 3 2 3 3" xfId="24039" xr:uid="{00000000-0005-0000-0000-0000462F0000}"/>
    <cellStyle name="Normal 2 2 4 2 4 3 2 4" xfId="10590" xr:uid="{00000000-0005-0000-0000-0000472F0000}"/>
    <cellStyle name="Normal 2 2 4 2 4 3 2 4 2" xfId="26886" xr:uid="{00000000-0005-0000-0000-0000482F0000}"/>
    <cellStyle name="Normal 2 2 4 2 4 3 2 5" xfId="18740" xr:uid="{00000000-0005-0000-0000-0000492F0000}"/>
    <cellStyle name="Normal 2 2 4 2 4 3 3" xfId="3736" xr:uid="{00000000-0005-0000-0000-00004A2F0000}"/>
    <cellStyle name="Normal 2 2 4 2 4 3 3 2" xfId="11882" xr:uid="{00000000-0005-0000-0000-00004B2F0000}"/>
    <cellStyle name="Normal 2 2 4 2 4 3 3 2 2" xfId="28178" xr:uid="{00000000-0005-0000-0000-00004C2F0000}"/>
    <cellStyle name="Normal 2 2 4 2 4 3 3 3" xfId="20032" xr:uid="{00000000-0005-0000-0000-00004D2F0000}"/>
    <cellStyle name="Normal 2 2 4 2 4 3 4" xfId="6333" xr:uid="{00000000-0005-0000-0000-00004E2F0000}"/>
    <cellStyle name="Normal 2 2 4 2 4 3 4 2" xfId="14479" xr:uid="{00000000-0005-0000-0000-00004F2F0000}"/>
    <cellStyle name="Normal 2 2 4 2 4 3 4 2 2" xfId="30775" xr:uid="{00000000-0005-0000-0000-0000502F0000}"/>
    <cellStyle name="Normal 2 2 4 2 4 3 4 3" xfId="22629" xr:uid="{00000000-0005-0000-0000-0000512F0000}"/>
    <cellStyle name="Normal 2 2 4 2 4 3 5" xfId="9180" xr:uid="{00000000-0005-0000-0000-0000522F0000}"/>
    <cellStyle name="Normal 2 2 4 2 4 3 5 2" xfId="25476" xr:uid="{00000000-0005-0000-0000-0000532F0000}"/>
    <cellStyle name="Normal 2 2 4 2 4 3 6" xfId="17330" xr:uid="{00000000-0005-0000-0000-0000542F0000}"/>
    <cellStyle name="Normal 2 2 4 2 4 4" xfId="1739" xr:uid="{00000000-0005-0000-0000-0000552F0000}"/>
    <cellStyle name="Normal 2 2 4 2 4 4 2" xfId="4345" xr:uid="{00000000-0005-0000-0000-0000562F0000}"/>
    <cellStyle name="Normal 2 2 4 2 4 4 2 2" xfId="12491" xr:uid="{00000000-0005-0000-0000-0000572F0000}"/>
    <cellStyle name="Normal 2 2 4 2 4 4 2 2 2" xfId="28787" xr:uid="{00000000-0005-0000-0000-0000582F0000}"/>
    <cellStyle name="Normal 2 2 4 2 4 4 2 3" xfId="20641" xr:uid="{00000000-0005-0000-0000-0000592F0000}"/>
    <cellStyle name="Normal 2 2 4 2 4 4 3" xfId="7038" xr:uid="{00000000-0005-0000-0000-00005A2F0000}"/>
    <cellStyle name="Normal 2 2 4 2 4 4 3 2" xfId="15184" xr:uid="{00000000-0005-0000-0000-00005B2F0000}"/>
    <cellStyle name="Normal 2 2 4 2 4 4 3 2 2" xfId="31480" xr:uid="{00000000-0005-0000-0000-00005C2F0000}"/>
    <cellStyle name="Normal 2 2 4 2 4 4 3 3" xfId="23334" xr:uid="{00000000-0005-0000-0000-00005D2F0000}"/>
    <cellStyle name="Normal 2 2 4 2 4 4 4" xfId="9885" xr:uid="{00000000-0005-0000-0000-00005E2F0000}"/>
    <cellStyle name="Normal 2 2 4 2 4 4 4 2" xfId="26181" xr:uid="{00000000-0005-0000-0000-00005F2F0000}"/>
    <cellStyle name="Normal 2 2 4 2 4 4 5" xfId="18035" xr:uid="{00000000-0005-0000-0000-0000602F0000}"/>
    <cellStyle name="Normal 2 2 4 2 4 5" xfId="3127" xr:uid="{00000000-0005-0000-0000-0000612F0000}"/>
    <cellStyle name="Normal 2 2 4 2 4 5 2" xfId="11273" xr:uid="{00000000-0005-0000-0000-0000622F0000}"/>
    <cellStyle name="Normal 2 2 4 2 4 5 2 2" xfId="27569" xr:uid="{00000000-0005-0000-0000-0000632F0000}"/>
    <cellStyle name="Normal 2 2 4 2 4 5 3" xfId="19423" xr:uid="{00000000-0005-0000-0000-0000642F0000}"/>
    <cellStyle name="Normal 2 2 4 2 4 6" xfId="5628" xr:uid="{00000000-0005-0000-0000-0000652F0000}"/>
    <cellStyle name="Normal 2 2 4 2 4 6 2" xfId="13774" xr:uid="{00000000-0005-0000-0000-0000662F0000}"/>
    <cellStyle name="Normal 2 2 4 2 4 6 2 2" xfId="30070" xr:uid="{00000000-0005-0000-0000-0000672F0000}"/>
    <cellStyle name="Normal 2 2 4 2 4 6 3" xfId="21924" xr:uid="{00000000-0005-0000-0000-0000682F0000}"/>
    <cellStyle name="Normal 2 2 4 2 4 7" xfId="8475" xr:uid="{00000000-0005-0000-0000-0000692F0000}"/>
    <cellStyle name="Normal 2 2 4 2 4 7 2" xfId="24771" xr:uid="{00000000-0005-0000-0000-00006A2F0000}"/>
    <cellStyle name="Normal 2 2 4 2 4 8" xfId="16625" xr:uid="{00000000-0005-0000-0000-00006B2F0000}"/>
    <cellStyle name="Normal 2 2 4 2 5" xfId="418" xr:uid="{00000000-0005-0000-0000-00006C2F0000}"/>
    <cellStyle name="Normal 2 2 4 2 5 2" xfId="1124" xr:uid="{00000000-0005-0000-0000-00006D2F0000}"/>
    <cellStyle name="Normal 2 2 4 2 5 2 2" xfId="2534" xr:uid="{00000000-0005-0000-0000-00006E2F0000}"/>
    <cellStyle name="Normal 2 2 4 2 5 2 2 2" xfId="5028" xr:uid="{00000000-0005-0000-0000-00006F2F0000}"/>
    <cellStyle name="Normal 2 2 4 2 5 2 2 2 2" xfId="13174" xr:uid="{00000000-0005-0000-0000-0000702F0000}"/>
    <cellStyle name="Normal 2 2 4 2 5 2 2 2 2 2" xfId="29470" xr:uid="{00000000-0005-0000-0000-0000712F0000}"/>
    <cellStyle name="Normal 2 2 4 2 5 2 2 2 3" xfId="21324" xr:uid="{00000000-0005-0000-0000-0000722F0000}"/>
    <cellStyle name="Normal 2 2 4 2 5 2 2 3" xfId="7833" xr:uid="{00000000-0005-0000-0000-0000732F0000}"/>
    <cellStyle name="Normal 2 2 4 2 5 2 2 3 2" xfId="15979" xr:uid="{00000000-0005-0000-0000-0000742F0000}"/>
    <cellStyle name="Normal 2 2 4 2 5 2 2 3 2 2" xfId="32275" xr:uid="{00000000-0005-0000-0000-0000752F0000}"/>
    <cellStyle name="Normal 2 2 4 2 5 2 2 3 3" xfId="24129" xr:uid="{00000000-0005-0000-0000-0000762F0000}"/>
    <cellStyle name="Normal 2 2 4 2 5 2 2 4" xfId="10680" xr:uid="{00000000-0005-0000-0000-0000772F0000}"/>
    <cellStyle name="Normal 2 2 4 2 5 2 2 4 2" xfId="26976" xr:uid="{00000000-0005-0000-0000-0000782F0000}"/>
    <cellStyle name="Normal 2 2 4 2 5 2 2 5" xfId="18830" xr:uid="{00000000-0005-0000-0000-0000792F0000}"/>
    <cellStyle name="Normal 2 2 4 2 5 2 3" xfId="3810" xr:uid="{00000000-0005-0000-0000-00007A2F0000}"/>
    <cellStyle name="Normal 2 2 4 2 5 2 3 2" xfId="11956" xr:uid="{00000000-0005-0000-0000-00007B2F0000}"/>
    <cellStyle name="Normal 2 2 4 2 5 2 3 2 2" xfId="28252" xr:uid="{00000000-0005-0000-0000-00007C2F0000}"/>
    <cellStyle name="Normal 2 2 4 2 5 2 3 3" xfId="20106" xr:uid="{00000000-0005-0000-0000-00007D2F0000}"/>
    <cellStyle name="Normal 2 2 4 2 5 2 4" xfId="6423" xr:uid="{00000000-0005-0000-0000-00007E2F0000}"/>
    <cellStyle name="Normal 2 2 4 2 5 2 4 2" xfId="14569" xr:uid="{00000000-0005-0000-0000-00007F2F0000}"/>
    <cellStyle name="Normal 2 2 4 2 5 2 4 2 2" xfId="30865" xr:uid="{00000000-0005-0000-0000-0000802F0000}"/>
    <cellStyle name="Normal 2 2 4 2 5 2 4 3" xfId="22719" xr:uid="{00000000-0005-0000-0000-0000812F0000}"/>
    <cellStyle name="Normal 2 2 4 2 5 2 5" xfId="9270" xr:uid="{00000000-0005-0000-0000-0000822F0000}"/>
    <cellStyle name="Normal 2 2 4 2 5 2 5 2" xfId="25566" xr:uid="{00000000-0005-0000-0000-0000832F0000}"/>
    <cellStyle name="Normal 2 2 4 2 5 2 6" xfId="17420" xr:uid="{00000000-0005-0000-0000-0000842F0000}"/>
    <cellStyle name="Normal 2 2 4 2 5 3" xfId="1829" xr:uid="{00000000-0005-0000-0000-0000852F0000}"/>
    <cellStyle name="Normal 2 2 4 2 5 3 2" xfId="4419" xr:uid="{00000000-0005-0000-0000-0000862F0000}"/>
    <cellStyle name="Normal 2 2 4 2 5 3 2 2" xfId="12565" xr:uid="{00000000-0005-0000-0000-0000872F0000}"/>
    <cellStyle name="Normal 2 2 4 2 5 3 2 2 2" xfId="28861" xr:uid="{00000000-0005-0000-0000-0000882F0000}"/>
    <cellStyle name="Normal 2 2 4 2 5 3 2 3" xfId="20715" xr:uid="{00000000-0005-0000-0000-0000892F0000}"/>
    <cellStyle name="Normal 2 2 4 2 5 3 3" xfId="7128" xr:uid="{00000000-0005-0000-0000-00008A2F0000}"/>
    <cellStyle name="Normal 2 2 4 2 5 3 3 2" xfId="15274" xr:uid="{00000000-0005-0000-0000-00008B2F0000}"/>
    <cellStyle name="Normal 2 2 4 2 5 3 3 2 2" xfId="31570" xr:uid="{00000000-0005-0000-0000-00008C2F0000}"/>
    <cellStyle name="Normal 2 2 4 2 5 3 3 3" xfId="23424" xr:uid="{00000000-0005-0000-0000-00008D2F0000}"/>
    <cellStyle name="Normal 2 2 4 2 5 3 4" xfId="9975" xr:uid="{00000000-0005-0000-0000-00008E2F0000}"/>
    <cellStyle name="Normal 2 2 4 2 5 3 4 2" xfId="26271" xr:uid="{00000000-0005-0000-0000-00008F2F0000}"/>
    <cellStyle name="Normal 2 2 4 2 5 3 5" xfId="18125" xr:uid="{00000000-0005-0000-0000-0000902F0000}"/>
    <cellStyle name="Normal 2 2 4 2 5 4" xfId="3201" xr:uid="{00000000-0005-0000-0000-0000912F0000}"/>
    <cellStyle name="Normal 2 2 4 2 5 4 2" xfId="11347" xr:uid="{00000000-0005-0000-0000-0000922F0000}"/>
    <cellStyle name="Normal 2 2 4 2 5 4 2 2" xfId="27643" xr:uid="{00000000-0005-0000-0000-0000932F0000}"/>
    <cellStyle name="Normal 2 2 4 2 5 4 3" xfId="19497" xr:uid="{00000000-0005-0000-0000-0000942F0000}"/>
    <cellStyle name="Normal 2 2 4 2 5 5" xfId="5718" xr:uid="{00000000-0005-0000-0000-0000952F0000}"/>
    <cellStyle name="Normal 2 2 4 2 5 5 2" xfId="13864" xr:uid="{00000000-0005-0000-0000-0000962F0000}"/>
    <cellStyle name="Normal 2 2 4 2 5 5 2 2" xfId="30160" xr:uid="{00000000-0005-0000-0000-0000972F0000}"/>
    <cellStyle name="Normal 2 2 4 2 5 5 3" xfId="22014" xr:uid="{00000000-0005-0000-0000-0000982F0000}"/>
    <cellStyle name="Normal 2 2 4 2 5 6" xfId="8565" xr:uid="{00000000-0005-0000-0000-0000992F0000}"/>
    <cellStyle name="Normal 2 2 4 2 5 6 2" xfId="24861" xr:uid="{00000000-0005-0000-0000-00009A2F0000}"/>
    <cellStyle name="Normal 2 2 4 2 5 7" xfId="16715" xr:uid="{00000000-0005-0000-0000-00009B2F0000}"/>
    <cellStyle name="Normal 2 2 4 2 6" xfId="780" xr:uid="{00000000-0005-0000-0000-00009C2F0000}"/>
    <cellStyle name="Normal 2 2 4 2 6 2" xfId="2190" xr:uid="{00000000-0005-0000-0000-00009D2F0000}"/>
    <cellStyle name="Normal 2 2 4 2 6 2 2" xfId="4732" xr:uid="{00000000-0005-0000-0000-00009E2F0000}"/>
    <cellStyle name="Normal 2 2 4 2 6 2 2 2" xfId="12878" xr:uid="{00000000-0005-0000-0000-00009F2F0000}"/>
    <cellStyle name="Normal 2 2 4 2 6 2 2 2 2" xfId="29174" xr:uid="{00000000-0005-0000-0000-0000A02F0000}"/>
    <cellStyle name="Normal 2 2 4 2 6 2 2 3" xfId="21028" xr:uid="{00000000-0005-0000-0000-0000A12F0000}"/>
    <cellStyle name="Normal 2 2 4 2 6 2 3" xfId="7489" xr:uid="{00000000-0005-0000-0000-0000A22F0000}"/>
    <cellStyle name="Normal 2 2 4 2 6 2 3 2" xfId="15635" xr:uid="{00000000-0005-0000-0000-0000A32F0000}"/>
    <cellStyle name="Normal 2 2 4 2 6 2 3 2 2" xfId="31931" xr:uid="{00000000-0005-0000-0000-0000A42F0000}"/>
    <cellStyle name="Normal 2 2 4 2 6 2 3 3" xfId="23785" xr:uid="{00000000-0005-0000-0000-0000A52F0000}"/>
    <cellStyle name="Normal 2 2 4 2 6 2 4" xfId="10336" xr:uid="{00000000-0005-0000-0000-0000A62F0000}"/>
    <cellStyle name="Normal 2 2 4 2 6 2 4 2" xfId="26632" xr:uid="{00000000-0005-0000-0000-0000A72F0000}"/>
    <cellStyle name="Normal 2 2 4 2 6 2 5" xfId="18486" xr:uid="{00000000-0005-0000-0000-0000A82F0000}"/>
    <cellStyle name="Normal 2 2 4 2 6 3" xfId="3514" xr:uid="{00000000-0005-0000-0000-0000A92F0000}"/>
    <cellStyle name="Normal 2 2 4 2 6 3 2" xfId="11660" xr:uid="{00000000-0005-0000-0000-0000AA2F0000}"/>
    <cellStyle name="Normal 2 2 4 2 6 3 2 2" xfId="27956" xr:uid="{00000000-0005-0000-0000-0000AB2F0000}"/>
    <cellStyle name="Normal 2 2 4 2 6 3 3" xfId="19810" xr:uid="{00000000-0005-0000-0000-0000AC2F0000}"/>
    <cellStyle name="Normal 2 2 4 2 6 4" xfId="6079" xr:uid="{00000000-0005-0000-0000-0000AD2F0000}"/>
    <cellStyle name="Normal 2 2 4 2 6 4 2" xfId="14225" xr:uid="{00000000-0005-0000-0000-0000AE2F0000}"/>
    <cellStyle name="Normal 2 2 4 2 6 4 2 2" xfId="30521" xr:uid="{00000000-0005-0000-0000-0000AF2F0000}"/>
    <cellStyle name="Normal 2 2 4 2 6 4 3" xfId="22375" xr:uid="{00000000-0005-0000-0000-0000B02F0000}"/>
    <cellStyle name="Normal 2 2 4 2 6 5" xfId="8926" xr:uid="{00000000-0005-0000-0000-0000B12F0000}"/>
    <cellStyle name="Normal 2 2 4 2 6 5 2" xfId="25222" xr:uid="{00000000-0005-0000-0000-0000B22F0000}"/>
    <cellStyle name="Normal 2 2 4 2 6 6" xfId="17076" xr:uid="{00000000-0005-0000-0000-0000B32F0000}"/>
    <cellStyle name="Normal 2 2 4 2 7" xfId="1485" xr:uid="{00000000-0005-0000-0000-0000B42F0000}"/>
    <cellStyle name="Normal 2 2 4 2 7 2" xfId="4123" xr:uid="{00000000-0005-0000-0000-0000B52F0000}"/>
    <cellStyle name="Normal 2 2 4 2 7 2 2" xfId="12269" xr:uid="{00000000-0005-0000-0000-0000B62F0000}"/>
    <cellStyle name="Normal 2 2 4 2 7 2 2 2" xfId="28565" xr:uid="{00000000-0005-0000-0000-0000B72F0000}"/>
    <cellStyle name="Normal 2 2 4 2 7 2 3" xfId="20419" xr:uid="{00000000-0005-0000-0000-0000B82F0000}"/>
    <cellStyle name="Normal 2 2 4 2 7 3" xfId="6784" xr:uid="{00000000-0005-0000-0000-0000B92F0000}"/>
    <cellStyle name="Normal 2 2 4 2 7 3 2" xfId="14930" xr:uid="{00000000-0005-0000-0000-0000BA2F0000}"/>
    <cellStyle name="Normal 2 2 4 2 7 3 2 2" xfId="31226" xr:uid="{00000000-0005-0000-0000-0000BB2F0000}"/>
    <cellStyle name="Normal 2 2 4 2 7 3 3" xfId="23080" xr:uid="{00000000-0005-0000-0000-0000BC2F0000}"/>
    <cellStyle name="Normal 2 2 4 2 7 4" xfId="9631" xr:uid="{00000000-0005-0000-0000-0000BD2F0000}"/>
    <cellStyle name="Normal 2 2 4 2 7 4 2" xfId="25927" xr:uid="{00000000-0005-0000-0000-0000BE2F0000}"/>
    <cellStyle name="Normal 2 2 4 2 7 5" xfId="17781" xr:uid="{00000000-0005-0000-0000-0000BF2F0000}"/>
    <cellStyle name="Normal 2 2 4 2 8" xfId="2905" xr:uid="{00000000-0005-0000-0000-0000C02F0000}"/>
    <cellStyle name="Normal 2 2 4 2 8 2" xfId="11051" xr:uid="{00000000-0005-0000-0000-0000C12F0000}"/>
    <cellStyle name="Normal 2 2 4 2 8 2 2" xfId="27347" xr:uid="{00000000-0005-0000-0000-0000C22F0000}"/>
    <cellStyle name="Normal 2 2 4 2 8 3" xfId="19201" xr:uid="{00000000-0005-0000-0000-0000C32F0000}"/>
    <cellStyle name="Normal 2 2 4 2 9" xfId="5374" xr:uid="{00000000-0005-0000-0000-0000C42F0000}"/>
    <cellStyle name="Normal 2 2 4 2 9 2" xfId="13520" xr:uid="{00000000-0005-0000-0000-0000C52F0000}"/>
    <cellStyle name="Normal 2 2 4 2 9 2 2" xfId="29816" xr:uid="{00000000-0005-0000-0000-0000C62F0000}"/>
    <cellStyle name="Normal 2 2 4 2 9 3" xfId="21670" xr:uid="{00000000-0005-0000-0000-0000C72F0000}"/>
    <cellStyle name="Normal 2 2 4 3" xfId="120" xr:uid="{00000000-0005-0000-0000-0000C82F0000}"/>
    <cellStyle name="Normal 2 2 4 3 2" xfId="464" xr:uid="{00000000-0005-0000-0000-0000C92F0000}"/>
    <cellStyle name="Normal 2 2 4 3 2 2" xfId="1170" xr:uid="{00000000-0005-0000-0000-0000CA2F0000}"/>
    <cellStyle name="Normal 2 2 4 3 2 2 2" xfId="2580" xr:uid="{00000000-0005-0000-0000-0000CB2F0000}"/>
    <cellStyle name="Normal 2 2 4 3 2 2 2 2" xfId="5066" xr:uid="{00000000-0005-0000-0000-0000CC2F0000}"/>
    <cellStyle name="Normal 2 2 4 3 2 2 2 2 2" xfId="13212" xr:uid="{00000000-0005-0000-0000-0000CD2F0000}"/>
    <cellStyle name="Normal 2 2 4 3 2 2 2 2 2 2" xfId="29508" xr:uid="{00000000-0005-0000-0000-0000CE2F0000}"/>
    <cellStyle name="Normal 2 2 4 3 2 2 2 2 3" xfId="21362" xr:uid="{00000000-0005-0000-0000-0000CF2F0000}"/>
    <cellStyle name="Normal 2 2 4 3 2 2 2 3" xfId="7879" xr:uid="{00000000-0005-0000-0000-0000D02F0000}"/>
    <cellStyle name="Normal 2 2 4 3 2 2 2 3 2" xfId="16025" xr:uid="{00000000-0005-0000-0000-0000D12F0000}"/>
    <cellStyle name="Normal 2 2 4 3 2 2 2 3 2 2" xfId="32321" xr:uid="{00000000-0005-0000-0000-0000D22F0000}"/>
    <cellStyle name="Normal 2 2 4 3 2 2 2 3 3" xfId="24175" xr:uid="{00000000-0005-0000-0000-0000D32F0000}"/>
    <cellStyle name="Normal 2 2 4 3 2 2 2 4" xfId="10726" xr:uid="{00000000-0005-0000-0000-0000D42F0000}"/>
    <cellStyle name="Normal 2 2 4 3 2 2 2 4 2" xfId="27022" xr:uid="{00000000-0005-0000-0000-0000D52F0000}"/>
    <cellStyle name="Normal 2 2 4 3 2 2 2 5" xfId="18876" xr:uid="{00000000-0005-0000-0000-0000D62F0000}"/>
    <cellStyle name="Normal 2 2 4 3 2 2 3" xfId="3848" xr:uid="{00000000-0005-0000-0000-0000D72F0000}"/>
    <cellStyle name="Normal 2 2 4 3 2 2 3 2" xfId="11994" xr:uid="{00000000-0005-0000-0000-0000D82F0000}"/>
    <cellStyle name="Normal 2 2 4 3 2 2 3 2 2" xfId="28290" xr:uid="{00000000-0005-0000-0000-0000D92F0000}"/>
    <cellStyle name="Normal 2 2 4 3 2 2 3 3" xfId="20144" xr:uid="{00000000-0005-0000-0000-0000DA2F0000}"/>
    <cellStyle name="Normal 2 2 4 3 2 2 4" xfId="6469" xr:uid="{00000000-0005-0000-0000-0000DB2F0000}"/>
    <cellStyle name="Normal 2 2 4 3 2 2 4 2" xfId="14615" xr:uid="{00000000-0005-0000-0000-0000DC2F0000}"/>
    <cellStyle name="Normal 2 2 4 3 2 2 4 2 2" xfId="30911" xr:uid="{00000000-0005-0000-0000-0000DD2F0000}"/>
    <cellStyle name="Normal 2 2 4 3 2 2 4 3" xfId="22765" xr:uid="{00000000-0005-0000-0000-0000DE2F0000}"/>
    <cellStyle name="Normal 2 2 4 3 2 2 5" xfId="9316" xr:uid="{00000000-0005-0000-0000-0000DF2F0000}"/>
    <cellStyle name="Normal 2 2 4 3 2 2 5 2" xfId="25612" xr:uid="{00000000-0005-0000-0000-0000E02F0000}"/>
    <cellStyle name="Normal 2 2 4 3 2 2 6" xfId="17466" xr:uid="{00000000-0005-0000-0000-0000E12F0000}"/>
    <cellStyle name="Normal 2 2 4 3 2 3" xfId="1875" xr:uid="{00000000-0005-0000-0000-0000E22F0000}"/>
    <cellStyle name="Normal 2 2 4 3 2 3 2" xfId="4457" xr:uid="{00000000-0005-0000-0000-0000E32F0000}"/>
    <cellStyle name="Normal 2 2 4 3 2 3 2 2" xfId="12603" xr:uid="{00000000-0005-0000-0000-0000E42F0000}"/>
    <cellStyle name="Normal 2 2 4 3 2 3 2 2 2" xfId="28899" xr:uid="{00000000-0005-0000-0000-0000E52F0000}"/>
    <cellStyle name="Normal 2 2 4 3 2 3 2 3" xfId="20753" xr:uid="{00000000-0005-0000-0000-0000E62F0000}"/>
    <cellStyle name="Normal 2 2 4 3 2 3 3" xfId="7174" xr:uid="{00000000-0005-0000-0000-0000E72F0000}"/>
    <cellStyle name="Normal 2 2 4 3 2 3 3 2" xfId="15320" xr:uid="{00000000-0005-0000-0000-0000E82F0000}"/>
    <cellStyle name="Normal 2 2 4 3 2 3 3 2 2" xfId="31616" xr:uid="{00000000-0005-0000-0000-0000E92F0000}"/>
    <cellStyle name="Normal 2 2 4 3 2 3 3 3" xfId="23470" xr:uid="{00000000-0005-0000-0000-0000EA2F0000}"/>
    <cellStyle name="Normal 2 2 4 3 2 3 4" xfId="10021" xr:uid="{00000000-0005-0000-0000-0000EB2F0000}"/>
    <cellStyle name="Normal 2 2 4 3 2 3 4 2" xfId="26317" xr:uid="{00000000-0005-0000-0000-0000EC2F0000}"/>
    <cellStyle name="Normal 2 2 4 3 2 3 5" xfId="18171" xr:uid="{00000000-0005-0000-0000-0000ED2F0000}"/>
    <cellStyle name="Normal 2 2 4 3 2 4" xfId="3239" xr:uid="{00000000-0005-0000-0000-0000EE2F0000}"/>
    <cellStyle name="Normal 2 2 4 3 2 4 2" xfId="11385" xr:uid="{00000000-0005-0000-0000-0000EF2F0000}"/>
    <cellStyle name="Normal 2 2 4 3 2 4 2 2" xfId="27681" xr:uid="{00000000-0005-0000-0000-0000F02F0000}"/>
    <cellStyle name="Normal 2 2 4 3 2 4 3" xfId="19535" xr:uid="{00000000-0005-0000-0000-0000F12F0000}"/>
    <cellStyle name="Normal 2 2 4 3 2 5" xfId="5764" xr:uid="{00000000-0005-0000-0000-0000F22F0000}"/>
    <cellStyle name="Normal 2 2 4 3 2 5 2" xfId="13910" xr:uid="{00000000-0005-0000-0000-0000F32F0000}"/>
    <cellStyle name="Normal 2 2 4 3 2 5 2 2" xfId="30206" xr:uid="{00000000-0005-0000-0000-0000F42F0000}"/>
    <cellStyle name="Normal 2 2 4 3 2 5 3" xfId="22060" xr:uid="{00000000-0005-0000-0000-0000F52F0000}"/>
    <cellStyle name="Normal 2 2 4 3 2 6" xfId="8611" xr:uid="{00000000-0005-0000-0000-0000F62F0000}"/>
    <cellStyle name="Normal 2 2 4 3 2 6 2" xfId="24907" xr:uid="{00000000-0005-0000-0000-0000F72F0000}"/>
    <cellStyle name="Normal 2 2 4 3 2 7" xfId="16761" xr:uid="{00000000-0005-0000-0000-0000F82F0000}"/>
    <cellStyle name="Normal 2 2 4 3 3" xfId="826" xr:uid="{00000000-0005-0000-0000-0000F92F0000}"/>
    <cellStyle name="Normal 2 2 4 3 3 2" xfId="2236" xr:uid="{00000000-0005-0000-0000-0000FA2F0000}"/>
    <cellStyle name="Normal 2 2 4 3 3 2 2" xfId="4770" xr:uid="{00000000-0005-0000-0000-0000FB2F0000}"/>
    <cellStyle name="Normal 2 2 4 3 3 2 2 2" xfId="12916" xr:uid="{00000000-0005-0000-0000-0000FC2F0000}"/>
    <cellStyle name="Normal 2 2 4 3 3 2 2 2 2" xfId="29212" xr:uid="{00000000-0005-0000-0000-0000FD2F0000}"/>
    <cellStyle name="Normal 2 2 4 3 3 2 2 3" xfId="21066" xr:uid="{00000000-0005-0000-0000-0000FE2F0000}"/>
    <cellStyle name="Normal 2 2 4 3 3 2 3" xfId="7535" xr:uid="{00000000-0005-0000-0000-0000FF2F0000}"/>
    <cellStyle name="Normal 2 2 4 3 3 2 3 2" xfId="15681" xr:uid="{00000000-0005-0000-0000-000000300000}"/>
    <cellStyle name="Normal 2 2 4 3 3 2 3 2 2" xfId="31977" xr:uid="{00000000-0005-0000-0000-000001300000}"/>
    <cellStyle name="Normal 2 2 4 3 3 2 3 3" xfId="23831" xr:uid="{00000000-0005-0000-0000-000002300000}"/>
    <cellStyle name="Normal 2 2 4 3 3 2 4" xfId="10382" xr:uid="{00000000-0005-0000-0000-000003300000}"/>
    <cellStyle name="Normal 2 2 4 3 3 2 4 2" xfId="26678" xr:uid="{00000000-0005-0000-0000-000004300000}"/>
    <cellStyle name="Normal 2 2 4 3 3 2 5" xfId="18532" xr:uid="{00000000-0005-0000-0000-000005300000}"/>
    <cellStyle name="Normal 2 2 4 3 3 3" xfId="3552" xr:uid="{00000000-0005-0000-0000-000006300000}"/>
    <cellStyle name="Normal 2 2 4 3 3 3 2" xfId="11698" xr:uid="{00000000-0005-0000-0000-000007300000}"/>
    <cellStyle name="Normal 2 2 4 3 3 3 2 2" xfId="27994" xr:uid="{00000000-0005-0000-0000-000008300000}"/>
    <cellStyle name="Normal 2 2 4 3 3 3 3" xfId="19848" xr:uid="{00000000-0005-0000-0000-000009300000}"/>
    <cellStyle name="Normal 2 2 4 3 3 4" xfId="6125" xr:uid="{00000000-0005-0000-0000-00000A300000}"/>
    <cellStyle name="Normal 2 2 4 3 3 4 2" xfId="14271" xr:uid="{00000000-0005-0000-0000-00000B300000}"/>
    <cellStyle name="Normal 2 2 4 3 3 4 2 2" xfId="30567" xr:uid="{00000000-0005-0000-0000-00000C300000}"/>
    <cellStyle name="Normal 2 2 4 3 3 4 3" xfId="22421" xr:uid="{00000000-0005-0000-0000-00000D300000}"/>
    <cellStyle name="Normal 2 2 4 3 3 5" xfId="8972" xr:uid="{00000000-0005-0000-0000-00000E300000}"/>
    <cellStyle name="Normal 2 2 4 3 3 5 2" xfId="25268" xr:uid="{00000000-0005-0000-0000-00000F300000}"/>
    <cellStyle name="Normal 2 2 4 3 3 6" xfId="17122" xr:uid="{00000000-0005-0000-0000-000010300000}"/>
    <cellStyle name="Normal 2 2 4 3 4" xfId="1531" xr:uid="{00000000-0005-0000-0000-000011300000}"/>
    <cellStyle name="Normal 2 2 4 3 4 2" xfId="4161" xr:uid="{00000000-0005-0000-0000-000012300000}"/>
    <cellStyle name="Normal 2 2 4 3 4 2 2" xfId="12307" xr:uid="{00000000-0005-0000-0000-000013300000}"/>
    <cellStyle name="Normal 2 2 4 3 4 2 2 2" xfId="28603" xr:uid="{00000000-0005-0000-0000-000014300000}"/>
    <cellStyle name="Normal 2 2 4 3 4 2 3" xfId="20457" xr:uid="{00000000-0005-0000-0000-000015300000}"/>
    <cellStyle name="Normal 2 2 4 3 4 3" xfId="6830" xr:uid="{00000000-0005-0000-0000-000016300000}"/>
    <cellStyle name="Normal 2 2 4 3 4 3 2" xfId="14976" xr:uid="{00000000-0005-0000-0000-000017300000}"/>
    <cellStyle name="Normal 2 2 4 3 4 3 2 2" xfId="31272" xr:uid="{00000000-0005-0000-0000-000018300000}"/>
    <cellStyle name="Normal 2 2 4 3 4 3 3" xfId="23126" xr:uid="{00000000-0005-0000-0000-000019300000}"/>
    <cellStyle name="Normal 2 2 4 3 4 4" xfId="9677" xr:uid="{00000000-0005-0000-0000-00001A300000}"/>
    <cellStyle name="Normal 2 2 4 3 4 4 2" xfId="25973" xr:uid="{00000000-0005-0000-0000-00001B300000}"/>
    <cellStyle name="Normal 2 2 4 3 4 5" xfId="17827" xr:uid="{00000000-0005-0000-0000-00001C300000}"/>
    <cellStyle name="Normal 2 2 4 3 5" xfId="2943" xr:uid="{00000000-0005-0000-0000-00001D300000}"/>
    <cellStyle name="Normal 2 2 4 3 5 2" xfId="11089" xr:uid="{00000000-0005-0000-0000-00001E300000}"/>
    <cellStyle name="Normal 2 2 4 3 5 2 2" xfId="27385" xr:uid="{00000000-0005-0000-0000-00001F300000}"/>
    <cellStyle name="Normal 2 2 4 3 5 3" xfId="19239" xr:uid="{00000000-0005-0000-0000-000020300000}"/>
    <cellStyle name="Normal 2 2 4 3 6" xfId="5420" xr:uid="{00000000-0005-0000-0000-000021300000}"/>
    <cellStyle name="Normal 2 2 4 3 6 2" xfId="13566" xr:uid="{00000000-0005-0000-0000-000022300000}"/>
    <cellStyle name="Normal 2 2 4 3 6 2 2" xfId="29862" xr:uid="{00000000-0005-0000-0000-000023300000}"/>
    <cellStyle name="Normal 2 2 4 3 6 3" xfId="21716" xr:uid="{00000000-0005-0000-0000-000024300000}"/>
    <cellStyle name="Normal 2 2 4 3 7" xfId="8267" xr:uid="{00000000-0005-0000-0000-000025300000}"/>
    <cellStyle name="Normal 2 2 4 3 7 2" xfId="24563" xr:uid="{00000000-0005-0000-0000-000026300000}"/>
    <cellStyle name="Normal 2 2 4 3 8" xfId="16417" xr:uid="{00000000-0005-0000-0000-000027300000}"/>
    <cellStyle name="Normal 2 2 4 4" xfId="206" xr:uid="{00000000-0005-0000-0000-000028300000}"/>
    <cellStyle name="Normal 2 2 4 4 2" xfId="550" xr:uid="{00000000-0005-0000-0000-000029300000}"/>
    <cellStyle name="Normal 2 2 4 4 2 2" xfId="1256" xr:uid="{00000000-0005-0000-0000-00002A300000}"/>
    <cellStyle name="Normal 2 2 4 4 2 2 2" xfId="2666" xr:uid="{00000000-0005-0000-0000-00002B300000}"/>
    <cellStyle name="Normal 2 2 4 4 2 2 2 2" xfId="5140" xr:uid="{00000000-0005-0000-0000-00002C300000}"/>
    <cellStyle name="Normal 2 2 4 4 2 2 2 2 2" xfId="13286" xr:uid="{00000000-0005-0000-0000-00002D300000}"/>
    <cellStyle name="Normal 2 2 4 4 2 2 2 2 2 2" xfId="29582" xr:uid="{00000000-0005-0000-0000-00002E300000}"/>
    <cellStyle name="Normal 2 2 4 4 2 2 2 2 3" xfId="21436" xr:uid="{00000000-0005-0000-0000-00002F300000}"/>
    <cellStyle name="Normal 2 2 4 4 2 2 2 3" xfId="7965" xr:uid="{00000000-0005-0000-0000-000030300000}"/>
    <cellStyle name="Normal 2 2 4 4 2 2 2 3 2" xfId="16111" xr:uid="{00000000-0005-0000-0000-000031300000}"/>
    <cellStyle name="Normal 2 2 4 4 2 2 2 3 2 2" xfId="32407" xr:uid="{00000000-0005-0000-0000-000032300000}"/>
    <cellStyle name="Normal 2 2 4 4 2 2 2 3 3" xfId="24261" xr:uid="{00000000-0005-0000-0000-000033300000}"/>
    <cellStyle name="Normal 2 2 4 4 2 2 2 4" xfId="10812" xr:uid="{00000000-0005-0000-0000-000034300000}"/>
    <cellStyle name="Normal 2 2 4 4 2 2 2 4 2" xfId="27108" xr:uid="{00000000-0005-0000-0000-000035300000}"/>
    <cellStyle name="Normal 2 2 4 4 2 2 2 5" xfId="18962" xr:uid="{00000000-0005-0000-0000-000036300000}"/>
    <cellStyle name="Normal 2 2 4 4 2 2 3" xfId="3922" xr:uid="{00000000-0005-0000-0000-000037300000}"/>
    <cellStyle name="Normal 2 2 4 4 2 2 3 2" xfId="12068" xr:uid="{00000000-0005-0000-0000-000038300000}"/>
    <cellStyle name="Normal 2 2 4 4 2 2 3 2 2" xfId="28364" xr:uid="{00000000-0005-0000-0000-000039300000}"/>
    <cellStyle name="Normal 2 2 4 4 2 2 3 3" xfId="20218" xr:uid="{00000000-0005-0000-0000-00003A300000}"/>
    <cellStyle name="Normal 2 2 4 4 2 2 4" xfId="6555" xr:uid="{00000000-0005-0000-0000-00003B300000}"/>
    <cellStyle name="Normal 2 2 4 4 2 2 4 2" xfId="14701" xr:uid="{00000000-0005-0000-0000-00003C300000}"/>
    <cellStyle name="Normal 2 2 4 4 2 2 4 2 2" xfId="30997" xr:uid="{00000000-0005-0000-0000-00003D300000}"/>
    <cellStyle name="Normal 2 2 4 4 2 2 4 3" xfId="22851" xr:uid="{00000000-0005-0000-0000-00003E300000}"/>
    <cellStyle name="Normal 2 2 4 4 2 2 5" xfId="9402" xr:uid="{00000000-0005-0000-0000-00003F300000}"/>
    <cellStyle name="Normal 2 2 4 4 2 2 5 2" xfId="25698" xr:uid="{00000000-0005-0000-0000-000040300000}"/>
    <cellStyle name="Normal 2 2 4 4 2 2 6" xfId="17552" xr:uid="{00000000-0005-0000-0000-000041300000}"/>
    <cellStyle name="Normal 2 2 4 4 2 3" xfId="1961" xr:uid="{00000000-0005-0000-0000-000042300000}"/>
    <cellStyle name="Normal 2 2 4 4 2 3 2" xfId="4531" xr:uid="{00000000-0005-0000-0000-000043300000}"/>
    <cellStyle name="Normal 2 2 4 4 2 3 2 2" xfId="12677" xr:uid="{00000000-0005-0000-0000-000044300000}"/>
    <cellStyle name="Normal 2 2 4 4 2 3 2 2 2" xfId="28973" xr:uid="{00000000-0005-0000-0000-000045300000}"/>
    <cellStyle name="Normal 2 2 4 4 2 3 2 3" xfId="20827" xr:uid="{00000000-0005-0000-0000-000046300000}"/>
    <cellStyle name="Normal 2 2 4 4 2 3 3" xfId="7260" xr:uid="{00000000-0005-0000-0000-000047300000}"/>
    <cellStyle name="Normal 2 2 4 4 2 3 3 2" xfId="15406" xr:uid="{00000000-0005-0000-0000-000048300000}"/>
    <cellStyle name="Normal 2 2 4 4 2 3 3 2 2" xfId="31702" xr:uid="{00000000-0005-0000-0000-000049300000}"/>
    <cellStyle name="Normal 2 2 4 4 2 3 3 3" xfId="23556" xr:uid="{00000000-0005-0000-0000-00004A300000}"/>
    <cellStyle name="Normal 2 2 4 4 2 3 4" xfId="10107" xr:uid="{00000000-0005-0000-0000-00004B300000}"/>
    <cellStyle name="Normal 2 2 4 4 2 3 4 2" xfId="26403" xr:uid="{00000000-0005-0000-0000-00004C300000}"/>
    <cellStyle name="Normal 2 2 4 4 2 3 5" xfId="18257" xr:uid="{00000000-0005-0000-0000-00004D300000}"/>
    <cellStyle name="Normal 2 2 4 4 2 4" xfId="3313" xr:uid="{00000000-0005-0000-0000-00004E300000}"/>
    <cellStyle name="Normal 2 2 4 4 2 4 2" xfId="11459" xr:uid="{00000000-0005-0000-0000-00004F300000}"/>
    <cellStyle name="Normal 2 2 4 4 2 4 2 2" xfId="27755" xr:uid="{00000000-0005-0000-0000-000050300000}"/>
    <cellStyle name="Normal 2 2 4 4 2 4 3" xfId="19609" xr:uid="{00000000-0005-0000-0000-000051300000}"/>
    <cellStyle name="Normal 2 2 4 4 2 5" xfId="5850" xr:uid="{00000000-0005-0000-0000-000052300000}"/>
    <cellStyle name="Normal 2 2 4 4 2 5 2" xfId="13996" xr:uid="{00000000-0005-0000-0000-000053300000}"/>
    <cellStyle name="Normal 2 2 4 4 2 5 2 2" xfId="30292" xr:uid="{00000000-0005-0000-0000-000054300000}"/>
    <cellStyle name="Normal 2 2 4 4 2 5 3" xfId="22146" xr:uid="{00000000-0005-0000-0000-000055300000}"/>
    <cellStyle name="Normal 2 2 4 4 2 6" xfId="8697" xr:uid="{00000000-0005-0000-0000-000056300000}"/>
    <cellStyle name="Normal 2 2 4 4 2 6 2" xfId="24993" xr:uid="{00000000-0005-0000-0000-000057300000}"/>
    <cellStyle name="Normal 2 2 4 4 2 7" xfId="16847" xr:uid="{00000000-0005-0000-0000-000058300000}"/>
    <cellStyle name="Normal 2 2 4 4 3" xfId="912" xr:uid="{00000000-0005-0000-0000-000059300000}"/>
    <cellStyle name="Normal 2 2 4 4 3 2" xfId="2322" xr:uid="{00000000-0005-0000-0000-00005A300000}"/>
    <cellStyle name="Normal 2 2 4 4 3 2 2" xfId="4844" xr:uid="{00000000-0005-0000-0000-00005B300000}"/>
    <cellStyle name="Normal 2 2 4 4 3 2 2 2" xfId="12990" xr:uid="{00000000-0005-0000-0000-00005C300000}"/>
    <cellStyle name="Normal 2 2 4 4 3 2 2 2 2" xfId="29286" xr:uid="{00000000-0005-0000-0000-00005D300000}"/>
    <cellStyle name="Normal 2 2 4 4 3 2 2 3" xfId="21140" xr:uid="{00000000-0005-0000-0000-00005E300000}"/>
    <cellStyle name="Normal 2 2 4 4 3 2 3" xfId="7621" xr:uid="{00000000-0005-0000-0000-00005F300000}"/>
    <cellStyle name="Normal 2 2 4 4 3 2 3 2" xfId="15767" xr:uid="{00000000-0005-0000-0000-000060300000}"/>
    <cellStyle name="Normal 2 2 4 4 3 2 3 2 2" xfId="32063" xr:uid="{00000000-0005-0000-0000-000061300000}"/>
    <cellStyle name="Normal 2 2 4 4 3 2 3 3" xfId="23917" xr:uid="{00000000-0005-0000-0000-000062300000}"/>
    <cellStyle name="Normal 2 2 4 4 3 2 4" xfId="10468" xr:uid="{00000000-0005-0000-0000-000063300000}"/>
    <cellStyle name="Normal 2 2 4 4 3 2 4 2" xfId="26764" xr:uid="{00000000-0005-0000-0000-000064300000}"/>
    <cellStyle name="Normal 2 2 4 4 3 2 5" xfId="18618" xr:uid="{00000000-0005-0000-0000-000065300000}"/>
    <cellStyle name="Normal 2 2 4 4 3 3" xfId="3626" xr:uid="{00000000-0005-0000-0000-000066300000}"/>
    <cellStyle name="Normal 2 2 4 4 3 3 2" xfId="11772" xr:uid="{00000000-0005-0000-0000-000067300000}"/>
    <cellStyle name="Normal 2 2 4 4 3 3 2 2" xfId="28068" xr:uid="{00000000-0005-0000-0000-000068300000}"/>
    <cellStyle name="Normal 2 2 4 4 3 3 3" xfId="19922" xr:uid="{00000000-0005-0000-0000-000069300000}"/>
    <cellStyle name="Normal 2 2 4 4 3 4" xfId="6211" xr:uid="{00000000-0005-0000-0000-00006A300000}"/>
    <cellStyle name="Normal 2 2 4 4 3 4 2" xfId="14357" xr:uid="{00000000-0005-0000-0000-00006B300000}"/>
    <cellStyle name="Normal 2 2 4 4 3 4 2 2" xfId="30653" xr:uid="{00000000-0005-0000-0000-00006C300000}"/>
    <cellStyle name="Normal 2 2 4 4 3 4 3" xfId="22507" xr:uid="{00000000-0005-0000-0000-00006D300000}"/>
    <cellStyle name="Normal 2 2 4 4 3 5" xfId="9058" xr:uid="{00000000-0005-0000-0000-00006E300000}"/>
    <cellStyle name="Normal 2 2 4 4 3 5 2" xfId="25354" xr:uid="{00000000-0005-0000-0000-00006F300000}"/>
    <cellStyle name="Normal 2 2 4 4 3 6" xfId="17208" xr:uid="{00000000-0005-0000-0000-000070300000}"/>
    <cellStyle name="Normal 2 2 4 4 4" xfId="1617" xr:uid="{00000000-0005-0000-0000-000071300000}"/>
    <cellStyle name="Normal 2 2 4 4 4 2" xfId="4235" xr:uid="{00000000-0005-0000-0000-000072300000}"/>
    <cellStyle name="Normal 2 2 4 4 4 2 2" xfId="12381" xr:uid="{00000000-0005-0000-0000-000073300000}"/>
    <cellStyle name="Normal 2 2 4 4 4 2 2 2" xfId="28677" xr:uid="{00000000-0005-0000-0000-000074300000}"/>
    <cellStyle name="Normal 2 2 4 4 4 2 3" xfId="20531" xr:uid="{00000000-0005-0000-0000-000075300000}"/>
    <cellStyle name="Normal 2 2 4 4 4 3" xfId="6916" xr:uid="{00000000-0005-0000-0000-000076300000}"/>
    <cellStyle name="Normal 2 2 4 4 4 3 2" xfId="15062" xr:uid="{00000000-0005-0000-0000-000077300000}"/>
    <cellStyle name="Normal 2 2 4 4 4 3 2 2" xfId="31358" xr:uid="{00000000-0005-0000-0000-000078300000}"/>
    <cellStyle name="Normal 2 2 4 4 4 3 3" xfId="23212" xr:uid="{00000000-0005-0000-0000-000079300000}"/>
    <cellStyle name="Normal 2 2 4 4 4 4" xfId="9763" xr:uid="{00000000-0005-0000-0000-00007A300000}"/>
    <cellStyle name="Normal 2 2 4 4 4 4 2" xfId="26059" xr:uid="{00000000-0005-0000-0000-00007B300000}"/>
    <cellStyle name="Normal 2 2 4 4 4 5" xfId="17913" xr:uid="{00000000-0005-0000-0000-00007C300000}"/>
    <cellStyle name="Normal 2 2 4 4 5" xfId="3017" xr:uid="{00000000-0005-0000-0000-00007D300000}"/>
    <cellStyle name="Normal 2 2 4 4 5 2" xfId="11163" xr:uid="{00000000-0005-0000-0000-00007E300000}"/>
    <cellStyle name="Normal 2 2 4 4 5 2 2" xfId="27459" xr:uid="{00000000-0005-0000-0000-00007F300000}"/>
    <cellStyle name="Normal 2 2 4 4 5 3" xfId="19313" xr:uid="{00000000-0005-0000-0000-000080300000}"/>
    <cellStyle name="Normal 2 2 4 4 6" xfId="5506" xr:uid="{00000000-0005-0000-0000-000081300000}"/>
    <cellStyle name="Normal 2 2 4 4 6 2" xfId="13652" xr:uid="{00000000-0005-0000-0000-000082300000}"/>
    <cellStyle name="Normal 2 2 4 4 6 2 2" xfId="29948" xr:uid="{00000000-0005-0000-0000-000083300000}"/>
    <cellStyle name="Normal 2 2 4 4 6 3" xfId="21802" xr:uid="{00000000-0005-0000-0000-000084300000}"/>
    <cellStyle name="Normal 2 2 4 4 7" xfId="8353" xr:uid="{00000000-0005-0000-0000-000085300000}"/>
    <cellStyle name="Normal 2 2 4 4 7 2" xfId="24649" xr:uid="{00000000-0005-0000-0000-000086300000}"/>
    <cellStyle name="Normal 2 2 4 4 8" xfId="16503" xr:uid="{00000000-0005-0000-0000-000087300000}"/>
    <cellStyle name="Normal 2 2 4 5" xfId="284" xr:uid="{00000000-0005-0000-0000-000088300000}"/>
    <cellStyle name="Normal 2 2 4 5 2" xfId="628" xr:uid="{00000000-0005-0000-0000-000089300000}"/>
    <cellStyle name="Normal 2 2 4 5 2 2" xfId="1334" xr:uid="{00000000-0005-0000-0000-00008A300000}"/>
    <cellStyle name="Normal 2 2 4 5 2 2 2" xfId="2744" xr:uid="{00000000-0005-0000-0000-00008B300000}"/>
    <cellStyle name="Normal 2 2 4 5 2 2 2 2" xfId="5214" xr:uid="{00000000-0005-0000-0000-00008C300000}"/>
    <cellStyle name="Normal 2 2 4 5 2 2 2 2 2" xfId="13360" xr:uid="{00000000-0005-0000-0000-00008D300000}"/>
    <cellStyle name="Normal 2 2 4 5 2 2 2 2 2 2" xfId="29656" xr:uid="{00000000-0005-0000-0000-00008E300000}"/>
    <cellStyle name="Normal 2 2 4 5 2 2 2 2 3" xfId="21510" xr:uid="{00000000-0005-0000-0000-00008F300000}"/>
    <cellStyle name="Normal 2 2 4 5 2 2 2 3" xfId="8043" xr:uid="{00000000-0005-0000-0000-000090300000}"/>
    <cellStyle name="Normal 2 2 4 5 2 2 2 3 2" xfId="16189" xr:uid="{00000000-0005-0000-0000-000091300000}"/>
    <cellStyle name="Normal 2 2 4 5 2 2 2 3 2 2" xfId="32485" xr:uid="{00000000-0005-0000-0000-000092300000}"/>
    <cellStyle name="Normal 2 2 4 5 2 2 2 3 3" xfId="24339" xr:uid="{00000000-0005-0000-0000-000093300000}"/>
    <cellStyle name="Normal 2 2 4 5 2 2 2 4" xfId="10890" xr:uid="{00000000-0005-0000-0000-000094300000}"/>
    <cellStyle name="Normal 2 2 4 5 2 2 2 4 2" xfId="27186" xr:uid="{00000000-0005-0000-0000-000095300000}"/>
    <cellStyle name="Normal 2 2 4 5 2 2 2 5" xfId="19040" xr:uid="{00000000-0005-0000-0000-000096300000}"/>
    <cellStyle name="Normal 2 2 4 5 2 2 3" xfId="3996" xr:uid="{00000000-0005-0000-0000-000097300000}"/>
    <cellStyle name="Normal 2 2 4 5 2 2 3 2" xfId="12142" xr:uid="{00000000-0005-0000-0000-000098300000}"/>
    <cellStyle name="Normal 2 2 4 5 2 2 3 2 2" xfId="28438" xr:uid="{00000000-0005-0000-0000-000099300000}"/>
    <cellStyle name="Normal 2 2 4 5 2 2 3 3" xfId="20292" xr:uid="{00000000-0005-0000-0000-00009A300000}"/>
    <cellStyle name="Normal 2 2 4 5 2 2 4" xfId="6633" xr:uid="{00000000-0005-0000-0000-00009B300000}"/>
    <cellStyle name="Normal 2 2 4 5 2 2 4 2" xfId="14779" xr:uid="{00000000-0005-0000-0000-00009C300000}"/>
    <cellStyle name="Normal 2 2 4 5 2 2 4 2 2" xfId="31075" xr:uid="{00000000-0005-0000-0000-00009D300000}"/>
    <cellStyle name="Normal 2 2 4 5 2 2 4 3" xfId="22929" xr:uid="{00000000-0005-0000-0000-00009E300000}"/>
    <cellStyle name="Normal 2 2 4 5 2 2 5" xfId="9480" xr:uid="{00000000-0005-0000-0000-00009F300000}"/>
    <cellStyle name="Normal 2 2 4 5 2 2 5 2" xfId="25776" xr:uid="{00000000-0005-0000-0000-0000A0300000}"/>
    <cellStyle name="Normal 2 2 4 5 2 2 6" xfId="17630" xr:uid="{00000000-0005-0000-0000-0000A1300000}"/>
    <cellStyle name="Normal 2 2 4 5 2 3" xfId="2039" xr:uid="{00000000-0005-0000-0000-0000A2300000}"/>
    <cellStyle name="Normal 2 2 4 5 2 3 2" xfId="4605" xr:uid="{00000000-0005-0000-0000-0000A3300000}"/>
    <cellStyle name="Normal 2 2 4 5 2 3 2 2" xfId="12751" xr:uid="{00000000-0005-0000-0000-0000A4300000}"/>
    <cellStyle name="Normal 2 2 4 5 2 3 2 2 2" xfId="29047" xr:uid="{00000000-0005-0000-0000-0000A5300000}"/>
    <cellStyle name="Normal 2 2 4 5 2 3 2 3" xfId="20901" xr:uid="{00000000-0005-0000-0000-0000A6300000}"/>
    <cellStyle name="Normal 2 2 4 5 2 3 3" xfId="7338" xr:uid="{00000000-0005-0000-0000-0000A7300000}"/>
    <cellStyle name="Normal 2 2 4 5 2 3 3 2" xfId="15484" xr:uid="{00000000-0005-0000-0000-0000A8300000}"/>
    <cellStyle name="Normal 2 2 4 5 2 3 3 2 2" xfId="31780" xr:uid="{00000000-0005-0000-0000-0000A9300000}"/>
    <cellStyle name="Normal 2 2 4 5 2 3 3 3" xfId="23634" xr:uid="{00000000-0005-0000-0000-0000AA300000}"/>
    <cellStyle name="Normal 2 2 4 5 2 3 4" xfId="10185" xr:uid="{00000000-0005-0000-0000-0000AB300000}"/>
    <cellStyle name="Normal 2 2 4 5 2 3 4 2" xfId="26481" xr:uid="{00000000-0005-0000-0000-0000AC300000}"/>
    <cellStyle name="Normal 2 2 4 5 2 3 5" xfId="18335" xr:uid="{00000000-0005-0000-0000-0000AD300000}"/>
    <cellStyle name="Normal 2 2 4 5 2 4" xfId="3387" xr:uid="{00000000-0005-0000-0000-0000AE300000}"/>
    <cellStyle name="Normal 2 2 4 5 2 4 2" xfId="11533" xr:uid="{00000000-0005-0000-0000-0000AF300000}"/>
    <cellStyle name="Normal 2 2 4 5 2 4 2 2" xfId="27829" xr:uid="{00000000-0005-0000-0000-0000B0300000}"/>
    <cellStyle name="Normal 2 2 4 5 2 4 3" xfId="19683" xr:uid="{00000000-0005-0000-0000-0000B1300000}"/>
    <cellStyle name="Normal 2 2 4 5 2 5" xfId="5928" xr:uid="{00000000-0005-0000-0000-0000B2300000}"/>
    <cellStyle name="Normal 2 2 4 5 2 5 2" xfId="14074" xr:uid="{00000000-0005-0000-0000-0000B3300000}"/>
    <cellStyle name="Normal 2 2 4 5 2 5 2 2" xfId="30370" xr:uid="{00000000-0005-0000-0000-0000B4300000}"/>
    <cellStyle name="Normal 2 2 4 5 2 5 3" xfId="22224" xr:uid="{00000000-0005-0000-0000-0000B5300000}"/>
    <cellStyle name="Normal 2 2 4 5 2 6" xfId="8775" xr:uid="{00000000-0005-0000-0000-0000B6300000}"/>
    <cellStyle name="Normal 2 2 4 5 2 6 2" xfId="25071" xr:uid="{00000000-0005-0000-0000-0000B7300000}"/>
    <cellStyle name="Normal 2 2 4 5 2 7" xfId="16925" xr:uid="{00000000-0005-0000-0000-0000B8300000}"/>
    <cellStyle name="Normal 2 2 4 5 3" xfId="990" xr:uid="{00000000-0005-0000-0000-0000B9300000}"/>
    <cellStyle name="Normal 2 2 4 5 3 2" xfId="2400" xr:uid="{00000000-0005-0000-0000-0000BA300000}"/>
    <cellStyle name="Normal 2 2 4 5 3 2 2" xfId="4918" xr:uid="{00000000-0005-0000-0000-0000BB300000}"/>
    <cellStyle name="Normal 2 2 4 5 3 2 2 2" xfId="13064" xr:uid="{00000000-0005-0000-0000-0000BC300000}"/>
    <cellStyle name="Normal 2 2 4 5 3 2 2 2 2" xfId="29360" xr:uid="{00000000-0005-0000-0000-0000BD300000}"/>
    <cellStyle name="Normal 2 2 4 5 3 2 2 3" xfId="21214" xr:uid="{00000000-0005-0000-0000-0000BE300000}"/>
    <cellStyle name="Normal 2 2 4 5 3 2 3" xfId="7699" xr:uid="{00000000-0005-0000-0000-0000BF300000}"/>
    <cellStyle name="Normal 2 2 4 5 3 2 3 2" xfId="15845" xr:uid="{00000000-0005-0000-0000-0000C0300000}"/>
    <cellStyle name="Normal 2 2 4 5 3 2 3 2 2" xfId="32141" xr:uid="{00000000-0005-0000-0000-0000C1300000}"/>
    <cellStyle name="Normal 2 2 4 5 3 2 3 3" xfId="23995" xr:uid="{00000000-0005-0000-0000-0000C2300000}"/>
    <cellStyle name="Normal 2 2 4 5 3 2 4" xfId="10546" xr:uid="{00000000-0005-0000-0000-0000C3300000}"/>
    <cellStyle name="Normal 2 2 4 5 3 2 4 2" xfId="26842" xr:uid="{00000000-0005-0000-0000-0000C4300000}"/>
    <cellStyle name="Normal 2 2 4 5 3 2 5" xfId="18696" xr:uid="{00000000-0005-0000-0000-0000C5300000}"/>
    <cellStyle name="Normal 2 2 4 5 3 3" xfId="3700" xr:uid="{00000000-0005-0000-0000-0000C6300000}"/>
    <cellStyle name="Normal 2 2 4 5 3 3 2" xfId="11846" xr:uid="{00000000-0005-0000-0000-0000C7300000}"/>
    <cellStyle name="Normal 2 2 4 5 3 3 2 2" xfId="28142" xr:uid="{00000000-0005-0000-0000-0000C8300000}"/>
    <cellStyle name="Normal 2 2 4 5 3 3 3" xfId="19996" xr:uid="{00000000-0005-0000-0000-0000C9300000}"/>
    <cellStyle name="Normal 2 2 4 5 3 4" xfId="6289" xr:uid="{00000000-0005-0000-0000-0000CA300000}"/>
    <cellStyle name="Normal 2 2 4 5 3 4 2" xfId="14435" xr:uid="{00000000-0005-0000-0000-0000CB300000}"/>
    <cellStyle name="Normal 2 2 4 5 3 4 2 2" xfId="30731" xr:uid="{00000000-0005-0000-0000-0000CC300000}"/>
    <cellStyle name="Normal 2 2 4 5 3 4 3" xfId="22585" xr:uid="{00000000-0005-0000-0000-0000CD300000}"/>
    <cellStyle name="Normal 2 2 4 5 3 5" xfId="9136" xr:uid="{00000000-0005-0000-0000-0000CE300000}"/>
    <cellStyle name="Normal 2 2 4 5 3 5 2" xfId="25432" xr:uid="{00000000-0005-0000-0000-0000CF300000}"/>
    <cellStyle name="Normal 2 2 4 5 3 6" xfId="17286" xr:uid="{00000000-0005-0000-0000-0000D0300000}"/>
    <cellStyle name="Normal 2 2 4 5 4" xfId="1695" xr:uid="{00000000-0005-0000-0000-0000D1300000}"/>
    <cellStyle name="Normal 2 2 4 5 4 2" xfId="4309" xr:uid="{00000000-0005-0000-0000-0000D2300000}"/>
    <cellStyle name="Normal 2 2 4 5 4 2 2" xfId="12455" xr:uid="{00000000-0005-0000-0000-0000D3300000}"/>
    <cellStyle name="Normal 2 2 4 5 4 2 2 2" xfId="28751" xr:uid="{00000000-0005-0000-0000-0000D4300000}"/>
    <cellStyle name="Normal 2 2 4 5 4 2 3" xfId="20605" xr:uid="{00000000-0005-0000-0000-0000D5300000}"/>
    <cellStyle name="Normal 2 2 4 5 4 3" xfId="6994" xr:uid="{00000000-0005-0000-0000-0000D6300000}"/>
    <cellStyle name="Normal 2 2 4 5 4 3 2" xfId="15140" xr:uid="{00000000-0005-0000-0000-0000D7300000}"/>
    <cellStyle name="Normal 2 2 4 5 4 3 2 2" xfId="31436" xr:uid="{00000000-0005-0000-0000-0000D8300000}"/>
    <cellStyle name="Normal 2 2 4 5 4 3 3" xfId="23290" xr:uid="{00000000-0005-0000-0000-0000D9300000}"/>
    <cellStyle name="Normal 2 2 4 5 4 4" xfId="9841" xr:uid="{00000000-0005-0000-0000-0000DA300000}"/>
    <cellStyle name="Normal 2 2 4 5 4 4 2" xfId="26137" xr:uid="{00000000-0005-0000-0000-0000DB300000}"/>
    <cellStyle name="Normal 2 2 4 5 4 5" xfId="17991" xr:uid="{00000000-0005-0000-0000-0000DC300000}"/>
    <cellStyle name="Normal 2 2 4 5 5" xfId="3091" xr:uid="{00000000-0005-0000-0000-0000DD300000}"/>
    <cellStyle name="Normal 2 2 4 5 5 2" xfId="11237" xr:uid="{00000000-0005-0000-0000-0000DE300000}"/>
    <cellStyle name="Normal 2 2 4 5 5 2 2" xfId="27533" xr:uid="{00000000-0005-0000-0000-0000DF300000}"/>
    <cellStyle name="Normal 2 2 4 5 5 3" xfId="19387" xr:uid="{00000000-0005-0000-0000-0000E0300000}"/>
    <cellStyle name="Normal 2 2 4 5 6" xfId="5584" xr:uid="{00000000-0005-0000-0000-0000E1300000}"/>
    <cellStyle name="Normal 2 2 4 5 6 2" xfId="13730" xr:uid="{00000000-0005-0000-0000-0000E2300000}"/>
    <cellStyle name="Normal 2 2 4 5 6 2 2" xfId="30026" xr:uid="{00000000-0005-0000-0000-0000E3300000}"/>
    <cellStyle name="Normal 2 2 4 5 6 3" xfId="21880" xr:uid="{00000000-0005-0000-0000-0000E4300000}"/>
    <cellStyle name="Normal 2 2 4 5 7" xfId="8431" xr:uid="{00000000-0005-0000-0000-0000E5300000}"/>
    <cellStyle name="Normal 2 2 4 5 7 2" xfId="24727" xr:uid="{00000000-0005-0000-0000-0000E6300000}"/>
    <cellStyle name="Normal 2 2 4 5 8" xfId="16581" xr:uid="{00000000-0005-0000-0000-0000E7300000}"/>
    <cellStyle name="Normal 2 2 4 6" xfId="374" xr:uid="{00000000-0005-0000-0000-0000E8300000}"/>
    <cellStyle name="Normal 2 2 4 6 2" xfId="1080" xr:uid="{00000000-0005-0000-0000-0000E9300000}"/>
    <cellStyle name="Normal 2 2 4 6 2 2" xfId="2490" xr:uid="{00000000-0005-0000-0000-0000EA300000}"/>
    <cellStyle name="Normal 2 2 4 6 2 2 2" xfId="4992" xr:uid="{00000000-0005-0000-0000-0000EB300000}"/>
    <cellStyle name="Normal 2 2 4 6 2 2 2 2" xfId="13138" xr:uid="{00000000-0005-0000-0000-0000EC300000}"/>
    <cellStyle name="Normal 2 2 4 6 2 2 2 2 2" xfId="29434" xr:uid="{00000000-0005-0000-0000-0000ED300000}"/>
    <cellStyle name="Normal 2 2 4 6 2 2 2 3" xfId="21288" xr:uid="{00000000-0005-0000-0000-0000EE300000}"/>
    <cellStyle name="Normal 2 2 4 6 2 2 3" xfId="7789" xr:uid="{00000000-0005-0000-0000-0000EF300000}"/>
    <cellStyle name="Normal 2 2 4 6 2 2 3 2" xfId="15935" xr:uid="{00000000-0005-0000-0000-0000F0300000}"/>
    <cellStyle name="Normal 2 2 4 6 2 2 3 2 2" xfId="32231" xr:uid="{00000000-0005-0000-0000-0000F1300000}"/>
    <cellStyle name="Normal 2 2 4 6 2 2 3 3" xfId="24085" xr:uid="{00000000-0005-0000-0000-0000F2300000}"/>
    <cellStyle name="Normal 2 2 4 6 2 2 4" xfId="10636" xr:uid="{00000000-0005-0000-0000-0000F3300000}"/>
    <cellStyle name="Normal 2 2 4 6 2 2 4 2" xfId="26932" xr:uid="{00000000-0005-0000-0000-0000F4300000}"/>
    <cellStyle name="Normal 2 2 4 6 2 2 5" xfId="18786" xr:uid="{00000000-0005-0000-0000-0000F5300000}"/>
    <cellStyle name="Normal 2 2 4 6 2 3" xfId="3774" xr:uid="{00000000-0005-0000-0000-0000F6300000}"/>
    <cellStyle name="Normal 2 2 4 6 2 3 2" xfId="11920" xr:uid="{00000000-0005-0000-0000-0000F7300000}"/>
    <cellStyle name="Normal 2 2 4 6 2 3 2 2" xfId="28216" xr:uid="{00000000-0005-0000-0000-0000F8300000}"/>
    <cellStyle name="Normal 2 2 4 6 2 3 3" xfId="20070" xr:uid="{00000000-0005-0000-0000-0000F9300000}"/>
    <cellStyle name="Normal 2 2 4 6 2 4" xfId="6379" xr:uid="{00000000-0005-0000-0000-0000FA300000}"/>
    <cellStyle name="Normal 2 2 4 6 2 4 2" xfId="14525" xr:uid="{00000000-0005-0000-0000-0000FB300000}"/>
    <cellStyle name="Normal 2 2 4 6 2 4 2 2" xfId="30821" xr:uid="{00000000-0005-0000-0000-0000FC300000}"/>
    <cellStyle name="Normal 2 2 4 6 2 4 3" xfId="22675" xr:uid="{00000000-0005-0000-0000-0000FD300000}"/>
    <cellStyle name="Normal 2 2 4 6 2 5" xfId="9226" xr:uid="{00000000-0005-0000-0000-0000FE300000}"/>
    <cellStyle name="Normal 2 2 4 6 2 5 2" xfId="25522" xr:uid="{00000000-0005-0000-0000-0000FF300000}"/>
    <cellStyle name="Normal 2 2 4 6 2 6" xfId="17376" xr:uid="{00000000-0005-0000-0000-000000310000}"/>
    <cellStyle name="Normal 2 2 4 6 3" xfId="1785" xr:uid="{00000000-0005-0000-0000-000001310000}"/>
    <cellStyle name="Normal 2 2 4 6 3 2" xfId="4383" xr:uid="{00000000-0005-0000-0000-000002310000}"/>
    <cellStyle name="Normal 2 2 4 6 3 2 2" xfId="12529" xr:uid="{00000000-0005-0000-0000-000003310000}"/>
    <cellStyle name="Normal 2 2 4 6 3 2 2 2" xfId="28825" xr:uid="{00000000-0005-0000-0000-000004310000}"/>
    <cellStyle name="Normal 2 2 4 6 3 2 3" xfId="20679" xr:uid="{00000000-0005-0000-0000-000005310000}"/>
    <cellStyle name="Normal 2 2 4 6 3 3" xfId="7084" xr:uid="{00000000-0005-0000-0000-000006310000}"/>
    <cellStyle name="Normal 2 2 4 6 3 3 2" xfId="15230" xr:uid="{00000000-0005-0000-0000-000007310000}"/>
    <cellStyle name="Normal 2 2 4 6 3 3 2 2" xfId="31526" xr:uid="{00000000-0005-0000-0000-000008310000}"/>
    <cellStyle name="Normal 2 2 4 6 3 3 3" xfId="23380" xr:uid="{00000000-0005-0000-0000-000009310000}"/>
    <cellStyle name="Normal 2 2 4 6 3 4" xfId="9931" xr:uid="{00000000-0005-0000-0000-00000A310000}"/>
    <cellStyle name="Normal 2 2 4 6 3 4 2" xfId="26227" xr:uid="{00000000-0005-0000-0000-00000B310000}"/>
    <cellStyle name="Normal 2 2 4 6 3 5" xfId="18081" xr:uid="{00000000-0005-0000-0000-00000C310000}"/>
    <cellStyle name="Normal 2 2 4 6 4" xfId="3165" xr:uid="{00000000-0005-0000-0000-00000D310000}"/>
    <cellStyle name="Normal 2 2 4 6 4 2" xfId="11311" xr:uid="{00000000-0005-0000-0000-00000E310000}"/>
    <cellStyle name="Normal 2 2 4 6 4 2 2" xfId="27607" xr:uid="{00000000-0005-0000-0000-00000F310000}"/>
    <cellStyle name="Normal 2 2 4 6 4 3" xfId="19461" xr:uid="{00000000-0005-0000-0000-000010310000}"/>
    <cellStyle name="Normal 2 2 4 6 5" xfId="5674" xr:uid="{00000000-0005-0000-0000-000011310000}"/>
    <cellStyle name="Normal 2 2 4 6 5 2" xfId="13820" xr:uid="{00000000-0005-0000-0000-000012310000}"/>
    <cellStyle name="Normal 2 2 4 6 5 2 2" xfId="30116" xr:uid="{00000000-0005-0000-0000-000013310000}"/>
    <cellStyle name="Normal 2 2 4 6 5 3" xfId="21970" xr:uid="{00000000-0005-0000-0000-000014310000}"/>
    <cellStyle name="Normal 2 2 4 6 6" xfId="8521" xr:uid="{00000000-0005-0000-0000-000015310000}"/>
    <cellStyle name="Normal 2 2 4 6 6 2" xfId="24817" xr:uid="{00000000-0005-0000-0000-000016310000}"/>
    <cellStyle name="Normal 2 2 4 6 7" xfId="16671" xr:uid="{00000000-0005-0000-0000-000017310000}"/>
    <cellStyle name="Normal 2 2 4 7" xfId="736" xr:uid="{00000000-0005-0000-0000-000018310000}"/>
    <cellStyle name="Normal 2 2 4 7 2" xfId="2146" xr:uid="{00000000-0005-0000-0000-000019310000}"/>
    <cellStyle name="Normal 2 2 4 7 2 2" xfId="4696" xr:uid="{00000000-0005-0000-0000-00001A310000}"/>
    <cellStyle name="Normal 2 2 4 7 2 2 2" xfId="12842" xr:uid="{00000000-0005-0000-0000-00001B310000}"/>
    <cellStyle name="Normal 2 2 4 7 2 2 2 2" xfId="29138" xr:uid="{00000000-0005-0000-0000-00001C310000}"/>
    <cellStyle name="Normal 2 2 4 7 2 2 3" xfId="20992" xr:uid="{00000000-0005-0000-0000-00001D310000}"/>
    <cellStyle name="Normal 2 2 4 7 2 3" xfId="7445" xr:uid="{00000000-0005-0000-0000-00001E310000}"/>
    <cellStyle name="Normal 2 2 4 7 2 3 2" xfId="15591" xr:uid="{00000000-0005-0000-0000-00001F310000}"/>
    <cellStyle name="Normal 2 2 4 7 2 3 2 2" xfId="31887" xr:uid="{00000000-0005-0000-0000-000020310000}"/>
    <cellStyle name="Normal 2 2 4 7 2 3 3" xfId="23741" xr:uid="{00000000-0005-0000-0000-000021310000}"/>
    <cellStyle name="Normal 2 2 4 7 2 4" xfId="10292" xr:uid="{00000000-0005-0000-0000-000022310000}"/>
    <cellStyle name="Normal 2 2 4 7 2 4 2" xfId="26588" xr:uid="{00000000-0005-0000-0000-000023310000}"/>
    <cellStyle name="Normal 2 2 4 7 2 5" xfId="18442" xr:uid="{00000000-0005-0000-0000-000024310000}"/>
    <cellStyle name="Normal 2 2 4 7 3" xfId="3478" xr:uid="{00000000-0005-0000-0000-000025310000}"/>
    <cellStyle name="Normal 2 2 4 7 3 2" xfId="11624" xr:uid="{00000000-0005-0000-0000-000026310000}"/>
    <cellStyle name="Normal 2 2 4 7 3 2 2" xfId="27920" xr:uid="{00000000-0005-0000-0000-000027310000}"/>
    <cellStyle name="Normal 2 2 4 7 3 3" xfId="19774" xr:uid="{00000000-0005-0000-0000-000028310000}"/>
    <cellStyle name="Normal 2 2 4 7 4" xfId="6035" xr:uid="{00000000-0005-0000-0000-000029310000}"/>
    <cellStyle name="Normal 2 2 4 7 4 2" xfId="14181" xr:uid="{00000000-0005-0000-0000-00002A310000}"/>
    <cellStyle name="Normal 2 2 4 7 4 2 2" xfId="30477" xr:uid="{00000000-0005-0000-0000-00002B310000}"/>
    <cellStyle name="Normal 2 2 4 7 4 3" xfId="22331" xr:uid="{00000000-0005-0000-0000-00002C310000}"/>
    <cellStyle name="Normal 2 2 4 7 5" xfId="8882" xr:uid="{00000000-0005-0000-0000-00002D310000}"/>
    <cellStyle name="Normal 2 2 4 7 5 2" xfId="25178" xr:uid="{00000000-0005-0000-0000-00002E310000}"/>
    <cellStyle name="Normal 2 2 4 7 6" xfId="17032" xr:uid="{00000000-0005-0000-0000-00002F310000}"/>
    <cellStyle name="Normal 2 2 4 8" xfId="1441" xr:uid="{00000000-0005-0000-0000-000030310000}"/>
    <cellStyle name="Normal 2 2 4 8 2" xfId="4087" xr:uid="{00000000-0005-0000-0000-000031310000}"/>
    <cellStyle name="Normal 2 2 4 8 2 2" xfId="12233" xr:uid="{00000000-0005-0000-0000-000032310000}"/>
    <cellStyle name="Normal 2 2 4 8 2 2 2" xfId="28529" xr:uid="{00000000-0005-0000-0000-000033310000}"/>
    <cellStyle name="Normal 2 2 4 8 2 3" xfId="20383" xr:uid="{00000000-0005-0000-0000-000034310000}"/>
    <cellStyle name="Normal 2 2 4 8 3" xfId="6740" xr:uid="{00000000-0005-0000-0000-000035310000}"/>
    <cellStyle name="Normal 2 2 4 8 3 2" xfId="14886" xr:uid="{00000000-0005-0000-0000-000036310000}"/>
    <cellStyle name="Normal 2 2 4 8 3 2 2" xfId="31182" xr:uid="{00000000-0005-0000-0000-000037310000}"/>
    <cellStyle name="Normal 2 2 4 8 3 3" xfId="23036" xr:uid="{00000000-0005-0000-0000-000038310000}"/>
    <cellStyle name="Normal 2 2 4 8 4" xfId="9587" xr:uid="{00000000-0005-0000-0000-000039310000}"/>
    <cellStyle name="Normal 2 2 4 8 4 2" xfId="25883" xr:uid="{00000000-0005-0000-0000-00003A310000}"/>
    <cellStyle name="Normal 2 2 4 8 5" xfId="17737" xr:uid="{00000000-0005-0000-0000-00003B310000}"/>
    <cellStyle name="Normal 2 2 4 9" xfId="2869" xr:uid="{00000000-0005-0000-0000-00003C310000}"/>
    <cellStyle name="Normal 2 2 4 9 2" xfId="11015" xr:uid="{00000000-0005-0000-0000-00003D310000}"/>
    <cellStyle name="Normal 2 2 4 9 2 2" xfId="27311" xr:uid="{00000000-0005-0000-0000-00003E310000}"/>
    <cellStyle name="Normal 2 2 4 9 3" xfId="19165" xr:uid="{00000000-0005-0000-0000-00003F310000}"/>
    <cellStyle name="Normal 2 2 5" xfId="52" xr:uid="{00000000-0005-0000-0000-000040310000}"/>
    <cellStyle name="Normal 2 2 5 10" xfId="8199" xr:uid="{00000000-0005-0000-0000-000041310000}"/>
    <cellStyle name="Normal 2 2 5 10 2" xfId="24495" xr:uid="{00000000-0005-0000-0000-000042310000}"/>
    <cellStyle name="Normal 2 2 5 11" xfId="16349" xr:uid="{00000000-0005-0000-0000-000043310000}"/>
    <cellStyle name="Normal 2 2 5 2" xfId="142" xr:uid="{00000000-0005-0000-0000-000044310000}"/>
    <cellStyle name="Normal 2 2 5 2 2" xfId="486" xr:uid="{00000000-0005-0000-0000-000045310000}"/>
    <cellStyle name="Normal 2 2 5 2 2 2" xfId="1192" xr:uid="{00000000-0005-0000-0000-000046310000}"/>
    <cellStyle name="Normal 2 2 5 2 2 2 2" xfId="2602" xr:uid="{00000000-0005-0000-0000-000047310000}"/>
    <cellStyle name="Normal 2 2 5 2 2 2 2 2" xfId="5084" xr:uid="{00000000-0005-0000-0000-000048310000}"/>
    <cellStyle name="Normal 2 2 5 2 2 2 2 2 2" xfId="13230" xr:uid="{00000000-0005-0000-0000-000049310000}"/>
    <cellStyle name="Normal 2 2 5 2 2 2 2 2 2 2" xfId="29526" xr:uid="{00000000-0005-0000-0000-00004A310000}"/>
    <cellStyle name="Normal 2 2 5 2 2 2 2 2 3" xfId="21380" xr:uid="{00000000-0005-0000-0000-00004B310000}"/>
    <cellStyle name="Normal 2 2 5 2 2 2 2 3" xfId="7901" xr:uid="{00000000-0005-0000-0000-00004C310000}"/>
    <cellStyle name="Normal 2 2 5 2 2 2 2 3 2" xfId="16047" xr:uid="{00000000-0005-0000-0000-00004D310000}"/>
    <cellStyle name="Normal 2 2 5 2 2 2 2 3 2 2" xfId="32343" xr:uid="{00000000-0005-0000-0000-00004E310000}"/>
    <cellStyle name="Normal 2 2 5 2 2 2 2 3 3" xfId="24197" xr:uid="{00000000-0005-0000-0000-00004F310000}"/>
    <cellStyle name="Normal 2 2 5 2 2 2 2 4" xfId="10748" xr:uid="{00000000-0005-0000-0000-000050310000}"/>
    <cellStyle name="Normal 2 2 5 2 2 2 2 4 2" xfId="27044" xr:uid="{00000000-0005-0000-0000-000051310000}"/>
    <cellStyle name="Normal 2 2 5 2 2 2 2 5" xfId="18898" xr:uid="{00000000-0005-0000-0000-000052310000}"/>
    <cellStyle name="Normal 2 2 5 2 2 2 3" xfId="3866" xr:uid="{00000000-0005-0000-0000-000053310000}"/>
    <cellStyle name="Normal 2 2 5 2 2 2 3 2" xfId="12012" xr:uid="{00000000-0005-0000-0000-000054310000}"/>
    <cellStyle name="Normal 2 2 5 2 2 2 3 2 2" xfId="28308" xr:uid="{00000000-0005-0000-0000-000055310000}"/>
    <cellStyle name="Normal 2 2 5 2 2 2 3 3" xfId="20162" xr:uid="{00000000-0005-0000-0000-000056310000}"/>
    <cellStyle name="Normal 2 2 5 2 2 2 4" xfId="6491" xr:uid="{00000000-0005-0000-0000-000057310000}"/>
    <cellStyle name="Normal 2 2 5 2 2 2 4 2" xfId="14637" xr:uid="{00000000-0005-0000-0000-000058310000}"/>
    <cellStyle name="Normal 2 2 5 2 2 2 4 2 2" xfId="30933" xr:uid="{00000000-0005-0000-0000-000059310000}"/>
    <cellStyle name="Normal 2 2 5 2 2 2 4 3" xfId="22787" xr:uid="{00000000-0005-0000-0000-00005A310000}"/>
    <cellStyle name="Normal 2 2 5 2 2 2 5" xfId="9338" xr:uid="{00000000-0005-0000-0000-00005B310000}"/>
    <cellStyle name="Normal 2 2 5 2 2 2 5 2" xfId="25634" xr:uid="{00000000-0005-0000-0000-00005C310000}"/>
    <cellStyle name="Normal 2 2 5 2 2 2 6" xfId="17488" xr:uid="{00000000-0005-0000-0000-00005D310000}"/>
    <cellStyle name="Normal 2 2 5 2 2 3" xfId="1897" xr:uid="{00000000-0005-0000-0000-00005E310000}"/>
    <cellStyle name="Normal 2 2 5 2 2 3 2" xfId="4475" xr:uid="{00000000-0005-0000-0000-00005F310000}"/>
    <cellStyle name="Normal 2 2 5 2 2 3 2 2" xfId="12621" xr:uid="{00000000-0005-0000-0000-000060310000}"/>
    <cellStyle name="Normal 2 2 5 2 2 3 2 2 2" xfId="28917" xr:uid="{00000000-0005-0000-0000-000061310000}"/>
    <cellStyle name="Normal 2 2 5 2 2 3 2 3" xfId="20771" xr:uid="{00000000-0005-0000-0000-000062310000}"/>
    <cellStyle name="Normal 2 2 5 2 2 3 3" xfId="7196" xr:uid="{00000000-0005-0000-0000-000063310000}"/>
    <cellStyle name="Normal 2 2 5 2 2 3 3 2" xfId="15342" xr:uid="{00000000-0005-0000-0000-000064310000}"/>
    <cellStyle name="Normal 2 2 5 2 2 3 3 2 2" xfId="31638" xr:uid="{00000000-0005-0000-0000-000065310000}"/>
    <cellStyle name="Normal 2 2 5 2 2 3 3 3" xfId="23492" xr:uid="{00000000-0005-0000-0000-000066310000}"/>
    <cellStyle name="Normal 2 2 5 2 2 3 4" xfId="10043" xr:uid="{00000000-0005-0000-0000-000067310000}"/>
    <cellStyle name="Normal 2 2 5 2 2 3 4 2" xfId="26339" xr:uid="{00000000-0005-0000-0000-000068310000}"/>
    <cellStyle name="Normal 2 2 5 2 2 3 5" xfId="18193" xr:uid="{00000000-0005-0000-0000-000069310000}"/>
    <cellStyle name="Normal 2 2 5 2 2 4" xfId="3257" xr:uid="{00000000-0005-0000-0000-00006A310000}"/>
    <cellStyle name="Normal 2 2 5 2 2 4 2" xfId="11403" xr:uid="{00000000-0005-0000-0000-00006B310000}"/>
    <cellStyle name="Normal 2 2 5 2 2 4 2 2" xfId="27699" xr:uid="{00000000-0005-0000-0000-00006C310000}"/>
    <cellStyle name="Normal 2 2 5 2 2 4 3" xfId="19553" xr:uid="{00000000-0005-0000-0000-00006D310000}"/>
    <cellStyle name="Normal 2 2 5 2 2 5" xfId="5786" xr:uid="{00000000-0005-0000-0000-00006E310000}"/>
    <cellStyle name="Normal 2 2 5 2 2 5 2" xfId="13932" xr:uid="{00000000-0005-0000-0000-00006F310000}"/>
    <cellStyle name="Normal 2 2 5 2 2 5 2 2" xfId="30228" xr:uid="{00000000-0005-0000-0000-000070310000}"/>
    <cellStyle name="Normal 2 2 5 2 2 5 3" xfId="22082" xr:uid="{00000000-0005-0000-0000-000071310000}"/>
    <cellStyle name="Normal 2 2 5 2 2 6" xfId="8633" xr:uid="{00000000-0005-0000-0000-000072310000}"/>
    <cellStyle name="Normal 2 2 5 2 2 6 2" xfId="24929" xr:uid="{00000000-0005-0000-0000-000073310000}"/>
    <cellStyle name="Normal 2 2 5 2 2 7" xfId="16783" xr:uid="{00000000-0005-0000-0000-000074310000}"/>
    <cellStyle name="Normal 2 2 5 2 3" xfId="848" xr:uid="{00000000-0005-0000-0000-000075310000}"/>
    <cellStyle name="Normal 2 2 5 2 3 2" xfId="2258" xr:uid="{00000000-0005-0000-0000-000076310000}"/>
    <cellStyle name="Normal 2 2 5 2 3 2 2" xfId="4788" xr:uid="{00000000-0005-0000-0000-000077310000}"/>
    <cellStyle name="Normal 2 2 5 2 3 2 2 2" xfId="12934" xr:uid="{00000000-0005-0000-0000-000078310000}"/>
    <cellStyle name="Normal 2 2 5 2 3 2 2 2 2" xfId="29230" xr:uid="{00000000-0005-0000-0000-000079310000}"/>
    <cellStyle name="Normal 2 2 5 2 3 2 2 3" xfId="21084" xr:uid="{00000000-0005-0000-0000-00007A310000}"/>
    <cellStyle name="Normal 2 2 5 2 3 2 3" xfId="7557" xr:uid="{00000000-0005-0000-0000-00007B310000}"/>
    <cellStyle name="Normal 2 2 5 2 3 2 3 2" xfId="15703" xr:uid="{00000000-0005-0000-0000-00007C310000}"/>
    <cellStyle name="Normal 2 2 5 2 3 2 3 2 2" xfId="31999" xr:uid="{00000000-0005-0000-0000-00007D310000}"/>
    <cellStyle name="Normal 2 2 5 2 3 2 3 3" xfId="23853" xr:uid="{00000000-0005-0000-0000-00007E310000}"/>
    <cellStyle name="Normal 2 2 5 2 3 2 4" xfId="10404" xr:uid="{00000000-0005-0000-0000-00007F310000}"/>
    <cellStyle name="Normal 2 2 5 2 3 2 4 2" xfId="26700" xr:uid="{00000000-0005-0000-0000-000080310000}"/>
    <cellStyle name="Normal 2 2 5 2 3 2 5" xfId="18554" xr:uid="{00000000-0005-0000-0000-000081310000}"/>
    <cellStyle name="Normal 2 2 5 2 3 3" xfId="3570" xr:uid="{00000000-0005-0000-0000-000082310000}"/>
    <cellStyle name="Normal 2 2 5 2 3 3 2" xfId="11716" xr:uid="{00000000-0005-0000-0000-000083310000}"/>
    <cellStyle name="Normal 2 2 5 2 3 3 2 2" xfId="28012" xr:uid="{00000000-0005-0000-0000-000084310000}"/>
    <cellStyle name="Normal 2 2 5 2 3 3 3" xfId="19866" xr:uid="{00000000-0005-0000-0000-000085310000}"/>
    <cellStyle name="Normal 2 2 5 2 3 4" xfId="6147" xr:uid="{00000000-0005-0000-0000-000086310000}"/>
    <cellStyle name="Normal 2 2 5 2 3 4 2" xfId="14293" xr:uid="{00000000-0005-0000-0000-000087310000}"/>
    <cellStyle name="Normal 2 2 5 2 3 4 2 2" xfId="30589" xr:uid="{00000000-0005-0000-0000-000088310000}"/>
    <cellStyle name="Normal 2 2 5 2 3 4 3" xfId="22443" xr:uid="{00000000-0005-0000-0000-000089310000}"/>
    <cellStyle name="Normal 2 2 5 2 3 5" xfId="8994" xr:uid="{00000000-0005-0000-0000-00008A310000}"/>
    <cellStyle name="Normal 2 2 5 2 3 5 2" xfId="25290" xr:uid="{00000000-0005-0000-0000-00008B310000}"/>
    <cellStyle name="Normal 2 2 5 2 3 6" xfId="17144" xr:uid="{00000000-0005-0000-0000-00008C310000}"/>
    <cellStyle name="Normal 2 2 5 2 4" xfId="1553" xr:uid="{00000000-0005-0000-0000-00008D310000}"/>
    <cellStyle name="Normal 2 2 5 2 4 2" xfId="4179" xr:uid="{00000000-0005-0000-0000-00008E310000}"/>
    <cellStyle name="Normal 2 2 5 2 4 2 2" xfId="12325" xr:uid="{00000000-0005-0000-0000-00008F310000}"/>
    <cellStyle name="Normal 2 2 5 2 4 2 2 2" xfId="28621" xr:uid="{00000000-0005-0000-0000-000090310000}"/>
    <cellStyle name="Normal 2 2 5 2 4 2 3" xfId="20475" xr:uid="{00000000-0005-0000-0000-000091310000}"/>
    <cellStyle name="Normal 2 2 5 2 4 3" xfId="6852" xr:uid="{00000000-0005-0000-0000-000092310000}"/>
    <cellStyle name="Normal 2 2 5 2 4 3 2" xfId="14998" xr:uid="{00000000-0005-0000-0000-000093310000}"/>
    <cellStyle name="Normal 2 2 5 2 4 3 2 2" xfId="31294" xr:uid="{00000000-0005-0000-0000-000094310000}"/>
    <cellStyle name="Normal 2 2 5 2 4 3 3" xfId="23148" xr:uid="{00000000-0005-0000-0000-000095310000}"/>
    <cellStyle name="Normal 2 2 5 2 4 4" xfId="9699" xr:uid="{00000000-0005-0000-0000-000096310000}"/>
    <cellStyle name="Normal 2 2 5 2 4 4 2" xfId="25995" xr:uid="{00000000-0005-0000-0000-000097310000}"/>
    <cellStyle name="Normal 2 2 5 2 4 5" xfId="17849" xr:uid="{00000000-0005-0000-0000-000098310000}"/>
    <cellStyle name="Normal 2 2 5 2 5" xfId="2961" xr:uid="{00000000-0005-0000-0000-000099310000}"/>
    <cellStyle name="Normal 2 2 5 2 5 2" xfId="11107" xr:uid="{00000000-0005-0000-0000-00009A310000}"/>
    <cellStyle name="Normal 2 2 5 2 5 2 2" xfId="27403" xr:uid="{00000000-0005-0000-0000-00009B310000}"/>
    <cellStyle name="Normal 2 2 5 2 5 3" xfId="19257" xr:uid="{00000000-0005-0000-0000-00009C310000}"/>
    <cellStyle name="Normal 2 2 5 2 6" xfId="5442" xr:uid="{00000000-0005-0000-0000-00009D310000}"/>
    <cellStyle name="Normal 2 2 5 2 6 2" xfId="13588" xr:uid="{00000000-0005-0000-0000-00009E310000}"/>
    <cellStyle name="Normal 2 2 5 2 6 2 2" xfId="29884" xr:uid="{00000000-0005-0000-0000-00009F310000}"/>
    <cellStyle name="Normal 2 2 5 2 6 3" xfId="21738" xr:uid="{00000000-0005-0000-0000-0000A0310000}"/>
    <cellStyle name="Normal 2 2 5 2 7" xfId="8289" xr:uid="{00000000-0005-0000-0000-0000A1310000}"/>
    <cellStyle name="Normal 2 2 5 2 7 2" xfId="24585" xr:uid="{00000000-0005-0000-0000-0000A2310000}"/>
    <cellStyle name="Normal 2 2 5 2 8" xfId="16439" xr:uid="{00000000-0005-0000-0000-0000A3310000}"/>
    <cellStyle name="Normal 2 2 5 3" xfId="224" xr:uid="{00000000-0005-0000-0000-0000A4310000}"/>
    <cellStyle name="Normal 2 2 5 3 2" xfId="568" xr:uid="{00000000-0005-0000-0000-0000A5310000}"/>
    <cellStyle name="Normal 2 2 5 3 2 2" xfId="1274" xr:uid="{00000000-0005-0000-0000-0000A6310000}"/>
    <cellStyle name="Normal 2 2 5 3 2 2 2" xfId="2684" xr:uid="{00000000-0005-0000-0000-0000A7310000}"/>
    <cellStyle name="Normal 2 2 5 3 2 2 2 2" xfId="5158" xr:uid="{00000000-0005-0000-0000-0000A8310000}"/>
    <cellStyle name="Normal 2 2 5 3 2 2 2 2 2" xfId="13304" xr:uid="{00000000-0005-0000-0000-0000A9310000}"/>
    <cellStyle name="Normal 2 2 5 3 2 2 2 2 2 2" xfId="29600" xr:uid="{00000000-0005-0000-0000-0000AA310000}"/>
    <cellStyle name="Normal 2 2 5 3 2 2 2 2 3" xfId="21454" xr:uid="{00000000-0005-0000-0000-0000AB310000}"/>
    <cellStyle name="Normal 2 2 5 3 2 2 2 3" xfId="7983" xr:uid="{00000000-0005-0000-0000-0000AC310000}"/>
    <cellStyle name="Normal 2 2 5 3 2 2 2 3 2" xfId="16129" xr:uid="{00000000-0005-0000-0000-0000AD310000}"/>
    <cellStyle name="Normal 2 2 5 3 2 2 2 3 2 2" xfId="32425" xr:uid="{00000000-0005-0000-0000-0000AE310000}"/>
    <cellStyle name="Normal 2 2 5 3 2 2 2 3 3" xfId="24279" xr:uid="{00000000-0005-0000-0000-0000AF310000}"/>
    <cellStyle name="Normal 2 2 5 3 2 2 2 4" xfId="10830" xr:uid="{00000000-0005-0000-0000-0000B0310000}"/>
    <cellStyle name="Normal 2 2 5 3 2 2 2 4 2" xfId="27126" xr:uid="{00000000-0005-0000-0000-0000B1310000}"/>
    <cellStyle name="Normal 2 2 5 3 2 2 2 5" xfId="18980" xr:uid="{00000000-0005-0000-0000-0000B2310000}"/>
    <cellStyle name="Normal 2 2 5 3 2 2 3" xfId="3940" xr:uid="{00000000-0005-0000-0000-0000B3310000}"/>
    <cellStyle name="Normal 2 2 5 3 2 2 3 2" xfId="12086" xr:uid="{00000000-0005-0000-0000-0000B4310000}"/>
    <cellStyle name="Normal 2 2 5 3 2 2 3 2 2" xfId="28382" xr:uid="{00000000-0005-0000-0000-0000B5310000}"/>
    <cellStyle name="Normal 2 2 5 3 2 2 3 3" xfId="20236" xr:uid="{00000000-0005-0000-0000-0000B6310000}"/>
    <cellStyle name="Normal 2 2 5 3 2 2 4" xfId="6573" xr:uid="{00000000-0005-0000-0000-0000B7310000}"/>
    <cellStyle name="Normal 2 2 5 3 2 2 4 2" xfId="14719" xr:uid="{00000000-0005-0000-0000-0000B8310000}"/>
    <cellStyle name="Normal 2 2 5 3 2 2 4 2 2" xfId="31015" xr:uid="{00000000-0005-0000-0000-0000B9310000}"/>
    <cellStyle name="Normal 2 2 5 3 2 2 4 3" xfId="22869" xr:uid="{00000000-0005-0000-0000-0000BA310000}"/>
    <cellStyle name="Normal 2 2 5 3 2 2 5" xfId="9420" xr:uid="{00000000-0005-0000-0000-0000BB310000}"/>
    <cellStyle name="Normal 2 2 5 3 2 2 5 2" xfId="25716" xr:uid="{00000000-0005-0000-0000-0000BC310000}"/>
    <cellStyle name="Normal 2 2 5 3 2 2 6" xfId="17570" xr:uid="{00000000-0005-0000-0000-0000BD310000}"/>
    <cellStyle name="Normal 2 2 5 3 2 3" xfId="1979" xr:uid="{00000000-0005-0000-0000-0000BE310000}"/>
    <cellStyle name="Normal 2 2 5 3 2 3 2" xfId="4549" xr:uid="{00000000-0005-0000-0000-0000BF310000}"/>
    <cellStyle name="Normal 2 2 5 3 2 3 2 2" xfId="12695" xr:uid="{00000000-0005-0000-0000-0000C0310000}"/>
    <cellStyle name="Normal 2 2 5 3 2 3 2 2 2" xfId="28991" xr:uid="{00000000-0005-0000-0000-0000C1310000}"/>
    <cellStyle name="Normal 2 2 5 3 2 3 2 3" xfId="20845" xr:uid="{00000000-0005-0000-0000-0000C2310000}"/>
    <cellStyle name="Normal 2 2 5 3 2 3 3" xfId="7278" xr:uid="{00000000-0005-0000-0000-0000C3310000}"/>
    <cellStyle name="Normal 2 2 5 3 2 3 3 2" xfId="15424" xr:uid="{00000000-0005-0000-0000-0000C4310000}"/>
    <cellStyle name="Normal 2 2 5 3 2 3 3 2 2" xfId="31720" xr:uid="{00000000-0005-0000-0000-0000C5310000}"/>
    <cellStyle name="Normal 2 2 5 3 2 3 3 3" xfId="23574" xr:uid="{00000000-0005-0000-0000-0000C6310000}"/>
    <cellStyle name="Normal 2 2 5 3 2 3 4" xfId="10125" xr:uid="{00000000-0005-0000-0000-0000C7310000}"/>
    <cellStyle name="Normal 2 2 5 3 2 3 4 2" xfId="26421" xr:uid="{00000000-0005-0000-0000-0000C8310000}"/>
    <cellStyle name="Normal 2 2 5 3 2 3 5" xfId="18275" xr:uid="{00000000-0005-0000-0000-0000C9310000}"/>
    <cellStyle name="Normal 2 2 5 3 2 4" xfId="3331" xr:uid="{00000000-0005-0000-0000-0000CA310000}"/>
    <cellStyle name="Normal 2 2 5 3 2 4 2" xfId="11477" xr:uid="{00000000-0005-0000-0000-0000CB310000}"/>
    <cellStyle name="Normal 2 2 5 3 2 4 2 2" xfId="27773" xr:uid="{00000000-0005-0000-0000-0000CC310000}"/>
    <cellStyle name="Normal 2 2 5 3 2 4 3" xfId="19627" xr:uid="{00000000-0005-0000-0000-0000CD310000}"/>
    <cellStyle name="Normal 2 2 5 3 2 5" xfId="5868" xr:uid="{00000000-0005-0000-0000-0000CE310000}"/>
    <cellStyle name="Normal 2 2 5 3 2 5 2" xfId="14014" xr:uid="{00000000-0005-0000-0000-0000CF310000}"/>
    <cellStyle name="Normal 2 2 5 3 2 5 2 2" xfId="30310" xr:uid="{00000000-0005-0000-0000-0000D0310000}"/>
    <cellStyle name="Normal 2 2 5 3 2 5 3" xfId="22164" xr:uid="{00000000-0005-0000-0000-0000D1310000}"/>
    <cellStyle name="Normal 2 2 5 3 2 6" xfId="8715" xr:uid="{00000000-0005-0000-0000-0000D2310000}"/>
    <cellStyle name="Normal 2 2 5 3 2 6 2" xfId="25011" xr:uid="{00000000-0005-0000-0000-0000D3310000}"/>
    <cellStyle name="Normal 2 2 5 3 2 7" xfId="16865" xr:uid="{00000000-0005-0000-0000-0000D4310000}"/>
    <cellStyle name="Normal 2 2 5 3 3" xfId="930" xr:uid="{00000000-0005-0000-0000-0000D5310000}"/>
    <cellStyle name="Normal 2 2 5 3 3 2" xfId="2340" xr:uid="{00000000-0005-0000-0000-0000D6310000}"/>
    <cellStyle name="Normal 2 2 5 3 3 2 2" xfId="4862" xr:uid="{00000000-0005-0000-0000-0000D7310000}"/>
    <cellStyle name="Normal 2 2 5 3 3 2 2 2" xfId="13008" xr:uid="{00000000-0005-0000-0000-0000D8310000}"/>
    <cellStyle name="Normal 2 2 5 3 3 2 2 2 2" xfId="29304" xr:uid="{00000000-0005-0000-0000-0000D9310000}"/>
    <cellStyle name="Normal 2 2 5 3 3 2 2 3" xfId="21158" xr:uid="{00000000-0005-0000-0000-0000DA310000}"/>
    <cellStyle name="Normal 2 2 5 3 3 2 3" xfId="7639" xr:uid="{00000000-0005-0000-0000-0000DB310000}"/>
    <cellStyle name="Normal 2 2 5 3 3 2 3 2" xfId="15785" xr:uid="{00000000-0005-0000-0000-0000DC310000}"/>
    <cellStyle name="Normal 2 2 5 3 3 2 3 2 2" xfId="32081" xr:uid="{00000000-0005-0000-0000-0000DD310000}"/>
    <cellStyle name="Normal 2 2 5 3 3 2 3 3" xfId="23935" xr:uid="{00000000-0005-0000-0000-0000DE310000}"/>
    <cellStyle name="Normal 2 2 5 3 3 2 4" xfId="10486" xr:uid="{00000000-0005-0000-0000-0000DF310000}"/>
    <cellStyle name="Normal 2 2 5 3 3 2 4 2" xfId="26782" xr:uid="{00000000-0005-0000-0000-0000E0310000}"/>
    <cellStyle name="Normal 2 2 5 3 3 2 5" xfId="18636" xr:uid="{00000000-0005-0000-0000-0000E1310000}"/>
    <cellStyle name="Normal 2 2 5 3 3 3" xfId="3644" xr:uid="{00000000-0005-0000-0000-0000E2310000}"/>
    <cellStyle name="Normal 2 2 5 3 3 3 2" xfId="11790" xr:uid="{00000000-0005-0000-0000-0000E3310000}"/>
    <cellStyle name="Normal 2 2 5 3 3 3 2 2" xfId="28086" xr:uid="{00000000-0005-0000-0000-0000E4310000}"/>
    <cellStyle name="Normal 2 2 5 3 3 3 3" xfId="19940" xr:uid="{00000000-0005-0000-0000-0000E5310000}"/>
    <cellStyle name="Normal 2 2 5 3 3 4" xfId="6229" xr:uid="{00000000-0005-0000-0000-0000E6310000}"/>
    <cellStyle name="Normal 2 2 5 3 3 4 2" xfId="14375" xr:uid="{00000000-0005-0000-0000-0000E7310000}"/>
    <cellStyle name="Normal 2 2 5 3 3 4 2 2" xfId="30671" xr:uid="{00000000-0005-0000-0000-0000E8310000}"/>
    <cellStyle name="Normal 2 2 5 3 3 4 3" xfId="22525" xr:uid="{00000000-0005-0000-0000-0000E9310000}"/>
    <cellStyle name="Normal 2 2 5 3 3 5" xfId="9076" xr:uid="{00000000-0005-0000-0000-0000EA310000}"/>
    <cellStyle name="Normal 2 2 5 3 3 5 2" xfId="25372" xr:uid="{00000000-0005-0000-0000-0000EB310000}"/>
    <cellStyle name="Normal 2 2 5 3 3 6" xfId="17226" xr:uid="{00000000-0005-0000-0000-0000EC310000}"/>
    <cellStyle name="Normal 2 2 5 3 4" xfId="1635" xr:uid="{00000000-0005-0000-0000-0000ED310000}"/>
    <cellStyle name="Normal 2 2 5 3 4 2" xfId="4253" xr:uid="{00000000-0005-0000-0000-0000EE310000}"/>
    <cellStyle name="Normal 2 2 5 3 4 2 2" xfId="12399" xr:uid="{00000000-0005-0000-0000-0000EF310000}"/>
    <cellStyle name="Normal 2 2 5 3 4 2 2 2" xfId="28695" xr:uid="{00000000-0005-0000-0000-0000F0310000}"/>
    <cellStyle name="Normal 2 2 5 3 4 2 3" xfId="20549" xr:uid="{00000000-0005-0000-0000-0000F1310000}"/>
    <cellStyle name="Normal 2 2 5 3 4 3" xfId="6934" xr:uid="{00000000-0005-0000-0000-0000F2310000}"/>
    <cellStyle name="Normal 2 2 5 3 4 3 2" xfId="15080" xr:uid="{00000000-0005-0000-0000-0000F3310000}"/>
    <cellStyle name="Normal 2 2 5 3 4 3 2 2" xfId="31376" xr:uid="{00000000-0005-0000-0000-0000F4310000}"/>
    <cellStyle name="Normal 2 2 5 3 4 3 3" xfId="23230" xr:uid="{00000000-0005-0000-0000-0000F5310000}"/>
    <cellStyle name="Normal 2 2 5 3 4 4" xfId="9781" xr:uid="{00000000-0005-0000-0000-0000F6310000}"/>
    <cellStyle name="Normal 2 2 5 3 4 4 2" xfId="26077" xr:uid="{00000000-0005-0000-0000-0000F7310000}"/>
    <cellStyle name="Normal 2 2 5 3 4 5" xfId="17931" xr:uid="{00000000-0005-0000-0000-0000F8310000}"/>
    <cellStyle name="Normal 2 2 5 3 5" xfId="3035" xr:uid="{00000000-0005-0000-0000-0000F9310000}"/>
    <cellStyle name="Normal 2 2 5 3 5 2" xfId="11181" xr:uid="{00000000-0005-0000-0000-0000FA310000}"/>
    <cellStyle name="Normal 2 2 5 3 5 2 2" xfId="27477" xr:uid="{00000000-0005-0000-0000-0000FB310000}"/>
    <cellStyle name="Normal 2 2 5 3 5 3" xfId="19331" xr:uid="{00000000-0005-0000-0000-0000FC310000}"/>
    <cellStyle name="Normal 2 2 5 3 6" xfId="5524" xr:uid="{00000000-0005-0000-0000-0000FD310000}"/>
    <cellStyle name="Normal 2 2 5 3 6 2" xfId="13670" xr:uid="{00000000-0005-0000-0000-0000FE310000}"/>
    <cellStyle name="Normal 2 2 5 3 6 2 2" xfId="29966" xr:uid="{00000000-0005-0000-0000-0000FF310000}"/>
    <cellStyle name="Normal 2 2 5 3 6 3" xfId="21820" xr:uid="{00000000-0005-0000-0000-000000320000}"/>
    <cellStyle name="Normal 2 2 5 3 7" xfId="8371" xr:uid="{00000000-0005-0000-0000-000001320000}"/>
    <cellStyle name="Normal 2 2 5 3 7 2" xfId="24667" xr:uid="{00000000-0005-0000-0000-000002320000}"/>
    <cellStyle name="Normal 2 2 5 3 8" xfId="16521" xr:uid="{00000000-0005-0000-0000-000003320000}"/>
    <cellStyle name="Normal 2 2 5 4" xfId="306" xr:uid="{00000000-0005-0000-0000-000004320000}"/>
    <cellStyle name="Normal 2 2 5 4 2" xfId="650" xr:uid="{00000000-0005-0000-0000-000005320000}"/>
    <cellStyle name="Normal 2 2 5 4 2 2" xfId="1356" xr:uid="{00000000-0005-0000-0000-000006320000}"/>
    <cellStyle name="Normal 2 2 5 4 2 2 2" xfId="2766" xr:uid="{00000000-0005-0000-0000-000007320000}"/>
    <cellStyle name="Normal 2 2 5 4 2 2 2 2" xfId="5232" xr:uid="{00000000-0005-0000-0000-000008320000}"/>
    <cellStyle name="Normal 2 2 5 4 2 2 2 2 2" xfId="13378" xr:uid="{00000000-0005-0000-0000-000009320000}"/>
    <cellStyle name="Normal 2 2 5 4 2 2 2 2 2 2" xfId="29674" xr:uid="{00000000-0005-0000-0000-00000A320000}"/>
    <cellStyle name="Normal 2 2 5 4 2 2 2 2 3" xfId="21528" xr:uid="{00000000-0005-0000-0000-00000B320000}"/>
    <cellStyle name="Normal 2 2 5 4 2 2 2 3" xfId="8065" xr:uid="{00000000-0005-0000-0000-00000C320000}"/>
    <cellStyle name="Normal 2 2 5 4 2 2 2 3 2" xfId="16211" xr:uid="{00000000-0005-0000-0000-00000D320000}"/>
    <cellStyle name="Normal 2 2 5 4 2 2 2 3 2 2" xfId="32507" xr:uid="{00000000-0005-0000-0000-00000E320000}"/>
    <cellStyle name="Normal 2 2 5 4 2 2 2 3 3" xfId="24361" xr:uid="{00000000-0005-0000-0000-00000F320000}"/>
    <cellStyle name="Normal 2 2 5 4 2 2 2 4" xfId="10912" xr:uid="{00000000-0005-0000-0000-000010320000}"/>
    <cellStyle name="Normal 2 2 5 4 2 2 2 4 2" xfId="27208" xr:uid="{00000000-0005-0000-0000-000011320000}"/>
    <cellStyle name="Normal 2 2 5 4 2 2 2 5" xfId="19062" xr:uid="{00000000-0005-0000-0000-000012320000}"/>
    <cellStyle name="Normal 2 2 5 4 2 2 3" xfId="4014" xr:uid="{00000000-0005-0000-0000-000013320000}"/>
    <cellStyle name="Normal 2 2 5 4 2 2 3 2" xfId="12160" xr:uid="{00000000-0005-0000-0000-000014320000}"/>
    <cellStyle name="Normal 2 2 5 4 2 2 3 2 2" xfId="28456" xr:uid="{00000000-0005-0000-0000-000015320000}"/>
    <cellStyle name="Normal 2 2 5 4 2 2 3 3" xfId="20310" xr:uid="{00000000-0005-0000-0000-000016320000}"/>
    <cellStyle name="Normal 2 2 5 4 2 2 4" xfId="6655" xr:uid="{00000000-0005-0000-0000-000017320000}"/>
    <cellStyle name="Normal 2 2 5 4 2 2 4 2" xfId="14801" xr:uid="{00000000-0005-0000-0000-000018320000}"/>
    <cellStyle name="Normal 2 2 5 4 2 2 4 2 2" xfId="31097" xr:uid="{00000000-0005-0000-0000-000019320000}"/>
    <cellStyle name="Normal 2 2 5 4 2 2 4 3" xfId="22951" xr:uid="{00000000-0005-0000-0000-00001A320000}"/>
    <cellStyle name="Normal 2 2 5 4 2 2 5" xfId="9502" xr:uid="{00000000-0005-0000-0000-00001B320000}"/>
    <cellStyle name="Normal 2 2 5 4 2 2 5 2" xfId="25798" xr:uid="{00000000-0005-0000-0000-00001C320000}"/>
    <cellStyle name="Normal 2 2 5 4 2 2 6" xfId="17652" xr:uid="{00000000-0005-0000-0000-00001D320000}"/>
    <cellStyle name="Normal 2 2 5 4 2 3" xfId="2061" xr:uid="{00000000-0005-0000-0000-00001E320000}"/>
    <cellStyle name="Normal 2 2 5 4 2 3 2" xfId="4623" xr:uid="{00000000-0005-0000-0000-00001F320000}"/>
    <cellStyle name="Normal 2 2 5 4 2 3 2 2" xfId="12769" xr:uid="{00000000-0005-0000-0000-000020320000}"/>
    <cellStyle name="Normal 2 2 5 4 2 3 2 2 2" xfId="29065" xr:uid="{00000000-0005-0000-0000-000021320000}"/>
    <cellStyle name="Normal 2 2 5 4 2 3 2 3" xfId="20919" xr:uid="{00000000-0005-0000-0000-000022320000}"/>
    <cellStyle name="Normal 2 2 5 4 2 3 3" xfId="7360" xr:uid="{00000000-0005-0000-0000-000023320000}"/>
    <cellStyle name="Normal 2 2 5 4 2 3 3 2" xfId="15506" xr:uid="{00000000-0005-0000-0000-000024320000}"/>
    <cellStyle name="Normal 2 2 5 4 2 3 3 2 2" xfId="31802" xr:uid="{00000000-0005-0000-0000-000025320000}"/>
    <cellStyle name="Normal 2 2 5 4 2 3 3 3" xfId="23656" xr:uid="{00000000-0005-0000-0000-000026320000}"/>
    <cellStyle name="Normal 2 2 5 4 2 3 4" xfId="10207" xr:uid="{00000000-0005-0000-0000-000027320000}"/>
    <cellStyle name="Normal 2 2 5 4 2 3 4 2" xfId="26503" xr:uid="{00000000-0005-0000-0000-000028320000}"/>
    <cellStyle name="Normal 2 2 5 4 2 3 5" xfId="18357" xr:uid="{00000000-0005-0000-0000-000029320000}"/>
    <cellStyle name="Normal 2 2 5 4 2 4" xfId="3405" xr:uid="{00000000-0005-0000-0000-00002A320000}"/>
    <cellStyle name="Normal 2 2 5 4 2 4 2" xfId="11551" xr:uid="{00000000-0005-0000-0000-00002B320000}"/>
    <cellStyle name="Normal 2 2 5 4 2 4 2 2" xfId="27847" xr:uid="{00000000-0005-0000-0000-00002C320000}"/>
    <cellStyle name="Normal 2 2 5 4 2 4 3" xfId="19701" xr:uid="{00000000-0005-0000-0000-00002D320000}"/>
    <cellStyle name="Normal 2 2 5 4 2 5" xfId="5950" xr:uid="{00000000-0005-0000-0000-00002E320000}"/>
    <cellStyle name="Normal 2 2 5 4 2 5 2" xfId="14096" xr:uid="{00000000-0005-0000-0000-00002F320000}"/>
    <cellStyle name="Normal 2 2 5 4 2 5 2 2" xfId="30392" xr:uid="{00000000-0005-0000-0000-000030320000}"/>
    <cellStyle name="Normal 2 2 5 4 2 5 3" xfId="22246" xr:uid="{00000000-0005-0000-0000-000031320000}"/>
    <cellStyle name="Normal 2 2 5 4 2 6" xfId="8797" xr:uid="{00000000-0005-0000-0000-000032320000}"/>
    <cellStyle name="Normal 2 2 5 4 2 6 2" xfId="25093" xr:uid="{00000000-0005-0000-0000-000033320000}"/>
    <cellStyle name="Normal 2 2 5 4 2 7" xfId="16947" xr:uid="{00000000-0005-0000-0000-000034320000}"/>
    <cellStyle name="Normal 2 2 5 4 3" xfId="1012" xr:uid="{00000000-0005-0000-0000-000035320000}"/>
    <cellStyle name="Normal 2 2 5 4 3 2" xfId="2422" xr:uid="{00000000-0005-0000-0000-000036320000}"/>
    <cellStyle name="Normal 2 2 5 4 3 2 2" xfId="4936" xr:uid="{00000000-0005-0000-0000-000037320000}"/>
    <cellStyle name="Normal 2 2 5 4 3 2 2 2" xfId="13082" xr:uid="{00000000-0005-0000-0000-000038320000}"/>
    <cellStyle name="Normal 2 2 5 4 3 2 2 2 2" xfId="29378" xr:uid="{00000000-0005-0000-0000-000039320000}"/>
    <cellStyle name="Normal 2 2 5 4 3 2 2 3" xfId="21232" xr:uid="{00000000-0005-0000-0000-00003A320000}"/>
    <cellStyle name="Normal 2 2 5 4 3 2 3" xfId="7721" xr:uid="{00000000-0005-0000-0000-00003B320000}"/>
    <cellStyle name="Normal 2 2 5 4 3 2 3 2" xfId="15867" xr:uid="{00000000-0005-0000-0000-00003C320000}"/>
    <cellStyle name="Normal 2 2 5 4 3 2 3 2 2" xfId="32163" xr:uid="{00000000-0005-0000-0000-00003D320000}"/>
    <cellStyle name="Normal 2 2 5 4 3 2 3 3" xfId="24017" xr:uid="{00000000-0005-0000-0000-00003E320000}"/>
    <cellStyle name="Normal 2 2 5 4 3 2 4" xfId="10568" xr:uid="{00000000-0005-0000-0000-00003F320000}"/>
    <cellStyle name="Normal 2 2 5 4 3 2 4 2" xfId="26864" xr:uid="{00000000-0005-0000-0000-000040320000}"/>
    <cellStyle name="Normal 2 2 5 4 3 2 5" xfId="18718" xr:uid="{00000000-0005-0000-0000-000041320000}"/>
    <cellStyle name="Normal 2 2 5 4 3 3" xfId="3718" xr:uid="{00000000-0005-0000-0000-000042320000}"/>
    <cellStyle name="Normal 2 2 5 4 3 3 2" xfId="11864" xr:uid="{00000000-0005-0000-0000-000043320000}"/>
    <cellStyle name="Normal 2 2 5 4 3 3 2 2" xfId="28160" xr:uid="{00000000-0005-0000-0000-000044320000}"/>
    <cellStyle name="Normal 2 2 5 4 3 3 3" xfId="20014" xr:uid="{00000000-0005-0000-0000-000045320000}"/>
    <cellStyle name="Normal 2 2 5 4 3 4" xfId="6311" xr:uid="{00000000-0005-0000-0000-000046320000}"/>
    <cellStyle name="Normal 2 2 5 4 3 4 2" xfId="14457" xr:uid="{00000000-0005-0000-0000-000047320000}"/>
    <cellStyle name="Normal 2 2 5 4 3 4 2 2" xfId="30753" xr:uid="{00000000-0005-0000-0000-000048320000}"/>
    <cellStyle name="Normal 2 2 5 4 3 4 3" xfId="22607" xr:uid="{00000000-0005-0000-0000-000049320000}"/>
    <cellStyle name="Normal 2 2 5 4 3 5" xfId="9158" xr:uid="{00000000-0005-0000-0000-00004A320000}"/>
    <cellStyle name="Normal 2 2 5 4 3 5 2" xfId="25454" xr:uid="{00000000-0005-0000-0000-00004B320000}"/>
    <cellStyle name="Normal 2 2 5 4 3 6" xfId="17308" xr:uid="{00000000-0005-0000-0000-00004C320000}"/>
    <cellStyle name="Normal 2 2 5 4 4" xfId="1717" xr:uid="{00000000-0005-0000-0000-00004D320000}"/>
    <cellStyle name="Normal 2 2 5 4 4 2" xfId="4327" xr:uid="{00000000-0005-0000-0000-00004E320000}"/>
    <cellStyle name="Normal 2 2 5 4 4 2 2" xfId="12473" xr:uid="{00000000-0005-0000-0000-00004F320000}"/>
    <cellStyle name="Normal 2 2 5 4 4 2 2 2" xfId="28769" xr:uid="{00000000-0005-0000-0000-000050320000}"/>
    <cellStyle name="Normal 2 2 5 4 4 2 3" xfId="20623" xr:uid="{00000000-0005-0000-0000-000051320000}"/>
    <cellStyle name="Normal 2 2 5 4 4 3" xfId="7016" xr:uid="{00000000-0005-0000-0000-000052320000}"/>
    <cellStyle name="Normal 2 2 5 4 4 3 2" xfId="15162" xr:uid="{00000000-0005-0000-0000-000053320000}"/>
    <cellStyle name="Normal 2 2 5 4 4 3 2 2" xfId="31458" xr:uid="{00000000-0005-0000-0000-000054320000}"/>
    <cellStyle name="Normal 2 2 5 4 4 3 3" xfId="23312" xr:uid="{00000000-0005-0000-0000-000055320000}"/>
    <cellStyle name="Normal 2 2 5 4 4 4" xfId="9863" xr:uid="{00000000-0005-0000-0000-000056320000}"/>
    <cellStyle name="Normal 2 2 5 4 4 4 2" xfId="26159" xr:uid="{00000000-0005-0000-0000-000057320000}"/>
    <cellStyle name="Normal 2 2 5 4 4 5" xfId="18013" xr:uid="{00000000-0005-0000-0000-000058320000}"/>
    <cellStyle name="Normal 2 2 5 4 5" xfId="3109" xr:uid="{00000000-0005-0000-0000-000059320000}"/>
    <cellStyle name="Normal 2 2 5 4 5 2" xfId="11255" xr:uid="{00000000-0005-0000-0000-00005A320000}"/>
    <cellStyle name="Normal 2 2 5 4 5 2 2" xfId="27551" xr:uid="{00000000-0005-0000-0000-00005B320000}"/>
    <cellStyle name="Normal 2 2 5 4 5 3" xfId="19405" xr:uid="{00000000-0005-0000-0000-00005C320000}"/>
    <cellStyle name="Normal 2 2 5 4 6" xfId="5606" xr:uid="{00000000-0005-0000-0000-00005D320000}"/>
    <cellStyle name="Normal 2 2 5 4 6 2" xfId="13752" xr:uid="{00000000-0005-0000-0000-00005E320000}"/>
    <cellStyle name="Normal 2 2 5 4 6 2 2" xfId="30048" xr:uid="{00000000-0005-0000-0000-00005F320000}"/>
    <cellStyle name="Normal 2 2 5 4 6 3" xfId="21902" xr:uid="{00000000-0005-0000-0000-000060320000}"/>
    <cellStyle name="Normal 2 2 5 4 7" xfId="8453" xr:uid="{00000000-0005-0000-0000-000061320000}"/>
    <cellStyle name="Normal 2 2 5 4 7 2" xfId="24749" xr:uid="{00000000-0005-0000-0000-000062320000}"/>
    <cellStyle name="Normal 2 2 5 4 8" xfId="16603" xr:uid="{00000000-0005-0000-0000-000063320000}"/>
    <cellStyle name="Normal 2 2 5 5" xfId="396" xr:uid="{00000000-0005-0000-0000-000064320000}"/>
    <cellStyle name="Normal 2 2 5 5 2" xfId="1102" xr:uid="{00000000-0005-0000-0000-000065320000}"/>
    <cellStyle name="Normal 2 2 5 5 2 2" xfId="2512" xr:uid="{00000000-0005-0000-0000-000066320000}"/>
    <cellStyle name="Normal 2 2 5 5 2 2 2" xfId="5010" xr:uid="{00000000-0005-0000-0000-000067320000}"/>
    <cellStyle name="Normal 2 2 5 5 2 2 2 2" xfId="13156" xr:uid="{00000000-0005-0000-0000-000068320000}"/>
    <cellStyle name="Normal 2 2 5 5 2 2 2 2 2" xfId="29452" xr:uid="{00000000-0005-0000-0000-000069320000}"/>
    <cellStyle name="Normal 2 2 5 5 2 2 2 3" xfId="21306" xr:uid="{00000000-0005-0000-0000-00006A320000}"/>
    <cellStyle name="Normal 2 2 5 5 2 2 3" xfId="7811" xr:uid="{00000000-0005-0000-0000-00006B320000}"/>
    <cellStyle name="Normal 2 2 5 5 2 2 3 2" xfId="15957" xr:uid="{00000000-0005-0000-0000-00006C320000}"/>
    <cellStyle name="Normal 2 2 5 5 2 2 3 2 2" xfId="32253" xr:uid="{00000000-0005-0000-0000-00006D320000}"/>
    <cellStyle name="Normal 2 2 5 5 2 2 3 3" xfId="24107" xr:uid="{00000000-0005-0000-0000-00006E320000}"/>
    <cellStyle name="Normal 2 2 5 5 2 2 4" xfId="10658" xr:uid="{00000000-0005-0000-0000-00006F320000}"/>
    <cellStyle name="Normal 2 2 5 5 2 2 4 2" xfId="26954" xr:uid="{00000000-0005-0000-0000-000070320000}"/>
    <cellStyle name="Normal 2 2 5 5 2 2 5" xfId="18808" xr:uid="{00000000-0005-0000-0000-000071320000}"/>
    <cellStyle name="Normal 2 2 5 5 2 3" xfId="3792" xr:uid="{00000000-0005-0000-0000-000072320000}"/>
    <cellStyle name="Normal 2 2 5 5 2 3 2" xfId="11938" xr:uid="{00000000-0005-0000-0000-000073320000}"/>
    <cellStyle name="Normal 2 2 5 5 2 3 2 2" xfId="28234" xr:uid="{00000000-0005-0000-0000-000074320000}"/>
    <cellStyle name="Normal 2 2 5 5 2 3 3" xfId="20088" xr:uid="{00000000-0005-0000-0000-000075320000}"/>
    <cellStyle name="Normal 2 2 5 5 2 4" xfId="6401" xr:uid="{00000000-0005-0000-0000-000076320000}"/>
    <cellStyle name="Normal 2 2 5 5 2 4 2" xfId="14547" xr:uid="{00000000-0005-0000-0000-000077320000}"/>
    <cellStyle name="Normal 2 2 5 5 2 4 2 2" xfId="30843" xr:uid="{00000000-0005-0000-0000-000078320000}"/>
    <cellStyle name="Normal 2 2 5 5 2 4 3" xfId="22697" xr:uid="{00000000-0005-0000-0000-000079320000}"/>
    <cellStyle name="Normal 2 2 5 5 2 5" xfId="9248" xr:uid="{00000000-0005-0000-0000-00007A320000}"/>
    <cellStyle name="Normal 2 2 5 5 2 5 2" xfId="25544" xr:uid="{00000000-0005-0000-0000-00007B320000}"/>
    <cellStyle name="Normal 2 2 5 5 2 6" xfId="17398" xr:uid="{00000000-0005-0000-0000-00007C320000}"/>
    <cellStyle name="Normal 2 2 5 5 3" xfId="1807" xr:uid="{00000000-0005-0000-0000-00007D320000}"/>
    <cellStyle name="Normal 2 2 5 5 3 2" xfId="4401" xr:uid="{00000000-0005-0000-0000-00007E320000}"/>
    <cellStyle name="Normal 2 2 5 5 3 2 2" xfId="12547" xr:uid="{00000000-0005-0000-0000-00007F320000}"/>
    <cellStyle name="Normal 2 2 5 5 3 2 2 2" xfId="28843" xr:uid="{00000000-0005-0000-0000-000080320000}"/>
    <cellStyle name="Normal 2 2 5 5 3 2 3" xfId="20697" xr:uid="{00000000-0005-0000-0000-000081320000}"/>
    <cellStyle name="Normal 2 2 5 5 3 3" xfId="7106" xr:uid="{00000000-0005-0000-0000-000082320000}"/>
    <cellStyle name="Normal 2 2 5 5 3 3 2" xfId="15252" xr:uid="{00000000-0005-0000-0000-000083320000}"/>
    <cellStyle name="Normal 2 2 5 5 3 3 2 2" xfId="31548" xr:uid="{00000000-0005-0000-0000-000084320000}"/>
    <cellStyle name="Normal 2 2 5 5 3 3 3" xfId="23402" xr:uid="{00000000-0005-0000-0000-000085320000}"/>
    <cellStyle name="Normal 2 2 5 5 3 4" xfId="9953" xr:uid="{00000000-0005-0000-0000-000086320000}"/>
    <cellStyle name="Normal 2 2 5 5 3 4 2" xfId="26249" xr:uid="{00000000-0005-0000-0000-000087320000}"/>
    <cellStyle name="Normal 2 2 5 5 3 5" xfId="18103" xr:uid="{00000000-0005-0000-0000-000088320000}"/>
    <cellStyle name="Normal 2 2 5 5 4" xfId="3183" xr:uid="{00000000-0005-0000-0000-000089320000}"/>
    <cellStyle name="Normal 2 2 5 5 4 2" xfId="11329" xr:uid="{00000000-0005-0000-0000-00008A320000}"/>
    <cellStyle name="Normal 2 2 5 5 4 2 2" xfId="27625" xr:uid="{00000000-0005-0000-0000-00008B320000}"/>
    <cellStyle name="Normal 2 2 5 5 4 3" xfId="19479" xr:uid="{00000000-0005-0000-0000-00008C320000}"/>
    <cellStyle name="Normal 2 2 5 5 5" xfId="5696" xr:uid="{00000000-0005-0000-0000-00008D320000}"/>
    <cellStyle name="Normal 2 2 5 5 5 2" xfId="13842" xr:uid="{00000000-0005-0000-0000-00008E320000}"/>
    <cellStyle name="Normal 2 2 5 5 5 2 2" xfId="30138" xr:uid="{00000000-0005-0000-0000-00008F320000}"/>
    <cellStyle name="Normal 2 2 5 5 5 3" xfId="21992" xr:uid="{00000000-0005-0000-0000-000090320000}"/>
    <cellStyle name="Normal 2 2 5 5 6" xfId="8543" xr:uid="{00000000-0005-0000-0000-000091320000}"/>
    <cellStyle name="Normal 2 2 5 5 6 2" xfId="24839" xr:uid="{00000000-0005-0000-0000-000092320000}"/>
    <cellStyle name="Normal 2 2 5 5 7" xfId="16693" xr:uid="{00000000-0005-0000-0000-000093320000}"/>
    <cellStyle name="Normal 2 2 5 6" xfId="758" xr:uid="{00000000-0005-0000-0000-000094320000}"/>
    <cellStyle name="Normal 2 2 5 6 2" xfId="2168" xr:uid="{00000000-0005-0000-0000-000095320000}"/>
    <cellStyle name="Normal 2 2 5 6 2 2" xfId="4714" xr:uid="{00000000-0005-0000-0000-000096320000}"/>
    <cellStyle name="Normal 2 2 5 6 2 2 2" xfId="12860" xr:uid="{00000000-0005-0000-0000-000097320000}"/>
    <cellStyle name="Normal 2 2 5 6 2 2 2 2" xfId="29156" xr:uid="{00000000-0005-0000-0000-000098320000}"/>
    <cellStyle name="Normal 2 2 5 6 2 2 3" xfId="21010" xr:uid="{00000000-0005-0000-0000-000099320000}"/>
    <cellStyle name="Normal 2 2 5 6 2 3" xfId="7467" xr:uid="{00000000-0005-0000-0000-00009A320000}"/>
    <cellStyle name="Normal 2 2 5 6 2 3 2" xfId="15613" xr:uid="{00000000-0005-0000-0000-00009B320000}"/>
    <cellStyle name="Normal 2 2 5 6 2 3 2 2" xfId="31909" xr:uid="{00000000-0005-0000-0000-00009C320000}"/>
    <cellStyle name="Normal 2 2 5 6 2 3 3" xfId="23763" xr:uid="{00000000-0005-0000-0000-00009D320000}"/>
    <cellStyle name="Normal 2 2 5 6 2 4" xfId="10314" xr:uid="{00000000-0005-0000-0000-00009E320000}"/>
    <cellStyle name="Normal 2 2 5 6 2 4 2" xfId="26610" xr:uid="{00000000-0005-0000-0000-00009F320000}"/>
    <cellStyle name="Normal 2 2 5 6 2 5" xfId="18464" xr:uid="{00000000-0005-0000-0000-0000A0320000}"/>
    <cellStyle name="Normal 2 2 5 6 3" xfId="3496" xr:uid="{00000000-0005-0000-0000-0000A1320000}"/>
    <cellStyle name="Normal 2 2 5 6 3 2" xfId="11642" xr:uid="{00000000-0005-0000-0000-0000A2320000}"/>
    <cellStyle name="Normal 2 2 5 6 3 2 2" xfId="27938" xr:uid="{00000000-0005-0000-0000-0000A3320000}"/>
    <cellStyle name="Normal 2 2 5 6 3 3" xfId="19792" xr:uid="{00000000-0005-0000-0000-0000A4320000}"/>
    <cellStyle name="Normal 2 2 5 6 4" xfId="6057" xr:uid="{00000000-0005-0000-0000-0000A5320000}"/>
    <cellStyle name="Normal 2 2 5 6 4 2" xfId="14203" xr:uid="{00000000-0005-0000-0000-0000A6320000}"/>
    <cellStyle name="Normal 2 2 5 6 4 2 2" xfId="30499" xr:uid="{00000000-0005-0000-0000-0000A7320000}"/>
    <cellStyle name="Normal 2 2 5 6 4 3" xfId="22353" xr:uid="{00000000-0005-0000-0000-0000A8320000}"/>
    <cellStyle name="Normal 2 2 5 6 5" xfId="8904" xr:uid="{00000000-0005-0000-0000-0000A9320000}"/>
    <cellStyle name="Normal 2 2 5 6 5 2" xfId="25200" xr:uid="{00000000-0005-0000-0000-0000AA320000}"/>
    <cellStyle name="Normal 2 2 5 6 6" xfId="17054" xr:uid="{00000000-0005-0000-0000-0000AB320000}"/>
    <cellStyle name="Normal 2 2 5 7" xfId="1463" xr:uid="{00000000-0005-0000-0000-0000AC320000}"/>
    <cellStyle name="Normal 2 2 5 7 2" xfId="4105" xr:uid="{00000000-0005-0000-0000-0000AD320000}"/>
    <cellStyle name="Normal 2 2 5 7 2 2" xfId="12251" xr:uid="{00000000-0005-0000-0000-0000AE320000}"/>
    <cellStyle name="Normal 2 2 5 7 2 2 2" xfId="28547" xr:uid="{00000000-0005-0000-0000-0000AF320000}"/>
    <cellStyle name="Normal 2 2 5 7 2 3" xfId="20401" xr:uid="{00000000-0005-0000-0000-0000B0320000}"/>
    <cellStyle name="Normal 2 2 5 7 3" xfId="6762" xr:uid="{00000000-0005-0000-0000-0000B1320000}"/>
    <cellStyle name="Normal 2 2 5 7 3 2" xfId="14908" xr:uid="{00000000-0005-0000-0000-0000B2320000}"/>
    <cellStyle name="Normal 2 2 5 7 3 2 2" xfId="31204" xr:uid="{00000000-0005-0000-0000-0000B3320000}"/>
    <cellStyle name="Normal 2 2 5 7 3 3" xfId="23058" xr:uid="{00000000-0005-0000-0000-0000B4320000}"/>
    <cellStyle name="Normal 2 2 5 7 4" xfId="9609" xr:uid="{00000000-0005-0000-0000-0000B5320000}"/>
    <cellStyle name="Normal 2 2 5 7 4 2" xfId="25905" xr:uid="{00000000-0005-0000-0000-0000B6320000}"/>
    <cellStyle name="Normal 2 2 5 7 5" xfId="17759" xr:uid="{00000000-0005-0000-0000-0000B7320000}"/>
    <cellStyle name="Normal 2 2 5 8" xfId="2887" xr:uid="{00000000-0005-0000-0000-0000B8320000}"/>
    <cellStyle name="Normal 2 2 5 8 2" xfId="11033" xr:uid="{00000000-0005-0000-0000-0000B9320000}"/>
    <cellStyle name="Normal 2 2 5 8 2 2" xfId="27329" xr:uid="{00000000-0005-0000-0000-0000BA320000}"/>
    <cellStyle name="Normal 2 2 5 8 3" xfId="19183" xr:uid="{00000000-0005-0000-0000-0000BB320000}"/>
    <cellStyle name="Normal 2 2 5 9" xfId="5352" xr:uid="{00000000-0005-0000-0000-0000BC320000}"/>
    <cellStyle name="Normal 2 2 5 9 2" xfId="13498" xr:uid="{00000000-0005-0000-0000-0000BD320000}"/>
    <cellStyle name="Normal 2 2 5 9 2 2" xfId="29794" xr:uid="{00000000-0005-0000-0000-0000BE320000}"/>
    <cellStyle name="Normal 2 2 5 9 3" xfId="21648" xr:uid="{00000000-0005-0000-0000-0000BF320000}"/>
    <cellStyle name="Normal 2 2 6" xfId="98" xr:uid="{00000000-0005-0000-0000-0000C0320000}"/>
    <cellStyle name="Normal 2 2 6 2" xfId="442" xr:uid="{00000000-0005-0000-0000-0000C1320000}"/>
    <cellStyle name="Normal 2 2 6 2 2" xfId="1148" xr:uid="{00000000-0005-0000-0000-0000C2320000}"/>
    <cellStyle name="Normal 2 2 6 2 2 2" xfId="2558" xr:uid="{00000000-0005-0000-0000-0000C3320000}"/>
    <cellStyle name="Normal 2 2 6 2 2 2 2" xfId="5048" xr:uid="{00000000-0005-0000-0000-0000C4320000}"/>
    <cellStyle name="Normal 2 2 6 2 2 2 2 2" xfId="13194" xr:uid="{00000000-0005-0000-0000-0000C5320000}"/>
    <cellStyle name="Normal 2 2 6 2 2 2 2 2 2" xfId="29490" xr:uid="{00000000-0005-0000-0000-0000C6320000}"/>
    <cellStyle name="Normal 2 2 6 2 2 2 2 3" xfId="21344" xr:uid="{00000000-0005-0000-0000-0000C7320000}"/>
    <cellStyle name="Normal 2 2 6 2 2 2 3" xfId="7857" xr:uid="{00000000-0005-0000-0000-0000C8320000}"/>
    <cellStyle name="Normal 2 2 6 2 2 2 3 2" xfId="16003" xr:uid="{00000000-0005-0000-0000-0000C9320000}"/>
    <cellStyle name="Normal 2 2 6 2 2 2 3 2 2" xfId="32299" xr:uid="{00000000-0005-0000-0000-0000CA320000}"/>
    <cellStyle name="Normal 2 2 6 2 2 2 3 3" xfId="24153" xr:uid="{00000000-0005-0000-0000-0000CB320000}"/>
    <cellStyle name="Normal 2 2 6 2 2 2 4" xfId="10704" xr:uid="{00000000-0005-0000-0000-0000CC320000}"/>
    <cellStyle name="Normal 2 2 6 2 2 2 4 2" xfId="27000" xr:uid="{00000000-0005-0000-0000-0000CD320000}"/>
    <cellStyle name="Normal 2 2 6 2 2 2 5" xfId="18854" xr:uid="{00000000-0005-0000-0000-0000CE320000}"/>
    <cellStyle name="Normal 2 2 6 2 2 3" xfId="3830" xr:uid="{00000000-0005-0000-0000-0000CF320000}"/>
    <cellStyle name="Normal 2 2 6 2 2 3 2" xfId="11976" xr:uid="{00000000-0005-0000-0000-0000D0320000}"/>
    <cellStyle name="Normal 2 2 6 2 2 3 2 2" xfId="28272" xr:uid="{00000000-0005-0000-0000-0000D1320000}"/>
    <cellStyle name="Normal 2 2 6 2 2 3 3" xfId="20126" xr:uid="{00000000-0005-0000-0000-0000D2320000}"/>
    <cellStyle name="Normal 2 2 6 2 2 4" xfId="6447" xr:uid="{00000000-0005-0000-0000-0000D3320000}"/>
    <cellStyle name="Normal 2 2 6 2 2 4 2" xfId="14593" xr:uid="{00000000-0005-0000-0000-0000D4320000}"/>
    <cellStyle name="Normal 2 2 6 2 2 4 2 2" xfId="30889" xr:uid="{00000000-0005-0000-0000-0000D5320000}"/>
    <cellStyle name="Normal 2 2 6 2 2 4 3" xfId="22743" xr:uid="{00000000-0005-0000-0000-0000D6320000}"/>
    <cellStyle name="Normal 2 2 6 2 2 5" xfId="9294" xr:uid="{00000000-0005-0000-0000-0000D7320000}"/>
    <cellStyle name="Normal 2 2 6 2 2 5 2" xfId="25590" xr:uid="{00000000-0005-0000-0000-0000D8320000}"/>
    <cellStyle name="Normal 2 2 6 2 2 6" xfId="17444" xr:uid="{00000000-0005-0000-0000-0000D9320000}"/>
    <cellStyle name="Normal 2 2 6 2 3" xfId="1853" xr:uid="{00000000-0005-0000-0000-0000DA320000}"/>
    <cellStyle name="Normal 2 2 6 2 3 2" xfId="4439" xr:uid="{00000000-0005-0000-0000-0000DB320000}"/>
    <cellStyle name="Normal 2 2 6 2 3 2 2" xfId="12585" xr:uid="{00000000-0005-0000-0000-0000DC320000}"/>
    <cellStyle name="Normal 2 2 6 2 3 2 2 2" xfId="28881" xr:uid="{00000000-0005-0000-0000-0000DD320000}"/>
    <cellStyle name="Normal 2 2 6 2 3 2 3" xfId="20735" xr:uid="{00000000-0005-0000-0000-0000DE320000}"/>
    <cellStyle name="Normal 2 2 6 2 3 3" xfId="7152" xr:uid="{00000000-0005-0000-0000-0000DF320000}"/>
    <cellStyle name="Normal 2 2 6 2 3 3 2" xfId="15298" xr:uid="{00000000-0005-0000-0000-0000E0320000}"/>
    <cellStyle name="Normal 2 2 6 2 3 3 2 2" xfId="31594" xr:uid="{00000000-0005-0000-0000-0000E1320000}"/>
    <cellStyle name="Normal 2 2 6 2 3 3 3" xfId="23448" xr:uid="{00000000-0005-0000-0000-0000E2320000}"/>
    <cellStyle name="Normal 2 2 6 2 3 4" xfId="9999" xr:uid="{00000000-0005-0000-0000-0000E3320000}"/>
    <cellStyle name="Normal 2 2 6 2 3 4 2" xfId="26295" xr:uid="{00000000-0005-0000-0000-0000E4320000}"/>
    <cellStyle name="Normal 2 2 6 2 3 5" xfId="18149" xr:uid="{00000000-0005-0000-0000-0000E5320000}"/>
    <cellStyle name="Normal 2 2 6 2 4" xfId="3221" xr:uid="{00000000-0005-0000-0000-0000E6320000}"/>
    <cellStyle name="Normal 2 2 6 2 4 2" xfId="11367" xr:uid="{00000000-0005-0000-0000-0000E7320000}"/>
    <cellStyle name="Normal 2 2 6 2 4 2 2" xfId="27663" xr:uid="{00000000-0005-0000-0000-0000E8320000}"/>
    <cellStyle name="Normal 2 2 6 2 4 3" xfId="19517" xr:uid="{00000000-0005-0000-0000-0000E9320000}"/>
    <cellStyle name="Normal 2 2 6 2 5" xfId="5742" xr:uid="{00000000-0005-0000-0000-0000EA320000}"/>
    <cellStyle name="Normal 2 2 6 2 5 2" xfId="13888" xr:uid="{00000000-0005-0000-0000-0000EB320000}"/>
    <cellStyle name="Normal 2 2 6 2 5 2 2" xfId="30184" xr:uid="{00000000-0005-0000-0000-0000EC320000}"/>
    <cellStyle name="Normal 2 2 6 2 5 3" xfId="22038" xr:uid="{00000000-0005-0000-0000-0000ED320000}"/>
    <cellStyle name="Normal 2 2 6 2 6" xfId="8589" xr:uid="{00000000-0005-0000-0000-0000EE320000}"/>
    <cellStyle name="Normal 2 2 6 2 6 2" xfId="24885" xr:uid="{00000000-0005-0000-0000-0000EF320000}"/>
    <cellStyle name="Normal 2 2 6 2 7" xfId="16739" xr:uid="{00000000-0005-0000-0000-0000F0320000}"/>
    <cellStyle name="Normal 2 2 6 3" xfId="804" xr:uid="{00000000-0005-0000-0000-0000F1320000}"/>
    <cellStyle name="Normal 2 2 6 3 2" xfId="2214" xr:uid="{00000000-0005-0000-0000-0000F2320000}"/>
    <cellStyle name="Normal 2 2 6 3 2 2" xfId="4752" xr:uid="{00000000-0005-0000-0000-0000F3320000}"/>
    <cellStyle name="Normal 2 2 6 3 2 2 2" xfId="12898" xr:uid="{00000000-0005-0000-0000-0000F4320000}"/>
    <cellStyle name="Normal 2 2 6 3 2 2 2 2" xfId="29194" xr:uid="{00000000-0005-0000-0000-0000F5320000}"/>
    <cellStyle name="Normal 2 2 6 3 2 2 3" xfId="21048" xr:uid="{00000000-0005-0000-0000-0000F6320000}"/>
    <cellStyle name="Normal 2 2 6 3 2 3" xfId="7513" xr:uid="{00000000-0005-0000-0000-0000F7320000}"/>
    <cellStyle name="Normal 2 2 6 3 2 3 2" xfId="15659" xr:uid="{00000000-0005-0000-0000-0000F8320000}"/>
    <cellStyle name="Normal 2 2 6 3 2 3 2 2" xfId="31955" xr:uid="{00000000-0005-0000-0000-0000F9320000}"/>
    <cellStyle name="Normal 2 2 6 3 2 3 3" xfId="23809" xr:uid="{00000000-0005-0000-0000-0000FA320000}"/>
    <cellStyle name="Normal 2 2 6 3 2 4" xfId="10360" xr:uid="{00000000-0005-0000-0000-0000FB320000}"/>
    <cellStyle name="Normal 2 2 6 3 2 4 2" xfId="26656" xr:uid="{00000000-0005-0000-0000-0000FC320000}"/>
    <cellStyle name="Normal 2 2 6 3 2 5" xfId="18510" xr:uid="{00000000-0005-0000-0000-0000FD320000}"/>
    <cellStyle name="Normal 2 2 6 3 3" xfId="3534" xr:uid="{00000000-0005-0000-0000-0000FE320000}"/>
    <cellStyle name="Normal 2 2 6 3 3 2" xfId="11680" xr:uid="{00000000-0005-0000-0000-0000FF320000}"/>
    <cellStyle name="Normal 2 2 6 3 3 2 2" xfId="27976" xr:uid="{00000000-0005-0000-0000-000000330000}"/>
    <cellStyle name="Normal 2 2 6 3 3 3" xfId="19830" xr:uid="{00000000-0005-0000-0000-000001330000}"/>
    <cellStyle name="Normal 2 2 6 3 4" xfId="6103" xr:uid="{00000000-0005-0000-0000-000002330000}"/>
    <cellStyle name="Normal 2 2 6 3 4 2" xfId="14249" xr:uid="{00000000-0005-0000-0000-000003330000}"/>
    <cellStyle name="Normal 2 2 6 3 4 2 2" xfId="30545" xr:uid="{00000000-0005-0000-0000-000004330000}"/>
    <cellStyle name="Normal 2 2 6 3 4 3" xfId="22399" xr:uid="{00000000-0005-0000-0000-000005330000}"/>
    <cellStyle name="Normal 2 2 6 3 5" xfId="8950" xr:uid="{00000000-0005-0000-0000-000006330000}"/>
    <cellStyle name="Normal 2 2 6 3 5 2" xfId="25246" xr:uid="{00000000-0005-0000-0000-000007330000}"/>
    <cellStyle name="Normal 2 2 6 3 6" xfId="17100" xr:uid="{00000000-0005-0000-0000-000008330000}"/>
    <cellStyle name="Normal 2 2 6 4" xfId="1509" xr:uid="{00000000-0005-0000-0000-000009330000}"/>
    <cellStyle name="Normal 2 2 6 4 2" xfId="4143" xr:uid="{00000000-0005-0000-0000-00000A330000}"/>
    <cellStyle name="Normal 2 2 6 4 2 2" xfId="12289" xr:uid="{00000000-0005-0000-0000-00000B330000}"/>
    <cellStyle name="Normal 2 2 6 4 2 2 2" xfId="28585" xr:uid="{00000000-0005-0000-0000-00000C330000}"/>
    <cellStyle name="Normal 2 2 6 4 2 3" xfId="20439" xr:uid="{00000000-0005-0000-0000-00000D330000}"/>
    <cellStyle name="Normal 2 2 6 4 3" xfId="6808" xr:uid="{00000000-0005-0000-0000-00000E330000}"/>
    <cellStyle name="Normal 2 2 6 4 3 2" xfId="14954" xr:uid="{00000000-0005-0000-0000-00000F330000}"/>
    <cellStyle name="Normal 2 2 6 4 3 2 2" xfId="31250" xr:uid="{00000000-0005-0000-0000-000010330000}"/>
    <cellStyle name="Normal 2 2 6 4 3 3" xfId="23104" xr:uid="{00000000-0005-0000-0000-000011330000}"/>
    <cellStyle name="Normal 2 2 6 4 4" xfId="9655" xr:uid="{00000000-0005-0000-0000-000012330000}"/>
    <cellStyle name="Normal 2 2 6 4 4 2" xfId="25951" xr:uid="{00000000-0005-0000-0000-000013330000}"/>
    <cellStyle name="Normal 2 2 6 4 5" xfId="17805" xr:uid="{00000000-0005-0000-0000-000014330000}"/>
    <cellStyle name="Normal 2 2 6 5" xfId="2925" xr:uid="{00000000-0005-0000-0000-000015330000}"/>
    <cellStyle name="Normal 2 2 6 5 2" xfId="11071" xr:uid="{00000000-0005-0000-0000-000016330000}"/>
    <cellStyle name="Normal 2 2 6 5 2 2" xfId="27367" xr:uid="{00000000-0005-0000-0000-000017330000}"/>
    <cellStyle name="Normal 2 2 6 5 3" xfId="19221" xr:uid="{00000000-0005-0000-0000-000018330000}"/>
    <cellStyle name="Normal 2 2 6 6" xfId="5398" xr:uid="{00000000-0005-0000-0000-000019330000}"/>
    <cellStyle name="Normal 2 2 6 6 2" xfId="13544" xr:uid="{00000000-0005-0000-0000-00001A330000}"/>
    <cellStyle name="Normal 2 2 6 6 2 2" xfId="29840" xr:uid="{00000000-0005-0000-0000-00001B330000}"/>
    <cellStyle name="Normal 2 2 6 6 3" xfId="21694" xr:uid="{00000000-0005-0000-0000-00001C330000}"/>
    <cellStyle name="Normal 2 2 6 7" xfId="8245" xr:uid="{00000000-0005-0000-0000-00001D330000}"/>
    <cellStyle name="Normal 2 2 6 7 2" xfId="24541" xr:uid="{00000000-0005-0000-0000-00001E330000}"/>
    <cellStyle name="Normal 2 2 6 8" xfId="16395" xr:uid="{00000000-0005-0000-0000-00001F330000}"/>
    <cellStyle name="Normal 2 2 7" xfId="188" xr:uid="{00000000-0005-0000-0000-000020330000}"/>
    <cellStyle name="Normal 2 2 7 2" xfId="532" xr:uid="{00000000-0005-0000-0000-000021330000}"/>
    <cellStyle name="Normal 2 2 7 2 2" xfId="1238" xr:uid="{00000000-0005-0000-0000-000022330000}"/>
    <cellStyle name="Normal 2 2 7 2 2 2" xfId="2648" xr:uid="{00000000-0005-0000-0000-000023330000}"/>
    <cellStyle name="Normal 2 2 7 2 2 2 2" xfId="5122" xr:uid="{00000000-0005-0000-0000-000024330000}"/>
    <cellStyle name="Normal 2 2 7 2 2 2 2 2" xfId="13268" xr:uid="{00000000-0005-0000-0000-000025330000}"/>
    <cellStyle name="Normal 2 2 7 2 2 2 2 2 2" xfId="29564" xr:uid="{00000000-0005-0000-0000-000026330000}"/>
    <cellStyle name="Normal 2 2 7 2 2 2 2 3" xfId="21418" xr:uid="{00000000-0005-0000-0000-000027330000}"/>
    <cellStyle name="Normal 2 2 7 2 2 2 3" xfId="7947" xr:uid="{00000000-0005-0000-0000-000028330000}"/>
    <cellStyle name="Normal 2 2 7 2 2 2 3 2" xfId="16093" xr:uid="{00000000-0005-0000-0000-000029330000}"/>
    <cellStyle name="Normal 2 2 7 2 2 2 3 2 2" xfId="32389" xr:uid="{00000000-0005-0000-0000-00002A330000}"/>
    <cellStyle name="Normal 2 2 7 2 2 2 3 3" xfId="24243" xr:uid="{00000000-0005-0000-0000-00002B330000}"/>
    <cellStyle name="Normal 2 2 7 2 2 2 4" xfId="10794" xr:uid="{00000000-0005-0000-0000-00002C330000}"/>
    <cellStyle name="Normal 2 2 7 2 2 2 4 2" xfId="27090" xr:uid="{00000000-0005-0000-0000-00002D330000}"/>
    <cellStyle name="Normal 2 2 7 2 2 2 5" xfId="18944" xr:uid="{00000000-0005-0000-0000-00002E330000}"/>
    <cellStyle name="Normal 2 2 7 2 2 3" xfId="3904" xr:uid="{00000000-0005-0000-0000-00002F330000}"/>
    <cellStyle name="Normal 2 2 7 2 2 3 2" xfId="12050" xr:uid="{00000000-0005-0000-0000-000030330000}"/>
    <cellStyle name="Normal 2 2 7 2 2 3 2 2" xfId="28346" xr:uid="{00000000-0005-0000-0000-000031330000}"/>
    <cellStyle name="Normal 2 2 7 2 2 3 3" xfId="20200" xr:uid="{00000000-0005-0000-0000-000032330000}"/>
    <cellStyle name="Normal 2 2 7 2 2 4" xfId="6537" xr:uid="{00000000-0005-0000-0000-000033330000}"/>
    <cellStyle name="Normal 2 2 7 2 2 4 2" xfId="14683" xr:uid="{00000000-0005-0000-0000-000034330000}"/>
    <cellStyle name="Normal 2 2 7 2 2 4 2 2" xfId="30979" xr:uid="{00000000-0005-0000-0000-000035330000}"/>
    <cellStyle name="Normal 2 2 7 2 2 4 3" xfId="22833" xr:uid="{00000000-0005-0000-0000-000036330000}"/>
    <cellStyle name="Normal 2 2 7 2 2 5" xfId="9384" xr:uid="{00000000-0005-0000-0000-000037330000}"/>
    <cellStyle name="Normal 2 2 7 2 2 5 2" xfId="25680" xr:uid="{00000000-0005-0000-0000-000038330000}"/>
    <cellStyle name="Normal 2 2 7 2 2 6" xfId="17534" xr:uid="{00000000-0005-0000-0000-000039330000}"/>
    <cellStyle name="Normal 2 2 7 2 3" xfId="1943" xr:uid="{00000000-0005-0000-0000-00003A330000}"/>
    <cellStyle name="Normal 2 2 7 2 3 2" xfId="4513" xr:uid="{00000000-0005-0000-0000-00003B330000}"/>
    <cellStyle name="Normal 2 2 7 2 3 2 2" xfId="12659" xr:uid="{00000000-0005-0000-0000-00003C330000}"/>
    <cellStyle name="Normal 2 2 7 2 3 2 2 2" xfId="28955" xr:uid="{00000000-0005-0000-0000-00003D330000}"/>
    <cellStyle name="Normal 2 2 7 2 3 2 3" xfId="20809" xr:uid="{00000000-0005-0000-0000-00003E330000}"/>
    <cellStyle name="Normal 2 2 7 2 3 3" xfId="7242" xr:uid="{00000000-0005-0000-0000-00003F330000}"/>
    <cellStyle name="Normal 2 2 7 2 3 3 2" xfId="15388" xr:uid="{00000000-0005-0000-0000-000040330000}"/>
    <cellStyle name="Normal 2 2 7 2 3 3 2 2" xfId="31684" xr:uid="{00000000-0005-0000-0000-000041330000}"/>
    <cellStyle name="Normal 2 2 7 2 3 3 3" xfId="23538" xr:uid="{00000000-0005-0000-0000-000042330000}"/>
    <cellStyle name="Normal 2 2 7 2 3 4" xfId="10089" xr:uid="{00000000-0005-0000-0000-000043330000}"/>
    <cellStyle name="Normal 2 2 7 2 3 4 2" xfId="26385" xr:uid="{00000000-0005-0000-0000-000044330000}"/>
    <cellStyle name="Normal 2 2 7 2 3 5" xfId="18239" xr:uid="{00000000-0005-0000-0000-000045330000}"/>
    <cellStyle name="Normal 2 2 7 2 4" xfId="3295" xr:uid="{00000000-0005-0000-0000-000046330000}"/>
    <cellStyle name="Normal 2 2 7 2 4 2" xfId="11441" xr:uid="{00000000-0005-0000-0000-000047330000}"/>
    <cellStyle name="Normal 2 2 7 2 4 2 2" xfId="27737" xr:uid="{00000000-0005-0000-0000-000048330000}"/>
    <cellStyle name="Normal 2 2 7 2 4 3" xfId="19591" xr:uid="{00000000-0005-0000-0000-000049330000}"/>
    <cellStyle name="Normal 2 2 7 2 5" xfId="5832" xr:uid="{00000000-0005-0000-0000-00004A330000}"/>
    <cellStyle name="Normal 2 2 7 2 5 2" xfId="13978" xr:uid="{00000000-0005-0000-0000-00004B330000}"/>
    <cellStyle name="Normal 2 2 7 2 5 2 2" xfId="30274" xr:uid="{00000000-0005-0000-0000-00004C330000}"/>
    <cellStyle name="Normal 2 2 7 2 5 3" xfId="22128" xr:uid="{00000000-0005-0000-0000-00004D330000}"/>
    <cellStyle name="Normal 2 2 7 2 6" xfId="8679" xr:uid="{00000000-0005-0000-0000-00004E330000}"/>
    <cellStyle name="Normal 2 2 7 2 6 2" xfId="24975" xr:uid="{00000000-0005-0000-0000-00004F330000}"/>
    <cellStyle name="Normal 2 2 7 2 7" xfId="16829" xr:uid="{00000000-0005-0000-0000-000050330000}"/>
    <cellStyle name="Normal 2 2 7 3" xfId="894" xr:uid="{00000000-0005-0000-0000-000051330000}"/>
    <cellStyle name="Normal 2 2 7 3 2" xfId="2304" xr:uid="{00000000-0005-0000-0000-000052330000}"/>
    <cellStyle name="Normal 2 2 7 3 2 2" xfId="4826" xr:uid="{00000000-0005-0000-0000-000053330000}"/>
    <cellStyle name="Normal 2 2 7 3 2 2 2" xfId="12972" xr:uid="{00000000-0005-0000-0000-000054330000}"/>
    <cellStyle name="Normal 2 2 7 3 2 2 2 2" xfId="29268" xr:uid="{00000000-0005-0000-0000-000055330000}"/>
    <cellStyle name="Normal 2 2 7 3 2 2 3" xfId="21122" xr:uid="{00000000-0005-0000-0000-000056330000}"/>
    <cellStyle name="Normal 2 2 7 3 2 3" xfId="7603" xr:uid="{00000000-0005-0000-0000-000057330000}"/>
    <cellStyle name="Normal 2 2 7 3 2 3 2" xfId="15749" xr:uid="{00000000-0005-0000-0000-000058330000}"/>
    <cellStyle name="Normal 2 2 7 3 2 3 2 2" xfId="32045" xr:uid="{00000000-0005-0000-0000-000059330000}"/>
    <cellStyle name="Normal 2 2 7 3 2 3 3" xfId="23899" xr:uid="{00000000-0005-0000-0000-00005A330000}"/>
    <cellStyle name="Normal 2 2 7 3 2 4" xfId="10450" xr:uid="{00000000-0005-0000-0000-00005B330000}"/>
    <cellStyle name="Normal 2 2 7 3 2 4 2" xfId="26746" xr:uid="{00000000-0005-0000-0000-00005C330000}"/>
    <cellStyle name="Normal 2 2 7 3 2 5" xfId="18600" xr:uid="{00000000-0005-0000-0000-00005D330000}"/>
    <cellStyle name="Normal 2 2 7 3 3" xfId="3608" xr:uid="{00000000-0005-0000-0000-00005E330000}"/>
    <cellStyle name="Normal 2 2 7 3 3 2" xfId="11754" xr:uid="{00000000-0005-0000-0000-00005F330000}"/>
    <cellStyle name="Normal 2 2 7 3 3 2 2" xfId="28050" xr:uid="{00000000-0005-0000-0000-000060330000}"/>
    <cellStyle name="Normal 2 2 7 3 3 3" xfId="19904" xr:uid="{00000000-0005-0000-0000-000061330000}"/>
    <cellStyle name="Normal 2 2 7 3 4" xfId="6193" xr:uid="{00000000-0005-0000-0000-000062330000}"/>
    <cellStyle name="Normal 2 2 7 3 4 2" xfId="14339" xr:uid="{00000000-0005-0000-0000-000063330000}"/>
    <cellStyle name="Normal 2 2 7 3 4 2 2" xfId="30635" xr:uid="{00000000-0005-0000-0000-000064330000}"/>
    <cellStyle name="Normal 2 2 7 3 4 3" xfId="22489" xr:uid="{00000000-0005-0000-0000-000065330000}"/>
    <cellStyle name="Normal 2 2 7 3 5" xfId="9040" xr:uid="{00000000-0005-0000-0000-000066330000}"/>
    <cellStyle name="Normal 2 2 7 3 5 2" xfId="25336" xr:uid="{00000000-0005-0000-0000-000067330000}"/>
    <cellStyle name="Normal 2 2 7 3 6" xfId="17190" xr:uid="{00000000-0005-0000-0000-000068330000}"/>
    <cellStyle name="Normal 2 2 7 4" xfId="1599" xr:uid="{00000000-0005-0000-0000-000069330000}"/>
    <cellStyle name="Normal 2 2 7 4 2" xfId="4217" xr:uid="{00000000-0005-0000-0000-00006A330000}"/>
    <cellStyle name="Normal 2 2 7 4 2 2" xfId="12363" xr:uid="{00000000-0005-0000-0000-00006B330000}"/>
    <cellStyle name="Normal 2 2 7 4 2 2 2" xfId="28659" xr:uid="{00000000-0005-0000-0000-00006C330000}"/>
    <cellStyle name="Normal 2 2 7 4 2 3" xfId="20513" xr:uid="{00000000-0005-0000-0000-00006D330000}"/>
    <cellStyle name="Normal 2 2 7 4 3" xfId="6898" xr:uid="{00000000-0005-0000-0000-00006E330000}"/>
    <cellStyle name="Normal 2 2 7 4 3 2" xfId="15044" xr:uid="{00000000-0005-0000-0000-00006F330000}"/>
    <cellStyle name="Normal 2 2 7 4 3 2 2" xfId="31340" xr:uid="{00000000-0005-0000-0000-000070330000}"/>
    <cellStyle name="Normal 2 2 7 4 3 3" xfId="23194" xr:uid="{00000000-0005-0000-0000-000071330000}"/>
    <cellStyle name="Normal 2 2 7 4 4" xfId="9745" xr:uid="{00000000-0005-0000-0000-000072330000}"/>
    <cellStyle name="Normal 2 2 7 4 4 2" xfId="26041" xr:uid="{00000000-0005-0000-0000-000073330000}"/>
    <cellStyle name="Normal 2 2 7 4 5" xfId="17895" xr:uid="{00000000-0005-0000-0000-000074330000}"/>
    <cellStyle name="Normal 2 2 7 5" xfId="2999" xr:uid="{00000000-0005-0000-0000-000075330000}"/>
    <cellStyle name="Normal 2 2 7 5 2" xfId="11145" xr:uid="{00000000-0005-0000-0000-000076330000}"/>
    <cellStyle name="Normal 2 2 7 5 2 2" xfId="27441" xr:uid="{00000000-0005-0000-0000-000077330000}"/>
    <cellStyle name="Normal 2 2 7 5 3" xfId="19295" xr:uid="{00000000-0005-0000-0000-000078330000}"/>
    <cellStyle name="Normal 2 2 7 6" xfId="5488" xr:uid="{00000000-0005-0000-0000-000079330000}"/>
    <cellStyle name="Normal 2 2 7 6 2" xfId="13634" xr:uid="{00000000-0005-0000-0000-00007A330000}"/>
    <cellStyle name="Normal 2 2 7 6 2 2" xfId="29930" xr:uid="{00000000-0005-0000-0000-00007B330000}"/>
    <cellStyle name="Normal 2 2 7 6 3" xfId="21784" xr:uid="{00000000-0005-0000-0000-00007C330000}"/>
    <cellStyle name="Normal 2 2 7 7" xfId="8335" xr:uid="{00000000-0005-0000-0000-00007D330000}"/>
    <cellStyle name="Normal 2 2 7 7 2" xfId="24631" xr:uid="{00000000-0005-0000-0000-00007E330000}"/>
    <cellStyle name="Normal 2 2 7 8" xfId="16485" xr:uid="{00000000-0005-0000-0000-00007F330000}"/>
    <cellStyle name="Normal 2 2 8" xfId="262" xr:uid="{00000000-0005-0000-0000-000080330000}"/>
    <cellStyle name="Normal 2 2 8 2" xfId="606" xr:uid="{00000000-0005-0000-0000-000081330000}"/>
    <cellStyle name="Normal 2 2 8 2 2" xfId="1312" xr:uid="{00000000-0005-0000-0000-000082330000}"/>
    <cellStyle name="Normal 2 2 8 2 2 2" xfId="2722" xr:uid="{00000000-0005-0000-0000-000083330000}"/>
    <cellStyle name="Normal 2 2 8 2 2 2 2" xfId="5196" xr:uid="{00000000-0005-0000-0000-000084330000}"/>
    <cellStyle name="Normal 2 2 8 2 2 2 2 2" xfId="13342" xr:uid="{00000000-0005-0000-0000-000085330000}"/>
    <cellStyle name="Normal 2 2 8 2 2 2 2 2 2" xfId="29638" xr:uid="{00000000-0005-0000-0000-000086330000}"/>
    <cellStyle name="Normal 2 2 8 2 2 2 2 3" xfId="21492" xr:uid="{00000000-0005-0000-0000-000087330000}"/>
    <cellStyle name="Normal 2 2 8 2 2 2 3" xfId="8021" xr:uid="{00000000-0005-0000-0000-000088330000}"/>
    <cellStyle name="Normal 2 2 8 2 2 2 3 2" xfId="16167" xr:uid="{00000000-0005-0000-0000-000089330000}"/>
    <cellStyle name="Normal 2 2 8 2 2 2 3 2 2" xfId="32463" xr:uid="{00000000-0005-0000-0000-00008A330000}"/>
    <cellStyle name="Normal 2 2 8 2 2 2 3 3" xfId="24317" xr:uid="{00000000-0005-0000-0000-00008B330000}"/>
    <cellStyle name="Normal 2 2 8 2 2 2 4" xfId="10868" xr:uid="{00000000-0005-0000-0000-00008C330000}"/>
    <cellStyle name="Normal 2 2 8 2 2 2 4 2" xfId="27164" xr:uid="{00000000-0005-0000-0000-00008D330000}"/>
    <cellStyle name="Normal 2 2 8 2 2 2 5" xfId="19018" xr:uid="{00000000-0005-0000-0000-00008E330000}"/>
    <cellStyle name="Normal 2 2 8 2 2 3" xfId="3978" xr:uid="{00000000-0005-0000-0000-00008F330000}"/>
    <cellStyle name="Normal 2 2 8 2 2 3 2" xfId="12124" xr:uid="{00000000-0005-0000-0000-000090330000}"/>
    <cellStyle name="Normal 2 2 8 2 2 3 2 2" xfId="28420" xr:uid="{00000000-0005-0000-0000-000091330000}"/>
    <cellStyle name="Normal 2 2 8 2 2 3 3" xfId="20274" xr:uid="{00000000-0005-0000-0000-000092330000}"/>
    <cellStyle name="Normal 2 2 8 2 2 4" xfId="6611" xr:uid="{00000000-0005-0000-0000-000093330000}"/>
    <cellStyle name="Normal 2 2 8 2 2 4 2" xfId="14757" xr:uid="{00000000-0005-0000-0000-000094330000}"/>
    <cellStyle name="Normal 2 2 8 2 2 4 2 2" xfId="31053" xr:uid="{00000000-0005-0000-0000-000095330000}"/>
    <cellStyle name="Normal 2 2 8 2 2 4 3" xfId="22907" xr:uid="{00000000-0005-0000-0000-000096330000}"/>
    <cellStyle name="Normal 2 2 8 2 2 5" xfId="9458" xr:uid="{00000000-0005-0000-0000-000097330000}"/>
    <cellStyle name="Normal 2 2 8 2 2 5 2" xfId="25754" xr:uid="{00000000-0005-0000-0000-000098330000}"/>
    <cellStyle name="Normal 2 2 8 2 2 6" xfId="17608" xr:uid="{00000000-0005-0000-0000-000099330000}"/>
    <cellStyle name="Normal 2 2 8 2 3" xfId="2017" xr:uid="{00000000-0005-0000-0000-00009A330000}"/>
    <cellStyle name="Normal 2 2 8 2 3 2" xfId="4587" xr:uid="{00000000-0005-0000-0000-00009B330000}"/>
    <cellStyle name="Normal 2 2 8 2 3 2 2" xfId="12733" xr:uid="{00000000-0005-0000-0000-00009C330000}"/>
    <cellStyle name="Normal 2 2 8 2 3 2 2 2" xfId="29029" xr:uid="{00000000-0005-0000-0000-00009D330000}"/>
    <cellStyle name="Normal 2 2 8 2 3 2 3" xfId="20883" xr:uid="{00000000-0005-0000-0000-00009E330000}"/>
    <cellStyle name="Normal 2 2 8 2 3 3" xfId="7316" xr:uid="{00000000-0005-0000-0000-00009F330000}"/>
    <cellStyle name="Normal 2 2 8 2 3 3 2" xfId="15462" xr:uid="{00000000-0005-0000-0000-0000A0330000}"/>
    <cellStyle name="Normal 2 2 8 2 3 3 2 2" xfId="31758" xr:uid="{00000000-0005-0000-0000-0000A1330000}"/>
    <cellStyle name="Normal 2 2 8 2 3 3 3" xfId="23612" xr:uid="{00000000-0005-0000-0000-0000A2330000}"/>
    <cellStyle name="Normal 2 2 8 2 3 4" xfId="10163" xr:uid="{00000000-0005-0000-0000-0000A3330000}"/>
    <cellStyle name="Normal 2 2 8 2 3 4 2" xfId="26459" xr:uid="{00000000-0005-0000-0000-0000A4330000}"/>
    <cellStyle name="Normal 2 2 8 2 3 5" xfId="18313" xr:uid="{00000000-0005-0000-0000-0000A5330000}"/>
    <cellStyle name="Normal 2 2 8 2 4" xfId="3369" xr:uid="{00000000-0005-0000-0000-0000A6330000}"/>
    <cellStyle name="Normal 2 2 8 2 4 2" xfId="11515" xr:uid="{00000000-0005-0000-0000-0000A7330000}"/>
    <cellStyle name="Normal 2 2 8 2 4 2 2" xfId="27811" xr:uid="{00000000-0005-0000-0000-0000A8330000}"/>
    <cellStyle name="Normal 2 2 8 2 4 3" xfId="19665" xr:uid="{00000000-0005-0000-0000-0000A9330000}"/>
    <cellStyle name="Normal 2 2 8 2 5" xfId="5906" xr:uid="{00000000-0005-0000-0000-0000AA330000}"/>
    <cellStyle name="Normal 2 2 8 2 5 2" xfId="14052" xr:uid="{00000000-0005-0000-0000-0000AB330000}"/>
    <cellStyle name="Normal 2 2 8 2 5 2 2" xfId="30348" xr:uid="{00000000-0005-0000-0000-0000AC330000}"/>
    <cellStyle name="Normal 2 2 8 2 5 3" xfId="22202" xr:uid="{00000000-0005-0000-0000-0000AD330000}"/>
    <cellStyle name="Normal 2 2 8 2 6" xfId="8753" xr:uid="{00000000-0005-0000-0000-0000AE330000}"/>
    <cellStyle name="Normal 2 2 8 2 6 2" xfId="25049" xr:uid="{00000000-0005-0000-0000-0000AF330000}"/>
    <cellStyle name="Normal 2 2 8 2 7" xfId="16903" xr:uid="{00000000-0005-0000-0000-0000B0330000}"/>
    <cellStyle name="Normal 2 2 8 3" xfId="968" xr:uid="{00000000-0005-0000-0000-0000B1330000}"/>
    <cellStyle name="Normal 2 2 8 3 2" xfId="2378" xr:uid="{00000000-0005-0000-0000-0000B2330000}"/>
    <cellStyle name="Normal 2 2 8 3 2 2" xfId="4900" xr:uid="{00000000-0005-0000-0000-0000B3330000}"/>
    <cellStyle name="Normal 2 2 8 3 2 2 2" xfId="13046" xr:uid="{00000000-0005-0000-0000-0000B4330000}"/>
    <cellStyle name="Normal 2 2 8 3 2 2 2 2" xfId="29342" xr:uid="{00000000-0005-0000-0000-0000B5330000}"/>
    <cellStyle name="Normal 2 2 8 3 2 2 3" xfId="21196" xr:uid="{00000000-0005-0000-0000-0000B6330000}"/>
    <cellStyle name="Normal 2 2 8 3 2 3" xfId="7677" xr:uid="{00000000-0005-0000-0000-0000B7330000}"/>
    <cellStyle name="Normal 2 2 8 3 2 3 2" xfId="15823" xr:uid="{00000000-0005-0000-0000-0000B8330000}"/>
    <cellStyle name="Normal 2 2 8 3 2 3 2 2" xfId="32119" xr:uid="{00000000-0005-0000-0000-0000B9330000}"/>
    <cellStyle name="Normal 2 2 8 3 2 3 3" xfId="23973" xr:uid="{00000000-0005-0000-0000-0000BA330000}"/>
    <cellStyle name="Normal 2 2 8 3 2 4" xfId="10524" xr:uid="{00000000-0005-0000-0000-0000BB330000}"/>
    <cellStyle name="Normal 2 2 8 3 2 4 2" xfId="26820" xr:uid="{00000000-0005-0000-0000-0000BC330000}"/>
    <cellStyle name="Normal 2 2 8 3 2 5" xfId="18674" xr:uid="{00000000-0005-0000-0000-0000BD330000}"/>
    <cellStyle name="Normal 2 2 8 3 3" xfId="3682" xr:uid="{00000000-0005-0000-0000-0000BE330000}"/>
    <cellStyle name="Normal 2 2 8 3 3 2" xfId="11828" xr:uid="{00000000-0005-0000-0000-0000BF330000}"/>
    <cellStyle name="Normal 2 2 8 3 3 2 2" xfId="28124" xr:uid="{00000000-0005-0000-0000-0000C0330000}"/>
    <cellStyle name="Normal 2 2 8 3 3 3" xfId="19978" xr:uid="{00000000-0005-0000-0000-0000C1330000}"/>
    <cellStyle name="Normal 2 2 8 3 4" xfId="6267" xr:uid="{00000000-0005-0000-0000-0000C2330000}"/>
    <cellStyle name="Normal 2 2 8 3 4 2" xfId="14413" xr:uid="{00000000-0005-0000-0000-0000C3330000}"/>
    <cellStyle name="Normal 2 2 8 3 4 2 2" xfId="30709" xr:uid="{00000000-0005-0000-0000-0000C4330000}"/>
    <cellStyle name="Normal 2 2 8 3 4 3" xfId="22563" xr:uid="{00000000-0005-0000-0000-0000C5330000}"/>
    <cellStyle name="Normal 2 2 8 3 5" xfId="9114" xr:uid="{00000000-0005-0000-0000-0000C6330000}"/>
    <cellStyle name="Normal 2 2 8 3 5 2" xfId="25410" xr:uid="{00000000-0005-0000-0000-0000C7330000}"/>
    <cellStyle name="Normal 2 2 8 3 6" xfId="17264" xr:uid="{00000000-0005-0000-0000-0000C8330000}"/>
    <cellStyle name="Normal 2 2 8 4" xfId="1673" xr:uid="{00000000-0005-0000-0000-0000C9330000}"/>
    <cellStyle name="Normal 2 2 8 4 2" xfId="4291" xr:uid="{00000000-0005-0000-0000-0000CA330000}"/>
    <cellStyle name="Normal 2 2 8 4 2 2" xfId="12437" xr:uid="{00000000-0005-0000-0000-0000CB330000}"/>
    <cellStyle name="Normal 2 2 8 4 2 2 2" xfId="28733" xr:uid="{00000000-0005-0000-0000-0000CC330000}"/>
    <cellStyle name="Normal 2 2 8 4 2 3" xfId="20587" xr:uid="{00000000-0005-0000-0000-0000CD330000}"/>
    <cellStyle name="Normal 2 2 8 4 3" xfId="6972" xr:uid="{00000000-0005-0000-0000-0000CE330000}"/>
    <cellStyle name="Normal 2 2 8 4 3 2" xfId="15118" xr:uid="{00000000-0005-0000-0000-0000CF330000}"/>
    <cellStyle name="Normal 2 2 8 4 3 2 2" xfId="31414" xr:uid="{00000000-0005-0000-0000-0000D0330000}"/>
    <cellStyle name="Normal 2 2 8 4 3 3" xfId="23268" xr:uid="{00000000-0005-0000-0000-0000D1330000}"/>
    <cellStyle name="Normal 2 2 8 4 4" xfId="9819" xr:uid="{00000000-0005-0000-0000-0000D2330000}"/>
    <cellStyle name="Normal 2 2 8 4 4 2" xfId="26115" xr:uid="{00000000-0005-0000-0000-0000D3330000}"/>
    <cellStyle name="Normal 2 2 8 4 5" xfId="17969" xr:uid="{00000000-0005-0000-0000-0000D4330000}"/>
    <cellStyle name="Normal 2 2 8 5" xfId="3073" xr:uid="{00000000-0005-0000-0000-0000D5330000}"/>
    <cellStyle name="Normal 2 2 8 5 2" xfId="11219" xr:uid="{00000000-0005-0000-0000-0000D6330000}"/>
    <cellStyle name="Normal 2 2 8 5 2 2" xfId="27515" xr:uid="{00000000-0005-0000-0000-0000D7330000}"/>
    <cellStyle name="Normal 2 2 8 5 3" xfId="19369" xr:uid="{00000000-0005-0000-0000-0000D8330000}"/>
    <cellStyle name="Normal 2 2 8 6" xfId="5562" xr:uid="{00000000-0005-0000-0000-0000D9330000}"/>
    <cellStyle name="Normal 2 2 8 6 2" xfId="13708" xr:uid="{00000000-0005-0000-0000-0000DA330000}"/>
    <cellStyle name="Normal 2 2 8 6 2 2" xfId="30004" xr:uid="{00000000-0005-0000-0000-0000DB330000}"/>
    <cellStyle name="Normal 2 2 8 6 3" xfId="21858" xr:uid="{00000000-0005-0000-0000-0000DC330000}"/>
    <cellStyle name="Normal 2 2 8 7" xfId="8409" xr:uid="{00000000-0005-0000-0000-0000DD330000}"/>
    <cellStyle name="Normal 2 2 8 7 2" xfId="24705" xr:uid="{00000000-0005-0000-0000-0000DE330000}"/>
    <cellStyle name="Normal 2 2 8 8" xfId="16559" xr:uid="{00000000-0005-0000-0000-0000DF330000}"/>
    <cellStyle name="Normal 2 2 9" xfId="352" xr:uid="{00000000-0005-0000-0000-0000E0330000}"/>
    <cellStyle name="Normal 2 2 9 2" xfId="1058" xr:uid="{00000000-0005-0000-0000-0000E1330000}"/>
    <cellStyle name="Normal 2 2 9 2 2" xfId="2468" xr:uid="{00000000-0005-0000-0000-0000E2330000}"/>
    <cellStyle name="Normal 2 2 9 2 2 2" xfId="4974" xr:uid="{00000000-0005-0000-0000-0000E3330000}"/>
    <cellStyle name="Normal 2 2 9 2 2 2 2" xfId="13120" xr:uid="{00000000-0005-0000-0000-0000E4330000}"/>
    <cellStyle name="Normal 2 2 9 2 2 2 2 2" xfId="29416" xr:uid="{00000000-0005-0000-0000-0000E5330000}"/>
    <cellStyle name="Normal 2 2 9 2 2 2 3" xfId="21270" xr:uid="{00000000-0005-0000-0000-0000E6330000}"/>
    <cellStyle name="Normal 2 2 9 2 2 3" xfId="7767" xr:uid="{00000000-0005-0000-0000-0000E7330000}"/>
    <cellStyle name="Normal 2 2 9 2 2 3 2" xfId="15913" xr:uid="{00000000-0005-0000-0000-0000E8330000}"/>
    <cellStyle name="Normal 2 2 9 2 2 3 2 2" xfId="32209" xr:uid="{00000000-0005-0000-0000-0000E9330000}"/>
    <cellStyle name="Normal 2 2 9 2 2 3 3" xfId="24063" xr:uid="{00000000-0005-0000-0000-0000EA330000}"/>
    <cellStyle name="Normal 2 2 9 2 2 4" xfId="10614" xr:uid="{00000000-0005-0000-0000-0000EB330000}"/>
    <cellStyle name="Normal 2 2 9 2 2 4 2" xfId="26910" xr:uid="{00000000-0005-0000-0000-0000EC330000}"/>
    <cellStyle name="Normal 2 2 9 2 2 5" xfId="18764" xr:uid="{00000000-0005-0000-0000-0000ED330000}"/>
    <cellStyle name="Normal 2 2 9 2 3" xfId="3756" xr:uid="{00000000-0005-0000-0000-0000EE330000}"/>
    <cellStyle name="Normal 2 2 9 2 3 2" xfId="11902" xr:uid="{00000000-0005-0000-0000-0000EF330000}"/>
    <cellStyle name="Normal 2 2 9 2 3 2 2" xfId="28198" xr:uid="{00000000-0005-0000-0000-0000F0330000}"/>
    <cellStyle name="Normal 2 2 9 2 3 3" xfId="20052" xr:uid="{00000000-0005-0000-0000-0000F1330000}"/>
    <cellStyle name="Normal 2 2 9 2 4" xfId="6357" xr:uid="{00000000-0005-0000-0000-0000F2330000}"/>
    <cellStyle name="Normal 2 2 9 2 4 2" xfId="14503" xr:uid="{00000000-0005-0000-0000-0000F3330000}"/>
    <cellStyle name="Normal 2 2 9 2 4 2 2" xfId="30799" xr:uid="{00000000-0005-0000-0000-0000F4330000}"/>
    <cellStyle name="Normal 2 2 9 2 4 3" xfId="22653" xr:uid="{00000000-0005-0000-0000-0000F5330000}"/>
    <cellStyle name="Normal 2 2 9 2 5" xfId="9204" xr:uid="{00000000-0005-0000-0000-0000F6330000}"/>
    <cellStyle name="Normal 2 2 9 2 5 2" xfId="25500" xr:uid="{00000000-0005-0000-0000-0000F7330000}"/>
    <cellStyle name="Normal 2 2 9 2 6" xfId="17354" xr:uid="{00000000-0005-0000-0000-0000F8330000}"/>
    <cellStyle name="Normal 2 2 9 3" xfId="1763" xr:uid="{00000000-0005-0000-0000-0000F9330000}"/>
    <cellStyle name="Normal 2 2 9 3 2" xfId="4365" xr:uid="{00000000-0005-0000-0000-0000FA330000}"/>
    <cellStyle name="Normal 2 2 9 3 2 2" xfId="12511" xr:uid="{00000000-0005-0000-0000-0000FB330000}"/>
    <cellStyle name="Normal 2 2 9 3 2 2 2" xfId="28807" xr:uid="{00000000-0005-0000-0000-0000FC330000}"/>
    <cellStyle name="Normal 2 2 9 3 2 3" xfId="20661" xr:uid="{00000000-0005-0000-0000-0000FD330000}"/>
    <cellStyle name="Normal 2 2 9 3 3" xfId="7062" xr:uid="{00000000-0005-0000-0000-0000FE330000}"/>
    <cellStyle name="Normal 2 2 9 3 3 2" xfId="15208" xr:uid="{00000000-0005-0000-0000-0000FF330000}"/>
    <cellStyle name="Normal 2 2 9 3 3 2 2" xfId="31504" xr:uid="{00000000-0005-0000-0000-000000340000}"/>
    <cellStyle name="Normal 2 2 9 3 3 3" xfId="23358" xr:uid="{00000000-0005-0000-0000-000001340000}"/>
    <cellStyle name="Normal 2 2 9 3 4" xfId="9909" xr:uid="{00000000-0005-0000-0000-000002340000}"/>
    <cellStyle name="Normal 2 2 9 3 4 2" xfId="26205" xr:uid="{00000000-0005-0000-0000-000003340000}"/>
    <cellStyle name="Normal 2 2 9 3 5" xfId="18059" xr:uid="{00000000-0005-0000-0000-000004340000}"/>
    <cellStyle name="Normal 2 2 9 4" xfId="3147" xr:uid="{00000000-0005-0000-0000-000005340000}"/>
    <cellStyle name="Normal 2 2 9 4 2" xfId="11293" xr:uid="{00000000-0005-0000-0000-000006340000}"/>
    <cellStyle name="Normal 2 2 9 4 2 2" xfId="27589" xr:uid="{00000000-0005-0000-0000-000007340000}"/>
    <cellStyle name="Normal 2 2 9 4 3" xfId="19443" xr:uid="{00000000-0005-0000-0000-000008340000}"/>
    <cellStyle name="Normal 2 2 9 5" xfId="5652" xr:uid="{00000000-0005-0000-0000-000009340000}"/>
    <cellStyle name="Normal 2 2 9 5 2" xfId="13798" xr:uid="{00000000-0005-0000-0000-00000A340000}"/>
    <cellStyle name="Normal 2 2 9 5 2 2" xfId="30094" xr:uid="{00000000-0005-0000-0000-00000B340000}"/>
    <cellStyle name="Normal 2 2 9 5 3" xfId="21948" xr:uid="{00000000-0005-0000-0000-00000C340000}"/>
    <cellStyle name="Normal 2 2 9 6" xfId="8499" xr:uid="{00000000-0005-0000-0000-00000D340000}"/>
    <cellStyle name="Normal 2 2 9 6 2" xfId="24795" xr:uid="{00000000-0005-0000-0000-00000E340000}"/>
    <cellStyle name="Normal 2 2 9 7" xfId="16649" xr:uid="{00000000-0005-0000-0000-00000F340000}"/>
    <cellStyle name="Normal 2 3" xfId="8" xr:uid="{00000000-0005-0000-0000-000010340000}"/>
    <cellStyle name="Normal 2 3 10" xfId="716" xr:uid="{00000000-0005-0000-0000-000011340000}"/>
    <cellStyle name="Normal 2 3 10 2" xfId="2126" xr:uid="{00000000-0005-0000-0000-000012340000}"/>
    <cellStyle name="Normal 2 3 10 2 2" xfId="4679" xr:uid="{00000000-0005-0000-0000-000013340000}"/>
    <cellStyle name="Normal 2 3 10 2 2 2" xfId="12825" xr:uid="{00000000-0005-0000-0000-000014340000}"/>
    <cellStyle name="Normal 2 3 10 2 2 2 2" xfId="29121" xr:uid="{00000000-0005-0000-0000-000015340000}"/>
    <cellStyle name="Normal 2 3 10 2 2 3" xfId="20975" xr:uid="{00000000-0005-0000-0000-000016340000}"/>
    <cellStyle name="Normal 2 3 10 2 3" xfId="7425" xr:uid="{00000000-0005-0000-0000-000017340000}"/>
    <cellStyle name="Normal 2 3 10 2 3 2" xfId="15571" xr:uid="{00000000-0005-0000-0000-000018340000}"/>
    <cellStyle name="Normal 2 3 10 2 3 2 2" xfId="31867" xr:uid="{00000000-0005-0000-0000-000019340000}"/>
    <cellStyle name="Normal 2 3 10 2 3 3" xfId="23721" xr:uid="{00000000-0005-0000-0000-00001A340000}"/>
    <cellStyle name="Normal 2 3 10 2 4" xfId="10272" xr:uid="{00000000-0005-0000-0000-00001B340000}"/>
    <cellStyle name="Normal 2 3 10 2 4 2" xfId="26568" xr:uid="{00000000-0005-0000-0000-00001C340000}"/>
    <cellStyle name="Normal 2 3 10 2 5" xfId="18422" xr:uid="{00000000-0005-0000-0000-00001D340000}"/>
    <cellStyle name="Normal 2 3 10 3" xfId="3461" xr:uid="{00000000-0005-0000-0000-00001E340000}"/>
    <cellStyle name="Normal 2 3 10 3 2" xfId="11607" xr:uid="{00000000-0005-0000-0000-00001F340000}"/>
    <cellStyle name="Normal 2 3 10 3 2 2" xfId="27903" xr:uid="{00000000-0005-0000-0000-000020340000}"/>
    <cellStyle name="Normal 2 3 10 3 3" xfId="19757" xr:uid="{00000000-0005-0000-0000-000021340000}"/>
    <cellStyle name="Normal 2 3 10 4" xfId="6015" xr:uid="{00000000-0005-0000-0000-000022340000}"/>
    <cellStyle name="Normal 2 3 10 4 2" xfId="14161" xr:uid="{00000000-0005-0000-0000-000023340000}"/>
    <cellStyle name="Normal 2 3 10 4 2 2" xfId="30457" xr:uid="{00000000-0005-0000-0000-000024340000}"/>
    <cellStyle name="Normal 2 3 10 4 3" xfId="22311" xr:uid="{00000000-0005-0000-0000-000025340000}"/>
    <cellStyle name="Normal 2 3 10 5" xfId="8862" xr:uid="{00000000-0005-0000-0000-000026340000}"/>
    <cellStyle name="Normal 2 3 10 5 2" xfId="25158" xr:uid="{00000000-0005-0000-0000-000027340000}"/>
    <cellStyle name="Normal 2 3 10 6" xfId="17012" xr:uid="{00000000-0005-0000-0000-000028340000}"/>
    <cellStyle name="Normal 2 3 11" xfId="1421" xr:uid="{00000000-0005-0000-0000-000029340000}"/>
    <cellStyle name="Normal 2 3 11 2" xfId="4070" xr:uid="{00000000-0005-0000-0000-00002A340000}"/>
    <cellStyle name="Normal 2 3 11 2 2" xfId="12216" xr:uid="{00000000-0005-0000-0000-00002B340000}"/>
    <cellStyle name="Normal 2 3 11 2 2 2" xfId="28512" xr:uid="{00000000-0005-0000-0000-00002C340000}"/>
    <cellStyle name="Normal 2 3 11 2 3" xfId="20366" xr:uid="{00000000-0005-0000-0000-00002D340000}"/>
    <cellStyle name="Normal 2 3 11 3" xfId="6720" xr:uid="{00000000-0005-0000-0000-00002E340000}"/>
    <cellStyle name="Normal 2 3 11 3 2" xfId="14866" xr:uid="{00000000-0005-0000-0000-00002F340000}"/>
    <cellStyle name="Normal 2 3 11 3 2 2" xfId="31162" xr:uid="{00000000-0005-0000-0000-000030340000}"/>
    <cellStyle name="Normal 2 3 11 3 3" xfId="23016" xr:uid="{00000000-0005-0000-0000-000031340000}"/>
    <cellStyle name="Normal 2 3 11 4" xfId="9567" xr:uid="{00000000-0005-0000-0000-000032340000}"/>
    <cellStyle name="Normal 2 3 11 4 2" xfId="25863" xr:uid="{00000000-0005-0000-0000-000033340000}"/>
    <cellStyle name="Normal 2 3 11 5" xfId="17717" xr:uid="{00000000-0005-0000-0000-000034340000}"/>
    <cellStyle name="Normal 2 3 12" xfId="2852" xr:uid="{00000000-0005-0000-0000-000035340000}"/>
    <cellStyle name="Normal 2 3 12 2" xfId="10998" xr:uid="{00000000-0005-0000-0000-000036340000}"/>
    <cellStyle name="Normal 2 3 12 2 2" xfId="27294" xr:uid="{00000000-0005-0000-0000-000037340000}"/>
    <cellStyle name="Normal 2 3 12 3" xfId="19148" xr:uid="{00000000-0005-0000-0000-000038340000}"/>
    <cellStyle name="Normal 2 3 13" xfId="5310" xr:uid="{00000000-0005-0000-0000-000039340000}"/>
    <cellStyle name="Normal 2 3 13 2" xfId="13456" xr:uid="{00000000-0005-0000-0000-00003A340000}"/>
    <cellStyle name="Normal 2 3 13 2 2" xfId="29752" xr:uid="{00000000-0005-0000-0000-00003B340000}"/>
    <cellStyle name="Normal 2 3 13 3" xfId="21606" xr:uid="{00000000-0005-0000-0000-00003C340000}"/>
    <cellStyle name="Normal 2 3 14" xfId="8157" xr:uid="{00000000-0005-0000-0000-00003D340000}"/>
    <cellStyle name="Normal 2 3 14 2" xfId="24453" xr:uid="{00000000-0005-0000-0000-00003E340000}"/>
    <cellStyle name="Normal 2 3 15" xfId="16307" xr:uid="{00000000-0005-0000-0000-00003F340000}"/>
    <cellStyle name="Normal 2 3 2" xfId="13" xr:uid="{00000000-0005-0000-0000-000040340000}"/>
    <cellStyle name="Normal 2 3 2 10" xfId="357" xr:uid="{00000000-0005-0000-0000-000041340000}"/>
    <cellStyle name="Normal 2 3 2 10 2" xfId="1063" xr:uid="{00000000-0005-0000-0000-000042340000}"/>
    <cellStyle name="Normal 2 3 2 10 2 2" xfId="2473" xr:uid="{00000000-0005-0000-0000-000043340000}"/>
    <cellStyle name="Normal 2 3 2 10 2 2 2" xfId="4978" xr:uid="{00000000-0005-0000-0000-000044340000}"/>
    <cellStyle name="Normal 2 3 2 10 2 2 2 2" xfId="13124" xr:uid="{00000000-0005-0000-0000-000045340000}"/>
    <cellStyle name="Normal 2 3 2 10 2 2 2 2 2" xfId="29420" xr:uid="{00000000-0005-0000-0000-000046340000}"/>
    <cellStyle name="Normal 2 3 2 10 2 2 2 3" xfId="21274" xr:uid="{00000000-0005-0000-0000-000047340000}"/>
    <cellStyle name="Normal 2 3 2 10 2 2 3" xfId="7772" xr:uid="{00000000-0005-0000-0000-000048340000}"/>
    <cellStyle name="Normal 2 3 2 10 2 2 3 2" xfId="15918" xr:uid="{00000000-0005-0000-0000-000049340000}"/>
    <cellStyle name="Normal 2 3 2 10 2 2 3 2 2" xfId="32214" xr:uid="{00000000-0005-0000-0000-00004A340000}"/>
    <cellStyle name="Normal 2 3 2 10 2 2 3 3" xfId="24068" xr:uid="{00000000-0005-0000-0000-00004B340000}"/>
    <cellStyle name="Normal 2 3 2 10 2 2 4" xfId="10619" xr:uid="{00000000-0005-0000-0000-00004C340000}"/>
    <cellStyle name="Normal 2 3 2 10 2 2 4 2" xfId="26915" xr:uid="{00000000-0005-0000-0000-00004D340000}"/>
    <cellStyle name="Normal 2 3 2 10 2 2 5" xfId="18769" xr:uid="{00000000-0005-0000-0000-00004E340000}"/>
    <cellStyle name="Normal 2 3 2 10 2 3" xfId="3760" xr:uid="{00000000-0005-0000-0000-00004F340000}"/>
    <cellStyle name="Normal 2 3 2 10 2 3 2" xfId="11906" xr:uid="{00000000-0005-0000-0000-000050340000}"/>
    <cellStyle name="Normal 2 3 2 10 2 3 2 2" xfId="28202" xr:uid="{00000000-0005-0000-0000-000051340000}"/>
    <cellStyle name="Normal 2 3 2 10 2 3 3" xfId="20056" xr:uid="{00000000-0005-0000-0000-000052340000}"/>
    <cellStyle name="Normal 2 3 2 10 2 4" xfId="6362" xr:uid="{00000000-0005-0000-0000-000053340000}"/>
    <cellStyle name="Normal 2 3 2 10 2 4 2" xfId="14508" xr:uid="{00000000-0005-0000-0000-000054340000}"/>
    <cellStyle name="Normal 2 3 2 10 2 4 2 2" xfId="30804" xr:uid="{00000000-0005-0000-0000-000055340000}"/>
    <cellStyle name="Normal 2 3 2 10 2 4 3" xfId="22658" xr:uid="{00000000-0005-0000-0000-000056340000}"/>
    <cellStyle name="Normal 2 3 2 10 2 5" xfId="9209" xr:uid="{00000000-0005-0000-0000-000057340000}"/>
    <cellStyle name="Normal 2 3 2 10 2 5 2" xfId="25505" xr:uid="{00000000-0005-0000-0000-000058340000}"/>
    <cellStyle name="Normal 2 3 2 10 2 6" xfId="17359" xr:uid="{00000000-0005-0000-0000-000059340000}"/>
    <cellStyle name="Normal 2 3 2 10 3" xfId="1768" xr:uid="{00000000-0005-0000-0000-00005A340000}"/>
    <cellStyle name="Normal 2 3 2 10 3 2" xfId="4369" xr:uid="{00000000-0005-0000-0000-00005B340000}"/>
    <cellStyle name="Normal 2 3 2 10 3 2 2" xfId="12515" xr:uid="{00000000-0005-0000-0000-00005C340000}"/>
    <cellStyle name="Normal 2 3 2 10 3 2 2 2" xfId="28811" xr:uid="{00000000-0005-0000-0000-00005D340000}"/>
    <cellStyle name="Normal 2 3 2 10 3 2 3" xfId="20665" xr:uid="{00000000-0005-0000-0000-00005E340000}"/>
    <cellStyle name="Normal 2 3 2 10 3 3" xfId="7067" xr:uid="{00000000-0005-0000-0000-00005F340000}"/>
    <cellStyle name="Normal 2 3 2 10 3 3 2" xfId="15213" xr:uid="{00000000-0005-0000-0000-000060340000}"/>
    <cellStyle name="Normal 2 3 2 10 3 3 2 2" xfId="31509" xr:uid="{00000000-0005-0000-0000-000061340000}"/>
    <cellStyle name="Normal 2 3 2 10 3 3 3" xfId="23363" xr:uid="{00000000-0005-0000-0000-000062340000}"/>
    <cellStyle name="Normal 2 3 2 10 3 4" xfId="9914" xr:uid="{00000000-0005-0000-0000-000063340000}"/>
    <cellStyle name="Normal 2 3 2 10 3 4 2" xfId="26210" xr:uid="{00000000-0005-0000-0000-000064340000}"/>
    <cellStyle name="Normal 2 3 2 10 3 5" xfId="18064" xr:uid="{00000000-0005-0000-0000-000065340000}"/>
    <cellStyle name="Normal 2 3 2 10 4" xfId="3151" xr:uid="{00000000-0005-0000-0000-000066340000}"/>
    <cellStyle name="Normal 2 3 2 10 4 2" xfId="11297" xr:uid="{00000000-0005-0000-0000-000067340000}"/>
    <cellStyle name="Normal 2 3 2 10 4 2 2" xfId="27593" xr:uid="{00000000-0005-0000-0000-000068340000}"/>
    <cellStyle name="Normal 2 3 2 10 4 3" xfId="19447" xr:uid="{00000000-0005-0000-0000-000069340000}"/>
    <cellStyle name="Normal 2 3 2 10 5" xfId="5657" xr:uid="{00000000-0005-0000-0000-00006A340000}"/>
    <cellStyle name="Normal 2 3 2 10 5 2" xfId="13803" xr:uid="{00000000-0005-0000-0000-00006B340000}"/>
    <cellStyle name="Normal 2 3 2 10 5 2 2" xfId="30099" xr:uid="{00000000-0005-0000-0000-00006C340000}"/>
    <cellStyle name="Normal 2 3 2 10 5 3" xfId="21953" xr:uid="{00000000-0005-0000-0000-00006D340000}"/>
    <cellStyle name="Normal 2 3 2 10 6" xfId="8504" xr:uid="{00000000-0005-0000-0000-00006E340000}"/>
    <cellStyle name="Normal 2 3 2 10 6 2" xfId="24800" xr:uid="{00000000-0005-0000-0000-00006F340000}"/>
    <cellStyle name="Normal 2 3 2 10 7" xfId="16654" xr:uid="{00000000-0005-0000-0000-000070340000}"/>
    <cellStyle name="Normal 2 3 2 11" xfId="699" xr:uid="{00000000-0005-0000-0000-000071340000}"/>
    <cellStyle name="Normal 2 3 2 11 2" xfId="700" xr:uid="{00000000-0005-0000-0000-000072340000}"/>
    <cellStyle name="Normal 2 3 2 11 2 2" xfId="701" xr:uid="{00000000-0005-0000-0000-000073340000}"/>
    <cellStyle name="Normal 2 3 2 11 2 2 2" xfId="702" xr:uid="{00000000-0005-0000-0000-000074340000}"/>
    <cellStyle name="Normal 2 3 2 11 2 2 2 2" xfId="703" xr:uid="{00000000-0005-0000-0000-000075340000}"/>
    <cellStyle name="Normal 2 3 2 11 2 2 2 2 2" xfId="705" xr:uid="{00000000-0005-0000-0000-000076340000}"/>
    <cellStyle name="Normal 2 3 2 11 2 2 2 2 2 2" xfId="706" xr:uid="{00000000-0005-0000-0000-000077340000}"/>
    <cellStyle name="Normal 2 3 2 11 2 2 2 2 2 2 2" xfId="712" xr:uid="{00000000-0005-0000-0000-000078340000}"/>
    <cellStyle name="Normal 2 3 2 11 2 2 2 2 2 2 2 2" xfId="1417" xr:uid="{00000000-0005-0000-0000-000079340000}"/>
    <cellStyle name="Normal 2 3 2 11 2 2 2 2 2 2 2 2 2" xfId="2827" xr:uid="{00000000-0005-0000-0000-00007A340000}"/>
    <cellStyle name="Normal 2 3 2 11 2 2 2 2 2 2 2 2 2 2" xfId="5285" xr:uid="{00000000-0005-0000-0000-00007B340000}"/>
    <cellStyle name="Normal 2 3 2 11 2 2 2 2 2 2 2 2 2 2 2" xfId="13431" xr:uid="{00000000-0005-0000-0000-00007C340000}"/>
    <cellStyle name="Normal 2 3 2 11 2 2 2 2 2 2 2 2 2 2 2 2" xfId="29727" xr:uid="{00000000-0005-0000-0000-00007D340000}"/>
    <cellStyle name="Normal 2 3 2 11 2 2 2 2 2 2 2 2 2 2 3" xfId="21581" xr:uid="{00000000-0005-0000-0000-00007E340000}"/>
    <cellStyle name="Normal 2 3 2 11 2 2 2 2 2 2 2 2 2 3" xfId="8126" xr:uid="{00000000-0005-0000-0000-00007F340000}"/>
    <cellStyle name="Normal 2 3 2 11 2 2 2 2 2 2 2 2 2 3 2" xfId="16272" xr:uid="{00000000-0005-0000-0000-000080340000}"/>
    <cellStyle name="Normal 2 3 2 11 2 2 2 2 2 2 2 2 2 3 2 2" xfId="32568" xr:uid="{00000000-0005-0000-0000-000081340000}"/>
    <cellStyle name="Normal 2 3 2 11 2 2 2 2 2 2 2 2 2 3 3" xfId="24422" xr:uid="{00000000-0005-0000-0000-000082340000}"/>
    <cellStyle name="Normal 2 3 2 11 2 2 2 2 2 2 2 2 2 4" xfId="10973" xr:uid="{00000000-0005-0000-0000-000083340000}"/>
    <cellStyle name="Normal 2 3 2 11 2 2 2 2 2 2 2 2 2 4 2" xfId="27269" xr:uid="{00000000-0005-0000-0000-000084340000}"/>
    <cellStyle name="Normal 2 3 2 11 2 2 2 2 2 2 2 2 2 5" xfId="19123" xr:uid="{00000000-0005-0000-0000-000085340000}"/>
    <cellStyle name="Normal 2 3 2 11 2 2 2 2 2 2 2 2 3" xfId="4067" xr:uid="{00000000-0005-0000-0000-000086340000}"/>
    <cellStyle name="Normal 2 3 2 11 2 2 2 2 2 2 2 2 3 2" xfId="12213" xr:uid="{00000000-0005-0000-0000-000087340000}"/>
    <cellStyle name="Normal 2 3 2 11 2 2 2 2 2 2 2 2 3 2 2" xfId="28509" xr:uid="{00000000-0005-0000-0000-000088340000}"/>
    <cellStyle name="Normal 2 3 2 11 2 2 2 2 2 2 2 2 3 3" xfId="20363" xr:uid="{00000000-0005-0000-0000-000089340000}"/>
    <cellStyle name="Normal 2 3 2 11 2 2 2 2 2 2 2 2 4" xfId="6716" xr:uid="{00000000-0005-0000-0000-00008A340000}"/>
    <cellStyle name="Normal 2 3 2 11 2 2 2 2 2 2 2 2 4 2" xfId="14862" xr:uid="{00000000-0005-0000-0000-00008B340000}"/>
    <cellStyle name="Normal 2 3 2 11 2 2 2 2 2 2 2 2 4 2 2" xfId="31158" xr:uid="{00000000-0005-0000-0000-00008C340000}"/>
    <cellStyle name="Normal 2 3 2 11 2 2 2 2 2 2 2 2 4 3" xfId="23012" xr:uid="{00000000-0005-0000-0000-00008D340000}"/>
    <cellStyle name="Normal 2 3 2 11 2 2 2 2 2 2 2 2 5" xfId="9563" xr:uid="{00000000-0005-0000-0000-00008E340000}"/>
    <cellStyle name="Normal 2 3 2 11 2 2 2 2 2 2 2 2 5 2" xfId="25859" xr:uid="{00000000-0005-0000-0000-00008F340000}"/>
    <cellStyle name="Normal 2 3 2 11 2 2 2 2 2 2 2 2 6" xfId="17713" xr:uid="{00000000-0005-0000-0000-000090340000}"/>
    <cellStyle name="Normal 2 3 2 11 2 2 2 2 2 2 2 3" xfId="2122" xr:uid="{00000000-0005-0000-0000-000091340000}"/>
    <cellStyle name="Normal 2 3 2 11 2 2 2 2 2 2 2 3 2" xfId="4676" xr:uid="{00000000-0005-0000-0000-000092340000}"/>
    <cellStyle name="Normal 2 3 2 11 2 2 2 2 2 2 2 3 2 2" xfId="12822" xr:uid="{00000000-0005-0000-0000-000093340000}"/>
    <cellStyle name="Normal 2 3 2 11 2 2 2 2 2 2 2 3 2 2 2" xfId="29118" xr:uid="{00000000-0005-0000-0000-000094340000}"/>
    <cellStyle name="Normal 2 3 2 11 2 2 2 2 2 2 2 3 2 3" xfId="20972" xr:uid="{00000000-0005-0000-0000-000095340000}"/>
    <cellStyle name="Normal 2 3 2 11 2 2 2 2 2 2 2 3 3" xfId="7421" xr:uid="{00000000-0005-0000-0000-000096340000}"/>
    <cellStyle name="Normal 2 3 2 11 2 2 2 2 2 2 2 3 3 2" xfId="15567" xr:uid="{00000000-0005-0000-0000-000097340000}"/>
    <cellStyle name="Normal 2 3 2 11 2 2 2 2 2 2 2 3 3 2 2" xfId="31863" xr:uid="{00000000-0005-0000-0000-000098340000}"/>
    <cellStyle name="Normal 2 3 2 11 2 2 2 2 2 2 2 3 3 3" xfId="23717" xr:uid="{00000000-0005-0000-0000-000099340000}"/>
    <cellStyle name="Normal 2 3 2 11 2 2 2 2 2 2 2 3 4" xfId="10268" xr:uid="{00000000-0005-0000-0000-00009A340000}"/>
    <cellStyle name="Normal 2 3 2 11 2 2 2 2 2 2 2 3 4 2" xfId="26564" xr:uid="{00000000-0005-0000-0000-00009B340000}"/>
    <cellStyle name="Normal 2 3 2 11 2 2 2 2 2 2 2 3 5" xfId="18418" xr:uid="{00000000-0005-0000-0000-00009C340000}"/>
    <cellStyle name="Normal 2 3 2 11 2 2 2 2 2 2 2 4" xfId="3458" xr:uid="{00000000-0005-0000-0000-00009D340000}"/>
    <cellStyle name="Normal 2 3 2 11 2 2 2 2 2 2 2 4 2" xfId="11604" xr:uid="{00000000-0005-0000-0000-00009E340000}"/>
    <cellStyle name="Normal 2 3 2 11 2 2 2 2 2 2 2 4 2 2" xfId="27900" xr:uid="{00000000-0005-0000-0000-00009F340000}"/>
    <cellStyle name="Normal 2 3 2 11 2 2 2 2 2 2 2 4 3" xfId="19754" xr:uid="{00000000-0005-0000-0000-0000A0340000}"/>
    <cellStyle name="Normal 2 3 2 11 2 2 2 2 2 2 2 5" xfId="6011" xr:uid="{00000000-0005-0000-0000-0000A1340000}"/>
    <cellStyle name="Normal 2 3 2 11 2 2 2 2 2 2 2 5 2" xfId="14157" xr:uid="{00000000-0005-0000-0000-0000A2340000}"/>
    <cellStyle name="Normal 2 3 2 11 2 2 2 2 2 2 2 5 2 2" xfId="30453" xr:uid="{00000000-0005-0000-0000-0000A3340000}"/>
    <cellStyle name="Normal 2 3 2 11 2 2 2 2 2 2 2 5 3" xfId="22307" xr:uid="{00000000-0005-0000-0000-0000A4340000}"/>
    <cellStyle name="Normal 2 3 2 11 2 2 2 2 2 2 2 6" xfId="8858" xr:uid="{00000000-0005-0000-0000-0000A5340000}"/>
    <cellStyle name="Normal 2 3 2 11 2 2 2 2 2 2 2 6 2" xfId="25154" xr:uid="{00000000-0005-0000-0000-0000A6340000}"/>
    <cellStyle name="Normal 2 3 2 11 2 2 2 2 2 2 2 7" xfId="17008" xr:uid="{00000000-0005-0000-0000-0000A7340000}"/>
    <cellStyle name="Normal 2 3 2 11 2 2 2 2 2 2 3" xfId="1411" xr:uid="{00000000-0005-0000-0000-0000A8340000}"/>
    <cellStyle name="Normal 2 3 2 11 2 2 2 2 2 2 3 2" xfId="2821" xr:uid="{00000000-0005-0000-0000-0000A9340000}"/>
    <cellStyle name="Normal 2 3 2 11 2 2 2 2 2 2 3 2 2" xfId="5279" xr:uid="{00000000-0005-0000-0000-0000AA340000}"/>
    <cellStyle name="Normal 2 3 2 11 2 2 2 2 2 2 3 2 2 2" xfId="13425" xr:uid="{00000000-0005-0000-0000-0000AB340000}"/>
    <cellStyle name="Normal 2 3 2 11 2 2 2 2 2 2 3 2 2 2 2" xfId="29721" xr:uid="{00000000-0005-0000-0000-0000AC340000}"/>
    <cellStyle name="Normal 2 3 2 11 2 2 2 2 2 2 3 2 2 3" xfId="21575" xr:uid="{00000000-0005-0000-0000-0000AD340000}"/>
    <cellStyle name="Normal 2 3 2 11 2 2 2 2 2 2 3 2 3" xfId="8120" xr:uid="{00000000-0005-0000-0000-0000AE340000}"/>
    <cellStyle name="Normal 2 3 2 11 2 2 2 2 2 2 3 2 3 2" xfId="16266" xr:uid="{00000000-0005-0000-0000-0000AF340000}"/>
    <cellStyle name="Normal 2 3 2 11 2 2 2 2 2 2 3 2 3 2 2" xfId="32562" xr:uid="{00000000-0005-0000-0000-0000B0340000}"/>
    <cellStyle name="Normal 2 3 2 11 2 2 2 2 2 2 3 2 3 3" xfId="24416" xr:uid="{00000000-0005-0000-0000-0000B1340000}"/>
    <cellStyle name="Normal 2 3 2 11 2 2 2 2 2 2 3 2 4" xfId="10967" xr:uid="{00000000-0005-0000-0000-0000B2340000}"/>
    <cellStyle name="Normal 2 3 2 11 2 2 2 2 2 2 3 2 4 2" xfId="27263" xr:uid="{00000000-0005-0000-0000-0000B3340000}"/>
    <cellStyle name="Normal 2 3 2 11 2 2 2 2 2 2 3 2 5" xfId="19117" xr:uid="{00000000-0005-0000-0000-0000B4340000}"/>
    <cellStyle name="Normal 2 3 2 11 2 2 2 2 2 2 3 3" xfId="4061" xr:uid="{00000000-0005-0000-0000-0000B5340000}"/>
    <cellStyle name="Normal 2 3 2 11 2 2 2 2 2 2 3 3 2" xfId="12207" xr:uid="{00000000-0005-0000-0000-0000B6340000}"/>
    <cellStyle name="Normal 2 3 2 11 2 2 2 2 2 2 3 3 2 2" xfId="28503" xr:uid="{00000000-0005-0000-0000-0000B7340000}"/>
    <cellStyle name="Normal 2 3 2 11 2 2 2 2 2 2 3 3 3" xfId="20357" xr:uid="{00000000-0005-0000-0000-0000B8340000}"/>
    <cellStyle name="Normal 2 3 2 11 2 2 2 2 2 2 3 4" xfId="6710" xr:uid="{00000000-0005-0000-0000-0000B9340000}"/>
    <cellStyle name="Normal 2 3 2 11 2 2 2 2 2 2 3 4 2" xfId="14856" xr:uid="{00000000-0005-0000-0000-0000BA340000}"/>
    <cellStyle name="Normal 2 3 2 11 2 2 2 2 2 2 3 4 2 2" xfId="31152" xr:uid="{00000000-0005-0000-0000-0000BB340000}"/>
    <cellStyle name="Normal 2 3 2 11 2 2 2 2 2 2 3 4 3" xfId="23006" xr:uid="{00000000-0005-0000-0000-0000BC340000}"/>
    <cellStyle name="Normal 2 3 2 11 2 2 2 2 2 2 3 5" xfId="9557" xr:uid="{00000000-0005-0000-0000-0000BD340000}"/>
    <cellStyle name="Normal 2 3 2 11 2 2 2 2 2 2 3 5 2" xfId="25853" xr:uid="{00000000-0005-0000-0000-0000BE340000}"/>
    <cellStyle name="Normal 2 3 2 11 2 2 2 2 2 2 3 6" xfId="17707" xr:uid="{00000000-0005-0000-0000-0000BF340000}"/>
    <cellStyle name="Normal 2 3 2 11 2 2 2 2 2 2 4" xfId="2116" xr:uid="{00000000-0005-0000-0000-0000C0340000}"/>
    <cellStyle name="Normal 2 3 2 11 2 2 2 2 2 2 4 2" xfId="4670" xr:uid="{00000000-0005-0000-0000-0000C1340000}"/>
    <cellStyle name="Normal 2 3 2 11 2 2 2 2 2 2 4 2 2" xfId="12816" xr:uid="{00000000-0005-0000-0000-0000C2340000}"/>
    <cellStyle name="Normal 2 3 2 11 2 2 2 2 2 2 4 2 2 2" xfId="29112" xr:uid="{00000000-0005-0000-0000-0000C3340000}"/>
    <cellStyle name="Normal 2 3 2 11 2 2 2 2 2 2 4 2 3" xfId="20966" xr:uid="{00000000-0005-0000-0000-0000C4340000}"/>
    <cellStyle name="Normal 2 3 2 11 2 2 2 2 2 2 4 3" xfId="7415" xr:uid="{00000000-0005-0000-0000-0000C5340000}"/>
    <cellStyle name="Normal 2 3 2 11 2 2 2 2 2 2 4 3 2" xfId="15561" xr:uid="{00000000-0005-0000-0000-0000C6340000}"/>
    <cellStyle name="Normal 2 3 2 11 2 2 2 2 2 2 4 3 2 2" xfId="31857" xr:uid="{00000000-0005-0000-0000-0000C7340000}"/>
    <cellStyle name="Normal 2 3 2 11 2 2 2 2 2 2 4 3 3" xfId="23711" xr:uid="{00000000-0005-0000-0000-0000C8340000}"/>
    <cellStyle name="Normal 2 3 2 11 2 2 2 2 2 2 4 4" xfId="10262" xr:uid="{00000000-0005-0000-0000-0000C9340000}"/>
    <cellStyle name="Normal 2 3 2 11 2 2 2 2 2 2 4 4 2" xfId="26558" xr:uid="{00000000-0005-0000-0000-0000CA340000}"/>
    <cellStyle name="Normal 2 3 2 11 2 2 2 2 2 2 4 5" xfId="18412" xr:uid="{00000000-0005-0000-0000-0000CB340000}"/>
    <cellStyle name="Normal 2 3 2 11 2 2 2 2 2 2 5" xfId="3452" xr:uid="{00000000-0005-0000-0000-0000CC340000}"/>
    <cellStyle name="Normal 2 3 2 11 2 2 2 2 2 2 5 2" xfId="11598" xr:uid="{00000000-0005-0000-0000-0000CD340000}"/>
    <cellStyle name="Normal 2 3 2 11 2 2 2 2 2 2 5 2 2" xfId="27894" xr:uid="{00000000-0005-0000-0000-0000CE340000}"/>
    <cellStyle name="Normal 2 3 2 11 2 2 2 2 2 2 5 3" xfId="19748" xr:uid="{00000000-0005-0000-0000-0000CF340000}"/>
    <cellStyle name="Normal 2 3 2 11 2 2 2 2 2 2 6" xfId="6005" xr:uid="{00000000-0005-0000-0000-0000D0340000}"/>
    <cellStyle name="Normal 2 3 2 11 2 2 2 2 2 2 6 2" xfId="14151" xr:uid="{00000000-0005-0000-0000-0000D1340000}"/>
    <cellStyle name="Normal 2 3 2 11 2 2 2 2 2 2 6 2 2" xfId="30447" xr:uid="{00000000-0005-0000-0000-0000D2340000}"/>
    <cellStyle name="Normal 2 3 2 11 2 2 2 2 2 2 6 3" xfId="22301" xr:uid="{00000000-0005-0000-0000-0000D3340000}"/>
    <cellStyle name="Normal 2 3 2 11 2 2 2 2 2 2 7" xfId="8852" xr:uid="{00000000-0005-0000-0000-0000D4340000}"/>
    <cellStyle name="Normal 2 3 2 11 2 2 2 2 2 2 7 2" xfId="25148" xr:uid="{00000000-0005-0000-0000-0000D5340000}"/>
    <cellStyle name="Normal 2 3 2 11 2 2 2 2 2 2 8" xfId="17002" xr:uid="{00000000-0005-0000-0000-0000D6340000}"/>
    <cellStyle name="Normal 2 3 2 11 2 2 2 2 2 3" xfId="1410" xr:uid="{00000000-0005-0000-0000-0000D7340000}"/>
    <cellStyle name="Normal 2 3 2 11 2 2 2 2 2 3 2" xfId="2820" xr:uid="{00000000-0005-0000-0000-0000D8340000}"/>
    <cellStyle name="Normal 2 3 2 11 2 2 2 2 2 3 2 2" xfId="5278" xr:uid="{00000000-0005-0000-0000-0000D9340000}"/>
    <cellStyle name="Normal 2 3 2 11 2 2 2 2 2 3 2 2 2" xfId="13424" xr:uid="{00000000-0005-0000-0000-0000DA340000}"/>
    <cellStyle name="Normal 2 3 2 11 2 2 2 2 2 3 2 2 2 2" xfId="29720" xr:uid="{00000000-0005-0000-0000-0000DB340000}"/>
    <cellStyle name="Normal 2 3 2 11 2 2 2 2 2 3 2 2 3" xfId="21574" xr:uid="{00000000-0005-0000-0000-0000DC340000}"/>
    <cellStyle name="Normal 2 3 2 11 2 2 2 2 2 3 2 3" xfId="8119" xr:uid="{00000000-0005-0000-0000-0000DD340000}"/>
    <cellStyle name="Normal 2 3 2 11 2 2 2 2 2 3 2 3 2" xfId="16265" xr:uid="{00000000-0005-0000-0000-0000DE340000}"/>
    <cellStyle name="Normal 2 3 2 11 2 2 2 2 2 3 2 3 2 2" xfId="32561" xr:uid="{00000000-0005-0000-0000-0000DF340000}"/>
    <cellStyle name="Normal 2 3 2 11 2 2 2 2 2 3 2 3 3" xfId="24415" xr:uid="{00000000-0005-0000-0000-0000E0340000}"/>
    <cellStyle name="Normal 2 3 2 11 2 2 2 2 2 3 2 4" xfId="10966" xr:uid="{00000000-0005-0000-0000-0000E1340000}"/>
    <cellStyle name="Normal 2 3 2 11 2 2 2 2 2 3 2 4 2" xfId="27262" xr:uid="{00000000-0005-0000-0000-0000E2340000}"/>
    <cellStyle name="Normal 2 3 2 11 2 2 2 2 2 3 2 5" xfId="19116" xr:uid="{00000000-0005-0000-0000-0000E3340000}"/>
    <cellStyle name="Normal 2 3 2 11 2 2 2 2 2 3 3" xfId="4060" xr:uid="{00000000-0005-0000-0000-0000E4340000}"/>
    <cellStyle name="Normal 2 3 2 11 2 2 2 2 2 3 3 2" xfId="12206" xr:uid="{00000000-0005-0000-0000-0000E5340000}"/>
    <cellStyle name="Normal 2 3 2 11 2 2 2 2 2 3 3 2 2" xfId="28502" xr:uid="{00000000-0005-0000-0000-0000E6340000}"/>
    <cellStyle name="Normal 2 3 2 11 2 2 2 2 2 3 3 3" xfId="20356" xr:uid="{00000000-0005-0000-0000-0000E7340000}"/>
    <cellStyle name="Normal 2 3 2 11 2 2 2 2 2 3 4" xfId="6709" xr:uid="{00000000-0005-0000-0000-0000E8340000}"/>
    <cellStyle name="Normal 2 3 2 11 2 2 2 2 2 3 4 2" xfId="14855" xr:uid="{00000000-0005-0000-0000-0000E9340000}"/>
    <cellStyle name="Normal 2 3 2 11 2 2 2 2 2 3 4 2 2" xfId="31151" xr:uid="{00000000-0005-0000-0000-0000EA340000}"/>
    <cellStyle name="Normal 2 3 2 11 2 2 2 2 2 3 4 3" xfId="23005" xr:uid="{00000000-0005-0000-0000-0000EB340000}"/>
    <cellStyle name="Normal 2 3 2 11 2 2 2 2 2 3 5" xfId="9556" xr:uid="{00000000-0005-0000-0000-0000EC340000}"/>
    <cellStyle name="Normal 2 3 2 11 2 2 2 2 2 3 5 2" xfId="25852" xr:uid="{00000000-0005-0000-0000-0000ED340000}"/>
    <cellStyle name="Normal 2 3 2 11 2 2 2 2 2 3 6" xfId="17706" xr:uid="{00000000-0005-0000-0000-0000EE340000}"/>
    <cellStyle name="Normal 2 3 2 11 2 2 2 2 2 4" xfId="2115" xr:uid="{00000000-0005-0000-0000-0000EF340000}"/>
    <cellStyle name="Normal 2 3 2 11 2 2 2 2 2 4 2" xfId="4669" xr:uid="{00000000-0005-0000-0000-0000F0340000}"/>
    <cellStyle name="Normal 2 3 2 11 2 2 2 2 2 4 2 2" xfId="12815" xr:uid="{00000000-0005-0000-0000-0000F1340000}"/>
    <cellStyle name="Normal 2 3 2 11 2 2 2 2 2 4 2 2 2" xfId="29111" xr:uid="{00000000-0005-0000-0000-0000F2340000}"/>
    <cellStyle name="Normal 2 3 2 11 2 2 2 2 2 4 2 3" xfId="20965" xr:uid="{00000000-0005-0000-0000-0000F3340000}"/>
    <cellStyle name="Normal 2 3 2 11 2 2 2 2 2 4 3" xfId="7414" xr:uid="{00000000-0005-0000-0000-0000F4340000}"/>
    <cellStyle name="Normal 2 3 2 11 2 2 2 2 2 4 3 2" xfId="15560" xr:uid="{00000000-0005-0000-0000-0000F5340000}"/>
    <cellStyle name="Normal 2 3 2 11 2 2 2 2 2 4 3 2 2" xfId="31856" xr:uid="{00000000-0005-0000-0000-0000F6340000}"/>
    <cellStyle name="Normal 2 3 2 11 2 2 2 2 2 4 3 3" xfId="23710" xr:uid="{00000000-0005-0000-0000-0000F7340000}"/>
    <cellStyle name="Normal 2 3 2 11 2 2 2 2 2 4 4" xfId="10261" xr:uid="{00000000-0005-0000-0000-0000F8340000}"/>
    <cellStyle name="Normal 2 3 2 11 2 2 2 2 2 4 4 2" xfId="26557" xr:uid="{00000000-0005-0000-0000-0000F9340000}"/>
    <cellStyle name="Normal 2 3 2 11 2 2 2 2 2 4 5" xfId="18411" xr:uid="{00000000-0005-0000-0000-0000FA340000}"/>
    <cellStyle name="Normal 2 3 2 11 2 2 2 2 2 5" xfId="3451" xr:uid="{00000000-0005-0000-0000-0000FB340000}"/>
    <cellStyle name="Normal 2 3 2 11 2 2 2 2 2 5 2" xfId="11597" xr:uid="{00000000-0005-0000-0000-0000FC340000}"/>
    <cellStyle name="Normal 2 3 2 11 2 2 2 2 2 5 2 2" xfId="27893" xr:uid="{00000000-0005-0000-0000-0000FD340000}"/>
    <cellStyle name="Normal 2 3 2 11 2 2 2 2 2 5 3" xfId="19747" xr:uid="{00000000-0005-0000-0000-0000FE340000}"/>
    <cellStyle name="Normal 2 3 2 11 2 2 2 2 2 6" xfId="6004" xr:uid="{00000000-0005-0000-0000-0000FF340000}"/>
    <cellStyle name="Normal 2 3 2 11 2 2 2 2 2 6 2" xfId="14150" xr:uid="{00000000-0005-0000-0000-000000350000}"/>
    <cellStyle name="Normal 2 3 2 11 2 2 2 2 2 6 2 2" xfId="30446" xr:uid="{00000000-0005-0000-0000-000001350000}"/>
    <cellStyle name="Normal 2 3 2 11 2 2 2 2 2 6 3" xfId="22300" xr:uid="{00000000-0005-0000-0000-000002350000}"/>
    <cellStyle name="Normal 2 3 2 11 2 2 2 2 2 7" xfId="8851" xr:uid="{00000000-0005-0000-0000-000003350000}"/>
    <cellStyle name="Normal 2 3 2 11 2 2 2 2 2 7 2" xfId="25147" xr:uid="{00000000-0005-0000-0000-000004350000}"/>
    <cellStyle name="Normal 2 3 2 11 2 2 2 2 2 8" xfId="17001" xr:uid="{00000000-0005-0000-0000-000005350000}"/>
    <cellStyle name="Normal 2 3 2 11 2 2 2 2 3" xfId="1409" xr:uid="{00000000-0005-0000-0000-000006350000}"/>
    <cellStyle name="Normal 2 3 2 11 2 2 2 2 3 2" xfId="2819" xr:uid="{00000000-0005-0000-0000-000007350000}"/>
    <cellStyle name="Normal 2 3 2 11 2 2 2 2 3 2 2" xfId="5277" xr:uid="{00000000-0005-0000-0000-000008350000}"/>
    <cellStyle name="Normal 2 3 2 11 2 2 2 2 3 2 2 2" xfId="13423" xr:uid="{00000000-0005-0000-0000-000009350000}"/>
    <cellStyle name="Normal 2 3 2 11 2 2 2 2 3 2 2 2 2" xfId="29719" xr:uid="{00000000-0005-0000-0000-00000A350000}"/>
    <cellStyle name="Normal 2 3 2 11 2 2 2 2 3 2 2 3" xfId="21573" xr:uid="{00000000-0005-0000-0000-00000B350000}"/>
    <cellStyle name="Normal 2 3 2 11 2 2 2 2 3 2 3" xfId="8118" xr:uid="{00000000-0005-0000-0000-00000C350000}"/>
    <cellStyle name="Normal 2 3 2 11 2 2 2 2 3 2 3 2" xfId="16264" xr:uid="{00000000-0005-0000-0000-00000D350000}"/>
    <cellStyle name="Normal 2 3 2 11 2 2 2 2 3 2 3 2 2" xfId="32560" xr:uid="{00000000-0005-0000-0000-00000E350000}"/>
    <cellStyle name="Normal 2 3 2 11 2 2 2 2 3 2 3 3" xfId="24414" xr:uid="{00000000-0005-0000-0000-00000F350000}"/>
    <cellStyle name="Normal 2 3 2 11 2 2 2 2 3 2 4" xfId="10965" xr:uid="{00000000-0005-0000-0000-000010350000}"/>
    <cellStyle name="Normal 2 3 2 11 2 2 2 2 3 2 4 2" xfId="27261" xr:uid="{00000000-0005-0000-0000-000011350000}"/>
    <cellStyle name="Normal 2 3 2 11 2 2 2 2 3 2 5" xfId="19115" xr:uid="{00000000-0005-0000-0000-000012350000}"/>
    <cellStyle name="Normal 2 3 2 11 2 2 2 2 3 3" xfId="4059" xr:uid="{00000000-0005-0000-0000-000013350000}"/>
    <cellStyle name="Normal 2 3 2 11 2 2 2 2 3 3 2" xfId="12205" xr:uid="{00000000-0005-0000-0000-000014350000}"/>
    <cellStyle name="Normal 2 3 2 11 2 2 2 2 3 3 2 2" xfId="28501" xr:uid="{00000000-0005-0000-0000-000015350000}"/>
    <cellStyle name="Normal 2 3 2 11 2 2 2 2 3 3 3" xfId="20355" xr:uid="{00000000-0005-0000-0000-000016350000}"/>
    <cellStyle name="Normal 2 3 2 11 2 2 2 2 3 4" xfId="6708" xr:uid="{00000000-0005-0000-0000-000017350000}"/>
    <cellStyle name="Normal 2 3 2 11 2 2 2 2 3 4 2" xfId="14854" xr:uid="{00000000-0005-0000-0000-000018350000}"/>
    <cellStyle name="Normal 2 3 2 11 2 2 2 2 3 4 2 2" xfId="31150" xr:uid="{00000000-0005-0000-0000-000019350000}"/>
    <cellStyle name="Normal 2 3 2 11 2 2 2 2 3 4 3" xfId="23004" xr:uid="{00000000-0005-0000-0000-00001A350000}"/>
    <cellStyle name="Normal 2 3 2 11 2 2 2 2 3 5" xfId="9555" xr:uid="{00000000-0005-0000-0000-00001B350000}"/>
    <cellStyle name="Normal 2 3 2 11 2 2 2 2 3 5 2" xfId="25851" xr:uid="{00000000-0005-0000-0000-00001C350000}"/>
    <cellStyle name="Normal 2 3 2 11 2 2 2 2 3 6" xfId="17705" xr:uid="{00000000-0005-0000-0000-00001D350000}"/>
    <cellStyle name="Normal 2 3 2 11 2 2 2 2 4" xfId="2114" xr:uid="{00000000-0005-0000-0000-00001E350000}"/>
    <cellStyle name="Normal 2 3 2 11 2 2 2 2 4 2" xfId="4668" xr:uid="{00000000-0005-0000-0000-00001F350000}"/>
    <cellStyle name="Normal 2 3 2 11 2 2 2 2 4 2 2" xfId="12814" xr:uid="{00000000-0005-0000-0000-000020350000}"/>
    <cellStyle name="Normal 2 3 2 11 2 2 2 2 4 2 2 2" xfId="29110" xr:uid="{00000000-0005-0000-0000-000021350000}"/>
    <cellStyle name="Normal 2 3 2 11 2 2 2 2 4 2 3" xfId="20964" xr:uid="{00000000-0005-0000-0000-000022350000}"/>
    <cellStyle name="Normal 2 3 2 11 2 2 2 2 4 3" xfId="7413" xr:uid="{00000000-0005-0000-0000-000023350000}"/>
    <cellStyle name="Normal 2 3 2 11 2 2 2 2 4 3 2" xfId="15559" xr:uid="{00000000-0005-0000-0000-000024350000}"/>
    <cellStyle name="Normal 2 3 2 11 2 2 2 2 4 3 2 2" xfId="31855" xr:uid="{00000000-0005-0000-0000-000025350000}"/>
    <cellStyle name="Normal 2 3 2 11 2 2 2 2 4 3 3" xfId="23709" xr:uid="{00000000-0005-0000-0000-000026350000}"/>
    <cellStyle name="Normal 2 3 2 11 2 2 2 2 4 4" xfId="10260" xr:uid="{00000000-0005-0000-0000-000027350000}"/>
    <cellStyle name="Normal 2 3 2 11 2 2 2 2 4 4 2" xfId="26556" xr:uid="{00000000-0005-0000-0000-000028350000}"/>
    <cellStyle name="Normal 2 3 2 11 2 2 2 2 4 5" xfId="18410" xr:uid="{00000000-0005-0000-0000-000029350000}"/>
    <cellStyle name="Normal 2 3 2 11 2 2 2 2 5" xfId="3450" xr:uid="{00000000-0005-0000-0000-00002A350000}"/>
    <cellStyle name="Normal 2 3 2 11 2 2 2 2 5 2" xfId="11596" xr:uid="{00000000-0005-0000-0000-00002B350000}"/>
    <cellStyle name="Normal 2 3 2 11 2 2 2 2 5 2 2" xfId="27892" xr:uid="{00000000-0005-0000-0000-00002C350000}"/>
    <cellStyle name="Normal 2 3 2 11 2 2 2 2 5 3" xfId="19746" xr:uid="{00000000-0005-0000-0000-00002D350000}"/>
    <cellStyle name="Normal 2 3 2 11 2 2 2 2 6" xfId="6003" xr:uid="{00000000-0005-0000-0000-00002E350000}"/>
    <cellStyle name="Normal 2 3 2 11 2 2 2 2 6 2" xfId="14149" xr:uid="{00000000-0005-0000-0000-00002F350000}"/>
    <cellStyle name="Normal 2 3 2 11 2 2 2 2 6 2 2" xfId="30445" xr:uid="{00000000-0005-0000-0000-000030350000}"/>
    <cellStyle name="Normal 2 3 2 11 2 2 2 2 6 3" xfId="22299" xr:uid="{00000000-0005-0000-0000-000031350000}"/>
    <cellStyle name="Normal 2 3 2 11 2 2 2 2 7" xfId="8850" xr:uid="{00000000-0005-0000-0000-000032350000}"/>
    <cellStyle name="Normal 2 3 2 11 2 2 2 2 7 2" xfId="25146" xr:uid="{00000000-0005-0000-0000-000033350000}"/>
    <cellStyle name="Normal 2 3 2 11 2 2 2 2 8" xfId="17000" xr:uid="{00000000-0005-0000-0000-000034350000}"/>
    <cellStyle name="Normal 2 3 2 11 2 2 2 3" xfId="1408" xr:uid="{00000000-0005-0000-0000-000035350000}"/>
    <cellStyle name="Normal 2 3 2 11 2 2 2 3 2" xfId="2818" xr:uid="{00000000-0005-0000-0000-000036350000}"/>
    <cellStyle name="Normal 2 3 2 11 2 2 2 3 2 2" xfId="5276" xr:uid="{00000000-0005-0000-0000-000037350000}"/>
    <cellStyle name="Normal 2 3 2 11 2 2 2 3 2 2 2" xfId="13422" xr:uid="{00000000-0005-0000-0000-000038350000}"/>
    <cellStyle name="Normal 2 3 2 11 2 2 2 3 2 2 2 2" xfId="29718" xr:uid="{00000000-0005-0000-0000-000039350000}"/>
    <cellStyle name="Normal 2 3 2 11 2 2 2 3 2 2 3" xfId="21572" xr:uid="{00000000-0005-0000-0000-00003A350000}"/>
    <cellStyle name="Normal 2 3 2 11 2 2 2 3 2 3" xfId="8117" xr:uid="{00000000-0005-0000-0000-00003B350000}"/>
    <cellStyle name="Normal 2 3 2 11 2 2 2 3 2 3 2" xfId="16263" xr:uid="{00000000-0005-0000-0000-00003C350000}"/>
    <cellStyle name="Normal 2 3 2 11 2 2 2 3 2 3 2 2" xfId="32559" xr:uid="{00000000-0005-0000-0000-00003D350000}"/>
    <cellStyle name="Normal 2 3 2 11 2 2 2 3 2 3 3" xfId="24413" xr:uid="{00000000-0005-0000-0000-00003E350000}"/>
    <cellStyle name="Normal 2 3 2 11 2 2 2 3 2 4" xfId="10964" xr:uid="{00000000-0005-0000-0000-00003F350000}"/>
    <cellStyle name="Normal 2 3 2 11 2 2 2 3 2 4 2" xfId="27260" xr:uid="{00000000-0005-0000-0000-000040350000}"/>
    <cellStyle name="Normal 2 3 2 11 2 2 2 3 2 5" xfId="19114" xr:uid="{00000000-0005-0000-0000-000041350000}"/>
    <cellStyle name="Normal 2 3 2 11 2 2 2 3 3" xfId="4058" xr:uid="{00000000-0005-0000-0000-000042350000}"/>
    <cellStyle name="Normal 2 3 2 11 2 2 2 3 3 2" xfId="12204" xr:uid="{00000000-0005-0000-0000-000043350000}"/>
    <cellStyle name="Normal 2 3 2 11 2 2 2 3 3 2 2" xfId="28500" xr:uid="{00000000-0005-0000-0000-000044350000}"/>
    <cellStyle name="Normal 2 3 2 11 2 2 2 3 3 3" xfId="20354" xr:uid="{00000000-0005-0000-0000-000045350000}"/>
    <cellStyle name="Normal 2 3 2 11 2 2 2 3 4" xfId="6707" xr:uid="{00000000-0005-0000-0000-000046350000}"/>
    <cellStyle name="Normal 2 3 2 11 2 2 2 3 4 2" xfId="14853" xr:uid="{00000000-0005-0000-0000-000047350000}"/>
    <cellStyle name="Normal 2 3 2 11 2 2 2 3 4 2 2" xfId="31149" xr:uid="{00000000-0005-0000-0000-000048350000}"/>
    <cellStyle name="Normal 2 3 2 11 2 2 2 3 4 3" xfId="23003" xr:uid="{00000000-0005-0000-0000-000049350000}"/>
    <cellStyle name="Normal 2 3 2 11 2 2 2 3 5" xfId="9554" xr:uid="{00000000-0005-0000-0000-00004A350000}"/>
    <cellStyle name="Normal 2 3 2 11 2 2 2 3 5 2" xfId="25850" xr:uid="{00000000-0005-0000-0000-00004B350000}"/>
    <cellStyle name="Normal 2 3 2 11 2 2 2 3 6" xfId="17704" xr:uid="{00000000-0005-0000-0000-00004C350000}"/>
    <cellStyle name="Normal 2 3 2 11 2 2 2 4" xfId="2113" xr:uid="{00000000-0005-0000-0000-00004D350000}"/>
    <cellStyle name="Normal 2 3 2 11 2 2 2 4 2" xfId="4667" xr:uid="{00000000-0005-0000-0000-00004E350000}"/>
    <cellStyle name="Normal 2 3 2 11 2 2 2 4 2 2" xfId="12813" xr:uid="{00000000-0005-0000-0000-00004F350000}"/>
    <cellStyle name="Normal 2 3 2 11 2 2 2 4 2 2 2" xfId="29109" xr:uid="{00000000-0005-0000-0000-000050350000}"/>
    <cellStyle name="Normal 2 3 2 11 2 2 2 4 2 3" xfId="20963" xr:uid="{00000000-0005-0000-0000-000051350000}"/>
    <cellStyle name="Normal 2 3 2 11 2 2 2 4 3" xfId="7412" xr:uid="{00000000-0005-0000-0000-000052350000}"/>
    <cellStyle name="Normal 2 3 2 11 2 2 2 4 3 2" xfId="15558" xr:uid="{00000000-0005-0000-0000-000053350000}"/>
    <cellStyle name="Normal 2 3 2 11 2 2 2 4 3 2 2" xfId="31854" xr:uid="{00000000-0005-0000-0000-000054350000}"/>
    <cellStyle name="Normal 2 3 2 11 2 2 2 4 3 3" xfId="23708" xr:uid="{00000000-0005-0000-0000-000055350000}"/>
    <cellStyle name="Normal 2 3 2 11 2 2 2 4 4" xfId="10259" xr:uid="{00000000-0005-0000-0000-000056350000}"/>
    <cellStyle name="Normal 2 3 2 11 2 2 2 4 4 2" xfId="26555" xr:uid="{00000000-0005-0000-0000-000057350000}"/>
    <cellStyle name="Normal 2 3 2 11 2 2 2 4 5" xfId="18409" xr:uid="{00000000-0005-0000-0000-000058350000}"/>
    <cellStyle name="Normal 2 3 2 11 2 2 2 5" xfId="3449" xr:uid="{00000000-0005-0000-0000-000059350000}"/>
    <cellStyle name="Normal 2 3 2 11 2 2 2 5 2" xfId="11595" xr:uid="{00000000-0005-0000-0000-00005A350000}"/>
    <cellStyle name="Normal 2 3 2 11 2 2 2 5 2 2" xfId="27891" xr:uid="{00000000-0005-0000-0000-00005B350000}"/>
    <cellStyle name="Normal 2 3 2 11 2 2 2 5 3" xfId="19745" xr:uid="{00000000-0005-0000-0000-00005C350000}"/>
    <cellStyle name="Normal 2 3 2 11 2 2 2 6" xfId="6002" xr:uid="{00000000-0005-0000-0000-00005D350000}"/>
    <cellStyle name="Normal 2 3 2 11 2 2 2 6 2" xfId="14148" xr:uid="{00000000-0005-0000-0000-00005E350000}"/>
    <cellStyle name="Normal 2 3 2 11 2 2 2 6 2 2" xfId="30444" xr:uid="{00000000-0005-0000-0000-00005F350000}"/>
    <cellStyle name="Normal 2 3 2 11 2 2 2 6 3" xfId="22298" xr:uid="{00000000-0005-0000-0000-000060350000}"/>
    <cellStyle name="Normal 2 3 2 11 2 2 2 7" xfId="8849" xr:uid="{00000000-0005-0000-0000-000061350000}"/>
    <cellStyle name="Normal 2 3 2 11 2 2 2 7 2" xfId="25145" xr:uid="{00000000-0005-0000-0000-000062350000}"/>
    <cellStyle name="Normal 2 3 2 11 2 2 2 8" xfId="16999" xr:uid="{00000000-0005-0000-0000-000063350000}"/>
    <cellStyle name="Normal 2 3 2 11 2 2 3" xfId="1407" xr:uid="{00000000-0005-0000-0000-000064350000}"/>
    <cellStyle name="Normal 2 3 2 11 2 2 3 2" xfId="2817" xr:uid="{00000000-0005-0000-0000-000065350000}"/>
    <cellStyle name="Normal 2 3 2 11 2 2 3 2 2" xfId="5275" xr:uid="{00000000-0005-0000-0000-000066350000}"/>
    <cellStyle name="Normal 2 3 2 11 2 2 3 2 2 2" xfId="13421" xr:uid="{00000000-0005-0000-0000-000067350000}"/>
    <cellStyle name="Normal 2 3 2 11 2 2 3 2 2 2 2" xfId="29717" xr:uid="{00000000-0005-0000-0000-000068350000}"/>
    <cellStyle name="Normal 2 3 2 11 2 2 3 2 2 3" xfId="21571" xr:uid="{00000000-0005-0000-0000-000069350000}"/>
    <cellStyle name="Normal 2 3 2 11 2 2 3 2 3" xfId="8116" xr:uid="{00000000-0005-0000-0000-00006A350000}"/>
    <cellStyle name="Normal 2 3 2 11 2 2 3 2 3 2" xfId="16262" xr:uid="{00000000-0005-0000-0000-00006B350000}"/>
    <cellStyle name="Normal 2 3 2 11 2 2 3 2 3 2 2" xfId="32558" xr:uid="{00000000-0005-0000-0000-00006C350000}"/>
    <cellStyle name="Normal 2 3 2 11 2 2 3 2 3 3" xfId="24412" xr:uid="{00000000-0005-0000-0000-00006D350000}"/>
    <cellStyle name="Normal 2 3 2 11 2 2 3 2 4" xfId="10963" xr:uid="{00000000-0005-0000-0000-00006E350000}"/>
    <cellStyle name="Normal 2 3 2 11 2 2 3 2 4 2" xfId="27259" xr:uid="{00000000-0005-0000-0000-00006F350000}"/>
    <cellStyle name="Normal 2 3 2 11 2 2 3 2 5" xfId="19113" xr:uid="{00000000-0005-0000-0000-000070350000}"/>
    <cellStyle name="Normal 2 3 2 11 2 2 3 3" xfId="4057" xr:uid="{00000000-0005-0000-0000-000071350000}"/>
    <cellStyle name="Normal 2 3 2 11 2 2 3 3 2" xfId="12203" xr:uid="{00000000-0005-0000-0000-000072350000}"/>
    <cellStyle name="Normal 2 3 2 11 2 2 3 3 2 2" xfId="28499" xr:uid="{00000000-0005-0000-0000-000073350000}"/>
    <cellStyle name="Normal 2 3 2 11 2 2 3 3 3" xfId="20353" xr:uid="{00000000-0005-0000-0000-000074350000}"/>
    <cellStyle name="Normal 2 3 2 11 2 2 3 4" xfId="6706" xr:uid="{00000000-0005-0000-0000-000075350000}"/>
    <cellStyle name="Normal 2 3 2 11 2 2 3 4 2" xfId="14852" xr:uid="{00000000-0005-0000-0000-000076350000}"/>
    <cellStyle name="Normal 2 3 2 11 2 2 3 4 2 2" xfId="31148" xr:uid="{00000000-0005-0000-0000-000077350000}"/>
    <cellStyle name="Normal 2 3 2 11 2 2 3 4 3" xfId="23002" xr:uid="{00000000-0005-0000-0000-000078350000}"/>
    <cellStyle name="Normal 2 3 2 11 2 2 3 5" xfId="9553" xr:uid="{00000000-0005-0000-0000-000079350000}"/>
    <cellStyle name="Normal 2 3 2 11 2 2 3 5 2" xfId="25849" xr:uid="{00000000-0005-0000-0000-00007A350000}"/>
    <cellStyle name="Normal 2 3 2 11 2 2 3 6" xfId="17703" xr:uid="{00000000-0005-0000-0000-00007B350000}"/>
    <cellStyle name="Normal 2 3 2 11 2 2 4" xfId="2112" xr:uid="{00000000-0005-0000-0000-00007C350000}"/>
    <cellStyle name="Normal 2 3 2 11 2 2 4 2" xfId="4666" xr:uid="{00000000-0005-0000-0000-00007D350000}"/>
    <cellStyle name="Normal 2 3 2 11 2 2 4 2 2" xfId="12812" xr:uid="{00000000-0005-0000-0000-00007E350000}"/>
    <cellStyle name="Normal 2 3 2 11 2 2 4 2 2 2" xfId="29108" xr:uid="{00000000-0005-0000-0000-00007F350000}"/>
    <cellStyle name="Normal 2 3 2 11 2 2 4 2 3" xfId="20962" xr:uid="{00000000-0005-0000-0000-000080350000}"/>
    <cellStyle name="Normal 2 3 2 11 2 2 4 3" xfId="7411" xr:uid="{00000000-0005-0000-0000-000081350000}"/>
    <cellStyle name="Normal 2 3 2 11 2 2 4 3 2" xfId="15557" xr:uid="{00000000-0005-0000-0000-000082350000}"/>
    <cellStyle name="Normal 2 3 2 11 2 2 4 3 2 2" xfId="31853" xr:uid="{00000000-0005-0000-0000-000083350000}"/>
    <cellStyle name="Normal 2 3 2 11 2 2 4 3 3" xfId="23707" xr:uid="{00000000-0005-0000-0000-000084350000}"/>
    <cellStyle name="Normal 2 3 2 11 2 2 4 4" xfId="10258" xr:uid="{00000000-0005-0000-0000-000085350000}"/>
    <cellStyle name="Normal 2 3 2 11 2 2 4 4 2" xfId="26554" xr:uid="{00000000-0005-0000-0000-000086350000}"/>
    <cellStyle name="Normal 2 3 2 11 2 2 4 5" xfId="18408" xr:uid="{00000000-0005-0000-0000-000087350000}"/>
    <cellStyle name="Normal 2 3 2 11 2 2 5" xfId="3448" xr:uid="{00000000-0005-0000-0000-000088350000}"/>
    <cellStyle name="Normal 2 3 2 11 2 2 5 2" xfId="11594" xr:uid="{00000000-0005-0000-0000-000089350000}"/>
    <cellStyle name="Normal 2 3 2 11 2 2 5 2 2" xfId="27890" xr:uid="{00000000-0005-0000-0000-00008A350000}"/>
    <cellStyle name="Normal 2 3 2 11 2 2 5 3" xfId="19744" xr:uid="{00000000-0005-0000-0000-00008B350000}"/>
    <cellStyle name="Normal 2 3 2 11 2 2 6" xfId="6001" xr:uid="{00000000-0005-0000-0000-00008C350000}"/>
    <cellStyle name="Normal 2 3 2 11 2 2 6 2" xfId="14147" xr:uid="{00000000-0005-0000-0000-00008D350000}"/>
    <cellStyle name="Normal 2 3 2 11 2 2 6 2 2" xfId="30443" xr:uid="{00000000-0005-0000-0000-00008E350000}"/>
    <cellStyle name="Normal 2 3 2 11 2 2 6 3" xfId="22297" xr:uid="{00000000-0005-0000-0000-00008F350000}"/>
    <cellStyle name="Normal 2 3 2 11 2 2 7" xfId="8848" xr:uid="{00000000-0005-0000-0000-000090350000}"/>
    <cellStyle name="Normal 2 3 2 11 2 2 7 2" xfId="25144" xr:uid="{00000000-0005-0000-0000-000091350000}"/>
    <cellStyle name="Normal 2 3 2 11 2 2 8" xfId="16998" xr:uid="{00000000-0005-0000-0000-000092350000}"/>
    <cellStyle name="Normal 2 3 2 11 2 3" xfId="1406" xr:uid="{00000000-0005-0000-0000-000093350000}"/>
    <cellStyle name="Normal 2 3 2 11 2 3 2" xfId="2816" xr:uid="{00000000-0005-0000-0000-000094350000}"/>
    <cellStyle name="Normal 2 3 2 11 2 3 2 2" xfId="5274" xr:uid="{00000000-0005-0000-0000-000095350000}"/>
    <cellStyle name="Normal 2 3 2 11 2 3 2 2 2" xfId="13420" xr:uid="{00000000-0005-0000-0000-000096350000}"/>
    <cellStyle name="Normal 2 3 2 11 2 3 2 2 2 2" xfId="29716" xr:uid="{00000000-0005-0000-0000-000097350000}"/>
    <cellStyle name="Normal 2 3 2 11 2 3 2 2 3" xfId="21570" xr:uid="{00000000-0005-0000-0000-000098350000}"/>
    <cellStyle name="Normal 2 3 2 11 2 3 2 3" xfId="8115" xr:uid="{00000000-0005-0000-0000-000099350000}"/>
    <cellStyle name="Normal 2 3 2 11 2 3 2 3 2" xfId="16261" xr:uid="{00000000-0005-0000-0000-00009A350000}"/>
    <cellStyle name="Normal 2 3 2 11 2 3 2 3 2 2" xfId="32557" xr:uid="{00000000-0005-0000-0000-00009B350000}"/>
    <cellStyle name="Normal 2 3 2 11 2 3 2 3 3" xfId="24411" xr:uid="{00000000-0005-0000-0000-00009C350000}"/>
    <cellStyle name="Normal 2 3 2 11 2 3 2 4" xfId="10962" xr:uid="{00000000-0005-0000-0000-00009D350000}"/>
    <cellStyle name="Normal 2 3 2 11 2 3 2 4 2" xfId="27258" xr:uid="{00000000-0005-0000-0000-00009E350000}"/>
    <cellStyle name="Normal 2 3 2 11 2 3 2 5" xfId="19112" xr:uid="{00000000-0005-0000-0000-00009F350000}"/>
    <cellStyle name="Normal 2 3 2 11 2 3 3" xfId="4056" xr:uid="{00000000-0005-0000-0000-0000A0350000}"/>
    <cellStyle name="Normal 2 3 2 11 2 3 3 2" xfId="12202" xr:uid="{00000000-0005-0000-0000-0000A1350000}"/>
    <cellStyle name="Normal 2 3 2 11 2 3 3 2 2" xfId="28498" xr:uid="{00000000-0005-0000-0000-0000A2350000}"/>
    <cellStyle name="Normal 2 3 2 11 2 3 3 3" xfId="20352" xr:uid="{00000000-0005-0000-0000-0000A3350000}"/>
    <cellStyle name="Normal 2 3 2 11 2 3 4" xfId="6705" xr:uid="{00000000-0005-0000-0000-0000A4350000}"/>
    <cellStyle name="Normal 2 3 2 11 2 3 4 2" xfId="14851" xr:uid="{00000000-0005-0000-0000-0000A5350000}"/>
    <cellStyle name="Normal 2 3 2 11 2 3 4 2 2" xfId="31147" xr:uid="{00000000-0005-0000-0000-0000A6350000}"/>
    <cellStyle name="Normal 2 3 2 11 2 3 4 3" xfId="23001" xr:uid="{00000000-0005-0000-0000-0000A7350000}"/>
    <cellStyle name="Normal 2 3 2 11 2 3 5" xfId="9552" xr:uid="{00000000-0005-0000-0000-0000A8350000}"/>
    <cellStyle name="Normal 2 3 2 11 2 3 5 2" xfId="25848" xr:uid="{00000000-0005-0000-0000-0000A9350000}"/>
    <cellStyle name="Normal 2 3 2 11 2 3 6" xfId="17702" xr:uid="{00000000-0005-0000-0000-0000AA350000}"/>
    <cellStyle name="Normal 2 3 2 11 2 4" xfId="2111" xr:uid="{00000000-0005-0000-0000-0000AB350000}"/>
    <cellStyle name="Normal 2 3 2 11 2 4 2" xfId="4665" xr:uid="{00000000-0005-0000-0000-0000AC350000}"/>
    <cellStyle name="Normal 2 3 2 11 2 4 2 2" xfId="12811" xr:uid="{00000000-0005-0000-0000-0000AD350000}"/>
    <cellStyle name="Normal 2 3 2 11 2 4 2 2 2" xfId="29107" xr:uid="{00000000-0005-0000-0000-0000AE350000}"/>
    <cellStyle name="Normal 2 3 2 11 2 4 2 3" xfId="20961" xr:uid="{00000000-0005-0000-0000-0000AF350000}"/>
    <cellStyle name="Normal 2 3 2 11 2 4 3" xfId="7410" xr:uid="{00000000-0005-0000-0000-0000B0350000}"/>
    <cellStyle name="Normal 2 3 2 11 2 4 3 2" xfId="15556" xr:uid="{00000000-0005-0000-0000-0000B1350000}"/>
    <cellStyle name="Normal 2 3 2 11 2 4 3 2 2" xfId="31852" xr:uid="{00000000-0005-0000-0000-0000B2350000}"/>
    <cellStyle name="Normal 2 3 2 11 2 4 3 3" xfId="23706" xr:uid="{00000000-0005-0000-0000-0000B3350000}"/>
    <cellStyle name="Normal 2 3 2 11 2 4 4" xfId="10257" xr:uid="{00000000-0005-0000-0000-0000B4350000}"/>
    <cellStyle name="Normal 2 3 2 11 2 4 4 2" xfId="26553" xr:uid="{00000000-0005-0000-0000-0000B5350000}"/>
    <cellStyle name="Normal 2 3 2 11 2 4 5" xfId="18407" xr:uid="{00000000-0005-0000-0000-0000B6350000}"/>
    <cellStyle name="Normal 2 3 2 11 2 5" xfId="3447" xr:uid="{00000000-0005-0000-0000-0000B7350000}"/>
    <cellStyle name="Normal 2 3 2 11 2 5 2" xfId="11593" xr:uid="{00000000-0005-0000-0000-0000B8350000}"/>
    <cellStyle name="Normal 2 3 2 11 2 5 2 2" xfId="27889" xr:uid="{00000000-0005-0000-0000-0000B9350000}"/>
    <cellStyle name="Normal 2 3 2 11 2 5 3" xfId="19743" xr:uid="{00000000-0005-0000-0000-0000BA350000}"/>
    <cellStyle name="Normal 2 3 2 11 2 6" xfId="6000" xr:uid="{00000000-0005-0000-0000-0000BB350000}"/>
    <cellStyle name="Normal 2 3 2 11 2 6 2" xfId="14146" xr:uid="{00000000-0005-0000-0000-0000BC350000}"/>
    <cellStyle name="Normal 2 3 2 11 2 6 2 2" xfId="30442" xr:uid="{00000000-0005-0000-0000-0000BD350000}"/>
    <cellStyle name="Normal 2 3 2 11 2 6 3" xfId="22296" xr:uid="{00000000-0005-0000-0000-0000BE350000}"/>
    <cellStyle name="Normal 2 3 2 11 2 7" xfId="8847" xr:uid="{00000000-0005-0000-0000-0000BF350000}"/>
    <cellStyle name="Normal 2 3 2 11 2 7 2" xfId="25143" xr:uid="{00000000-0005-0000-0000-0000C0350000}"/>
    <cellStyle name="Normal 2 3 2 11 2 8" xfId="16997" xr:uid="{00000000-0005-0000-0000-0000C1350000}"/>
    <cellStyle name="Normal 2 3 2 11 3" xfId="1405" xr:uid="{00000000-0005-0000-0000-0000C2350000}"/>
    <cellStyle name="Normal 2 3 2 11 3 2" xfId="2815" xr:uid="{00000000-0005-0000-0000-0000C3350000}"/>
    <cellStyle name="Normal 2 3 2 11 3 2 2" xfId="5273" xr:uid="{00000000-0005-0000-0000-0000C4350000}"/>
    <cellStyle name="Normal 2 3 2 11 3 2 2 2" xfId="13419" xr:uid="{00000000-0005-0000-0000-0000C5350000}"/>
    <cellStyle name="Normal 2 3 2 11 3 2 2 2 2" xfId="29715" xr:uid="{00000000-0005-0000-0000-0000C6350000}"/>
    <cellStyle name="Normal 2 3 2 11 3 2 2 3" xfId="21569" xr:uid="{00000000-0005-0000-0000-0000C7350000}"/>
    <cellStyle name="Normal 2 3 2 11 3 2 3" xfId="8114" xr:uid="{00000000-0005-0000-0000-0000C8350000}"/>
    <cellStyle name="Normal 2 3 2 11 3 2 3 2" xfId="16260" xr:uid="{00000000-0005-0000-0000-0000C9350000}"/>
    <cellStyle name="Normal 2 3 2 11 3 2 3 2 2" xfId="32556" xr:uid="{00000000-0005-0000-0000-0000CA350000}"/>
    <cellStyle name="Normal 2 3 2 11 3 2 3 3" xfId="24410" xr:uid="{00000000-0005-0000-0000-0000CB350000}"/>
    <cellStyle name="Normal 2 3 2 11 3 2 4" xfId="10961" xr:uid="{00000000-0005-0000-0000-0000CC350000}"/>
    <cellStyle name="Normal 2 3 2 11 3 2 4 2" xfId="27257" xr:uid="{00000000-0005-0000-0000-0000CD350000}"/>
    <cellStyle name="Normal 2 3 2 11 3 2 5" xfId="19111" xr:uid="{00000000-0005-0000-0000-0000CE350000}"/>
    <cellStyle name="Normal 2 3 2 11 3 3" xfId="4055" xr:uid="{00000000-0005-0000-0000-0000CF350000}"/>
    <cellStyle name="Normal 2 3 2 11 3 3 2" xfId="12201" xr:uid="{00000000-0005-0000-0000-0000D0350000}"/>
    <cellStyle name="Normal 2 3 2 11 3 3 2 2" xfId="28497" xr:uid="{00000000-0005-0000-0000-0000D1350000}"/>
    <cellStyle name="Normal 2 3 2 11 3 3 3" xfId="20351" xr:uid="{00000000-0005-0000-0000-0000D2350000}"/>
    <cellStyle name="Normal 2 3 2 11 3 4" xfId="6704" xr:uid="{00000000-0005-0000-0000-0000D3350000}"/>
    <cellStyle name="Normal 2 3 2 11 3 4 2" xfId="14850" xr:uid="{00000000-0005-0000-0000-0000D4350000}"/>
    <cellStyle name="Normal 2 3 2 11 3 4 2 2" xfId="31146" xr:uid="{00000000-0005-0000-0000-0000D5350000}"/>
    <cellStyle name="Normal 2 3 2 11 3 4 3" xfId="23000" xr:uid="{00000000-0005-0000-0000-0000D6350000}"/>
    <cellStyle name="Normal 2 3 2 11 3 5" xfId="9551" xr:uid="{00000000-0005-0000-0000-0000D7350000}"/>
    <cellStyle name="Normal 2 3 2 11 3 5 2" xfId="25847" xr:uid="{00000000-0005-0000-0000-0000D8350000}"/>
    <cellStyle name="Normal 2 3 2 11 3 6" xfId="17701" xr:uid="{00000000-0005-0000-0000-0000D9350000}"/>
    <cellStyle name="Normal 2 3 2 11 4" xfId="2110" xr:uid="{00000000-0005-0000-0000-0000DA350000}"/>
    <cellStyle name="Normal 2 3 2 11 4 2" xfId="4664" xr:uid="{00000000-0005-0000-0000-0000DB350000}"/>
    <cellStyle name="Normal 2 3 2 11 4 2 2" xfId="12810" xr:uid="{00000000-0005-0000-0000-0000DC350000}"/>
    <cellStyle name="Normal 2 3 2 11 4 2 2 2" xfId="29106" xr:uid="{00000000-0005-0000-0000-0000DD350000}"/>
    <cellStyle name="Normal 2 3 2 11 4 2 3" xfId="20960" xr:uid="{00000000-0005-0000-0000-0000DE350000}"/>
    <cellStyle name="Normal 2 3 2 11 4 3" xfId="7409" xr:uid="{00000000-0005-0000-0000-0000DF350000}"/>
    <cellStyle name="Normal 2 3 2 11 4 3 2" xfId="15555" xr:uid="{00000000-0005-0000-0000-0000E0350000}"/>
    <cellStyle name="Normal 2 3 2 11 4 3 2 2" xfId="31851" xr:uid="{00000000-0005-0000-0000-0000E1350000}"/>
    <cellStyle name="Normal 2 3 2 11 4 3 3" xfId="23705" xr:uid="{00000000-0005-0000-0000-0000E2350000}"/>
    <cellStyle name="Normal 2 3 2 11 4 4" xfId="10256" xr:uid="{00000000-0005-0000-0000-0000E3350000}"/>
    <cellStyle name="Normal 2 3 2 11 4 4 2" xfId="26552" xr:uid="{00000000-0005-0000-0000-0000E4350000}"/>
    <cellStyle name="Normal 2 3 2 11 4 5" xfId="18406" xr:uid="{00000000-0005-0000-0000-0000E5350000}"/>
    <cellStyle name="Normal 2 3 2 11 5" xfId="3446" xr:uid="{00000000-0005-0000-0000-0000E6350000}"/>
    <cellStyle name="Normal 2 3 2 11 5 2" xfId="11592" xr:uid="{00000000-0005-0000-0000-0000E7350000}"/>
    <cellStyle name="Normal 2 3 2 11 5 2 2" xfId="27888" xr:uid="{00000000-0005-0000-0000-0000E8350000}"/>
    <cellStyle name="Normal 2 3 2 11 5 3" xfId="19742" xr:uid="{00000000-0005-0000-0000-0000E9350000}"/>
    <cellStyle name="Normal 2 3 2 11 6" xfId="5999" xr:uid="{00000000-0005-0000-0000-0000EA350000}"/>
    <cellStyle name="Normal 2 3 2 11 6 2" xfId="14145" xr:uid="{00000000-0005-0000-0000-0000EB350000}"/>
    <cellStyle name="Normal 2 3 2 11 6 2 2" xfId="30441" xr:uid="{00000000-0005-0000-0000-0000EC350000}"/>
    <cellStyle name="Normal 2 3 2 11 6 3" xfId="22295" xr:uid="{00000000-0005-0000-0000-0000ED350000}"/>
    <cellStyle name="Normal 2 3 2 11 7" xfId="8846" xr:uid="{00000000-0005-0000-0000-0000EE350000}"/>
    <cellStyle name="Normal 2 3 2 11 7 2" xfId="25142" xr:uid="{00000000-0005-0000-0000-0000EF350000}"/>
    <cellStyle name="Normal 2 3 2 11 8" xfId="16996" xr:uid="{00000000-0005-0000-0000-0000F0350000}"/>
    <cellStyle name="Normal 2 3 2 12" xfId="707" xr:uid="{00000000-0005-0000-0000-0000F1350000}"/>
    <cellStyle name="Normal 2 3 2 12 2" xfId="1412" xr:uid="{00000000-0005-0000-0000-0000F2350000}"/>
    <cellStyle name="Normal 2 3 2 12 2 2" xfId="2822" xr:uid="{00000000-0005-0000-0000-0000F3350000}"/>
    <cellStyle name="Normal 2 3 2 12 2 2 2" xfId="5280" xr:uid="{00000000-0005-0000-0000-0000F4350000}"/>
    <cellStyle name="Normal 2 3 2 12 2 2 2 2" xfId="13426" xr:uid="{00000000-0005-0000-0000-0000F5350000}"/>
    <cellStyle name="Normal 2 3 2 12 2 2 2 2 2" xfId="29722" xr:uid="{00000000-0005-0000-0000-0000F6350000}"/>
    <cellStyle name="Normal 2 3 2 12 2 2 2 3" xfId="21576" xr:uid="{00000000-0005-0000-0000-0000F7350000}"/>
    <cellStyle name="Normal 2 3 2 12 2 2 3" xfId="8121" xr:uid="{00000000-0005-0000-0000-0000F8350000}"/>
    <cellStyle name="Normal 2 3 2 12 2 2 3 2" xfId="16267" xr:uid="{00000000-0005-0000-0000-0000F9350000}"/>
    <cellStyle name="Normal 2 3 2 12 2 2 3 2 2" xfId="32563" xr:uid="{00000000-0005-0000-0000-0000FA350000}"/>
    <cellStyle name="Normal 2 3 2 12 2 2 3 3" xfId="24417" xr:uid="{00000000-0005-0000-0000-0000FB350000}"/>
    <cellStyle name="Normal 2 3 2 12 2 2 4" xfId="10968" xr:uid="{00000000-0005-0000-0000-0000FC350000}"/>
    <cellStyle name="Normal 2 3 2 12 2 2 4 2" xfId="27264" xr:uid="{00000000-0005-0000-0000-0000FD350000}"/>
    <cellStyle name="Normal 2 3 2 12 2 2 5" xfId="19118" xr:uid="{00000000-0005-0000-0000-0000FE350000}"/>
    <cellStyle name="Normal 2 3 2 12 2 3" xfId="4062" xr:uid="{00000000-0005-0000-0000-0000FF350000}"/>
    <cellStyle name="Normal 2 3 2 12 2 3 2" xfId="12208" xr:uid="{00000000-0005-0000-0000-000000360000}"/>
    <cellStyle name="Normal 2 3 2 12 2 3 2 2" xfId="28504" xr:uid="{00000000-0005-0000-0000-000001360000}"/>
    <cellStyle name="Normal 2 3 2 12 2 3 3" xfId="20358" xr:uid="{00000000-0005-0000-0000-000002360000}"/>
    <cellStyle name="Normal 2 3 2 12 2 4" xfId="6711" xr:uid="{00000000-0005-0000-0000-000003360000}"/>
    <cellStyle name="Normal 2 3 2 12 2 4 2" xfId="14857" xr:uid="{00000000-0005-0000-0000-000004360000}"/>
    <cellStyle name="Normal 2 3 2 12 2 4 2 2" xfId="31153" xr:uid="{00000000-0005-0000-0000-000005360000}"/>
    <cellStyle name="Normal 2 3 2 12 2 4 3" xfId="23007" xr:uid="{00000000-0005-0000-0000-000006360000}"/>
    <cellStyle name="Normal 2 3 2 12 2 5" xfId="9558" xr:uid="{00000000-0005-0000-0000-000007360000}"/>
    <cellStyle name="Normal 2 3 2 12 2 5 2" xfId="25854" xr:uid="{00000000-0005-0000-0000-000008360000}"/>
    <cellStyle name="Normal 2 3 2 12 2 6" xfId="17708" xr:uid="{00000000-0005-0000-0000-000009360000}"/>
    <cellStyle name="Normal 2 3 2 12 3" xfId="2117" xr:uid="{00000000-0005-0000-0000-00000A360000}"/>
    <cellStyle name="Normal 2 3 2 12 3 2" xfId="4671" xr:uid="{00000000-0005-0000-0000-00000B360000}"/>
    <cellStyle name="Normal 2 3 2 12 3 2 2" xfId="12817" xr:uid="{00000000-0005-0000-0000-00000C360000}"/>
    <cellStyle name="Normal 2 3 2 12 3 2 2 2" xfId="29113" xr:uid="{00000000-0005-0000-0000-00000D360000}"/>
    <cellStyle name="Normal 2 3 2 12 3 2 3" xfId="20967" xr:uid="{00000000-0005-0000-0000-00000E360000}"/>
    <cellStyle name="Normal 2 3 2 12 3 3" xfId="7416" xr:uid="{00000000-0005-0000-0000-00000F360000}"/>
    <cellStyle name="Normal 2 3 2 12 3 3 2" xfId="15562" xr:uid="{00000000-0005-0000-0000-000010360000}"/>
    <cellStyle name="Normal 2 3 2 12 3 3 2 2" xfId="31858" xr:uid="{00000000-0005-0000-0000-000011360000}"/>
    <cellStyle name="Normal 2 3 2 12 3 3 3" xfId="23712" xr:uid="{00000000-0005-0000-0000-000012360000}"/>
    <cellStyle name="Normal 2 3 2 12 3 4" xfId="10263" xr:uid="{00000000-0005-0000-0000-000013360000}"/>
    <cellStyle name="Normal 2 3 2 12 3 4 2" xfId="26559" xr:uid="{00000000-0005-0000-0000-000014360000}"/>
    <cellStyle name="Normal 2 3 2 12 3 5" xfId="18413" xr:uid="{00000000-0005-0000-0000-000015360000}"/>
    <cellStyle name="Normal 2 3 2 12 4" xfId="2840" xr:uid="{00000000-0005-0000-0000-000016360000}"/>
    <cellStyle name="Normal 2 3 2 12 4 2" xfId="5297" xr:uid="{00000000-0005-0000-0000-000017360000}"/>
    <cellStyle name="Normal 2 3 2 12 4 2 2" xfId="13443" xr:uid="{00000000-0005-0000-0000-000018360000}"/>
    <cellStyle name="Normal 2 3 2 12 4 2 2 2" xfId="29739" xr:uid="{00000000-0005-0000-0000-000019360000}"/>
    <cellStyle name="Normal 2 3 2 12 4 2 3" xfId="21593" xr:uid="{00000000-0005-0000-0000-00001A360000}"/>
    <cellStyle name="Normal 2 3 2 12 4 3" xfId="8139" xr:uid="{00000000-0005-0000-0000-00001B360000}"/>
    <cellStyle name="Normal 2 3 2 12 4 3 2" xfId="16285" xr:uid="{00000000-0005-0000-0000-00001C360000}"/>
    <cellStyle name="Normal 2 3 2 12 4 3 2 2" xfId="32581" xr:uid="{00000000-0005-0000-0000-00001D360000}"/>
    <cellStyle name="Normal 2 3 2 12 4 3 3" xfId="24435" xr:uid="{00000000-0005-0000-0000-00001E360000}"/>
    <cellStyle name="Normal 2 3 2 12 4 4" xfId="8152" xr:uid="{00000000-0005-0000-0000-00001F360000}"/>
    <cellStyle name="Normal 2 3 2 12 4 4 2" xfId="16298" xr:uid="{00000000-0005-0000-0000-000020360000}"/>
    <cellStyle name="Normal 2 3 2 12 4 4 2 2" xfId="32594" xr:uid="{00000000-0005-0000-0000-000021360000}"/>
    <cellStyle name="Normal 2 3 2 12 4 4 3" xfId="24448" xr:uid="{00000000-0005-0000-0000-000022360000}"/>
    <cellStyle name="Normal 2 3 2 12 4 5" xfId="10986" xr:uid="{00000000-0005-0000-0000-000023360000}"/>
    <cellStyle name="Normal 2 3 2 12 4 5 2" xfId="27282" xr:uid="{00000000-0005-0000-0000-000024360000}"/>
    <cellStyle name="Normal 2 3 2 12 4 6" xfId="19136" xr:uid="{00000000-0005-0000-0000-000025360000}"/>
    <cellStyle name="Normal 2 3 2 12 4 7" xfId="32602" xr:uid="{00000000-0005-0000-0000-000026360000}"/>
    <cellStyle name="Normal 2 3 2 12 4 7 2" xfId="32603" xr:uid="{00000000-0005-0000-0000-000027360000}"/>
    <cellStyle name="Normal 2 3 2 12 4 7 3" xfId="32604" xr:uid="{00000000-0005-0000-0000-000028360000}"/>
    <cellStyle name="Normal 2 3 2 12 4 7 3 2" xfId="32606" xr:uid="{00000000-0005-0000-0000-000029360000}"/>
    <cellStyle name="Normal 2 3 2 12 4 7 3 2 2" xfId="32608" xr:uid="{00000000-0005-0000-0000-00002A360000}"/>
    <cellStyle name="Normal 2 3 2 12 4 7 3 2 3" xfId="32611" xr:uid="{00000000-0005-0000-0000-00002B360000}"/>
    <cellStyle name="Normal 2 3 2 12 4 7 3 2 3 2" xfId="32612" xr:uid="{00000000-0005-0000-0000-00002C360000}"/>
    <cellStyle name="Normal 2 3 2 12 4 7 3 2 3 2 2" xfId="32617" xr:uid="{00000000-0005-0000-0000-00002D360000}"/>
    <cellStyle name="Normal 2 3 2 12 4 7 3 2 3 2 2 2" xfId="32629" xr:uid="{00000000-0005-0000-0000-00002E360000}"/>
    <cellStyle name="Normal 2 3 2 12 4 7 3 2 3 2 2 3" xfId="32632" xr:uid="{00000000-0005-0000-0000-00002F360000}"/>
    <cellStyle name="Normal 2 3 2 12 4 7 3 3" xfId="32610" xr:uid="{00000000-0005-0000-0000-000030360000}"/>
    <cellStyle name="Normal 2 3 2 12 4 7 3 3 2" xfId="32613" xr:uid="{00000000-0005-0000-0000-000031360000}"/>
    <cellStyle name="Normal 2 3 2 12 4 8" xfId="32614" xr:uid="{00000000-0005-0000-0000-000032360000}"/>
    <cellStyle name="Normal 2 3 2 12 5" xfId="3453" xr:uid="{00000000-0005-0000-0000-000033360000}"/>
    <cellStyle name="Normal 2 3 2 12 5 2" xfId="11599" xr:uid="{00000000-0005-0000-0000-000034360000}"/>
    <cellStyle name="Normal 2 3 2 12 5 2 2" xfId="27895" xr:uid="{00000000-0005-0000-0000-000035360000}"/>
    <cellStyle name="Normal 2 3 2 12 5 3" xfId="19749" xr:uid="{00000000-0005-0000-0000-000036360000}"/>
    <cellStyle name="Normal 2 3 2 12 6" xfId="6006" xr:uid="{00000000-0005-0000-0000-000037360000}"/>
    <cellStyle name="Normal 2 3 2 12 6 2" xfId="14152" xr:uid="{00000000-0005-0000-0000-000038360000}"/>
    <cellStyle name="Normal 2 3 2 12 6 2 2" xfId="30448" xr:uid="{00000000-0005-0000-0000-000039360000}"/>
    <cellStyle name="Normal 2 3 2 12 6 3" xfId="22302" xr:uid="{00000000-0005-0000-0000-00003A360000}"/>
    <cellStyle name="Normal 2 3 2 12 7" xfId="8853" xr:uid="{00000000-0005-0000-0000-00003B360000}"/>
    <cellStyle name="Normal 2 3 2 12 7 2" xfId="25149" xr:uid="{00000000-0005-0000-0000-00003C360000}"/>
    <cellStyle name="Normal 2 3 2 12 8" xfId="17003" xr:uid="{00000000-0005-0000-0000-00003D360000}"/>
    <cellStyle name="Normal 2 3 2 13" xfId="719" xr:uid="{00000000-0005-0000-0000-00003E360000}"/>
    <cellStyle name="Normal 2 3 2 13 2" xfId="2129" xr:uid="{00000000-0005-0000-0000-00003F360000}"/>
    <cellStyle name="Normal 2 3 2 13 2 2" xfId="4682" xr:uid="{00000000-0005-0000-0000-000040360000}"/>
    <cellStyle name="Normal 2 3 2 13 2 2 2" xfId="12828" xr:uid="{00000000-0005-0000-0000-000041360000}"/>
    <cellStyle name="Normal 2 3 2 13 2 2 2 2" xfId="29124" xr:uid="{00000000-0005-0000-0000-000042360000}"/>
    <cellStyle name="Normal 2 3 2 13 2 2 3" xfId="20978" xr:uid="{00000000-0005-0000-0000-000043360000}"/>
    <cellStyle name="Normal 2 3 2 13 2 3" xfId="7428" xr:uid="{00000000-0005-0000-0000-000044360000}"/>
    <cellStyle name="Normal 2 3 2 13 2 3 2" xfId="15574" xr:uid="{00000000-0005-0000-0000-000045360000}"/>
    <cellStyle name="Normal 2 3 2 13 2 3 2 2" xfId="31870" xr:uid="{00000000-0005-0000-0000-000046360000}"/>
    <cellStyle name="Normal 2 3 2 13 2 3 3" xfId="23724" xr:uid="{00000000-0005-0000-0000-000047360000}"/>
    <cellStyle name="Normal 2 3 2 13 2 4" xfId="10275" xr:uid="{00000000-0005-0000-0000-000048360000}"/>
    <cellStyle name="Normal 2 3 2 13 2 4 2" xfId="26571" xr:uid="{00000000-0005-0000-0000-000049360000}"/>
    <cellStyle name="Normal 2 3 2 13 2 5" xfId="18425" xr:uid="{00000000-0005-0000-0000-00004A360000}"/>
    <cellStyle name="Normal 2 3 2 13 3" xfId="3464" xr:uid="{00000000-0005-0000-0000-00004B360000}"/>
    <cellStyle name="Normal 2 3 2 13 3 2" xfId="11610" xr:uid="{00000000-0005-0000-0000-00004C360000}"/>
    <cellStyle name="Normal 2 3 2 13 3 2 2" xfId="27906" xr:uid="{00000000-0005-0000-0000-00004D360000}"/>
    <cellStyle name="Normal 2 3 2 13 3 3" xfId="19760" xr:uid="{00000000-0005-0000-0000-00004E360000}"/>
    <cellStyle name="Normal 2 3 2 13 4" xfId="6018" xr:uid="{00000000-0005-0000-0000-00004F360000}"/>
    <cellStyle name="Normal 2 3 2 13 4 2" xfId="14164" xr:uid="{00000000-0005-0000-0000-000050360000}"/>
    <cellStyle name="Normal 2 3 2 13 4 2 2" xfId="30460" xr:uid="{00000000-0005-0000-0000-000051360000}"/>
    <cellStyle name="Normal 2 3 2 13 4 3" xfId="22314" xr:uid="{00000000-0005-0000-0000-000052360000}"/>
    <cellStyle name="Normal 2 3 2 13 5" xfId="8865" xr:uid="{00000000-0005-0000-0000-000053360000}"/>
    <cellStyle name="Normal 2 3 2 13 5 2" xfId="25161" xr:uid="{00000000-0005-0000-0000-000054360000}"/>
    <cellStyle name="Normal 2 3 2 13 6" xfId="17015" xr:uid="{00000000-0005-0000-0000-000055360000}"/>
    <cellStyle name="Normal 2 3 2 14" xfId="1424" xr:uid="{00000000-0005-0000-0000-000056360000}"/>
    <cellStyle name="Normal 2 3 2 14 2" xfId="4073" xr:uid="{00000000-0005-0000-0000-000057360000}"/>
    <cellStyle name="Normal 2 3 2 14 2 2" xfId="12219" xr:uid="{00000000-0005-0000-0000-000058360000}"/>
    <cellStyle name="Normal 2 3 2 14 2 2 2" xfId="28515" xr:uid="{00000000-0005-0000-0000-000059360000}"/>
    <cellStyle name="Normal 2 3 2 14 2 3" xfId="20369" xr:uid="{00000000-0005-0000-0000-00005A360000}"/>
    <cellStyle name="Normal 2 3 2 14 3" xfId="6723" xr:uid="{00000000-0005-0000-0000-00005B360000}"/>
    <cellStyle name="Normal 2 3 2 14 3 2" xfId="14869" xr:uid="{00000000-0005-0000-0000-00005C360000}"/>
    <cellStyle name="Normal 2 3 2 14 3 2 2" xfId="31165" xr:uid="{00000000-0005-0000-0000-00005D360000}"/>
    <cellStyle name="Normal 2 3 2 14 3 3" xfId="23019" xr:uid="{00000000-0005-0000-0000-00005E360000}"/>
    <cellStyle name="Normal 2 3 2 14 4" xfId="9570" xr:uid="{00000000-0005-0000-0000-00005F360000}"/>
    <cellStyle name="Normal 2 3 2 14 4 2" xfId="25866" xr:uid="{00000000-0005-0000-0000-000060360000}"/>
    <cellStyle name="Normal 2 3 2 14 5" xfId="17720" xr:uid="{00000000-0005-0000-0000-000061360000}"/>
    <cellStyle name="Normal 2 3 2 15" xfId="2855" xr:uid="{00000000-0005-0000-0000-000062360000}"/>
    <cellStyle name="Normal 2 3 2 15 2" xfId="11001" xr:uid="{00000000-0005-0000-0000-000063360000}"/>
    <cellStyle name="Normal 2 3 2 15 2 2" xfId="27297" xr:uid="{00000000-0005-0000-0000-000064360000}"/>
    <cellStyle name="Normal 2 3 2 15 3" xfId="19151" xr:uid="{00000000-0005-0000-0000-000065360000}"/>
    <cellStyle name="Normal 2 3 2 16" xfId="5313" xr:uid="{00000000-0005-0000-0000-000066360000}"/>
    <cellStyle name="Normal 2 3 2 16 2" xfId="13459" xr:uid="{00000000-0005-0000-0000-000067360000}"/>
    <cellStyle name="Normal 2 3 2 16 2 2" xfId="29755" xr:uid="{00000000-0005-0000-0000-000068360000}"/>
    <cellStyle name="Normal 2 3 2 16 3" xfId="21609" xr:uid="{00000000-0005-0000-0000-000069360000}"/>
    <cellStyle name="Normal 2 3 2 17" xfId="8160" xr:uid="{00000000-0005-0000-0000-00006A360000}"/>
    <cellStyle name="Normal 2 3 2 17 2" xfId="24456" xr:uid="{00000000-0005-0000-0000-00006B360000}"/>
    <cellStyle name="Normal 2 3 2 18" xfId="16310" xr:uid="{00000000-0005-0000-0000-00006C360000}"/>
    <cellStyle name="Normal 2 3 2 2" xfId="17" xr:uid="{00000000-0005-0000-0000-00006D360000}"/>
    <cellStyle name="Normal 2 3 2 2 10" xfId="723" xr:uid="{00000000-0005-0000-0000-00006E360000}"/>
    <cellStyle name="Normal 2 3 2 2 10 2" xfId="2133" xr:uid="{00000000-0005-0000-0000-00006F360000}"/>
    <cellStyle name="Normal 2 3 2 2 10 2 2" xfId="4685" xr:uid="{00000000-0005-0000-0000-000070360000}"/>
    <cellStyle name="Normal 2 3 2 2 10 2 2 2" xfId="12831" xr:uid="{00000000-0005-0000-0000-000071360000}"/>
    <cellStyle name="Normal 2 3 2 2 10 2 2 2 2" xfId="29127" xr:uid="{00000000-0005-0000-0000-000072360000}"/>
    <cellStyle name="Normal 2 3 2 2 10 2 2 3" xfId="20981" xr:uid="{00000000-0005-0000-0000-000073360000}"/>
    <cellStyle name="Normal 2 3 2 2 10 2 3" xfId="7432" xr:uid="{00000000-0005-0000-0000-000074360000}"/>
    <cellStyle name="Normal 2 3 2 2 10 2 3 2" xfId="15578" xr:uid="{00000000-0005-0000-0000-000075360000}"/>
    <cellStyle name="Normal 2 3 2 2 10 2 3 2 2" xfId="31874" xr:uid="{00000000-0005-0000-0000-000076360000}"/>
    <cellStyle name="Normal 2 3 2 2 10 2 3 3" xfId="23728" xr:uid="{00000000-0005-0000-0000-000077360000}"/>
    <cellStyle name="Normal 2 3 2 2 10 2 4" xfId="10279" xr:uid="{00000000-0005-0000-0000-000078360000}"/>
    <cellStyle name="Normal 2 3 2 2 10 2 4 2" xfId="26575" xr:uid="{00000000-0005-0000-0000-000079360000}"/>
    <cellStyle name="Normal 2 3 2 2 10 2 5" xfId="18429" xr:uid="{00000000-0005-0000-0000-00007A360000}"/>
    <cellStyle name="Normal 2 3 2 2 10 3" xfId="3467" xr:uid="{00000000-0005-0000-0000-00007B360000}"/>
    <cellStyle name="Normal 2 3 2 2 10 3 2" xfId="11613" xr:uid="{00000000-0005-0000-0000-00007C360000}"/>
    <cellStyle name="Normal 2 3 2 2 10 3 2 2" xfId="27909" xr:uid="{00000000-0005-0000-0000-00007D360000}"/>
    <cellStyle name="Normal 2 3 2 2 10 3 3" xfId="19763" xr:uid="{00000000-0005-0000-0000-00007E360000}"/>
    <cellStyle name="Normal 2 3 2 2 10 4" xfId="6022" xr:uid="{00000000-0005-0000-0000-00007F360000}"/>
    <cellStyle name="Normal 2 3 2 2 10 4 2" xfId="14168" xr:uid="{00000000-0005-0000-0000-000080360000}"/>
    <cellStyle name="Normal 2 3 2 2 10 4 2 2" xfId="30464" xr:uid="{00000000-0005-0000-0000-000081360000}"/>
    <cellStyle name="Normal 2 3 2 2 10 4 3" xfId="22318" xr:uid="{00000000-0005-0000-0000-000082360000}"/>
    <cellStyle name="Normal 2 3 2 2 10 5" xfId="8869" xr:uid="{00000000-0005-0000-0000-000083360000}"/>
    <cellStyle name="Normal 2 3 2 2 10 5 2" xfId="25165" xr:uid="{00000000-0005-0000-0000-000084360000}"/>
    <cellStyle name="Normal 2 3 2 2 10 6" xfId="17019" xr:uid="{00000000-0005-0000-0000-000085360000}"/>
    <cellStyle name="Normal 2 3 2 2 11" xfId="1428" xr:uid="{00000000-0005-0000-0000-000086360000}"/>
    <cellStyle name="Normal 2 3 2 2 11 2" xfId="4076" xr:uid="{00000000-0005-0000-0000-000087360000}"/>
    <cellStyle name="Normal 2 3 2 2 11 2 2" xfId="12222" xr:uid="{00000000-0005-0000-0000-000088360000}"/>
    <cellStyle name="Normal 2 3 2 2 11 2 2 2" xfId="28518" xr:uid="{00000000-0005-0000-0000-000089360000}"/>
    <cellStyle name="Normal 2 3 2 2 11 2 3" xfId="20372" xr:uid="{00000000-0005-0000-0000-00008A360000}"/>
    <cellStyle name="Normal 2 3 2 2 11 3" xfId="6727" xr:uid="{00000000-0005-0000-0000-00008B360000}"/>
    <cellStyle name="Normal 2 3 2 2 11 3 2" xfId="14873" xr:uid="{00000000-0005-0000-0000-00008C360000}"/>
    <cellStyle name="Normal 2 3 2 2 11 3 2 2" xfId="31169" xr:uid="{00000000-0005-0000-0000-00008D360000}"/>
    <cellStyle name="Normal 2 3 2 2 11 3 3" xfId="23023" xr:uid="{00000000-0005-0000-0000-00008E360000}"/>
    <cellStyle name="Normal 2 3 2 2 11 4" xfId="9574" xr:uid="{00000000-0005-0000-0000-00008F360000}"/>
    <cellStyle name="Normal 2 3 2 2 11 4 2" xfId="25870" xr:uid="{00000000-0005-0000-0000-000090360000}"/>
    <cellStyle name="Normal 2 3 2 2 11 5" xfId="17724" xr:uid="{00000000-0005-0000-0000-000091360000}"/>
    <cellStyle name="Normal 2 3 2 2 12" xfId="2858" xr:uid="{00000000-0005-0000-0000-000092360000}"/>
    <cellStyle name="Normal 2 3 2 2 12 2" xfId="11004" xr:uid="{00000000-0005-0000-0000-000093360000}"/>
    <cellStyle name="Normal 2 3 2 2 12 2 2" xfId="27300" xr:uid="{00000000-0005-0000-0000-000094360000}"/>
    <cellStyle name="Normal 2 3 2 2 12 3" xfId="19154" xr:uid="{00000000-0005-0000-0000-000095360000}"/>
    <cellStyle name="Normal 2 3 2 2 13" xfId="5317" xr:uid="{00000000-0005-0000-0000-000096360000}"/>
    <cellStyle name="Normal 2 3 2 2 13 2" xfId="13463" xr:uid="{00000000-0005-0000-0000-000097360000}"/>
    <cellStyle name="Normal 2 3 2 2 13 2 2" xfId="29759" xr:uid="{00000000-0005-0000-0000-000098360000}"/>
    <cellStyle name="Normal 2 3 2 2 13 3" xfId="21613" xr:uid="{00000000-0005-0000-0000-000099360000}"/>
    <cellStyle name="Normal 2 3 2 2 14" xfId="8164" xr:uid="{00000000-0005-0000-0000-00009A360000}"/>
    <cellStyle name="Normal 2 3 2 2 14 2" xfId="24460" xr:uid="{00000000-0005-0000-0000-00009B360000}"/>
    <cellStyle name="Normal 2 3 2 2 15" xfId="16314" xr:uid="{00000000-0005-0000-0000-00009C360000}"/>
    <cellStyle name="Normal 2 3 2 2 2" xfId="28" xr:uid="{00000000-0005-0000-0000-00009D360000}"/>
    <cellStyle name="Normal 2 3 2 2 2 10" xfId="2867" xr:uid="{00000000-0005-0000-0000-00009E360000}"/>
    <cellStyle name="Normal 2 3 2 2 2 10 2" xfId="11013" xr:uid="{00000000-0005-0000-0000-00009F360000}"/>
    <cellStyle name="Normal 2 3 2 2 2 10 2 2" xfId="27309" xr:uid="{00000000-0005-0000-0000-0000A0360000}"/>
    <cellStyle name="Normal 2 3 2 2 2 10 3" xfId="19163" xr:uid="{00000000-0005-0000-0000-0000A1360000}"/>
    <cellStyle name="Normal 2 3 2 2 2 11" xfId="5328" xr:uid="{00000000-0005-0000-0000-0000A2360000}"/>
    <cellStyle name="Normal 2 3 2 2 2 11 2" xfId="13474" xr:uid="{00000000-0005-0000-0000-0000A3360000}"/>
    <cellStyle name="Normal 2 3 2 2 2 11 2 2" xfId="29770" xr:uid="{00000000-0005-0000-0000-0000A4360000}"/>
    <cellStyle name="Normal 2 3 2 2 2 11 3" xfId="21624" xr:uid="{00000000-0005-0000-0000-0000A5360000}"/>
    <cellStyle name="Normal 2 3 2 2 2 12" xfId="8175" xr:uid="{00000000-0005-0000-0000-0000A6360000}"/>
    <cellStyle name="Normal 2 3 2 2 2 12 2" xfId="24471" xr:uid="{00000000-0005-0000-0000-0000A7360000}"/>
    <cellStyle name="Normal 2 3 2 2 2 13" xfId="16325" xr:uid="{00000000-0005-0000-0000-0000A8360000}"/>
    <cellStyle name="Normal 2 3 2 2 2 2" xfId="50" xr:uid="{00000000-0005-0000-0000-0000A9360000}"/>
    <cellStyle name="Normal 2 3 2 2 2 2 10" xfId="5350" xr:uid="{00000000-0005-0000-0000-0000AA360000}"/>
    <cellStyle name="Normal 2 3 2 2 2 2 10 2" xfId="13496" xr:uid="{00000000-0005-0000-0000-0000AB360000}"/>
    <cellStyle name="Normal 2 3 2 2 2 2 10 2 2" xfId="29792" xr:uid="{00000000-0005-0000-0000-0000AC360000}"/>
    <cellStyle name="Normal 2 3 2 2 2 2 10 3" xfId="21646" xr:uid="{00000000-0005-0000-0000-0000AD360000}"/>
    <cellStyle name="Normal 2 3 2 2 2 2 11" xfId="8197" xr:uid="{00000000-0005-0000-0000-0000AE360000}"/>
    <cellStyle name="Normal 2 3 2 2 2 2 11 2" xfId="24493" xr:uid="{00000000-0005-0000-0000-0000AF360000}"/>
    <cellStyle name="Normal 2 3 2 2 2 2 12" xfId="16347" xr:uid="{00000000-0005-0000-0000-0000B0360000}"/>
    <cellStyle name="Normal 2 3 2 2 2 2 2" xfId="94" xr:uid="{00000000-0005-0000-0000-0000B1360000}"/>
    <cellStyle name="Normal 2 3 2 2 2 2 2 10" xfId="8241" xr:uid="{00000000-0005-0000-0000-0000B2360000}"/>
    <cellStyle name="Normal 2 3 2 2 2 2 2 10 2" xfId="24537" xr:uid="{00000000-0005-0000-0000-0000B3360000}"/>
    <cellStyle name="Normal 2 3 2 2 2 2 2 11" xfId="16391" xr:uid="{00000000-0005-0000-0000-0000B4360000}"/>
    <cellStyle name="Normal 2 3 2 2 2 2 2 2" xfId="184" xr:uid="{00000000-0005-0000-0000-0000B5360000}"/>
    <cellStyle name="Normal 2 3 2 2 2 2 2 2 2" xfId="528" xr:uid="{00000000-0005-0000-0000-0000B6360000}"/>
    <cellStyle name="Normal 2 3 2 2 2 2 2 2 2 2" xfId="1234" xr:uid="{00000000-0005-0000-0000-0000B7360000}"/>
    <cellStyle name="Normal 2 3 2 2 2 2 2 2 2 2 2" xfId="2644" xr:uid="{00000000-0005-0000-0000-0000B8360000}"/>
    <cellStyle name="Normal 2 3 2 2 2 2 2 2 2 2 2 2" xfId="5118" xr:uid="{00000000-0005-0000-0000-0000B9360000}"/>
    <cellStyle name="Normal 2 3 2 2 2 2 2 2 2 2 2 2 2" xfId="13264" xr:uid="{00000000-0005-0000-0000-0000BA360000}"/>
    <cellStyle name="Normal 2 3 2 2 2 2 2 2 2 2 2 2 2 2" xfId="29560" xr:uid="{00000000-0005-0000-0000-0000BB360000}"/>
    <cellStyle name="Normal 2 3 2 2 2 2 2 2 2 2 2 2 3" xfId="21414" xr:uid="{00000000-0005-0000-0000-0000BC360000}"/>
    <cellStyle name="Normal 2 3 2 2 2 2 2 2 2 2 2 3" xfId="7943" xr:uid="{00000000-0005-0000-0000-0000BD360000}"/>
    <cellStyle name="Normal 2 3 2 2 2 2 2 2 2 2 2 3 2" xfId="16089" xr:uid="{00000000-0005-0000-0000-0000BE360000}"/>
    <cellStyle name="Normal 2 3 2 2 2 2 2 2 2 2 2 3 2 2" xfId="32385" xr:uid="{00000000-0005-0000-0000-0000BF360000}"/>
    <cellStyle name="Normal 2 3 2 2 2 2 2 2 2 2 2 3 3" xfId="24239" xr:uid="{00000000-0005-0000-0000-0000C0360000}"/>
    <cellStyle name="Normal 2 3 2 2 2 2 2 2 2 2 2 4" xfId="10790" xr:uid="{00000000-0005-0000-0000-0000C1360000}"/>
    <cellStyle name="Normal 2 3 2 2 2 2 2 2 2 2 2 4 2" xfId="27086" xr:uid="{00000000-0005-0000-0000-0000C2360000}"/>
    <cellStyle name="Normal 2 3 2 2 2 2 2 2 2 2 2 5" xfId="18940" xr:uid="{00000000-0005-0000-0000-0000C3360000}"/>
    <cellStyle name="Normal 2 3 2 2 2 2 2 2 2 2 3" xfId="3900" xr:uid="{00000000-0005-0000-0000-0000C4360000}"/>
    <cellStyle name="Normal 2 3 2 2 2 2 2 2 2 2 3 2" xfId="12046" xr:uid="{00000000-0005-0000-0000-0000C5360000}"/>
    <cellStyle name="Normal 2 3 2 2 2 2 2 2 2 2 3 2 2" xfId="28342" xr:uid="{00000000-0005-0000-0000-0000C6360000}"/>
    <cellStyle name="Normal 2 3 2 2 2 2 2 2 2 2 3 3" xfId="20196" xr:uid="{00000000-0005-0000-0000-0000C7360000}"/>
    <cellStyle name="Normal 2 3 2 2 2 2 2 2 2 2 4" xfId="6533" xr:uid="{00000000-0005-0000-0000-0000C8360000}"/>
    <cellStyle name="Normal 2 3 2 2 2 2 2 2 2 2 4 2" xfId="14679" xr:uid="{00000000-0005-0000-0000-0000C9360000}"/>
    <cellStyle name="Normal 2 3 2 2 2 2 2 2 2 2 4 2 2" xfId="30975" xr:uid="{00000000-0005-0000-0000-0000CA360000}"/>
    <cellStyle name="Normal 2 3 2 2 2 2 2 2 2 2 4 3" xfId="22829" xr:uid="{00000000-0005-0000-0000-0000CB360000}"/>
    <cellStyle name="Normal 2 3 2 2 2 2 2 2 2 2 5" xfId="9380" xr:uid="{00000000-0005-0000-0000-0000CC360000}"/>
    <cellStyle name="Normal 2 3 2 2 2 2 2 2 2 2 5 2" xfId="25676" xr:uid="{00000000-0005-0000-0000-0000CD360000}"/>
    <cellStyle name="Normal 2 3 2 2 2 2 2 2 2 2 6" xfId="17530" xr:uid="{00000000-0005-0000-0000-0000CE360000}"/>
    <cellStyle name="Normal 2 3 2 2 2 2 2 2 2 3" xfId="1939" xr:uid="{00000000-0005-0000-0000-0000CF360000}"/>
    <cellStyle name="Normal 2 3 2 2 2 2 2 2 2 3 2" xfId="4509" xr:uid="{00000000-0005-0000-0000-0000D0360000}"/>
    <cellStyle name="Normal 2 3 2 2 2 2 2 2 2 3 2 2" xfId="12655" xr:uid="{00000000-0005-0000-0000-0000D1360000}"/>
    <cellStyle name="Normal 2 3 2 2 2 2 2 2 2 3 2 2 2" xfId="28951" xr:uid="{00000000-0005-0000-0000-0000D2360000}"/>
    <cellStyle name="Normal 2 3 2 2 2 2 2 2 2 3 2 3" xfId="20805" xr:uid="{00000000-0005-0000-0000-0000D3360000}"/>
    <cellStyle name="Normal 2 3 2 2 2 2 2 2 2 3 3" xfId="7238" xr:uid="{00000000-0005-0000-0000-0000D4360000}"/>
    <cellStyle name="Normal 2 3 2 2 2 2 2 2 2 3 3 2" xfId="15384" xr:uid="{00000000-0005-0000-0000-0000D5360000}"/>
    <cellStyle name="Normal 2 3 2 2 2 2 2 2 2 3 3 2 2" xfId="31680" xr:uid="{00000000-0005-0000-0000-0000D6360000}"/>
    <cellStyle name="Normal 2 3 2 2 2 2 2 2 2 3 3 3" xfId="23534" xr:uid="{00000000-0005-0000-0000-0000D7360000}"/>
    <cellStyle name="Normal 2 3 2 2 2 2 2 2 2 3 4" xfId="10085" xr:uid="{00000000-0005-0000-0000-0000D8360000}"/>
    <cellStyle name="Normal 2 3 2 2 2 2 2 2 2 3 4 2" xfId="26381" xr:uid="{00000000-0005-0000-0000-0000D9360000}"/>
    <cellStyle name="Normal 2 3 2 2 2 2 2 2 2 3 5" xfId="18235" xr:uid="{00000000-0005-0000-0000-0000DA360000}"/>
    <cellStyle name="Normal 2 3 2 2 2 2 2 2 2 4" xfId="3291" xr:uid="{00000000-0005-0000-0000-0000DB360000}"/>
    <cellStyle name="Normal 2 3 2 2 2 2 2 2 2 4 2" xfId="11437" xr:uid="{00000000-0005-0000-0000-0000DC360000}"/>
    <cellStyle name="Normal 2 3 2 2 2 2 2 2 2 4 2 2" xfId="27733" xr:uid="{00000000-0005-0000-0000-0000DD360000}"/>
    <cellStyle name="Normal 2 3 2 2 2 2 2 2 2 4 3" xfId="19587" xr:uid="{00000000-0005-0000-0000-0000DE360000}"/>
    <cellStyle name="Normal 2 3 2 2 2 2 2 2 2 5" xfId="5828" xr:uid="{00000000-0005-0000-0000-0000DF360000}"/>
    <cellStyle name="Normal 2 3 2 2 2 2 2 2 2 5 2" xfId="13974" xr:uid="{00000000-0005-0000-0000-0000E0360000}"/>
    <cellStyle name="Normal 2 3 2 2 2 2 2 2 2 5 2 2" xfId="30270" xr:uid="{00000000-0005-0000-0000-0000E1360000}"/>
    <cellStyle name="Normal 2 3 2 2 2 2 2 2 2 5 3" xfId="22124" xr:uid="{00000000-0005-0000-0000-0000E2360000}"/>
    <cellStyle name="Normal 2 3 2 2 2 2 2 2 2 6" xfId="8675" xr:uid="{00000000-0005-0000-0000-0000E3360000}"/>
    <cellStyle name="Normal 2 3 2 2 2 2 2 2 2 6 2" xfId="24971" xr:uid="{00000000-0005-0000-0000-0000E4360000}"/>
    <cellStyle name="Normal 2 3 2 2 2 2 2 2 2 7" xfId="16825" xr:uid="{00000000-0005-0000-0000-0000E5360000}"/>
    <cellStyle name="Normal 2 3 2 2 2 2 2 2 3" xfId="890" xr:uid="{00000000-0005-0000-0000-0000E6360000}"/>
    <cellStyle name="Normal 2 3 2 2 2 2 2 2 3 2" xfId="2300" xr:uid="{00000000-0005-0000-0000-0000E7360000}"/>
    <cellStyle name="Normal 2 3 2 2 2 2 2 2 3 2 2" xfId="4822" xr:uid="{00000000-0005-0000-0000-0000E8360000}"/>
    <cellStyle name="Normal 2 3 2 2 2 2 2 2 3 2 2 2" xfId="12968" xr:uid="{00000000-0005-0000-0000-0000E9360000}"/>
    <cellStyle name="Normal 2 3 2 2 2 2 2 2 3 2 2 2 2" xfId="29264" xr:uid="{00000000-0005-0000-0000-0000EA360000}"/>
    <cellStyle name="Normal 2 3 2 2 2 2 2 2 3 2 2 3" xfId="21118" xr:uid="{00000000-0005-0000-0000-0000EB360000}"/>
    <cellStyle name="Normal 2 3 2 2 2 2 2 2 3 2 3" xfId="7599" xr:uid="{00000000-0005-0000-0000-0000EC360000}"/>
    <cellStyle name="Normal 2 3 2 2 2 2 2 2 3 2 3 2" xfId="15745" xr:uid="{00000000-0005-0000-0000-0000ED360000}"/>
    <cellStyle name="Normal 2 3 2 2 2 2 2 2 3 2 3 2 2" xfId="32041" xr:uid="{00000000-0005-0000-0000-0000EE360000}"/>
    <cellStyle name="Normal 2 3 2 2 2 2 2 2 3 2 3 3" xfId="23895" xr:uid="{00000000-0005-0000-0000-0000EF360000}"/>
    <cellStyle name="Normal 2 3 2 2 2 2 2 2 3 2 4" xfId="10446" xr:uid="{00000000-0005-0000-0000-0000F0360000}"/>
    <cellStyle name="Normal 2 3 2 2 2 2 2 2 3 2 4 2" xfId="26742" xr:uid="{00000000-0005-0000-0000-0000F1360000}"/>
    <cellStyle name="Normal 2 3 2 2 2 2 2 2 3 2 5" xfId="18596" xr:uid="{00000000-0005-0000-0000-0000F2360000}"/>
    <cellStyle name="Normal 2 3 2 2 2 2 2 2 3 3" xfId="3604" xr:uid="{00000000-0005-0000-0000-0000F3360000}"/>
    <cellStyle name="Normal 2 3 2 2 2 2 2 2 3 3 2" xfId="11750" xr:uid="{00000000-0005-0000-0000-0000F4360000}"/>
    <cellStyle name="Normal 2 3 2 2 2 2 2 2 3 3 2 2" xfId="28046" xr:uid="{00000000-0005-0000-0000-0000F5360000}"/>
    <cellStyle name="Normal 2 3 2 2 2 2 2 2 3 3 3" xfId="19900" xr:uid="{00000000-0005-0000-0000-0000F6360000}"/>
    <cellStyle name="Normal 2 3 2 2 2 2 2 2 3 4" xfId="6189" xr:uid="{00000000-0005-0000-0000-0000F7360000}"/>
    <cellStyle name="Normal 2 3 2 2 2 2 2 2 3 4 2" xfId="14335" xr:uid="{00000000-0005-0000-0000-0000F8360000}"/>
    <cellStyle name="Normal 2 3 2 2 2 2 2 2 3 4 2 2" xfId="30631" xr:uid="{00000000-0005-0000-0000-0000F9360000}"/>
    <cellStyle name="Normal 2 3 2 2 2 2 2 2 3 4 3" xfId="22485" xr:uid="{00000000-0005-0000-0000-0000FA360000}"/>
    <cellStyle name="Normal 2 3 2 2 2 2 2 2 3 5" xfId="9036" xr:uid="{00000000-0005-0000-0000-0000FB360000}"/>
    <cellStyle name="Normal 2 3 2 2 2 2 2 2 3 5 2" xfId="25332" xr:uid="{00000000-0005-0000-0000-0000FC360000}"/>
    <cellStyle name="Normal 2 3 2 2 2 2 2 2 3 6" xfId="17186" xr:uid="{00000000-0005-0000-0000-0000FD360000}"/>
    <cellStyle name="Normal 2 3 2 2 2 2 2 2 4" xfId="1595" xr:uid="{00000000-0005-0000-0000-0000FE360000}"/>
    <cellStyle name="Normal 2 3 2 2 2 2 2 2 4 2" xfId="4213" xr:uid="{00000000-0005-0000-0000-0000FF360000}"/>
    <cellStyle name="Normal 2 3 2 2 2 2 2 2 4 2 2" xfId="12359" xr:uid="{00000000-0005-0000-0000-000000370000}"/>
    <cellStyle name="Normal 2 3 2 2 2 2 2 2 4 2 2 2" xfId="28655" xr:uid="{00000000-0005-0000-0000-000001370000}"/>
    <cellStyle name="Normal 2 3 2 2 2 2 2 2 4 2 3" xfId="20509" xr:uid="{00000000-0005-0000-0000-000002370000}"/>
    <cellStyle name="Normal 2 3 2 2 2 2 2 2 4 3" xfId="6894" xr:uid="{00000000-0005-0000-0000-000003370000}"/>
    <cellStyle name="Normal 2 3 2 2 2 2 2 2 4 3 2" xfId="15040" xr:uid="{00000000-0005-0000-0000-000004370000}"/>
    <cellStyle name="Normal 2 3 2 2 2 2 2 2 4 3 2 2" xfId="31336" xr:uid="{00000000-0005-0000-0000-000005370000}"/>
    <cellStyle name="Normal 2 3 2 2 2 2 2 2 4 3 3" xfId="23190" xr:uid="{00000000-0005-0000-0000-000006370000}"/>
    <cellStyle name="Normal 2 3 2 2 2 2 2 2 4 4" xfId="9741" xr:uid="{00000000-0005-0000-0000-000007370000}"/>
    <cellStyle name="Normal 2 3 2 2 2 2 2 2 4 4 2" xfId="26037" xr:uid="{00000000-0005-0000-0000-000008370000}"/>
    <cellStyle name="Normal 2 3 2 2 2 2 2 2 4 5" xfId="17891" xr:uid="{00000000-0005-0000-0000-000009370000}"/>
    <cellStyle name="Normal 2 3 2 2 2 2 2 2 5" xfId="2995" xr:uid="{00000000-0005-0000-0000-00000A370000}"/>
    <cellStyle name="Normal 2 3 2 2 2 2 2 2 5 2" xfId="11141" xr:uid="{00000000-0005-0000-0000-00000B370000}"/>
    <cellStyle name="Normal 2 3 2 2 2 2 2 2 5 2 2" xfId="27437" xr:uid="{00000000-0005-0000-0000-00000C370000}"/>
    <cellStyle name="Normal 2 3 2 2 2 2 2 2 5 3" xfId="19291" xr:uid="{00000000-0005-0000-0000-00000D370000}"/>
    <cellStyle name="Normal 2 3 2 2 2 2 2 2 6" xfId="5484" xr:uid="{00000000-0005-0000-0000-00000E370000}"/>
    <cellStyle name="Normal 2 3 2 2 2 2 2 2 6 2" xfId="13630" xr:uid="{00000000-0005-0000-0000-00000F370000}"/>
    <cellStyle name="Normal 2 3 2 2 2 2 2 2 6 2 2" xfId="29926" xr:uid="{00000000-0005-0000-0000-000010370000}"/>
    <cellStyle name="Normal 2 3 2 2 2 2 2 2 6 3" xfId="21780" xr:uid="{00000000-0005-0000-0000-000011370000}"/>
    <cellStyle name="Normal 2 3 2 2 2 2 2 2 7" xfId="8331" xr:uid="{00000000-0005-0000-0000-000012370000}"/>
    <cellStyle name="Normal 2 3 2 2 2 2 2 2 7 2" xfId="24627" xr:uid="{00000000-0005-0000-0000-000013370000}"/>
    <cellStyle name="Normal 2 3 2 2 2 2 2 2 8" xfId="16481" xr:uid="{00000000-0005-0000-0000-000014370000}"/>
    <cellStyle name="Normal 2 3 2 2 2 2 2 3" xfId="258" xr:uid="{00000000-0005-0000-0000-000015370000}"/>
    <cellStyle name="Normal 2 3 2 2 2 2 2 3 2" xfId="602" xr:uid="{00000000-0005-0000-0000-000016370000}"/>
    <cellStyle name="Normal 2 3 2 2 2 2 2 3 2 2" xfId="1308" xr:uid="{00000000-0005-0000-0000-000017370000}"/>
    <cellStyle name="Normal 2 3 2 2 2 2 2 3 2 2 2" xfId="2718" xr:uid="{00000000-0005-0000-0000-000018370000}"/>
    <cellStyle name="Normal 2 3 2 2 2 2 2 3 2 2 2 2" xfId="5192" xr:uid="{00000000-0005-0000-0000-000019370000}"/>
    <cellStyle name="Normal 2 3 2 2 2 2 2 3 2 2 2 2 2" xfId="13338" xr:uid="{00000000-0005-0000-0000-00001A370000}"/>
    <cellStyle name="Normal 2 3 2 2 2 2 2 3 2 2 2 2 2 2" xfId="29634" xr:uid="{00000000-0005-0000-0000-00001B370000}"/>
    <cellStyle name="Normal 2 3 2 2 2 2 2 3 2 2 2 2 3" xfId="21488" xr:uid="{00000000-0005-0000-0000-00001C370000}"/>
    <cellStyle name="Normal 2 3 2 2 2 2 2 3 2 2 2 3" xfId="8017" xr:uid="{00000000-0005-0000-0000-00001D370000}"/>
    <cellStyle name="Normal 2 3 2 2 2 2 2 3 2 2 2 3 2" xfId="16163" xr:uid="{00000000-0005-0000-0000-00001E370000}"/>
    <cellStyle name="Normal 2 3 2 2 2 2 2 3 2 2 2 3 2 2" xfId="32459" xr:uid="{00000000-0005-0000-0000-00001F370000}"/>
    <cellStyle name="Normal 2 3 2 2 2 2 2 3 2 2 2 3 3" xfId="24313" xr:uid="{00000000-0005-0000-0000-000020370000}"/>
    <cellStyle name="Normal 2 3 2 2 2 2 2 3 2 2 2 4" xfId="10864" xr:uid="{00000000-0005-0000-0000-000021370000}"/>
    <cellStyle name="Normal 2 3 2 2 2 2 2 3 2 2 2 4 2" xfId="27160" xr:uid="{00000000-0005-0000-0000-000022370000}"/>
    <cellStyle name="Normal 2 3 2 2 2 2 2 3 2 2 2 5" xfId="19014" xr:uid="{00000000-0005-0000-0000-000023370000}"/>
    <cellStyle name="Normal 2 3 2 2 2 2 2 3 2 2 3" xfId="3974" xr:uid="{00000000-0005-0000-0000-000024370000}"/>
    <cellStyle name="Normal 2 3 2 2 2 2 2 3 2 2 3 2" xfId="12120" xr:uid="{00000000-0005-0000-0000-000025370000}"/>
    <cellStyle name="Normal 2 3 2 2 2 2 2 3 2 2 3 2 2" xfId="28416" xr:uid="{00000000-0005-0000-0000-000026370000}"/>
    <cellStyle name="Normal 2 3 2 2 2 2 2 3 2 2 3 3" xfId="20270" xr:uid="{00000000-0005-0000-0000-000027370000}"/>
    <cellStyle name="Normal 2 3 2 2 2 2 2 3 2 2 4" xfId="6607" xr:uid="{00000000-0005-0000-0000-000028370000}"/>
    <cellStyle name="Normal 2 3 2 2 2 2 2 3 2 2 4 2" xfId="14753" xr:uid="{00000000-0005-0000-0000-000029370000}"/>
    <cellStyle name="Normal 2 3 2 2 2 2 2 3 2 2 4 2 2" xfId="31049" xr:uid="{00000000-0005-0000-0000-00002A370000}"/>
    <cellStyle name="Normal 2 3 2 2 2 2 2 3 2 2 4 3" xfId="22903" xr:uid="{00000000-0005-0000-0000-00002B370000}"/>
    <cellStyle name="Normal 2 3 2 2 2 2 2 3 2 2 5" xfId="9454" xr:uid="{00000000-0005-0000-0000-00002C370000}"/>
    <cellStyle name="Normal 2 3 2 2 2 2 2 3 2 2 5 2" xfId="25750" xr:uid="{00000000-0005-0000-0000-00002D370000}"/>
    <cellStyle name="Normal 2 3 2 2 2 2 2 3 2 2 6" xfId="17604" xr:uid="{00000000-0005-0000-0000-00002E370000}"/>
    <cellStyle name="Normal 2 3 2 2 2 2 2 3 2 3" xfId="2013" xr:uid="{00000000-0005-0000-0000-00002F370000}"/>
    <cellStyle name="Normal 2 3 2 2 2 2 2 3 2 3 2" xfId="4583" xr:uid="{00000000-0005-0000-0000-000030370000}"/>
    <cellStyle name="Normal 2 3 2 2 2 2 2 3 2 3 2 2" xfId="12729" xr:uid="{00000000-0005-0000-0000-000031370000}"/>
    <cellStyle name="Normal 2 3 2 2 2 2 2 3 2 3 2 2 2" xfId="29025" xr:uid="{00000000-0005-0000-0000-000032370000}"/>
    <cellStyle name="Normal 2 3 2 2 2 2 2 3 2 3 2 3" xfId="20879" xr:uid="{00000000-0005-0000-0000-000033370000}"/>
    <cellStyle name="Normal 2 3 2 2 2 2 2 3 2 3 3" xfId="7312" xr:uid="{00000000-0005-0000-0000-000034370000}"/>
    <cellStyle name="Normal 2 3 2 2 2 2 2 3 2 3 3 2" xfId="15458" xr:uid="{00000000-0005-0000-0000-000035370000}"/>
    <cellStyle name="Normal 2 3 2 2 2 2 2 3 2 3 3 2 2" xfId="31754" xr:uid="{00000000-0005-0000-0000-000036370000}"/>
    <cellStyle name="Normal 2 3 2 2 2 2 2 3 2 3 3 3" xfId="23608" xr:uid="{00000000-0005-0000-0000-000037370000}"/>
    <cellStyle name="Normal 2 3 2 2 2 2 2 3 2 3 4" xfId="10159" xr:uid="{00000000-0005-0000-0000-000038370000}"/>
    <cellStyle name="Normal 2 3 2 2 2 2 2 3 2 3 4 2" xfId="26455" xr:uid="{00000000-0005-0000-0000-000039370000}"/>
    <cellStyle name="Normal 2 3 2 2 2 2 2 3 2 3 5" xfId="18309" xr:uid="{00000000-0005-0000-0000-00003A370000}"/>
    <cellStyle name="Normal 2 3 2 2 2 2 2 3 2 4" xfId="3365" xr:uid="{00000000-0005-0000-0000-00003B370000}"/>
    <cellStyle name="Normal 2 3 2 2 2 2 2 3 2 4 2" xfId="11511" xr:uid="{00000000-0005-0000-0000-00003C370000}"/>
    <cellStyle name="Normal 2 3 2 2 2 2 2 3 2 4 2 2" xfId="27807" xr:uid="{00000000-0005-0000-0000-00003D370000}"/>
    <cellStyle name="Normal 2 3 2 2 2 2 2 3 2 4 3" xfId="19661" xr:uid="{00000000-0005-0000-0000-00003E370000}"/>
    <cellStyle name="Normal 2 3 2 2 2 2 2 3 2 5" xfId="5902" xr:uid="{00000000-0005-0000-0000-00003F370000}"/>
    <cellStyle name="Normal 2 3 2 2 2 2 2 3 2 5 2" xfId="14048" xr:uid="{00000000-0005-0000-0000-000040370000}"/>
    <cellStyle name="Normal 2 3 2 2 2 2 2 3 2 5 2 2" xfId="30344" xr:uid="{00000000-0005-0000-0000-000041370000}"/>
    <cellStyle name="Normal 2 3 2 2 2 2 2 3 2 5 3" xfId="22198" xr:uid="{00000000-0005-0000-0000-000042370000}"/>
    <cellStyle name="Normal 2 3 2 2 2 2 2 3 2 6" xfId="8749" xr:uid="{00000000-0005-0000-0000-000043370000}"/>
    <cellStyle name="Normal 2 3 2 2 2 2 2 3 2 6 2" xfId="25045" xr:uid="{00000000-0005-0000-0000-000044370000}"/>
    <cellStyle name="Normal 2 3 2 2 2 2 2 3 2 7" xfId="16899" xr:uid="{00000000-0005-0000-0000-000045370000}"/>
    <cellStyle name="Normal 2 3 2 2 2 2 2 3 3" xfId="964" xr:uid="{00000000-0005-0000-0000-000046370000}"/>
    <cellStyle name="Normal 2 3 2 2 2 2 2 3 3 2" xfId="2374" xr:uid="{00000000-0005-0000-0000-000047370000}"/>
    <cellStyle name="Normal 2 3 2 2 2 2 2 3 3 2 2" xfId="4896" xr:uid="{00000000-0005-0000-0000-000048370000}"/>
    <cellStyle name="Normal 2 3 2 2 2 2 2 3 3 2 2 2" xfId="13042" xr:uid="{00000000-0005-0000-0000-000049370000}"/>
    <cellStyle name="Normal 2 3 2 2 2 2 2 3 3 2 2 2 2" xfId="29338" xr:uid="{00000000-0005-0000-0000-00004A370000}"/>
    <cellStyle name="Normal 2 3 2 2 2 2 2 3 3 2 2 3" xfId="21192" xr:uid="{00000000-0005-0000-0000-00004B370000}"/>
    <cellStyle name="Normal 2 3 2 2 2 2 2 3 3 2 3" xfId="7673" xr:uid="{00000000-0005-0000-0000-00004C370000}"/>
    <cellStyle name="Normal 2 3 2 2 2 2 2 3 3 2 3 2" xfId="15819" xr:uid="{00000000-0005-0000-0000-00004D370000}"/>
    <cellStyle name="Normal 2 3 2 2 2 2 2 3 3 2 3 2 2" xfId="32115" xr:uid="{00000000-0005-0000-0000-00004E370000}"/>
    <cellStyle name="Normal 2 3 2 2 2 2 2 3 3 2 3 3" xfId="23969" xr:uid="{00000000-0005-0000-0000-00004F370000}"/>
    <cellStyle name="Normal 2 3 2 2 2 2 2 3 3 2 4" xfId="10520" xr:uid="{00000000-0005-0000-0000-000050370000}"/>
    <cellStyle name="Normal 2 3 2 2 2 2 2 3 3 2 4 2" xfId="26816" xr:uid="{00000000-0005-0000-0000-000051370000}"/>
    <cellStyle name="Normal 2 3 2 2 2 2 2 3 3 2 5" xfId="18670" xr:uid="{00000000-0005-0000-0000-000052370000}"/>
    <cellStyle name="Normal 2 3 2 2 2 2 2 3 3 3" xfId="3678" xr:uid="{00000000-0005-0000-0000-000053370000}"/>
    <cellStyle name="Normal 2 3 2 2 2 2 2 3 3 3 2" xfId="11824" xr:uid="{00000000-0005-0000-0000-000054370000}"/>
    <cellStyle name="Normal 2 3 2 2 2 2 2 3 3 3 2 2" xfId="28120" xr:uid="{00000000-0005-0000-0000-000055370000}"/>
    <cellStyle name="Normal 2 3 2 2 2 2 2 3 3 3 3" xfId="19974" xr:uid="{00000000-0005-0000-0000-000056370000}"/>
    <cellStyle name="Normal 2 3 2 2 2 2 2 3 3 4" xfId="6263" xr:uid="{00000000-0005-0000-0000-000057370000}"/>
    <cellStyle name="Normal 2 3 2 2 2 2 2 3 3 4 2" xfId="14409" xr:uid="{00000000-0005-0000-0000-000058370000}"/>
    <cellStyle name="Normal 2 3 2 2 2 2 2 3 3 4 2 2" xfId="30705" xr:uid="{00000000-0005-0000-0000-000059370000}"/>
    <cellStyle name="Normal 2 3 2 2 2 2 2 3 3 4 3" xfId="22559" xr:uid="{00000000-0005-0000-0000-00005A370000}"/>
    <cellStyle name="Normal 2 3 2 2 2 2 2 3 3 5" xfId="9110" xr:uid="{00000000-0005-0000-0000-00005B370000}"/>
    <cellStyle name="Normal 2 3 2 2 2 2 2 3 3 5 2" xfId="25406" xr:uid="{00000000-0005-0000-0000-00005C370000}"/>
    <cellStyle name="Normal 2 3 2 2 2 2 2 3 3 6" xfId="17260" xr:uid="{00000000-0005-0000-0000-00005D370000}"/>
    <cellStyle name="Normal 2 3 2 2 2 2 2 3 4" xfId="1669" xr:uid="{00000000-0005-0000-0000-00005E370000}"/>
    <cellStyle name="Normal 2 3 2 2 2 2 2 3 4 2" xfId="4287" xr:uid="{00000000-0005-0000-0000-00005F370000}"/>
    <cellStyle name="Normal 2 3 2 2 2 2 2 3 4 2 2" xfId="12433" xr:uid="{00000000-0005-0000-0000-000060370000}"/>
    <cellStyle name="Normal 2 3 2 2 2 2 2 3 4 2 2 2" xfId="28729" xr:uid="{00000000-0005-0000-0000-000061370000}"/>
    <cellStyle name="Normal 2 3 2 2 2 2 2 3 4 2 3" xfId="20583" xr:uid="{00000000-0005-0000-0000-000062370000}"/>
    <cellStyle name="Normal 2 3 2 2 2 2 2 3 4 3" xfId="6968" xr:uid="{00000000-0005-0000-0000-000063370000}"/>
    <cellStyle name="Normal 2 3 2 2 2 2 2 3 4 3 2" xfId="15114" xr:uid="{00000000-0005-0000-0000-000064370000}"/>
    <cellStyle name="Normal 2 3 2 2 2 2 2 3 4 3 2 2" xfId="31410" xr:uid="{00000000-0005-0000-0000-000065370000}"/>
    <cellStyle name="Normal 2 3 2 2 2 2 2 3 4 3 3" xfId="23264" xr:uid="{00000000-0005-0000-0000-000066370000}"/>
    <cellStyle name="Normal 2 3 2 2 2 2 2 3 4 4" xfId="9815" xr:uid="{00000000-0005-0000-0000-000067370000}"/>
    <cellStyle name="Normal 2 3 2 2 2 2 2 3 4 4 2" xfId="26111" xr:uid="{00000000-0005-0000-0000-000068370000}"/>
    <cellStyle name="Normal 2 3 2 2 2 2 2 3 4 5" xfId="17965" xr:uid="{00000000-0005-0000-0000-000069370000}"/>
    <cellStyle name="Normal 2 3 2 2 2 2 2 3 5" xfId="3069" xr:uid="{00000000-0005-0000-0000-00006A370000}"/>
    <cellStyle name="Normal 2 3 2 2 2 2 2 3 5 2" xfId="11215" xr:uid="{00000000-0005-0000-0000-00006B370000}"/>
    <cellStyle name="Normal 2 3 2 2 2 2 2 3 5 2 2" xfId="27511" xr:uid="{00000000-0005-0000-0000-00006C370000}"/>
    <cellStyle name="Normal 2 3 2 2 2 2 2 3 5 3" xfId="19365" xr:uid="{00000000-0005-0000-0000-00006D370000}"/>
    <cellStyle name="Normal 2 3 2 2 2 2 2 3 6" xfId="5558" xr:uid="{00000000-0005-0000-0000-00006E370000}"/>
    <cellStyle name="Normal 2 3 2 2 2 2 2 3 6 2" xfId="13704" xr:uid="{00000000-0005-0000-0000-00006F370000}"/>
    <cellStyle name="Normal 2 3 2 2 2 2 2 3 6 2 2" xfId="30000" xr:uid="{00000000-0005-0000-0000-000070370000}"/>
    <cellStyle name="Normal 2 3 2 2 2 2 2 3 6 3" xfId="21854" xr:uid="{00000000-0005-0000-0000-000071370000}"/>
    <cellStyle name="Normal 2 3 2 2 2 2 2 3 7" xfId="8405" xr:uid="{00000000-0005-0000-0000-000072370000}"/>
    <cellStyle name="Normal 2 3 2 2 2 2 2 3 7 2" xfId="24701" xr:uid="{00000000-0005-0000-0000-000073370000}"/>
    <cellStyle name="Normal 2 3 2 2 2 2 2 3 8" xfId="16555" xr:uid="{00000000-0005-0000-0000-000074370000}"/>
    <cellStyle name="Normal 2 3 2 2 2 2 2 4" xfId="348" xr:uid="{00000000-0005-0000-0000-000075370000}"/>
    <cellStyle name="Normal 2 3 2 2 2 2 2 4 2" xfId="692" xr:uid="{00000000-0005-0000-0000-000076370000}"/>
    <cellStyle name="Normal 2 3 2 2 2 2 2 4 2 2" xfId="1398" xr:uid="{00000000-0005-0000-0000-000077370000}"/>
    <cellStyle name="Normal 2 3 2 2 2 2 2 4 2 2 2" xfId="2808" xr:uid="{00000000-0005-0000-0000-000078370000}"/>
    <cellStyle name="Normal 2 3 2 2 2 2 2 4 2 2 2 2" xfId="5266" xr:uid="{00000000-0005-0000-0000-000079370000}"/>
    <cellStyle name="Normal 2 3 2 2 2 2 2 4 2 2 2 2 2" xfId="13412" xr:uid="{00000000-0005-0000-0000-00007A370000}"/>
    <cellStyle name="Normal 2 3 2 2 2 2 2 4 2 2 2 2 2 2" xfId="29708" xr:uid="{00000000-0005-0000-0000-00007B370000}"/>
    <cellStyle name="Normal 2 3 2 2 2 2 2 4 2 2 2 2 3" xfId="21562" xr:uid="{00000000-0005-0000-0000-00007C370000}"/>
    <cellStyle name="Normal 2 3 2 2 2 2 2 4 2 2 2 3" xfId="8107" xr:uid="{00000000-0005-0000-0000-00007D370000}"/>
    <cellStyle name="Normal 2 3 2 2 2 2 2 4 2 2 2 3 2" xfId="16253" xr:uid="{00000000-0005-0000-0000-00007E370000}"/>
    <cellStyle name="Normal 2 3 2 2 2 2 2 4 2 2 2 3 2 2" xfId="32549" xr:uid="{00000000-0005-0000-0000-00007F370000}"/>
    <cellStyle name="Normal 2 3 2 2 2 2 2 4 2 2 2 3 3" xfId="24403" xr:uid="{00000000-0005-0000-0000-000080370000}"/>
    <cellStyle name="Normal 2 3 2 2 2 2 2 4 2 2 2 4" xfId="10954" xr:uid="{00000000-0005-0000-0000-000081370000}"/>
    <cellStyle name="Normal 2 3 2 2 2 2 2 4 2 2 2 4 2" xfId="27250" xr:uid="{00000000-0005-0000-0000-000082370000}"/>
    <cellStyle name="Normal 2 3 2 2 2 2 2 4 2 2 2 5" xfId="19104" xr:uid="{00000000-0005-0000-0000-000083370000}"/>
    <cellStyle name="Normal 2 3 2 2 2 2 2 4 2 2 3" xfId="4048" xr:uid="{00000000-0005-0000-0000-000084370000}"/>
    <cellStyle name="Normal 2 3 2 2 2 2 2 4 2 2 3 2" xfId="12194" xr:uid="{00000000-0005-0000-0000-000085370000}"/>
    <cellStyle name="Normal 2 3 2 2 2 2 2 4 2 2 3 2 2" xfId="28490" xr:uid="{00000000-0005-0000-0000-000086370000}"/>
    <cellStyle name="Normal 2 3 2 2 2 2 2 4 2 2 3 3" xfId="20344" xr:uid="{00000000-0005-0000-0000-000087370000}"/>
    <cellStyle name="Normal 2 3 2 2 2 2 2 4 2 2 4" xfId="6697" xr:uid="{00000000-0005-0000-0000-000088370000}"/>
    <cellStyle name="Normal 2 3 2 2 2 2 2 4 2 2 4 2" xfId="14843" xr:uid="{00000000-0005-0000-0000-000089370000}"/>
    <cellStyle name="Normal 2 3 2 2 2 2 2 4 2 2 4 2 2" xfId="31139" xr:uid="{00000000-0005-0000-0000-00008A370000}"/>
    <cellStyle name="Normal 2 3 2 2 2 2 2 4 2 2 4 3" xfId="22993" xr:uid="{00000000-0005-0000-0000-00008B370000}"/>
    <cellStyle name="Normal 2 3 2 2 2 2 2 4 2 2 5" xfId="9544" xr:uid="{00000000-0005-0000-0000-00008C370000}"/>
    <cellStyle name="Normal 2 3 2 2 2 2 2 4 2 2 5 2" xfId="25840" xr:uid="{00000000-0005-0000-0000-00008D370000}"/>
    <cellStyle name="Normal 2 3 2 2 2 2 2 4 2 2 6" xfId="17694" xr:uid="{00000000-0005-0000-0000-00008E370000}"/>
    <cellStyle name="Normal 2 3 2 2 2 2 2 4 2 3" xfId="2103" xr:uid="{00000000-0005-0000-0000-00008F370000}"/>
    <cellStyle name="Normal 2 3 2 2 2 2 2 4 2 3 2" xfId="4657" xr:uid="{00000000-0005-0000-0000-000090370000}"/>
    <cellStyle name="Normal 2 3 2 2 2 2 2 4 2 3 2 2" xfId="12803" xr:uid="{00000000-0005-0000-0000-000091370000}"/>
    <cellStyle name="Normal 2 3 2 2 2 2 2 4 2 3 2 2 2" xfId="29099" xr:uid="{00000000-0005-0000-0000-000092370000}"/>
    <cellStyle name="Normal 2 3 2 2 2 2 2 4 2 3 2 3" xfId="20953" xr:uid="{00000000-0005-0000-0000-000093370000}"/>
    <cellStyle name="Normal 2 3 2 2 2 2 2 4 2 3 3" xfId="7402" xr:uid="{00000000-0005-0000-0000-000094370000}"/>
    <cellStyle name="Normal 2 3 2 2 2 2 2 4 2 3 3 2" xfId="15548" xr:uid="{00000000-0005-0000-0000-000095370000}"/>
    <cellStyle name="Normal 2 3 2 2 2 2 2 4 2 3 3 2 2" xfId="31844" xr:uid="{00000000-0005-0000-0000-000096370000}"/>
    <cellStyle name="Normal 2 3 2 2 2 2 2 4 2 3 3 3" xfId="23698" xr:uid="{00000000-0005-0000-0000-000097370000}"/>
    <cellStyle name="Normal 2 3 2 2 2 2 2 4 2 3 4" xfId="10249" xr:uid="{00000000-0005-0000-0000-000098370000}"/>
    <cellStyle name="Normal 2 3 2 2 2 2 2 4 2 3 4 2" xfId="26545" xr:uid="{00000000-0005-0000-0000-000099370000}"/>
    <cellStyle name="Normal 2 3 2 2 2 2 2 4 2 3 5" xfId="18399" xr:uid="{00000000-0005-0000-0000-00009A370000}"/>
    <cellStyle name="Normal 2 3 2 2 2 2 2 4 2 4" xfId="3439" xr:uid="{00000000-0005-0000-0000-00009B370000}"/>
    <cellStyle name="Normal 2 3 2 2 2 2 2 4 2 4 2" xfId="11585" xr:uid="{00000000-0005-0000-0000-00009C370000}"/>
    <cellStyle name="Normal 2 3 2 2 2 2 2 4 2 4 2 2" xfId="27881" xr:uid="{00000000-0005-0000-0000-00009D370000}"/>
    <cellStyle name="Normal 2 3 2 2 2 2 2 4 2 4 3" xfId="19735" xr:uid="{00000000-0005-0000-0000-00009E370000}"/>
    <cellStyle name="Normal 2 3 2 2 2 2 2 4 2 5" xfId="5992" xr:uid="{00000000-0005-0000-0000-00009F370000}"/>
    <cellStyle name="Normal 2 3 2 2 2 2 2 4 2 5 2" xfId="14138" xr:uid="{00000000-0005-0000-0000-0000A0370000}"/>
    <cellStyle name="Normal 2 3 2 2 2 2 2 4 2 5 2 2" xfId="30434" xr:uid="{00000000-0005-0000-0000-0000A1370000}"/>
    <cellStyle name="Normal 2 3 2 2 2 2 2 4 2 5 3" xfId="22288" xr:uid="{00000000-0005-0000-0000-0000A2370000}"/>
    <cellStyle name="Normal 2 3 2 2 2 2 2 4 2 6" xfId="8839" xr:uid="{00000000-0005-0000-0000-0000A3370000}"/>
    <cellStyle name="Normal 2 3 2 2 2 2 2 4 2 6 2" xfId="25135" xr:uid="{00000000-0005-0000-0000-0000A4370000}"/>
    <cellStyle name="Normal 2 3 2 2 2 2 2 4 2 7" xfId="16989" xr:uid="{00000000-0005-0000-0000-0000A5370000}"/>
    <cellStyle name="Normal 2 3 2 2 2 2 2 4 3" xfId="1054" xr:uid="{00000000-0005-0000-0000-0000A6370000}"/>
    <cellStyle name="Normal 2 3 2 2 2 2 2 4 3 2" xfId="2464" xr:uid="{00000000-0005-0000-0000-0000A7370000}"/>
    <cellStyle name="Normal 2 3 2 2 2 2 2 4 3 2 2" xfId="4970" xr:uid="{00000000-0005-0000-0000-0000A8370000}"/>
    <cellStyle name="Normal 2 3 2 2 2 2 2 4 3 2 2 2" xfId="13116" xr:uid="{00000000-0005-0000-0000-0000A9370000}"/>
    <cellStyle name="Normal 2 3 2 2 2 2 2 4 3 2 2 2 2" xfId="29412" xr:uid="{00000000-0005-0000-0000-0000AA370000}"/>
    <cellStyle name="Normal 2 3 2 2 2 2 2 4 3 2 2 3" xfId="21266" xr:uid="{00000000-0005-0000-0000-0000AB370000}"/>
    <cellStyle name="Normal 2 3 2 2 2 2 2 4 3 2 3" xfId="7763" xr:uid="{00000000-0005-0000-0000-0000AC370000}"/>
    <cellStyle name="Normal 2 3 2 2 2 2 2 4 3 2 3 2" xfId="15909" xr:uid="{00000000-0005-0000-0000-0000AD370000}"/>
    <cellStyle name="Normal 2 3 2 2 2 2 2 4 3 2 3 2 2" xfId="32205" xr:uid="{00000000-0005-0000-0000-0000AE370000}"/>
    <cellStyle name="Normal 2 3 2 2 2 2 2 4 3 2 3 3" xfId="24059" xr:uid="{00000000-0005-0000-0000-0000AF370000}"/>
    <cellStyle name="Normal 2 3 2 2 2 2 2 4 3 2 4" xfId="10610" xr:uid="{00000000-0005-0000-0000-0000B0370000}"/>
    <cellStyle name="Normal 2 3 2 2 2 2 2 4 3 2 4 2" xfId="26906" xr:uid="{00000000-0005-0000-0000-0000B1370000}"/>
    <cellStyle name="Normal 2 3 2 2 2 2 2 4 3 2 5" xfId="18760" xr:uid="{00000000-0005-0000-0000-0000B2370000}"/>
    <cellStyle name="Normal 2 3 2 2 2 2 2 4 3 3" xfId="3752" xr:uid="{00000000-0005-0000-0000-0000B3370000}"/>
    <cellStyle name="Normal 2 3 2 2 2 2 2 4 3 3 2" xfId="11898" xr:uid="{00000000-0005-0000-0000-0000B4370000}"/>
    <cellStyle name="Normal 2 3 2 2 2 2 2 4 3 3 2 2" xfId="28194" xr:uid="{00000000-0005-0000-0000-0000B5370000}"/>
    <cellStyle name="Normal 2 3 2 2 2 2 2 4 3 3 3" xfId="20048" xr:uid="{00000000-0005-0000-0000-0000B6370000}"/>
    <cellStyle name="Normal 2 3 2 2 2 2 2 4 3 4" xfId="6353" xr:uid="{00000000-0005-0000-0000-0000B7370000}"/>
    <cellStyle name="Normal 2 3 2 2 2 2 2 4 3 4 2" xfId="14499" xr:uid="{00000000-0005-0000-0000-0000B8370000}"/>
    <cellStyle name="Normal 2 3 2 2 2 2 2 4 3 4 2 2" xfId="30795" xr:uid="{00000000-0005-0000-0000-0000B9370000}"/>
    <cellStyle name="Normal 2 3 2 2 2 2 2 4 3 4 3" xfId="22649" xr:uid="{00000000-0005-0000-0000-0000BA370000}"/>
    <cellStyle name="Normal 2 3 2 2 2 2 2 4 3 5" xfId="9200" xr:uid="{00000000-0005-0000-0000-0000BB370000}"/>
    <cellStyle name="Normal 2 3 2 2 2 2 2 4 3 5 2" xfId="25496" xr:uid="{00000000-0005-0000-0000-0000BC370000}"/>
    <cellStyle name="Normal 2 3 2 2 2 2 2 4 3 6" xfId="17350" xr:uid="{00000000-0005-0000-0000-0000BD370000}"/>
    <cellStyle name="Normal 2 3 2 2 2 2 2 4 4" xfId="1759" xr:uid="{00000000-0005-0000-0000-0000BE370000}"/>
    <cellStyle name="Normal 2 3 2 2 2 2 2 4 4 2" xfId="4361" xr:uid="{00000000-0005-0000-0000-0000BF370000}"/>
    <cellStyle name="Normal 2 3 2 2 2 2 2 4 4 2 2" xfId="12507" xr:uid="{00000000-0005-0000-0000-0000C0370000}"/>
    <cellStyle name="Normal 2 3 2 2 2 2 2 4 4 2 2 2" xfId="28803" xr:uid="{00000000-0005-0000-0000-0000C1370000}"/>
    <cellStyle name="Normal 2 3 2 2 2 2 2 4 4 2 3" xfId="20657" xr:uid="{00000000-0005-0000-0000-0000C2370000}"/>
    <cellStyle name="Normal 2 3 2 2 2 2 2 4 4 3" xfId="7058" xr:uid="{00000000-0005-0000-0000-0000C3370000}"/>
    <cellStyle name="Normal 2 3 2 2 2 2 2 4 4 3 2" xfId="15204" xr:uid="{00000000-0005-0000-0000-0000C4370000}"/>
    <cellStyle name="Normal 2 3 2 2 2 2 2 4 4 3 2 2" xfId="31500" xr:uid="{00000000-0005-0000-0000-0000C5370000}"/>
    <cellStyle name="Normal 2 3 2 2 2 2 2 4 4 3 3" xfId="23354" xr:uid="{00000000-0005-0000-0000-0000C6370000}"/>
    <cellStyle name="Normal 2 3 2 2 2 2 2 4 4 4" xfId="9905" xr:uid="{00000000-0005-0000-0000-0000C7370000}"/>
    <cellStyle name="Normal 2 3 2 2 2 2 2 4 4 4 2" xfId="26201" xr:uid="{00000000-0005-0000-0000-0000C8370000}"/>
    <cellStyle name="Normal 2 3 2 2 2 2 2 4 4 5" xfId="18055" xr:uid="{00000000-0005-0000-0000-0000C9370000}"/>
    <cellStyle name="Normal 2 3 2 2 2 2 2 4 5" xfId="3143" xr:uid="{00000000-0005-0000-0000-0000CA370000}"/>
    <cellStyle name="Normal 2 3 2 2 2 2 2 4 5 2" xfId="11289" xr:uid="{00000000-0005-0000-0000-0000CB370000}"/>
    <cellStyle name="Normal 2 3 2 2 2 2 2 4 5 2 2" xfId="27585" xr:uid="{00000000-0005-0000-0000-0000CC370000}"/>
    <cellStyle name="Normal 2 3 2 2 2 2 2 4 5 3" xfId="19439" xr:uid="{00000000-0005-0000-0000-0000CD370000}"/>
    <cellStyle name="Normal 2 3 2 2 2 2 2 4 6" xfId="5648" xr:uid="{00000000-0005-0000-0000-0000CE370000}"/>
    <cellStyle name="Normal 2 3 2 2 2 2 2 4 6 2" xfId="13794" xr:uid="{00000000-0005-0000-0000-0000CF370000}"/>
    <cellStyle name="Normal 2 3 2 2 2 2 2 4 6 2 2" xfId="30090" xr:uid="{00000000-0005-0000-0000-0000D0370000}"/>
    <cellStyle name="Normal 2 3 2 2 2 2 2 4 6 3" xfId="21944" xr:uid="{00000000-0005-0000-0000-0000D1370000}"/>
    <cellStyle name="Normal 2 3 2 2 2 2 2 4 7" xfId="8495" xr:uid="{00000000-0005-0000-0000-0000D2370000}"/>
    <cellStyle name="Normal 2 3 2 2 2 2 2 4 7 2" xfId="24791" xr:uid="{00000000-0005-0000-0000-0000D3370000}"/>
    <cellStyle name="Normal 2 3 2 2 2 2 2 4 8" xfId="16645" xr:uid="{00000000-0005-0000-0000-0000D4370000}"/>
    <cellStyle name="Normal 2 3 2 2 2 2 2 5" xfId="438" xr:uid="{00000000-0005-0000-0000-0000D5370000}"/>
    <cellStyle name="Normal 2 3 2 2 2 2 2 5 2" xfId="1144" xr:uid="{00000000-0005-0000-0000-0000D6370000}"/>
    <cellStyle name="Normal 2 3 2 2 2 2 2 5 2 2" xfId="2554" xr:uid="{00000000-0005-0000-0000-0000D7370000}"/>
    <cellStyle name="Normal 2 3 2 2 2 2 2 5 2 2 2" xfId="5044" xr:uid="{00000000-0005-0000-0000-0000D8370000}"/>
    <cellStyle name="Normal 2 3 2 2 2 2 2 5 2 2 2 2" xfId="13190" xr:uid="{00000000-0005-0000-0000-0000D9370000}"/>
    <cellStyle name="Normal 2 3 2 2 2 2 2 5 2 2 2 2 2" xfId="29486" xr:uid="{00000000-0005-0000-0000-0000DA370000}"/>
    <cellStyle name="Normal 2 3 2 2 2 2 2 5 2 2 2 3" xfId="21340" xr:uid="{00000000-0005-0000-0000-0000DB370000}"/>
    <cellStyle name="Normal 2 3 2 2 2 2 2 5 2 2 3" xfId="7853" xr:uid="{00000000-0005-0000-0000-0000DC370000}"/>
    <cellStyle name="Normal 2 3 2 2 2 2 2 5 2 2 3 2" xfId="15999" xr:uid="{00000000-0005-0000-0000-0000DD370000}"/>
    <cellStyle name="Normal 2 3 2 2 2 2 2 5 2 2 3 2 2" xfId="32295" xr:uid="{00000000-0005-0000-0000-0000DE370000}"/>
    <cellStyle name="Normal 2 3 2 2 2 2 2 5 2 2 3 3" xfId="24149" xr:uid="{00000000-0005-0000-0000-0000DF370000}"/>
    <cellStyle name="Normal 2 3 2 2 2 2 2 5 2 2 4" xfId="10700" xr:uid="{00000000-0005-0000-0000-0000E0370000}"/>
    <cellStyle name="Normal 2 3 2 2 2 2 2 5 2 2 4 2" xfId="26996" xr:uid="{00000000-0005-0000-0000-0000E1370000}"/>
    <cellStyle name="Normal 2 3 2 2 2 2 2 5 2 2 5" xfId="18850" xr:uid="{00000000-0005-0000-0000-0000E2370000}"/>
    <cellStyle name="Normal 2 3 2 2 2 2 2 5 2 3" xfId="3826" xr:uid="{00000000-0005-0000-0000-0000E3370000}"/>
    <cellStyle name="Normal 2 3 2 2 2 2 2 5 2 3 2" xfId="11972" xr:uid="{00000000-0005-0000-0000-0000E4370000}"/>
    <cellStyle name="Normal 2 3 2 2 2 2 2 5 2 3 2 2" xfId="28268" xr:uid="{00000000-0005-0000-0000-0000E5370000}"/>
    <cellStyle name="Normal 2 3 2 2 2 2 2 5 2 3 3" xfId="20122" xr:uid="{00000000-0005-0000-0000-0000E6370000}"/>
    <cellStyle name="Normal 2 3 2 2 2 2 2 5 2 4" xfId="6443" xr:uid="{00000000-0005-0000-0000-0000E7370000}"/>
    <cellStyle name="Normal 2 3 2 2 2 2 2 5 2 4 2" xfId="14589" xr:uid="{00000000-0005-0000-0000-0000E8370000}"/>
    <cellStyle name="Normal 2 3 2 2 2 2 2 5 2 4 2 2" xfId="30885" xr:uid="{00000000-0005-0000-0000-0000E9370000}"/>
    <cellStyle name="Normal 2 3 2 2 2 2 2 5 2 4 3" xfId="22739" xr:uid="{00000000-0005-0000-0000-0000EA370000}"/>
    <cellStyle name="Normal 2 3 2 2 2 2 2 5 2 5" xfId="9290" xr:uid="{00000000-0005-0000-0000-0000EB370000}"/>
    <cellStyle name="Normal 2 3 2 2 2 2 2 5 2 5 2" xfId="25586" xr:uid="{00000000-0005-0000-0000-0000EC370000}"/>
    <cellStyle name="Normal 2 3 2 2 2 2 2 5 2 6" xfId="17440" xr:uid="{00000000-0005-0000-0000-0000ED370000}"/>
    <cellStyle name="Normal 2 3 2 2 2 2 2 5 3" xfId="1849" xr:uid="{00000000-0005-0000-0000-0000EE370000}"/>
    <cellStyle name="Normal 2 3 2 2 2 2 2 5 3 2" xfId="4435" xr:uid="{00000000-0005-0000-0000-0000EF370000}"/>
    <cellStyle name="Normal 2 3 2 2 2 2 2 5 3 2 2" xfId="12581" xr:uid="{00000000-0005-0000-0000-0000F0370000}"/>
    <cellStyle name="Normal 2 3 2 2 2 2 2 5 3 2 2 2" xfId="28877" xr:uid="{00000000-0005-0000-0000-0000F1370000}"/>
    <cellStyle name="Normal 2 3 2 2 2 2 2 5 3 2 3" xfId="20731" xr:uid="{00000000-0005-0000-0000-0000F2370000}"/>
    <cellStyle name="Normal 2 3 2 2 2 2 2 5 3 3" xfId="7148" xr:uid="{00000000-0005-0000-0000-0000F3370000}"/>
    <cellStyle name="Normal 2 3 2 2 2 2 2 5 3 3 2" xfId="15294" xr:uid="{00000000-0005-0000-0000-0000F4370000}"/>
    <cellStyle name="Normal 2 3 2 2 2 2 2 5 3 3 2 2" xfId="31590" xr:uid="{00000000-0005-0000-0000-0000F5370000}"/>
    <cellStyle name="Normal 2 3 2 2 2 2 2 5 3 3 3" xfId="23444" xr:uid="{00000000-0005-0000-0000-0000F6370000}"/>
    <cellStyle name="Normal 2 3 2 2 2 2 2 5 3 4" xfId="9995" xr:uid="{00000000-0005-0000-0000-0000F7370000}"/>
    <cellStyle name="Normal 2 3 2 2 2 2 2 5 3 4 2" xfId="26291" xr:uid="{00000000-0005-0000-0000-0000F8370000}"/>
    <cellStyle name="Normal 2 3 2 2 2 2 2 5 3 5" xfId="18145" xr:uid="{00000000-0005-0000-0000-0000F9370000}"/>
    <cellStyle name="Normal 2 3 2 2 2 2 2 5 4" xfId="3217" xr:uid="{00000000-0005-0000-0000-0000FA370000}"/>
    <cellStyle name="Normal 2 3 2 2 2 2 2 5 4 2" xfId="11363" xr:uid="{00000000-0005-0000-0000-0000FB370000}"/>
    <cellStyle name="Normal 2 3 2 2 2 2 2 5 4 2 2" xfId="27659" xr:uid="{00000000-0005-0000-0000-0000FC370000}"/>
    <cellStyle name="Normal 2 3 2 2 2 2 2 5 4 3" xfId="19513" xr:uid="{00000000-0005-0000-0000-0000FD370000}"/>
    <cellStyle name="Normal 2 3 2 2 2 2 2 5 5" xfId="5738" xr:uid="{00000000-0005-0000-0000-0000FE370000}"/>
    <cellStyle name="Normal 2 3 2 2 2 2 2 5 5 2" xfId="13884" xr:uid="{00000000-0005-0000-0000-0000FF370000}"/>
    <cellStyle name="Normal 2 3 2 2 2 2 2 5 5 2 2" xfId="30180" xr:uid="{00000000-0005-0000-0000-000000380000}"/>
    <cellStyle name="Normal 2 3 2 2 2 2 2 5 5 3" xfId="22034" xr:uid="{00000000-0005-0000-0000-000001380000}"/>
    <cellStyle name="Normal 2 3 2 2 2 2 2 5 6" xfId="8585" xr:uid="{00000000-0005-0000-0000-000002380000}"/>
    <cellStyle name="Normal 2 3 2 2 2 2 2 5 6 2" xfId="24881" xr:uid="{00000000-0005-0000-0000-000003380000}"/>
    <cellStyle name="Normal 2 3 2 2 2 2 2 5 7" xfId="16735" xr:uid="{00000000-0005-0000-0000-000004380000}"/>
    <cellStyle name="Normal 2 3 2 2 2 2 2 6" xfId="800" xr:uid="{00000000-0005-0000-0000-000005380000}"/>
    <cellStyle name="Normal 2 3 2 2 2 2 2 6 2" xfId="2210" xr:uid="{00000000-0005-0000-0000-000006380000}"/>
    <cellStyle name="Normal 2 3 2 2 2 2 2 6 2 2" xfId="4748" xr:uid="{00000000-0005-0000-0000-000007380000}"/>
    <cellStyle name="Normal 2 3 2 2 2 2 2 6 2 2 2" xfId="12894" xr:uid="{00000000-0005-0000-0000-000008380000}"/>
    <cellStyle name="Normal 2 3 2 2 2 2 2 6 2 2 2 2" xfId="29190" xr:uid="{00000000-0005-0000-0000-000009380000}"/>
    <cellStyle name="Normal 2 3 2 2 2 2 2 6 2 2 3" xfId="21044" xr:uid="{00000000-0005-0000-0000-00000A380000}"/>
    <cellStyle name="Normal 2 3 2 2 2 2 2 6 2 3" xfId="7509" xr:uid="{00000000-0005-0000-0000-00000B380000}"/>
    <cellStyle name="Normal 2 3 2 2 2 2 2 6 2 3 2" xfId="15655" xr:uid="{00000000-0005-0000-0000-00000C380000}"/>
    <cellStyle name="Normal 2 3 2 2 2 2 2 6 2 3 2 2" xfId="31951" xr:uid="{00000000-0005-0000-0000-00000D380000}"/>
    <cellStyle name="Normal 2 3 2 2 2 2 2 6 2 3 3" xfId="23805" xr:uid="{00000000-0005-0000-0000-00000E380000}"/>
    <cellStyle name="Normal 2 3 2 2 2 2 2 6 2 4" xfId="10356" xr:uid="{00000000-0005-0000-0000-00000F380000}"/>
    <cellStyle name="Normal 2 3 2 2 2 2 2 6 2 4 2" xfId="26652" xr:uid="{00000000-0005-0000-0000-000010380000}"/>
    <cellStyle name="Normal 2 3 2 2 2 2 2 6 2 5" xfId="18506" xr:uid="{00000000-0005-0000-0000-000011380000}"/>
    <cellStyle name="Normal 2 3 2 2 2 2 2 6 3" xfId="3530" xr:uid="{00000000-0005-0000-0000-000012380000}"/>
    <cellStyle name="Normal 2 3 2 2 2 2 2 6 3 2" xfId="11676" xr:uid="{00000000-0005-0000-0000-000013380000}"/>
    <cellStyle name="Normal 2 3 2 2 2 2 2 6 3 2 2" xfId="27972" xr:uid="{00000000-0005-0000-0000-000014380000}"/>
    <cellStyle name="Normal 2 3 2 2 2 2 2 6 3 3" xfId="19826" xr:uid="{00000000-0005-0000-0000-000015380000}"/>
    <cellStyle name="Normal 2 3 2 2 2 2 2 6 4" xfId="6099" xr:uid="{00000000-0005-0000-0000-000016380000}"/>
    <cellStyle name="Normal 2 3 2 2 2 2 2 6 4 2" xfId="14245" xr:uid="{00000000-0005-0000-0000-000017380000}"/>
    <cellStyle name="Normal 2 3 2 2 2 2 2 6 4 2 2" xfId="30541" xr:uid="{00000000-0005-0000-0000-000018380000}"/>
    <cellStyle name="Normal 2 3 2 2 2 2 2 6 4 3" xfId="22395" xr:uid="{00000000-0005-0000-0000-000019380000}"/>
    <cellStyle name="Normal 2 3 2 2 2 2 2 6 5" xfId="8946" xr:uid="{00000000-0005-0000-0000-00001A380000}"/>
    <cellStyle name="Normal 2 3 2 2 2 2 2 6 5 2" xfId="25242" xr:uid="{00000000-0005-0000-0000-00001B380000}"/>
    <cellStyle name="Normal 2 3 2 2 2 2 2 6 6" xfId="17096" xr:uid="{00000000-0005-0000-0000-00001C380000}"/>
    <cellStyle name="Normal 2 3 2 2 2 2 2 7" xfId="1505" xr:uid="{00000000-0005-0000-0000-00001D380000}"/>
    <cellStyle name="Normal 2 3 2 2 2 2 2 7 2" xfId="4139" xr:uid="{00000000-0005-0000-0000-00001E380000}"/>
    <cellStyle name="Normal 2 3 2 2 2 2 2 7 2 2" xfId="12285" xr:uid="{00000000-0005-0000-0000-00001F380000}"/>
    <cellStyle name="Normal 2 3 2 2 2 2 2 7 2 2 2" xfId="28581" xr:uid="{00000000-0005-0000-0000-000020380000}"/>
    <cellStyle name="Normal 2 3 2 2 2 2 2 7 2 3" xfId="20435" xr:uid="{00000000-0005-0000-0000-000021380000}"/>
    <cellStyle name="Normal 2 3 2 2 2 2 2 7 3" xfId="6804" xr:uid="{00000000-0005-0000-0000-000022380000}"/>
    <cellStyle name="Normal 2 3 2 2 2 2 2 7 3 2" xfId="14950" xr:uid="{00000000-0005-0000-0000-000023380000}"/>
    <cellStyle name="Normal 2 3 2 2 2 2 2 7 3 2 2" xfId="31246" xr:uid="{00000000-0005-0000-0000-000024380000}"/>
    <cellStyle name="Normal 2 3 2 2 2 2 2 7 3 3" xfId="23100" xr:uid="{00000000-0005-0000-0000-000025380000}"/>
    <cellStyle name="Normal 2 3 2 2 2 2 2 7 4" xfId="9651" xr:uid="{00000000-0005-0000-0000-000026380000}"/>
    <cellStyle name="Normal 2 3 2 2 2 2 2 7 4 2" xfId="25947" xr:uid="{00000000-0005-0000-0000-000027380000}"/>
    <cellStyle name="Normal 2 3 2 2 2 2 2 7 5" xfId="17801" xr:uid="{00000000-0005-0000-0000-000028380000}"/>
    <cellStyle name="Normal 2 3 2 2 2 2 2 8" xfId="2921" xr:uid="{00000000-0005-0000-0000-000029380000}"/>
    <cellStyle name="Normal 2 3 2 2 2 2 2 8 2" xfId="11067" xr:uid="{00000000-0005-0000-0000-00002A380000}"/>
    <cellStyle name="Normal 2 3 2 2 2 2 2 8 2 2" xfId="27363" xr:uid="{00000000-0005-0000-0000-00002B380000}"/>
    <cellStyle name="Normal 2 3 2 2 2 2 2 8 3" xfId="19217" xr:uid="{00000000-0005-0000-0000-00002C380000}"/>
    <cellStyle name="Normal 2 3 2 2 2 2 2 9" xfId="5394" xr:uid="{00000000-0005-0000-0000-00002D380000}"/>
    <cellStyle name="Normal 2 3 2 2 2 2 2 9 2" xfId="13540" xr:uid="{00000000-0005-0000-0000-00002E380000}"/>
    <cellStyle name="Normal 2 3 2 2 2 2 2 9 2 2" xfId="29836" xr:uid="{00000000-0005-0000-0000-00002F380000}"/>
    <cellStyle name="Normal 2 3 2 2 2 2 2 9 3" xfId="21690" xr:uid="{00000000-0005-0000-0000-000030380000}"/>
    <cellStyle name="Normal 2 3 2 2 2 2 3" xfId="140" xr:uid="{00000000-0005-0000-0000-000031380000}"/>
    <cellStyle name="Normal 2 3 2 2 2 2 3 2" xfId="484" xr:uid="{00000000-0005-0000-0000-000032380000}"/>
    <cellStyle name="Normal 2 3 2 2 2 2 3 2 2" xfId="1190" xr:uid="{00000000-0005-0000-0000-000033380000}"/>
    <cellStyle name="Normal 2 3 2 2 2 2 3 2 2 2" xfId="2600" xr:uid="{00000000-0005-0000-0000-000034380000}"/>
    <cellStyle name="Normal 2 3 2 2 2 2 3 2 2 2 2" xfId="5082" xr:uid="{00000000-0005-0000-0000-000035380000}"/>
    <cellStyle name="Normal 2 3 2 2 2 2 3 2 2 2 2 2" xfId="13228" xr:uid="{00000000-0005-0000-0000-000036380000}"/>
    <cellStyle name="Normal 2 3 2 2 2 2 3 2 2 2 2 2 2" xfId="29524" xr:uid="{00000000-0005-0000-0000-000037380000}"/>
    <cellStyle name="Normal 2 3 2 2 2 2 3 2 2 2 2 3" xfId="21378" xr:uid="{00000000-0005-0000-0000-000038380000}"/>
    <cellStyle name="Normal 2 3 2 2 2 2 3 2 2 2 3" xfId="7899" xr:uid="{00000000-0005-0000-0000-000039380000}"/>
    <cellStyle name="Normal 2 3 2 2 2 2 3 2 2 2 3 2" xfId="16045" xr:uid="{00000000-0005-0000-0000-00003A380000}"/>
    <cellStyle name="Normal 2 3 2 2 2 2 3 2 2 2 3 2 2" xfId="32341" xr:uid="{00000000-0005-0000-0000-00003B380000}"/>
    <cellStyle name="Normal 2 3 2 2 2 2 3 2 2 2 3 3" xfId="24195" xr:uid="{00000000-0005-0000-0000-00003C380000}"/>
    <cellStyle name="Normal 2 3 2 2 2 2 3 2 2 2 4" xfId="10746" xr:uid="{00000000-0005-0000-0000-00003D380000}"/>
    <cellStyle name="Normal 2 3 2 2 2 2 3 2 2 2 4 2" xfId="27042" xr:uid="{00000000-0005-0000-0000-00003E380000}"/>
    <cellStyle name="Normal 2 3 2 2 2 2 3 2 2 2 5" xfId="18896" xr:uid="{00000000-0005-0000-0000-00003F380000}"/>
    <cellStyle name="Normal 2 3 2 2 2 2 3 2 2 3" xfId="3864" xr:uid="{00000000-0005-0000-0000-000040380000}"/>
    <cellStyle name="Normal 2 3 2 2 2 2 3 2 2 3 2" xfId="12010" xr:uid="{00000000-0005-0000-0000-000041380000}"/>
    <cellStyle name="Normal 2 3 2 2 2 2 3 2 2 3 2 2" xfId="28306" xr:uid="{00000000-0005-0000-0000-000042380000}"/>
    <cellStyle name="Normal 2 3 2 2 2 2 3 2 2 3 3" xfId="20160" xr:uid="{00000000-0005-0000-0000-000043380000}"/>
    <cellStyle name="Normal 2 3 2 2 2 2 3 2 2 4" xfId="6489" xr:uid="{00000000-0005-0000-0000-000044380000}"/>
    <cellStyle name="Normal 2 3 2 2 2 2 3 2 2 4 2" xfId="14635" xr:uid="{00000000-0005-0000-0000-000045380000}"/>
    <cellStyle name="Normal 2 3 2 2 2 2 3 2 2 4 2 2" xfId="30931" xr:uid="{00000000-0005-0000-0000-000046380000}"/>
    <cellStyle name="Normal 2 3 2 2 2 2 3 2 2 4 3" xfId="22785" xr:uid="{00000000-0005-0000-0000-000047380000}"/>
    <cellStyle name="Normal 2 3 2 2 2 2 3 2 2 5" xfId="9336" xr:uid="{00000000-0005-0000-0000-000048380000}"/>
    <cellStyle name="Normal 2 3 2 2 2 2 3 2 2 5 2" xfId="25632" xr:uid="{00000000-0005-0000-0000-000049380000}"/>
    <cellStyle name="Normal 2 3 2 2 2 2 3 2 2 6" xfId="17486" xr:uid="{00000000-0005-0000-0000-00004A380000}"/>
    <cellStyle name="Normal 2 3 2 2 2 2 3 2 3" xfId="1895" xr:uid="{00000000-0005-0000-0000-00004B380000}"/>
    <cellStyle name="Normal 2 3 2 2 2 2 3 2 3 2" xfId="4473" xr:uid="{00000000-0005-0000-0000-00004C380000}"/>
    <cellStyle name="Normal 2 3 2 2 2 2 3 2 3 2 2" xfId="12619" xr:uid="{00000000-0005-0000-0000-00004D380000}"/>
    <cellStyle name="Normal 2 3 2 2 2 2 3 2 3 2 2 2" xfId="28915" xr:uid="{00000000-0005-0000-0000-00004E380000}"/>
    <cellStyle name="Normal 2 3 2 2 2 2 3 2 3 2 3" xfId="20769" xr:uid="{00000000-0005-0000-0000-00004F380000}"/>
    <cellStyle name="Normal 2 3 2 2 2 2 3 2 3 3" xfId="7194" xr:uid="{00000000-0005-0000-0000-000050380000}"/>
    <cellStyle name="Normal 2 3 2 2 2 2 3 2 3 3 2" xfId="15340" xr:uid="{00000000-0005-0000-0000-000051380000}"/>
    <cellStyle name="Normal 2 3 2 2 2 2 3 2 3 3 2 2" xfId="31636" xr:uid="{00000000-0005-0000-0000-000052380000}"/>
    <cellStyle name="Normal 2 3 2 2 2 2 3 2 3 3 3" xfId="23490" xr:uid="{00000000-0005-0000-0000-000053380000}"/>
    <cellStyle name="Normal 2 3 2 2 2 2 3 2 3 4" xfId="10041" xr:uid="{00000000-0005-0000-0000-000054380000}"/>
    <cellStyle name="Normal 2 3 2 2 2 2 3 2 3 4 2" xfId="26337" xr:uid="{00000000-0005-0000-0000-000055380000}"/>
    <cellStyle name="Normal 2 3 2 2 2 2 3 2 3 5" xfId="18191" xr:uid="{00000000-0005-0000-0000-000056380000}"/>
    <cellStyle name="Normal 2 3 2 2 2 2 3 2 4" xfId="3255" xr:uid="{00000000-0005-0000-0000-000057380000}"/>
    <cellStyle name="Normal 2 3 2 2 2 2 3 2 4 2" xfId="11401" xr:uid="{00000000-0005-0000-0000-000058380000}"/>
    <cellStyle name="Normal 2 3 2 2 2 2 3 2 4 2 2" xfId="27697" xr:uid="{00000000-0005-0000-0000-000059380000}"/>
    <cellStyle name="Normal 2 3 2 2 2 2 3 2 4 3" xfId="19551" xr:uid="{00000000-0005-0000-0000-00005A380000}"/>
    <cellStyle name="Normal 2 3 2 2 2 2 3 2 5" xfId="5784" xr:uid="{00000000-0005-0000-0000-00005B380000}"/>
    <cellStyle name="Normal 2 3 2 2 2 2 3 2 5 2" xfId="13930" xr:uid="{00000000-0005-0000-0000-00005C380000}"/>
    <cellStyle name="Normal 2 3 2 2 2 2 3 2 5 2 2" xfId="30226" xr:uid="{00000000-0005-0000-0000-00005D380000}"/>
    <cellStyle name="Normal 2 3 2 2 2 2 3 2 5 3" xfId="22080" xr:uid="{00000000-0005-0000-0000-00005E380000}"/>
    <cellStyle name="Normal 2 3 2 2 2 2 3 2 6" xfId="8631" xr:uid="{00000000-0005-0000-0000-00005F380000}"/>
    <cellStyle name="Normal 2 3 2 2 2 2 3 2 6 2" xfId="24927" xr:uid="{00000000-0005-0000-0000-000060380000}"/>
    <cellStyle name="Normal 2 3 2 2 2 2 3 2 7" xfId="16781" xr:uid="{00000000-0005-0000-0000-000061380000}"/>
    <cellStyle name="Normal 2 3 2 2 2 2 3 3" xfId="846" xr:uid="{00000000-0005-0000-0000-000062380000}"/>
    <cellStyle name="Normal 2 3 2 2 2 2 3 3 2" xfId="2256" xr:uid="{00000000-0005-0000-0000-000063380000}"/>
    <cellStyle name="Normal 2 3 2 2 2 2 3 3 2 2" xfId="4786" xr:uid="{00000000-0005-0000-0000-000064380000}"/>
    <cellStyle name="Normal 2 3 2 2 2 2 3 3 2 2 2" xfId="12932" xr:uid="{00000000-0005-0000-0000-000065380000}"/>
    <cellStyle name="Normal 2 3 2 2 2 2 3 3 2 2 2 2" xfId="29228" xr:uid="{00000000-0005-0000-0000-000066380000}"/>
    <cellStyle name="Normal 2 3 2 2 2 2 3 3 2 2 3" xfId="21082" xr:uid="{00000000-0005-0000-0000-000067380000}"/>
    <cellStyle name="Normal 2 3 2 2 2 2 3 3 2 3" xfId="7555" xr:uid="{00000000-0005-0000-0000-000068380000}"/>
    <cellStyle name="Normal 2 3 2 2 2 2 3 3 2 3 2" xfId="15701" xr:uid="{00000000-0005-0000-0000-000069380000}"/>
    <cellStyle name="Normal 2 3 2 2 2 2 3 3 2 3 2 2" xfId="31997" xr:uid="{00000000-0005-0000-0000-00006A380000}"/>
    <cellStyle name="Normal 2 3 2 2 2 2 3 3 2 3 3" xfId="23851" xr:uid="{00000000-0005-0000-0000-00006B380000}"/>
    <cellStyle name="Normal 2 3 2 2 2 2 3 3 2 4" xfId="10402" xr:uid="{00000000-0005-0000-0000-00006C380000}"/>
    <cellStyle name="Normal 2 3 2 2 2 2 3 3 2 4 2" xfId="26698" xr:uid="{00000000-0005-0000-0000-00006D380000}"/>
    <cellStyle name="Normal 2 3 2 2 2 2 3 3 2 5" xfId="18552" xr:uid="{00000000-0005-0000-0000-00006E380000}"/>
    <cellStyle name="Normal 2 3 2 2 2 2 3 3 3" xfId="3568" xr:uid="{00000000-0005-0000-0000-00006F380000}"/>
    <cellStyle name="Normal 2 3 2 2 2 2 3 3 3 2" xfId="11714" xr:uid="{00000000-0005-0000-0000-000070380000}"/>
    <cellStyle name="Normal 2 3 2 2 2 2 3 3 3 2 2" xfId="28010" xr:uid="{00000000-0005-0000-0000-000071380000}"/>
    <cellStyle name="Normal 2 3 2 2 2 2 3 3 3 3" xfId="19864" xr:uid="{00000000-0005-0000-0000-000072380000}"/>
    <cellStyle name="Normal 2 3 2 2 2 2 3 3 4" xfId="6145" xr:uid="{00000000-0005-0000-0000-000073380000}"/>
    <cellStyle name="Normal 2 3 2 2 2 2 3 3 4 2" xfId="14291" xr:uid="{00000000-0005-0000-0000-000074380000}"/>
    <cellStyle name="Normal 2 3 2 2 2 2 3 3 4 2 2" xfId="30587" xr:uid="{00000000-0005-0000-0000-000075380000}"/>
    <cellStyle name="Normal 2 3 2 2 2 2 3 3 4 3" xfId="22441" xr:uid="{00000000-0005-0000-0000-000076380000}"/>
    <cellStyle name="Normal 2 3 2 2 2 2 3 3 5" xfId="8992" xr:uid="{00000000-0005-0000-0000-000077380000}"/>
    <cellStyle name="Normal 2 3 2 2 2 2 3 3 5 2" xfId="25288" xr:uid="{00000000-0005-0000-0000-000078380000}"/>
    <cellStyle name="Normal 2 3 2 2 2 2 3 3 6" xfId="17142" xr:uid="{00000000-0005-0000-0000-000079380000}"/>
    <cellStyle name="Normal 2 3 2 2 2 2 3 4" xfId="1551" xr:uid="{00000000-0005-0000-0000-00007A380000}"/>
    <cellStyle name="Normal 2 3 2 2 2 2 3 4 2" xfId="4177" xr:uid="{00000000-0005-0000-0000-00007B380000}"/>
    <cellStyle name="Normal 2 3 2 2 2 2 3 4 2 2" xfId="12323" xr:uid="{00000000-0005-0000-0000-00007C380000}"/>
    <cellStyle name="Normal 2 3 2 2 2 2 3 4 2 2 2" xfId="28619" xr:uid="{00000000-0005-0000-0000-00007D380000}"/>
    <cellStyle name="Normal 2 3 2 2 2 2 3 4 2 3" xfId="20473" xr:uid="{00000000-0005-0000-0000-00007E380000}"/>
    <cellStyle name="Normal 2 3 2 2 2 2 3 4 3" xfId="6850" xr:uid="{00000000-0005-0000-0000-00007F380000}"/>
    <cellStyle name="Normal 2 3 2 2 2 2 3 4 3 2" xfId="14996" xr:uid="{00000000-0005-0000-0000-000080380000}"/>
    <cellStyle name="Normal 2 3 2 2 2 2 3 4 3 2 2" xfId="31292" xr:uid="{00000000-0005-0000-0000-000081380000}"/>
    <cellStyle name="Normal 2 3 2 2 2 2 3 4 3 3" xfId="23146" xr:uid="{00000000-0005-0000-0000-000082380000}"/>
    <cellStyle name="Normal 2 3 2 2 2 2 3 4 4" xfId="9697" xr:uid="{00000000-0005-0000-0000-000083380000}"/>
    <cellStyle name="Normal 2 3 2 2 2 2 3 4 4 2" xfId="25993" xr:uid="{00000000-0005-0000-0000-000084380000}"/>
    <cellStyle name="Normal 2 3 2 2 2 2 3 4 5" xfId="17847" xr:uid="{00000000-0005-0000-0000-000085380000}"/>
    <cellStyle name="Normal 2 3 2 2 2 2 3 5" xfId="2959" xr:uid="{00000000-0005-0000-0000-000086380000}"/>
    <cellStyle name="Normal 2 3 2 2 2 2 3 5 2" xfId="11105" xr:uid="{00000000-0005-0000-0000-000087380000}"/>
    <cellStyle name="Normal 2 3 2 2 2 2 3 5 2 2" xfId="27401" xr:uid="{00000000-0005-0000-0000-000088380000}"/>
    <cellStyle name="Normal 2 3 2 2 2 2 3 5 3" xfId="19255" xr:uid="{00000000-0005-0000-0000-000089380000}"/>
    <cellStyle name="Normal 2 3 2 2 2 2 3 6" xfId="5440" xr:uid="{00000000-0005-0000-0000-00008A380000}"/>
    <cellStyle name="Normal 2 3 2 2 2 2 3 6 2" xfId="13586" xr:uid="{00000000-0005-0000-0000-00008B380000}"/>
    <cellStyle name="Normal 2 3 2 2 2 2 3 6 2 2" xfId="29882" xr:uid="{00000000-0005-0000-0000-00008C380000}"/>
    <cellStyle name="Normal 2 3 2 2 2 2 3 6 3" xfId="21736" xr:uid="{00000000-0005-0000-0000-00008D380000}"/>
    <cellStyle name="Normal 2 3 2 2 2 2 3 7" xfId="8287" xr:uid="{00000000-0005-0000-0000-00008E380000}"/>
    <cellStyle name="Normal 2 3 2 2 2 2 3 7 2" xfId="24583" xr:uid="{00000000-0005-0000-0000-00008F380000}"/>
    <cellStyle name="Normal 2 3 2 2 2 2 3 8" xfId="16437" xr:uid="{00000000-0005-0000-0000-000090380000}"/>
    <cellStyle name="Normal 2 3 2 2 2 2 4" xfId="222" xr:uid="{00000000-0005-0000-0000-000091380000}"/>
    <cellStyle name="Normal 2 3 2 2 2 2 4 2" xfId="566" xr:uid="{00000000-0005-0000-0000-000092380000}"/>
    <cellStyle name="Normal 2 3 2 2 2 2 4 2 2" xfId="1272" xr:uid="{00000000-0005-0000-0000-000093380000}"/>
    <cellStyle name="Normal 2 3 2 2 2 2 4 2 2 2" xfId="2682" xr:uid="{00000000-0005-0000-0000-000094380000}"/>
    <cellStyle name="Normal 2 3 2 2 2 2 4 2 2 2 2" xfId="5156" xr:uid="{00000000-0005-0000-0000-000095380000}"/>
    <cellStyle name="Normal 2 3 2 2 2 2 4 2 2 2 2 2" xfId="13302" xr:uid="{00000000-0005-0000-0000-000096380000}"/>
    <cellStyle name="Normal 2 3 2 2 2 2 4 2 2 2 2 2 2" xfId="29598" xr:uid="{00000000-0005-0000-0000-000097380000}"/>
    <cellStyle name="Normal 2 3 2 2 2 2 4 2 2 2 2 3" xfId="21452" xr:uid="{00000000-0005-0000-0000-000098380000}"/>
    <cellStyle name="Normal 2 3 2 2 2 2 4 2 2 2 3" xfId="7981" xr:uid="{00000000-0005-0000-0000-000099380000}"/>
    <cellStyle name="Normal 2 3 2 2 2 2 4 2 2 2 3 2" xfId="16127" xr:uid="{00000000-0005-0000-0000-00009A380000}"/>
    <cellStyle name="Normal 2 3 2 2 2 2 4 2 2 2 3 2 2" xfId="32423" xr:uid="{00000000-0005-0000-0000-00009B380000}"/>
    <cellStyle name="Normal 2 3 2 2 2 2 4 2 2 2 3 3" xfId="24277" xr:uid="{00000000-0005-0000-0000-00009C380000}"/>
    <cellStyle name="Normal 2 3 2 2 2 2 4 2 2 2 4" xfId="10828" xr:uid="{00000000-0005-0000-0000-00009D380000}"/>
    <cellStyle name="Normal 2 3 2 2 2 2 4 2 2 2 4 2" xfId="27124" xr:uid="{00000000-0005-0000-0000-00009E380000}"/>
    <cellStyle name="Normal 2 3 2 2 2 2 4 2 2 2 5" xfId="18978" xr:uid="{00000000-0005-0000-0000-00009F380000}"/>
    <cellStyle name="Normal 2 3 2 2 2 2 4 2 2 3" xfId="3938" xr:uid="{00000000-0005-0000-0000-0000A0380000}"/>
    <cellStyle name="Normal 2 3 2 2 2 2 4 2 2 3 2" xfId="12084" xr:uid="{00000000-0005-0000-0000-0000A1380000}"/>
    <cellStyle name="Normal 2 3 2 2 2 2 4 2 2 3 2 2" xfId="28380" xr:uid="{00000000-0005-0000-0000-0000A2380000}"/>
    <cellStyle name="Normal 2 3 2 2 2 2 4 2 2 3 3" xfId="20234" xr:uid="{00000000-0005-0000-0000-0000A3380000}"/>
    <cellStyle name="Normal 2 3 2 2 2 2 4 2 2 4" xfId="6571" xr:uid="{00000000-0005-0000-0000-0000A4380000}"/>
    <cellStyle name="Normal 2 3 2 2 2 2 4 2 2 4 2" xfId="14717" xr:uid="{00000000-0005-0000-0000-0000A5380000}"/>
    <cellStyle name="Normal 2 3 2 2 2 2 4 2 2 4 2 2" xfId="31013" xr:uid="{00000000-0005-0000-0000-0000A6380000}"/>
    <cellStyle name="Normal 2 3 2 2 2 2 4 2 2 4 3" xfId="22867" xr:uid="{00000000-0005-0000-0000-0000A7380000}"/>
    <cellStyle name="Normal 2 3 2 2 2 2 4 2 2 5" xfId="9418" xr:uid="{00000000-0005-0000-0000-0000A8380000}"/>
    <cellStyle name="Normal 2 3 2 2 2 2 4 2 2 5 2" xfId="25714" xr:uid="{00000000-0005-0000-0000-0000A9380000}"/>
    <cellStyle name="Normal 2 3 2 2 2 2 4 2 2 6" xfId="17568" xr:uid="{00000000-0005-0000-0000-0000AA380000}"/>
    <cellStyle name="Normal 2 3 2 2 2 2 4 2 3" xfId="1977" xr:uid="{00000000-0005-0000-0000-0000AB380000}"/>
    <cellStyle name="Normal 2 3 2 2 2 2 4 2 3 2" xfId="4547" xr:uid="{00000000-0005-0000-0000-0000AC380000}"/>
    <cellStyle name="Normal 2 3 2 2 2 2 4 2 3 2 2" xfId="12693" xr:uid="{00000000-0005-0000-0000-0000AD380000}"/>
    <cellStyle name="Normal 2 3 2 2 2 2 4 2 3 2 2 2" xfId="28989" xr:uid="{00000000-0005-0000-0000-0000AE380000}"/>
    <cellStyle name="Normal 2 3 2 2 2 2 4 2 3 2 3" xfId="20843" xr:uid="{00000000-0005-0000-0000-0000AF380000}"/>
    <cellStyle name="Normal 2 3 2 2 2 2 4 2 3 3" xfId="7276" xr:uid="{00000000-0005-0000-0000-0000B0380000}"/>
    <cellStyle name="Normal 2 3 2 2 2 2 4 2 3 3 2" xfId="15422" xr:uid="{00000000-0005-0000-0000-0000B1380000}"/>
    <cellStyle name="Normal 2 3 2 2 2 2 4 2 3 3 2 2" xfId="31718" xr:uid="{00000000-0005-0000-0000-0000B2380000}"/>
    <cellStyle name="Normal 2 3 2 2 2 2 4 2 3 3 3" xfId="23572" xr:uid="{00000000-0005-0000-0000-0000B3380000}"/>
    <cellStyle name="Normal 2 3 2 2 2 2 4 2 3 4" xfId="10123" xr:uid="{00000000-0005-0000-0000-0000B4380000}"/>
    <cellStyle name="Normal 2 3 2 2 2 2 4 2 3 4 2" xfId="26419" xr:uid="{00000000-0005-0000-0000-0000B5380000}"/>
    <cellStyle name="Normal 2 3 2 2 2 2 4 2 3 5" xfId="18273" xr:uid="{00000000-0005-0000-0000-0000B6380000}"/>
    <cellStyle name="Normal 2 3 2 2 2 2 4 2 4" xfId="3329" xr:uid="{00000000-0005-0000-0000-0000B7380000}"/>
    <cellStyle name="Normal 2 3 2 2 2 2 4 2 4 2" xfId="11475" xr:uid="{00000000-0005-0000-0000-0000B8380000}"/>
    <cellStyle name="Normal 2 3 2 2 2 2 4 2 4 2 2" xfId="27771" xr:uid="{00000000-0005-0000-0000-0000B9380000}"/>
    <cellStyle name="Normal 2 3 2 2 2 2 4 2 4 3" xfId="19625" xr:uid="{00000000-0005-0000-0000-0000BA380000}"/>
    <cellStyle name="Normal 2 3 2 2 2 2 4 2 5" xfId="5866" xr:uid="{00000000-0005-0000-0000-0000BB380000}"/>
    <cellStyle name="Normal 2 3 2 2 2 2 4 2 5 2" xfId="14012" xr:uid="{00000000-0005-0000-0000-0000BC380000}"/>
    <cellStyle name="Normal 2 3 2 2 2 2 4 2 5 2 2" xfId="30308" xr:uid="{00000000-0005-0000-0000-0000BD380000}"/>
    <cellStyle name="Normal 2 3 2 2 2 2 4 2 5 3" xfId="22162" xr:uid="{00000000-0005-0000-0000-0000BE380000}"/>
    <cellStyle name="Normal 2 3 2 2 2 2 4 2 6" xfId="8713" xr:uid="{00000000-0005-0000-0000-0000BF380000}"/>
    <cellStyle name="Normal 2 3 2 2 2 2 4 2 6 2" xfId="25009" xr:uid="{00000000-0005-0000-0000-0000C0380000}"/>
    <cellStyle name="Normal 2 3 2 2 2 2 4 2 7" xfId="16863" xr:uid="{00000000-0005-0000-0000-0000C1380000}"/>
    <cellStyle name="Normal 2 3 2 2 2 2 4 3" xfId="928" xr:uid="{00000000-0005-0000-0000-0000C2380000}"/>
    <cellStyle name="Normal 2 3 2 2 2 2 4 3 2" xfId="2338" xr:uid="{00000000-0005-0000-0000-0000C3380000}"/>
    <cellStyle name="Normal 2 3 2 2 2 2 4 3 2 2" xfId="4860" xr:uid="{00000000-0005-0000-0000-0000C4380000}"/>
    <cellStyle name="Normal 2 3 2 2 2 2 4 3 2 2 2" xfId="13006" xr:uid="{00000000-0005-0000-0000-0000C5380000}"/>
    <cellStyle name="Normal 2 3 2 2 2 2 4 3 2 2 2 2" xfId="29302" xr:uid="{00000000-0005-0000-0000-0000C6380000}"/>
    <cellStyle name="Normal 2 3 2 2 2 2 4 3 2 2 3" xfId="21156" xr:uid="{00000000-0005-0000-0000-0000C7380000}"/>
    <cellStyle name="Normal 2 3 2 2 2 2 4 3 2 3" xfId="7637" xr:uid="{00000000-0005-0000-0000-0000C8380000}"/>
    <cellStyle name="Normal 2 3 2 2 2 2 4 3 2 3 2" xfId="15783" xr:uid="{00000000-0005-0000-0000-0000C9380000}"/>
    <cellStyle name="Normal 2 3 2 2 2 2 4 3 2 3 2 2" xfId="32079" xr:uid="{00000000-0005-0000-0000-0000CA380000}"/>
    <cellStyle name="Normal 2 3 2 2 2 2 4 3 2 3 3" xfId="23933" xr:uid="{00000000-0005-0000-0000-0000CB380000}"/>
    <cellStyle name="Normal 2 3 2 2 2 2 4 3 2 4" xfId="10484" xr:uid="{00000000-0005-0000-0000-0000CC380000}"/>
    <cellStyle name="Normal 2 3 2 2 2 2 4 3 2 4 2" xfId="26780" xr:uid="{00000000-0005-0000-0000-0000CD380000}"/>
    <cellStyle name="Normal 2 3 2 2 2 2 4 3 2 5" xfId="18634" xr:uid="{00000000-0005-0000-0000-0000CE380000}"/>
    <cellStyle name="Normal 2 3 2 2 2 2 4 3 3" xfId="3642" xr:uid="{00000000-0005-0000-0000-0000CF380000}"/>
    <cellStyle name="Normal 2 3 2 2 2 2 4 3 3 2" xfId="11788" xr:uid="{00000000-0005-0000-0000-0000D0380000}"/>
    <cellStyle name="Normal 2 3 2 2 2 2 4 3 3 2 2" xfId="28084" xr:uid="{00000000-0005-0000-0000-0000D1380000}"/>
    <cellStyle name="Normal 2 3 2 2 2 2 4 3 3 3" xfId="19938" xr:uid="{00000000-0005-0000-0000-0000D2380000}"/>
    <cellStyle name="Normal 2 3 2 2 2 2 4 3 4" xfId="6227" xr:uid="{00000000-0005-0000-0000-0000D3380000}"/>
    <cellStyle name="Normal 2 3 2 2 2 2 4 3 4 2" xfId="14373" xr:uid="{00000000-0005-0000-0000-0000D4380000}"/>
    <cellStyle name="Normal 2 3 2 2 2 2 4 3 4 2 2" xfId="30669" xr:uid="{00000000-0005-0000-0000-0000D5380000}"/>
    <cellStyle name="Normal 2 3 2 2 2 2 4 3 4 3" xfId="22523" xr:uid="{00000000-0005-0000-0000-0000D6380000}"/>
    <cellStyle name="Normal 2 3 2 2 2 2 4 3 5" xfId="9074" xr:uid="{00000000-0005-0000-0000-0000D7380000}"/>
    <cellStyle name="Normal 2 3 2 2 2 2 4 3 5 2" xfId="25370" xr:uid="{00000000-0005-0000-0000-0000D8380000}"/>
    <cellStyle name="Normal 2 3 2 2 2 2 4 3 6" xfId="17224" xr:uid="{00000000-0005-0000-0000-0000D9380000}"/>
    <cellStyle name="Normal 2 3 2 2 2 2 4 4" xfId="1633" xr:uid="{00000000-0005-0000-0000-0000DA380000}"/>
    <cellStyle name="Normal 2 3 2 2 2 2 4 4 2" xfId="4251" xr:uid="{00000000-0005-0000-0000-0000DB380000}"/>
    <cellStyle name="Normal 2 3 2 2 2 2 4 4 2 2" xfId="12397" xr:uid="{00000000-0005-0000-0000-0000DC380000}"/>
    <cellStyle name="Normal 2 3 2 2 2 2 4 4 2 2 2" xfId="28693" xr:uid="{00000000-0005-0000-0000-0000DD380000}"/>
    <cellStyle name="Normal 2 3 2 2 2 2 4 4 2 3" xfId="20547" xr:uid="{00000000-0005-0000-0000-0000DE380000}"/>
    <cellStyle name="Normal 2 3 2 2 2 2 4 4 3" xfId="6932" xr:uid="{00000000-0005-0000-0000-0000DF380000}"/>
    <cellStyle name="Normal 2 3 2 2 2 2 4 4 3 2" xfId="15078" xr:uid="{00000000-0005-0000-0000-0000E0380000}"/>
    <cellStyle name="Normal 2 3 2 2 2 2 4 4 3 2 2" xfId="31374" xr:uid="{00000000-0005-0000-0000-0000E1380000}"/>
    <cellStyle name="Normal 2 3 2 2 2 2 4 4 3 3" xfId="23228" xr:uid="{00000000-0005-0000-0000-0000E2380000}"/>
    <cellStyle name="Normal 2 3 2 2 2 2 4 4 4" xfId="9779" xr:uid="{00000000-0005-0000-0000-0000E3380000}"/>
    <cellStyle name="Normal 2 3 2 2 2 2 4 4 4 2" xfId="26075" xr:uid="{00000000-0005-0000-0000-0000E4380000}"/>
    <cellStyle name="Normal 2 3 2 2 2 2 4 4 5" xfId="17929" xr:uid="{00000000-0005-0000-0000-0000E5380000}"/>
    <cellStyle name="Normal 2 3 2 2 2 2 4 5" xfId="3033" xr:uid="{00000000-0005-0000-0000-0000E6380000}"/>
    <cellStyle name="Normal 2 3 2 2 2 2 4 5 2" xfId="11179" xr:uid="{00000000-0005-0000-0000-0000E7380000}"/>
    <cellStyle name="Normal 2 3 2 2 2 2 4 5 2 2" xfId="27475" xr:uid="{00000000-0005-0000-0000-0000E8380000}"/>
    <cellStyle name="Normal 2 3 2 2 2 2 4 5 3" xfId="19329" xr:uid="{00000000-0005-0000-0000-0000E9380000}"/>
    <cellStyle name="Normal 2 3 2 2 2 2 4 6" xfId="5522" xr:uid="{00000000-0005-0000-0000-0000EA380000}"/>
    <cellStyle name="Normal 2 3 2 2 2 2 4 6 2" xfId="13668" xr:uid="{00000000-0005-0000-0000-0000EB380000}"/>
    <cellStyle name="Normal 2 3 2 2 2 2 4 6 2 2" xfId="29964" xr:uid="{00000000-0005-0000-0000-0000EC380000}"/>
    <cellStyle name="Normal 2 3 2 2 2 2 4 6 3" xfId="21818" xr:uid="{00000000-0005-0000-0000-0000ED380000}"/>
    <cellStyle name="Normal 2 3 2 2 2 2 4 7" xfId="8369" xr:uid="{00000000-0005-0000-0000-0000EE380000}"/>
    <cellStyle name="Normal 2 3 2 2 2 2 4 7 2" xfId="24665" xr:uid="{00000000-0005-0000-0000-0000EF380000}"/>
    <cellStyle name="Normal 2 3 2 2 2 2 4 8" xfId="16519" xr:uid="{00000000-0005-0000-0000-0000F0380000}"/>
    <cellStyle name="Normal 2 3 2 2 2 2 5" xfId="304" xr:uid="{00000000-0005-0000-0000-0000F1380000}"/>
    <cellStyle name="Normal 2 3 2 2 2 2 5 2" xfId="648" xr:uid="{00000000-0005-0000-0000-0000F2380000}"/>
    <cellStyle name="Normal 2 3 2 2 2 2 5 2 2" xfId="1354" xr:uid="{00000000-0005-0000-0000-0000F3380000}"/>
    <cellStyle name="Normal 2 3 2 2 2 2 5 2 2 2" xfId="2764" xr:uid="{00000000-0005-0000-0000-0000F4380000}"/>
    <cellStyle name="Normal 2 3 2 2 2 2 5 2 2 2 2" xfId="5230" xr:uid="{00000000-0005-0000-0000-0000F5380000}"/>
    <cellStyle name="Normal 2 3 2 2 2 2 5 2 2 2 2 2" xfId="13376" xr:uid="{00000000-0005-0000-0000-0000F6380000}"/>
    <cellStyle name="Normal 2 3 2 2 2 2 5 2 2 2 2 2 2" xfId="29672" xr:uid="{00000000-0005-0000-0000-0000F7380000}"/>
    <cellStyle name="Normal 2 3 2 2 2 2 5 2 2 2 2 3" xfId="21526" xr:uid="{00000000-0005-0000-0000-0000F8380000}"/>
    <cellStyle name="Normal 2 3 2 2 2 2 5 2 2 2 3" xfId="8063" xr:uid="{00000000-0005-0000-0000-0000F9380000}"/>
    <cellStyle name="Normal 2 3 2 2 2 2 5 2 2 2 3 2" xfId="16209" xr:uid="{00000000-0005-0000-0000-0000FA380000}"/>
    <cellStyle name="Normal 2 3 2 2 2 2 5 2 2 2 3 2 2" xfId="32505" xr:uid="{00000000-0005-0000-0000-0000FB380000}"/>
    <cellStyle name="Normal 2 3 2 2 2 2 5 2 2 2 3 3" xfId="24359" xr:uid="{00000000-0005-0000-0000-0000FC380000}"/>
    <cellStyle name="Normal 2 3 2 2 2 2 5 2 2 2 4" xfId="10910" xr:uid="{00000000-0005-0000-0000-0000FD380000}"/>
    <cellStyle name="Normal 2 3 2 2 2 2 5 2 2 2 4 2" xfId="27206" xr:uid="{00000000-0005-0000-0000-0000FE380000}"/>
    <cellStyle name="Normal 2 3 2 2 2 2 5 2 2 2 5" xfId="19060" xr:uid="{00000000-0005-0000-0000-0000FF380000}"/>
    <cellStyle name="Normal 2 3 2 2 2 2 5 2 2 3" xfId="4012" xr:uid="{00000000-0005-0000-0000-000000390000}"/>
    <cellStyle name="Normal 2 3 2 2 2 2 5 2 2 3 2" xfId="12158" xr:uid="{00000000-0005-0000-0000-000001390000}"/>
    <cellStyle name="Normal 2 3 2 2 2 2 5 2 2 3 2 2" xfId="28454" xr:uid="{00000000-0005-0000-0000-000002390000}"/>
    <cellStyle name="Normal 2 3 2 2 2 2 5 2 2 3 3" xfId="20308" xr:uid="{00000000-0005-0000-0000-000003390000}"/>
    <cellStyle name="Normal 2 3 2 2 2 2 5 2 2 4" xfId="6653" xr:uid="{00000000-0005-0000-0000-000004390000}"/>
    <cellStyle name="Normal 2 3 2 2 2 2 5 2 2 4 2" xfId="14799" xr:uid="{00000000-0005-0000-0000-000005390000}"/>
    <cellStyle name="Normal 2 3 2 2 2 2 5 2 2 4 2 2" xfId="31095" xr:uid="{00000000-0005-0000-0000-000006390000}"/>
    <cellStyle name="Normal 2 3 2 2 2 2 5 2 2 4 3" xfId="22949" xr:uid="{00000000-0005-0000-0000-000007390000}"/>
    <cellStyle name="Normal 2 3 2 2 2 2 5 2 2 5" xfId="9500" xr:uid="{00000000-0005-0000-0000-000008390000}"/>
    <cellStyle name="Normal 2 3 2 2 2 2 5 2 2 5 2" xfId="25796" xr:uid="{00000000-0005-0000-0000-000009390000}"/>
    <cellStyle name="Normal 2 3 2 2 2 2 5 2 2 6" xfId="17650" xr:uid="{00000000-0005-0000-0000-00000A390000}"/>
    <cellStyle name="Normal 2 3 2 2 2 2 5 2 3" xfId="2059" xr:uid="{00000000-0005-0000-0000-00000B390000}"/>
    <cellStyle name="Normal 2 3 2 2 2 2 5 2 3 2" xfId="4621" xr:uid="{00000000-0005-0000-0000-00000C390000}"/>
    <cellStyle name="Normal 2 3 2 2 2 2 5 2 3 2 2" xfId="12767" xr:uid="{00000000-0005-0000-0000-00000D390000}"/>
    <cellStyle name="Normal 2 3 2 2 2 2 5 2 3 2 2 2" xfId="29063" xr:uid="{00000000-0005-0000-0000-00000E390000}"/>
    <cellStyle name="Normal 2 3 2 2 2 2 5 2 3 2 3" xfId="20917" xr:uid="{00000000-0005-0000-0000-00000F390000}"/>
    <cellStyle name="Normal 2 3 2 2 2 2 5 2 3 3" xfId="7358" xr:uid="{00000000-0005-0000-0000-000010390000}"/>
    <cellStyle name="Normal 2 3 2 2 2 2 5 2 3 3 2" xfId="15504" xr:uid="{00000000-0005-0000-0000-000011390000}"/>
    <cellStyle name="Normal 2 3 2 2 2 2 5 2 3 3 2 2" xfId="31800" xr:uid="{00000000-0005-0000-0000-000012390000}"/>
    <cellStyle name="Normal 2 3 2 2 2 2 5 2 3 3 3" xfId="23654" xr:uid="{00000000-0005-0000-0000-000013390000}"/>
    <cellStyle name="Normal 2 3 2 2 2 2 5 2 3 4" xfId="10205" xr:uid="{00000000-0005-0000-0000-000014390000}"/>
    <cellStyle name="Normal 2 3 2 2 2 2 5 2 3 4 2" xfId="26501" xr:uid="{00000000-0005-0000-0000-000015390000}"/>
    <cellStyle name="Normal 2 3 2 2 2 2 5 2 3 5" xfId="18355" xr:uid="{00000000-0005-0000-0000-000016390000}"/>
    <cellStyle name="Normal 2 3 2 2 2 2 5 2 4" xfId="3403" xr:uid="{00000000-0005-0000-0000-000017390000}"/>
    <cellStyle name="Normal 2 3 2 2 2 2 5 2 4 2" xfId="11549" xr:uid="{00000000-0005-0000-0000-000018390000}"/>
    <cellStyle name="Normal 2 3 2 2 2 2 5 2 4 2 2" xfId="27845" xr:uid="{00000000-0005-0000-0000-000019390000}"/>
    <cellStyle name="Normal 2 3 2 2 2 2 5 2 4 3" xfId="19699" xr:uid="{00000000-0005-0000-0000-00001A390000}"/>
    <cellStyle name="Normal 2 3 2 2 2 2 5 2 5" xfId="5948" xr:uid="{00000000-0005-0000-0000-00001B390000}"/>
    <cellStyle name="Normal 2 3 2 2 2 2 5 2 5 2" xfId="14094" xr:uid="{00000000-0005-0000-0000-00001C390000}"/>
    <cellStyle name="Normal 2 3 2 2 2 2 5 2 5 2 2" xfId="30390" xr:uid="{00000000-0005-0000-0000-00001D390000}"/>
    <cellStyle name="Normal 2 3 2 2 2 2 5 2 5 3" xfId="22244" xr:uid="{00000000-0005-0000-0000-00001E390000}"/>
    <cellStyle name="Normal 2 3 2 2 2 2 5 2 6" xfId="8795" xr:uid="{00000000-0005-0000-0000-00001F390000}"/>
    <cellStyle name="Normal 2 3 2 2 2 2 5 2 6 2" xfId="25091" xr:uid="{00000000-0005-0000-0000-000020390000}"/>
    <cellStyle name="Normal 2 3 2 2 2 2 5 2 7" xfId="16945" xr:uid="{00000000-0005-0000-0000-000021390000}"/>
    <cellStyle name="Normal 2 3 2 2 2 2 5 3" xfId="1010" xr:uid="{00000000-0005-0000-0000-000022390000}"/>
    <cellStyle name="Normal 2 3 2 2 2 2 5 3 2" xfId="2420" xr:uid="{00000000-0005-0000-0000-000023390000}"/>
    <cellStyle name="Normal 2 3 2 2 2 2 5 3 2 2" xfId="4934" xr:uid="{00000000-0005-0000-0000-000024390000}"/>
    <cellStyle name="Normal 2 3 2 2 2 2 5 3 2 2 2" xfId="13080" xr:uid="{00000000-0005-0000-0000-000025390000}"/>
    <cellStyle name="Normal 2 3 2 2 2 2 5 3 2 2 2 2" xfId="29376" xr:uid="{00000000-0005-0000-0000-000026390000}"/>
    <cellStyle name="Normal 2 3 2 2 2 2 5 3 2 2 3" xfId="21230" xr:uid="{00000000-0005-0000-0000-000027390000}"/>
    <cellStyle name="Normal 2 3 2 2 2 2 5 3 2 3" xfId="7719" xr:uid="{00000000-0005-0000-0000-000028390000}"/>
    <cellStyle name="Normal 2 3 2 2 2 2 5 3 2 3 2" xfId="15865" xr:uid="{00000000-0005-0000-0000-000029390000}"/>
    <cellStyle name="Normal 2 3 2 2 2 2 5 3 2 3 2 2" xfId="32161" xr:uid="{00000000-0005-0000-0000-00002A390000}"/>
    <cellStyle name="Normal 2 3 2 2 2 2 5 3 2 3 3" xfId="24015" xr:uid="{00000000-0005-0000-0000-00002B390000}"/>
    <cellStyle name="Normal 2 3 2 2 2 2 5 3 2 4" xfId="10566" xr:uid="{00000000-0005-0000-0000-00002C390000}"/>
    <cellStyle name="Normal 2 3 2 2 2 2 5 3 2 4 2" xfId="26862" xr:uid="{00000000-0005-0000-0000-00002D390000}"/>
    <cellStyle name="Normal 2 3 2 2 2 2 5 3 2 5" xfId="18716" xr:uid="{00000000-0005-0000-0000-00002E390000}"/>
    <cellStyle name="Normal 2 3 2 2 2 2 5 3 3" xfId="3716" xr:uid="{00000000-0005-0000-0000-00002F390000}"/>
    <cellStyle name="Normal 2 3 2 2 2 2 5 3 3 2" xfId="11862" xr:uid="{00000000-0005-0000-0000-000030390000}"/>
    <cellStyle name="Normal 2 3 2 2 2 2 5 3 3 2 2" xfId="28158" xr:uid="{00000000-0005-0000-0000-000031390000}"/>
    <cellStyle name="Normal 2 3 2 2 2 2 5 3 3 3" xfId="20012" xr:uid="{00000000-0005-0000-0000-000032390000}"/>
    <cellStyle name="Normal 2 3 2 2 2 2 5 3 4" xfId="6309" xr:uid="{00000000-0005-0000-0000-000033390000}"/>
    <cellStyle name="Normal 2 3 2 2 2 2 5 3 4 2" xfId="14455" xr:uid="{00000000-0005-0000-0000-000034390000}"/>
    <cellStyle name="Normal 2 3 2 2 2 2 5 3 4 2 2" xfId="30751" xr:uid="{00000000-0005-0000-0000-000035390000}"/>
    <cellStyle name="Normal 2 3 2 2 2 2 5 3 4 3" xfId="22605" xr:uid="{00000000-0005-0000-0000-000036390000}"/>
    <cellStyle name="Normal 2 3 2 2 2 2 5 3 5" xfId="9156" xr:uid="{00000000-0005-0000-0000-000037390000}"/>
    <cellStyle name="Normal 2 3 2 2 2 2 5 3 5 2" xfId="25452" xr:uid="{00000000-0005-0000-0000-000038390000}"/>
    <cellStyle name="Normal 2 3 2 2 2 2 5 3 6" xfId="17306" xr:uid="{00000000-0005-0000-0000-000039390000}"/>
    <cellStyle name="Normal 2 3 2 2 2 2 5 4" xfId="1715" xr:uid="{00000000-0005-0000-0000-00003A390000}"/>
    <cellStyle name="Normal 2 3 2 2 2 2 5 4 2" xfId="4325" xr:uid="{00000000-0005-0000-0000-00003B390000}"/>
    <cellStyle name="Normal 2 3 2 2 2 2 5 4 2 2" xfId="12471" xr:uid="{00000000-0005-0000-0000-00003C390000}"/>
    <cellStyle name="Normal 2 3 2 2 2 2 5 4 2 2 2" xfId="28767" xr:uid="{00000000-0005-0000-0000-00003D390000}"/>
    <cellStyle name="Normal 2 3 2 2 2 2 5 4 2 3" xfId="20621" xr:uid="{00000000-0005-0000-0000-00003E390000}"/>
    <cellStyle name="Normal 2 3 2 2 2 2 5 4 3" xfId="7014" xr:uid="{00000000-0005-0000-0000-00003F390000}"/>
    <cellStyle name="Normal 2 3 2 2 2 2 5 4 3 2" xfId="15160" xr:uid="{00000000-0005-0000-0000-000040390000}"/>
    <cellStyle name="Normal 2 3 2 2 2 2 5 4 3 2 2" xfId="31456" xr:uid="{00000000-0005-0000-0000-000041390000}"/>
    <cellStyle name="Normal 2 3 2 2 2 2 5 4 3 3" xfId="23310" xr:uid="{00000000-0005-0000-0000-000042390000}"/>
    <cellStyle name="Normal 2 3 2 2 2 2 5 4 4" xfId="9861" xr:uid="{00000000-0005-0000-0000-000043390000}"/>
    <cellStyle name="Normal 2 3 2 2 2 2 5 4 4 2" xfId="26157" xr:uid="{00000000-0005-0000-0000-000044390000}"/>
    <cellStyle name="Normal 2 3 2 2 2 2 5 4 5" xfId="18011" xr:uid="{00000000-0005-0000-0000-000045390000}"/>
    <cellStyle name="Normal 2 3 2 2 2 2 5 5" xfId="3107" xr:uid="{00000000-0005-0000-0000-000046390000}"/>
    <cellStyle name="Normal 2 3 2 2 2 2 5 5 2" xfId="11253" xr:uid="{00000000-0005-0000-0000-000047390000}"/>
    <cellStyle name="Normal 2 3 2 2 2 2 5 5 2 2" xfId="27549" xr:uid="{00000000-0005-0000-0000-000048390000}"/>
    <cellStyle name="Normal 2 3 2 2 2 2 5 5 3" xfId="19403" xr:uid="{00000000-0005-0000-0000-000049390000}"/>
    <cellStyle name="Normal 2 3 2 2 2 2 5 6" xfId="5604" xr:uid="{00000000-0005-0000-0000-00004A390000}"/>
    <cellStyle name="Normal 2 3 2 2 2 2 5 6 2" xfId="13750" xr:uid="{00000000-0005-0000-0000-00004B390000}"/>
    <cellStyle name="Normal 2 3 2 2 2 2 5 6 2 2" xfId="30046" xr:uid="{00000000-0005-0000-0000-00004C390000}"/>
    <cellStyle name="Normal 2 3 2 2 2 2 5 6 3" xfId="21900" xr:uid="{00000000-0005-0000-0000-00004D390000}"/>
    <cellStyle name="Normal 2 3 2 2 2 2 5 7" xfId="8451" xr:uid="{00000000-0005-0000-0000-00004E390000}"/>
    <cellStyle name="Normal 2 3 2 2 2 2 5 7 2" xfId="24747" xr:uid="{00000000-0005-0000-0000-00004F390000}"/>
    <cellStyle name="Normal 2 3 2 2 2 2 5 8" xfId="16601" xr:uid="{00000000-0005-0000-0000-000050390000}"/>
    <cellStyle name="Normal 2 3 2 2 2 2 6" xfId="394" xr:uid="{00000000-0005-0000-0000-000051390000}"/>
    <cellStyle name="Normal 2 3 2 2 2 2 6 2" xfId="1100" xr:uid="{00000000-0005-0000-0000-000052390000}"/>
    <cellStyle name="Normal 2 3 2 2 2 2 6 2 2" xfId="2510" xr:uid="{00000000-0005-0000-0000-000053390000}"/>
    <cellStyle name="Normal 2 3 2 2 2 2 6 2 2 2" xfId="5008" xr:uid="{00000000-0005-0000-0000-000054390000}"/>
    <cellStyle name="Normal 2 3 2 2 2 2 6 2 2 2 2" xfId="13154" xr:uid="{00000000-0005-0000-0000-000055390000}"/>
    <cellStyle name="Normal 2 3 2 2 2 2 6 2 2 2 2 2" xfId="29450" xr:uid="{00000000-0005-0000-0000-000056390000}"/>
    <cellStyle name="Normal 2 3 2 2 2 2 6 2 2 2 3" xfId="21304" xr:uid="{00000000-0005-0000-0000-000057390000}"/>
    <cellStyle name="Normal 2 3 2 2 2 2 6 2 2 3" xfId="7809" xr:uid="{00000000-0005-0000-0000-000058390000}"/>
    <cellStyle name="Normal 2 3 2 2 2 2 6 2 2 3 2" xfId="15955" xr:uid="{00000000-0005-0000-0000-000059390000}"/>
    <cellStyle name="Normal 2 3 2 2 2 2 6 2 2 3 2 2" xfId="32251" xr:uid="{00000000-0005-0000-0000-00005A390000}"/>
    <cellStyle name="Normal 2 3 2 2 2 2 6 2 2 3 3" xfId="24105" xr:uid="{00000000-0005-0000-0000-00005B390000}"/>
    <cellStyle name="Normal 2 3 2 2 2 2 6 2 2 4" xfId="10656" xr:uid="{00000000-0005-0000-0000-00005C390000}"/>
    <cellStyle name="Normal 2 3 2 2 2 2 6 2 2 4 2" xfId="26952" xr:uid="{00000000-0005-0000-0000-00005D390000}"/>
    <cellStyle name="Normal 2 3 2 2 2 2 6 2 2 5" xfId="18806" xr:uid="{00000000-0005-0000-0000-00005E390000}"/>
    <cellStyle name="Normal 2 3 2 2 2 2 6 2 3" xfId="3790" xr:uid="{00000000-0005-0000-0000-00005F390000}"/>
    <cellStyle name="Normal 2 3 2 2 2 2 6 2 3 2" xfId="11936" xr:uid="{00000000-0005-0000-0000-000060390000}"/>
    <cellStyle name="Normal 2 3 2 2 2 2 6 2 3 2 2" xfId="28232" xr:uid="{00000000-0005-0000-0000-000061390000}"/>
    <cellStyle name="Normal 2 3 2 2 2 2 6 2 3 3" xfId="20086" xr:uid="{00000000-0005-0000-0000-000062390000}"/>
    <cellStyle name="Normal 2 3 2 2 2 2 6 2 4" xfId="6399" xr:uid="{00000000-0005-0000-0000-000063390000}"/>
    <cellStyle name="Normal 2 3 2 2 2 2 6 2 4 2" xfId="14545" xr:uid="{00000000-0005-0000-0000-000064390000}"/>
    <cellStyle name="Normal 2 3 2 2 2 2 6 2 4 2 2" xfId="30841" xr:uid="{00000000-0005-0000-0000-000065390000}"/>
    <cellStyle name="Normal 2 3 2 2 2 2 6 2 4 3" xfId="22695" xr:uid="{00000000-0005-0000-0000-000066390000}"/>
    <cellStyle name="Normal 2 3 2 2 2 2 6 2 5" xfId="9246" xr:uid="{00000000-0005-0000-0000-000067390000}"/>
    <cellStyle name="Normal 2 3 2 2 2 2 6 2 5 2" xfId="25542" xr:uid="{00000000-0005-0000-0000-000068390000}"/>
    <cellStyle name="Normal 2 3 2 2 2 2 6 2 6" xfId="17396" xr:uid="{00000000-0005-0000-0000-000069390000}"/>
    <cellStyle name="Normal 2 3 2 2 2 2 6 3" xfId="1805" xr:uid="{00000000-0005-0000-0000-00006A390000}"/>
    <cellStyle name="Normal 2 3 2 2 2 2 6 3 2" xfId="4399" xr:uid="{00000000-0005-0000-0000-00006B390000}"/>
    <cellStyle name="Normal 2 3 2 2 2 2 6 3 2 2" xfId="12545" xr:uid="{00000000-0005-0000-0000-00006C390000}"/>
    <cellStyle name="Normal 2 3 2 2 2 2 6 3 2 2 2" xfId="28841" xr:uid="{00000000-0005-0000-0000-00006D390000}"/>
    <cellStyle name="Normal 2 3 2 2 2 2 6 3 2 3" xfId="20695" xr:uid="{00000000-0005-0000-0000-00006E390000}"/>
    <cellStyle name="Normal 2 3 2 2 2 2 6 3 3" xfId="7104" xr:uid="{00000000-0005-0000-0000-00006F390000}"/>
    <cellStyle name="Normal 2 3 2 2 2 2 6 3 3 2" xfId="15250" xr:uid="{00000000-0005-0000-0000-000070390000}"/>
    <cellStyle name="Normal 2 3 2 2 2 2 6 3 3 2 2" xfId="31546" xr:uid="{00000000-0005-0000-0000-000071390000}"/>
    <cellStyle name="Normal 2 3 2 2 2 2 6 3 3 3" xfId="23400" xr:uid="{00000000-0005-0000-0000-000072390000}"/>
    <cellStyle name="Normal 2 3 2 2 2 2 6 3 4" xfId="9951" xr:uid="{00000000-0005-0000-0000-000073390000}"/>
    <cellStyle name="Normal 2 3 2 2 2 2 6 3 4 2" xfId="26247" xr:uid="{00000000-0005-0000-0000-000074390000}"/>
    <cellStyle name="Normal 2 3 2 2 2 2 6 3 5" xfId="18101" xr:uid="{00000000-0005-0000-0000-000075390000}"/>
    <cellStyle name="Normal 2 3 2 2 2 2 6 4" xfId="3181" xr:uid="{00000000-0005-0000-0000-000076390000}"/>
    <cellStyle name="Normal 2 3 2 2 2 2 6 4 2" xfId="11327" xr:uid="{00000000-0005-0000-0000-000077390000}"/>
    <cellStyle name="Normal 2 3 2 2 2 2 6 4 2 2" xfId="27623" xr:uid="{00000000-0005-0000-0000-000078390000}"/>
    <cellStyle name="Normal 2 3 2 2 2 2 6 4 3" xfId="19477" xr:uid="{00000000-0005-0000-0000-000079390000}"/>
    <cellStyle name="Normal 2 3 2 2 2 2 6 5" xfId="5694" xr:uid="{00000000-0005-0000-0000-00007A390000}"/>
    <cellStyle name="Normal 2 3 2 2 2 2 6 5 2" xfId="13840" xr:uid="{00000000-0005-0000-0000-00007B390000}"/>
    <cellStyle name="Normal 2 3 2 2 2 2 6 5 2 2" xfId="30136" xr:uid="{00000000-0005-0000-0000-00007C390000}"/>
    <cellStyle name="Normal 2 3 2 2 2 2 6 5 3" xfId="21990" xr:uid="{00000000-0005-0000-0000-00007D390000}"/>
    <cellStyle name="Normal 2 3 2 2 2 2 6 6" xfId="8541" xr:uid="{00000000-0005-0000-0000-00007E390000}"/>
    <cellStyle name="Normal 2 3 2 2 2 2 6 6 2" xfId="24837" xr:uid="{00000000-0005-0000-0000-00007F390000}"/>
    <cellStyle name="Normal 2 3 2 2 2 2 6 7" xfId="16691" xr:uid="{00000000-0005-0000-0000-000080390000}"/>
    <cellStyle name="Normal 2 3 2 2 2 2 7" xfId="756" xr:uid="{00000000-0005-0000-0000-000081390000}"/>
    <cellStyle name="Normal 2 3 2 2 2 2 7 2" xfId="2166" xr:uid="{00000000-0005-0000-0000-000082390000}"/>
    <cellStyle name="Normal 2 3 2 2 2 2 7 2 2" xfId="4712" xr:uid="{00000000-0005-0000-0000-000083390000}"/>
    <cellStyle name="Normal 2 3 2 2 2 2 7 2 2 2" xfId="12858" xr:uid="{00000000-0005-0000-0000-000084390000}"/>
    <cellStyle name="Normal 2 3 2 2 2 2 7 2 2 2 2" xfId="29154" xr:uid="{00000000-0005-0000-0000-000085390000}"/>
    <cellStyle name="Normal 2 3 2 2 2 2 7 2 2 3" xfId="21008" xr:uid="{00000000-0005-0000-0000-000086390000}"/>
    <cellStyle name="Normal 2 3 2 2 2 2 7 2 3" xfId="7465" xr:uid="{00000000-0005-0000-0000-000087390000}"/>
    <cellStyle name="Normal 2 3 2 2 2 2 7 2 3 2" xfId="15611" xr:uid="{00000000-0005-0000-0000-000088390000}"/>
    <cellStyle name="Normal 2 3 2 2 2 2 7 2 3 2 2" xfId="31907" xr:uid="{00000000-0005-0000-0000-000089390000}"/>
    <cellStyle name="Normal 2 3 2 2 2 2 7 2 3 3" xfId="23761" xr:uid="{00000000-0005-0000-0000-00008A390000}"/>
    <cellStyle name="Normal 2 3 2 2 2 2 7 2 4" xfId="10312" xr:uid="{00000000-0005-0000-0000-00008B390000}"/>
    <cellStyle name="Normal 2 3 2 2 2 2 7 2 4 2" xfId="26608" xr:uid="{00000000-0005-0000-0000-00008C390000}"/>
    <cellStyle name="Normal 2 3 2 2 2 2 7 2 5" xfId="18462" xr:uid="{00000000-0005-0000-0000-00008D390000}"/>
    <cellStyle name="Normal 2 3 2 2 2 2 7 3" xfId="3494" xr:uid="{00000000-0005-0000-0000-00008E390000}"/>
    <cellStyle name="Normal 2 3 2 2 2 2 7 3 2" xfId="11640" xr:uid="{00000000-0005-0000-0000-00008F390000}"/>
    <cellStyle name="Normal 2 3 2 2 2 2 7 3 2 2" xfId="27936" xr:uid="{00000000-0005-0000-0000-000090390000}"/>
    <cellStyle name="Normal 2 3 2 2 2 2 7 3 3" xfId="19790" xr:uid="{00000000-0005-0000-0000-000091390000}"/>
    <cellStyle name="Normal 2 3 2 2 2 2 7 4" xfId="6055" xr:uid="{00000000-0005-0000-0000-000092390000}"/>
    <cellStyle name="Normal 2 3 2 2 2 2 7 4 2" xfId="14201" xr:uid="{00000000-0005-0000-0000-000093390000}"/>
    <cellStyle name="Normal 2 3 2 2 2 2 7 4 2 2" xfId="30497" xr:uid="{00000000-0005-0000-0000-000094390000}"/>
    <cellStyle name="Normal 2 3 2 2 2 2 7 4 3" xfId="22351" xr:uid="{00000000-0005-0000-0000-000095390000}"/>
    <cellStyle name="Normal 2 3 2 2 2 2 7 5" xfId="8902" xr:uid="{00000000-0005-0000-0000-000096390000}"/>
    <cellStyle name="Normal 2 3 2 2 2 2 7 5 2" xfId="25198" xr:uid="{00000000-0005-0000-0000-000097390000}"/>
    <cellStyle name="Normal 2 3 2 2 2 2 7 6" xfId="17052" xr:uid="{00000000-0005-0000-0000-000098390000}"/>
    <cellStyle name="Normal 2 3 2 2 2 2 8" xfId="1461" xr:uid="{00000000-0005-0000-0000-000099390000}"/>
    <cellStyle name="Normal 2 3 2 2 2 2 8 2" xfId="4103" xr:uid="{00000000-0005-0000-0000-00009A390000}"/>
    <cellStyle name="Normal 2 3 2 2 2 2 8 2 2" xfId="12249" xr:uid="{00000000-0005-0000-0000-00009B390000}"/>
    <cellStyle name="Normal 2 3 2 2 2 2 8 2 2 2" xfId="28545" xr:uid="{00000000-0005-0000-0000-00009C390000}"/>
    <cellStyle name="Normal 2 3 2 2 2 2 8 2 3" xfId="20399" xr:uid="{00000000-0005-0000-0000-00009D390000}"/>
    <cellStyle name="Normal 2 3 2 2 2 2 8 3" xfId="6760" xr:uid="{00000000-0005-0000-0000-00009E390000}"/>
    <cellStyle name="Normal 2 3 2 2 2 2 8 3 2" xfId="14906" xr:uid="{00000000-0005-0000-0000-00009F390000}"/>
    <cellStyle name="Normal 2 3 2 2 2 2 8 3 2 2" xfId="31202" xr:uid="{00000000-0005-0000-0000-0000A0390000}"/>
    <cellStyle name="Normal 2 3 2 2 2 2 8 3 3" xfId="23056" xr:uid="{00000000-0005-0000-0000-0000A1390000}"/>
    <cellStyle name="Normal 2 3 2 2 2 2 8 4" xfId="9607" xr:uid="{00000000-0005-0000-0000-0000A2390000}"/>
    <cellStyle name="Normal 2 3 2 2 2 2 8 4 2" xfId="25903" xr:uid="{00000000-0005-0000-0000-0000A3390000}"/>
    <cellStyle name="Normal 2 3 2 2 2 2 8 5" xfId="17757" xr:uid="{00000000-0005-0000-0000-0000A4390000}"/>
    <cellStyle name="Normal 2 3 2 2 2 2 9" xfId="2885" xr:uid="{00000000-0005-0000-0000-0000A5390000}"/>
    <cellStyle name="Normal 2 3 2 2 2 2 9 2" xfId="11031" xr:uid="{00000000-0005-0000-0000-0000A6390000}"/>
    <cellStyle name="Normal 2 3 2 2 2 2 9 2 2" xfId="27327" xr:uid="{00000000-0005-0000-0000-0000A7390000}"/>
    <cellStyle name="Normal 2 3 2 2 2 2 9 3" xfId="19181" xr:uid="{00000000-0005-0000-0000-0000A8390000}"/>
    <cellStyle name="Normal 2 3 2 2 2 3" xfId="72" xr:uid="{00000000-0005-0000-0000-0000A9390000}"/>
    <cellStyle name="Normal 2 3 2 2 2 3 10" xfId="8219" xr:uid="{00000000-0005-0000-0000-0000AA390000}"/>
    <cellStyle name="Normal 2 3 2 2 2 3 10 2" xfId="24515" xr:uid="{00000000-0005-0000-0000-0000AB390000}"/>
    <cellStyle name="Normal 2 3 2 2 2 3 11" xfId="16369" xr:uid="{00000000-0005-0000-0000-0000AC390000}"/>
    <cellStyle name="Normal 2 3 2 2 2 3 2" xfId="162" xr:uid="{00000000-0005-0000-0000-0000AD390000}"/>
    <cellStyle name="Normal 2 3 2 2 2 3 2 2" xfId="506" xr:uid="{00000000-0005-0000-0000-0000AE390000}"/>
    <cellStyle name="Normal 2 3 2 2 2 3 2 2 2" xfId="1212" xr:uid="{00000000-0005-0000-0000-0000AF390000}"/>
    <cellStyle name="Normal 2 3 2 2 2 3 2 2 2 2" xfId="2622" xr:uid="{00000000-0005-0000-0000-0000B0390000}"/>
    <cellStyle name="Normal 2 3 2 2 2 3 2 2 2 2 2" xfId="5100" xr:uid="{00000000-0005-0000-0000-0000B1390000}"/>
    <cellStyle name="Normal 2 3 2 2 2 3 2 2 2 2 2 2" xfId="13246" xr:uid="{00000000-0005-0000-0000-0000B2390000}"/>
    <cellStyle name="Normal 2 3 2 2 2 3 2 2 2 2 2 2 2" xfId="29542" xr:uid="{00000000-0005-0000-0000-0000B3390000}"/>
    <cellStyle name="Normal 2 3 2 2 2 3 2 2 2 2 2 3" xfId="21396" xr:uid="{00000000-0005-0000-0000-0000B4390000}"/>
    <cellStyle name="Normal 2 3 2 2 2 3 2 2 2 2 3" xfId="7921" xr:uid="{00000000-0005-0000-0000-0000B5390000}"/>
    <cellStyle name="Normal 2 3 2 2 2 3 2 2 2 2 3 2" xfId="16067" xr:uid="{00000000-0005-0000-0000-0000B6390000}"/>
    <cellStyle name="Normal 2 3 2 2 2 3 2 2 2 2 3 2 2" xfId="32363" xr:uid="{00000000-0005-0000-0000-0000B7390000}"/>
    <cellStyle name="Normal 2 3 2 2 2 3 2 2 2 2 3 3" xfId="24217" xr:uid="{00000000-0005-0000-0000-0000B8390000}"/>
    <cellStyle name="Normal 2 3 2 2 2 3 2 2 2 2 4" xfId="10768" xr:uid="{00000000-0005-0000-0000-0000B9390000}"/>
    <cellStyle name="Normal 2 3 2 2 2 3 2 2 2 2 4 2" xfId="27064" xr:uid="{00000000-0005-0000-0000-0000BA390000}"/>
    <cellStyle name="Normal 2 3 2 2 2 3 2 2 2 2 5" xfId="18918" xr:uid="{00000000-0005-0000-0000-0000BB390000}"/>
    <cellStyle name="Normal 2 3 2 2 2 3 2 2 2 3" xfId="3882" xr:uid="{00000000-0005-0000-0000-0000BC390000}"/>
    <cellStyle name="Normal 2 3 2 2 2 3 2 2 2 3 2" xfId="12028" xr:uid="{00000000-0005-0000-0000-0000BD390000}"/>
    <cellStyle name="Normal 2 3 2 2 2 3 2 2 2 3 2 2" xfId="28324" xr:uid="{00000000-0005-0000-0000-0000BE390000}"/>
    <cellStyle name="Normal 2 3 2 2 2 3 2 2 2 3 3" xfId="20178" xr:uid="{00000000-0005-0000-0000-0000BF390000}"/>
    <cellStyle name="Normal 2 3 2 2 2 3 2 2 2 4" xfId="6511" xr:uid="{00000000-0005-0000-0000-0000C0390000}"/>
    <cellStyle name="Normal 2 3 2 2 2 3 2 2 2 4 2" xfId="14657" xr:uid="{00000000-0005-0000-0000-0000C1390000}"/>
    <cellStyle name="Normal 2 3 2 2 2 3 2 2 2 4 2 2" xfId="30953" xr:uid="{00000000-0005-0000-0000-0000C2390000}"/>
    <cellStyle name="Normal 2 3 2 2 2 3 2 2 2 4 3" xfId="22807" xr:uid="{00000000-0005-0000-0000-0000C3390000}"/>
    <cellStyle name="Normal 2 3 2 2 2 3 2 2 2 5" xfId="9358" xr:uid="{00000000-0005-0000-0000-0000C4390000}"/>
    <cellStyle name="Normal 2 3 2 2 2 3 2 2 2 5 2" xfId="25654" xr:uid="{00000000-0005-0000-0000-0000C5390000}"/>
    <cellStyle name="Normal 2 3 2 2 2 3 2 2 2 6" xfId="17508" xr:uid="{00000000-0005-0000-0000-0000C6390000}"/>
    <cellStyle name="Normal 2 3 2 2 2 3 2 2 3" xfId="1917" xr:uid="{00000000-0005-0000-0000-0000C7390000}"/>
    <cellStyle name="Normal 2 3 2 2 2 3 2 2 3 2" xfId="4491" xr:uid="{00000000-0005-0000-0000-0000C8390000}"/>
    <cellStyle name="Normal 2 3 2 2 2 3 2 2 3 2 2" xfId="12637" xr:uid="{00000000-0005-0000-0000-0000C9390000}"/>
    <cellStyle name="Normal 2 3 2 2 2 3 2 2 3 2 2 2" xfId="28933" xr:uid="{00000000-0005-0000-0000-0000CA390000}"/>
    <cellStyle name="Normal 2 3 2 2 2 3 2 2 3 2 3" xfId="20787" xr:uid="{00000000-0005-0000-0000-0000CB390000}"/>
    <cellStyle name="Normal 2 3 2 2 2 3 2 2 3 3" xfId="7216" xr:uid="{00000000-0005-0000-0000-0000CC390000}"/>
    <cellStyle name="Normal 2 3 2 2 2 3 2 2 3 3 2" xfId="15362" xr:uid="{00000000-0005-0000-0000-0000CD390000}"/>
    <cellStyle name="Normal 2 3 2 2 2 3 2 2 3 3 2 2" xfId="31658" xr:uid="{00000000-0005-0000-0000-0000CE390000}"/>
    <cellStyle name="Normal 2 3 2 2 2 3 2 2 3 3 3" xfId="23512" xr:uid="{00000000-0005-0000-0000-0000CF390000}"/>
    <cellStyle name="Normal 2 3 2 2 2 3 2 2 3 4" xfId="10063" xr:uid="{00000000-0005-0000-0000-0000D0390000}"/>
    <cellStyle name="Normal 2 3 2 2 2 3 2 2 3 4 2" xfId="26359" xr:uid="{00000000-0005-0000-0000-0000D1390000}"/>
    <cellStyle name="Normal 2 3 2 2 2 3 2 2 3 5" xfId="18213" xr:uid="{00000000-0005-0000-0000-0000D2390000}"/>
    <cellStyle name="Normal 2 3 2 2 2 3 2 2 4" xfId="3273" xr:uid="{00000000-0005-0000-0000-0000D3390000}"/>
    <cellStyle name="Normal 2 3 2 2 2 3 2 2 4 2" xfId="11419" xr:uid="{00000000-0005-0000-0000-0000D4390000}"/>
    <cellStyle name="Normal 2 3 2 2 2 3 2 2 4 2 2" xfId="27715" xr:uid="{00000000-0005-0000-0000-0000D5390000}"/>
    <cellStyle name="Normal 2 3 2 2 2 3 2 2 4 3" xfId="19569" xr:uid="{00000000-0005-0000-0000-0000D6390000}"/>
    <cellStyle name="Normal 2 3 2 2 2 3 2 2 5" xfId="5806" xr:uid="{00000000-0005-0000-0000-0000D7390000}"/>
    <cellStyle name="Normal 2 3 2 2 2 3 2 2 5 2" xfId="13952" xr:uid="{00000000-0005-0000-0000-0000D8390000}"/>
    <cellStyle name="Normal 2 3 2 2 2 3 2 2 5 2 2" xfId="30248" xr:uid="{00000000-0005-0000-0000-0000D9390000}"/>
    <cellStyle name="Normal 2 3 2 2 2 3 2 2 5 3" xfId="22102" xr:uid="{00000000-0005-0000-0000-0000DA390000}"/>
    <cellStyle name="Normal 2 3 2 2 2 3 2 2 6" xfId="8653" xr:uid="{00000000-0005-0000-0000-0000DB390000}"/>
    <cellStyle name="Normal 2 3 2 2 2 3 2 2 6 2" xfId="24949" xr:uid="{00000000-0005-0000-0000-0000DC390000}"/>
    <cellStyle name="Normal 2 3 2 2 2 3 2 2 7" xfId="16803" xr:uid="{00000000-0005-0000-0000-0000DD390000}"/>
    <cellStyle name="Normal 2 3 2 2 2 3 2 3" xfId="868" xr:uid="{00000000-0005-0000-0000-0000DE390000}"/>
    <cellStyle name="Normal 2 3 2 2 2 3 2 3 2" xfId="2278" xr:uid="{00000000-0005-0000-0000-0000DF390000}"/>
    <cellStyle name="Normal 2 3 2 2 2 3 2 3 2 2" xfId="4804" xr:uid="{00000000-0005-0000-0000-0000E0390000}"/>
    <cellStyle name="Normal 2 3 2 2 2 3 2 3 2 2 2" xfId="12950" xr:uid="{00000000-0005-0000-0000-0000E1390000}"/>
    <cellStyle name="Normal 2 3 2 2 2 3 2 3 2 2 2 2" xfId="29246" xr:uid="{00000000-0005-0000-0000-0000E2390000}"/>
    <cellStyle name="Normal 2 3 2 2 2 3 2 3 2 2 3" xfId="21100" xr:uid="{00000000-0005-0000-0000-0000E3390000}"/>
    <cellStyle name="Normal 2 3 2 2 2 3 2 3 2 3" xfId="7577" xr:uid="{00000000-0005-0000-0000-0000E4390000}"/>
    <cellStyle name="Normal 2 3 2 2 2 3 2 3 2 3 2" xfId="15723" xr:uid="{00000000-0005-0000-0000-0000E5390000}"/>
    <cellStyle name="Normal 2 3 2 2 2 3 2 3 2 3 2 2" xfId="32019" xr:uid="{00000000-0005-0000-0000-0000E6390000}"/>
    <cellStyle name="Normal 2 3 2 2 2 3 2 3 2 3 3" xfId="23873" xr:uid="{00000000-0005-0000-0000-0000E7390000}"/>
    <cellStyle name="Normal 2 3 2 2 2 3 2 3 2 4" xfId="10424" xr:uid="{00000000-0005-0000-0000-0000E8390000}"/>
    <cellStyle name="Normal 2 3 2 2 2 3 2 3 2 4 2" xfId="26720" xr:uid="{00000000-0005-0000-0000-0000E9390000}"/>
    <cellStyle name="Normal 2 3 2 2 2 3 2 3 2 5" xfId="18574" xr:uid="{00000000-0005-0000-0000-0000EA390000}"/>
    <cellStyle name="Normal 2 3 2 2 2 3 2 3 3" xfId="3586" xr:uid="{00000000-0005-0000-0000-0000EB390000}"/>
    <cellStyle name="Normal 2 3 2 2 2 3 2 3 3 2" xfId="11732" xr:uid="{00000000-0005-0000-0000-0000EC390000}"/>
    <cellStyle name="Normal 2 3 2 2 2 3 2 3 3 2 2" xfId="28028" xr:uid="{00000000-0005-0000-0000-0000ED390000}"/>
    <cellStyle name="Normal 2 3 2 2 2 3 2 3 3 3" xfId="19882" xr:uid="{00000000-0005-0000-0000-0000EE390000}"/>
    <cellStyle name="Normal 2 3 2 2 2 3 2 3 4" xfId="6167" xr:uid="{00000000-0005-0000-0000-0000EF390000}"/>
    <cellStyle name="Normal 2 3 2 2 2 3 2 3 4 2" xfId="14313" xr:uid="{00000000-0005-0000-0000-0000F0390000}"/>
    <cellStyle name="Normal 2 3 2 2 2 3 2 3 4 2 2" xfId="30609" xr:uid="{00000000-0005-0000-0000-0000F1390000}"/>
    <cellStyle name="Normal 2 3 2 2 2 3 2 3 4 3" xfId="22463" xr:uid="{00000000-0005-0000-0000-0000F2390000}"/>
    <cellStyle name="Normal 2 3 2 2 2 3 2 3 5" xfId="9014" xr:uid="{00000000-0005-0000-0000-0000F3390000}"/>
    <cellStyle name="Normal 2 3 2 2 2 3 2 3 5 2" xfId="25310" xr:uid="{00000000-0005-0000-0000-0000F4390000}"/>
    <cellStyle name="Normal 2 3 2 2 2 3 2 3 6" xfId="17164" xr:uid="{00000000-0005-0000-0000-0000F5390000}"/>
    <cellStyle name="Normal 2 3 2 2 2 3 2 4" xfId="1573" xr:uid="{00000000-0005-0000-0000-0000F6390000}"/>
    <cellStyle name="Normal 2 3 2 2 2 3 2 4 2" xfId="4195" xr:uid="{00000000-0005-0000-0000-0000F7390000}"/>
    <cellStyle name="Normal 2 3 2 2 2 3 2 4 2 2" xfId="12341" xr:uid="{00000000-0005-0000-0000-0000F8390000}"/>
    <cellStyle name="Normal 2 3 2 2 2 3 2 4 2 2 2" xfId="28637" xr:uid="{00000000-0005-0000-0000-0000F9390000}"/>
    <cellStyle name="Normal 2 3 2 2 2 3 2 4 2 3" xfId="20491" xr:uid="{00000000-0005-0000-0000-0000FA390000}"/>
    <cellStyle name="Normal 2 3 2 2 2 3 2 4 3" xfId="6872" xr:uid="{00000000-0005-0000-0000-0000FB390000}"/>
    <cellStyle name="Normal 2 3 2 2 2 3 2 4 3 2" xfId="15018" xr:uid="{00000000-0005-0000-0000-0000FC390000}"/>
    <cellStyle name="Normal 2 3 2 2 2 3 2 4 3 2 2" xfId="31314" xr:uid="{00000000-0005-0000-0000-0000FD390000}"/>
    <cellStyle name="Normal 2 3 2 2 2 3 2 4 3 3" xfId="23168" xr:uid="{00000000-0005-0000-0000-0000FE390000}"/>
    <cellStyle name="Normal 2 3 2 2 2 3 2 4 4" xfId="9719" xr:uid="{00000000-0005-0000-0000-0000FF390000}"/>
    <cellStyle name="Normal 2 3 2 2 2 3 2 4 4 2" xfId="26015" xr:uid="{00000000-0005-0000-0000-0000003A0000}"/>
    <cellStyle name="Normal 2 3 2 2 2 3 2 4 5" xfId="17869" xr:uid="{00000000-0005-0000-0000-0000013A0000}"/>
    <cellStyle name="Normal 2 3 2 2 2 3 2 5" xfId="2977" xr:uid="{00000000-0005-0000-0000-0000023A0000}"/>
    <cellStyle name="Normal 2 3 2 2 2 3 2 5 2" xfId="11123" xr:uid="{00000000-0005-0000-0000-0000033A0000}"/>
    <cellStyle name="Normal 2 3 2 2 2 3 2 5 2 2" xfId="27419" xr:uid="{00000000-0005-0000-0000-0000043A0000}"/>
    <cellStyle name="Normal 2 3 2 2 2 3 2 5 3" xfId="19273" xr:uid="{00000000-0005-0000-0000-0000053A0000}"/>
    <cellStyle name="Normal 2 3 2 2 2 3 2 6" xfId="5462" xr:uid="{00000000-0005-0000-0000-0000063A0000}"/>
    <cellStyle name="Normal 2 3 2 2 2 3 2 6 2" xfId="13608" xr:uid="{00000000-0005-0000-0000-0000073A0000}"/>
    <cellStyle name="Normal 2 3 2 2 2 3 2 6 2 2" xfId="29904" xr:uid="{00000000-0005-0000-0000-0000083A0000}"/>
    <cellStyle name="Normal 2 3 2 2 2 3 2 6 3" xfId="21758" xr:uid="{00000000-0005-0000-0000-0000093A0000}"/>
    <cellStyle name="Normal 2 3 2 2 2 3 2 7" xfId="8309" xr:uid="{00000000-0005-0000-0000-00000A3A0000}"/>
    <cellStyle name="Normal 2 3 2 2 2 3 2 7 2" xfId="24605" xr:uid="{00000000-0005-0000-0000-00000B3A0000}"/>
    <cellStyle name="Normal 2 3 2 2 2 3 2 8" xfId="16459" xr:uid="{00000000-0005-0000-0000-00000C3A0000}"/>
    <cellStyle name="Normal 2 3 2 2 2 3 3" xfId="240" xr:uid="{00000000-0005-0000-0000-00000D3A0000}"/>
    <cellStyle name="Normal 2 3 2 2 2 3 3 2" xfId="584" xr:uid="{00000000-0005-0000-0000-00000E3A0000}"/>
    <cellStyle name="Normal 2 3 2 2 2 3 3 2 2" xfId="1290" xr:uid="{00000000-0005-0000-0000-00000F3A0000}"/>
    <cellStyle name="Normal 2 3 2 2 2 3 3 2 2 2" xfId="2700" xr:uid="{00000000-0005-0000-0000-0000103A0000}"/>
    <cellStyle name="Normal 2 3 2 2 2 3 3 2 2 2 2" xfId="5174" xr:uid="{00000000-0005-0000-0000-0000113A0000}"/>
    <cellStyle name="Normal 2 3 2 2 2 3 3 2 2 2 2 2" xfId="13320" xr:uid="{00000000-0005-0000-0000-0000123A0000}"/>
    <cellStyle name="Normal 2 3 2 2 2 3 3 2 2 2 2 2 2" xfId="29616" xr:uid="{00000000-0005-0000-0000-0000133A0000}"/>
    <cellStyle name="Normal 2 3 2 2 2 3 3 2 2 2 2 3" xfId="21470" xr:uid="{00000000-0005-0000-0000-0000143A0000}"/>
    <cellStyle name="Normal 2 3 2 2 2 3 3 2 2 2 3" xfId="7999" xr:uid="{00000000-0005-0000-0000-0000153A0000}"/>
    <cellStyle name="Normal 2 3 2 2 2 3 3 2 2 2 3 2" xfId="16145" xr:uid="{00000000-0005-0000-0000-0000163A0000}"/>
    <cellStyle name="Normal 2 3 2 2 2 3 3 2 2 2 3 2 2" xfId="32441" xr:uid="{00000000-0005-0000-0000-0000173A0000}"/>
    <cellStyle name="Normal 2 3 2 2 2 3 3 2 2 2 3 3" xfId="24295" xr:uid="{00000000-0005-0000-0000-0000183A0000}"/>
    <cellStyle name="Normal 2 3 2 2 2 3 3 2 2 2 4" xfId="10846" xr:uid="{00000000-0005-0000-0000-0000193A0000}"/>
    <cellStyle name="Normal 2 3 2 2 2 3 3 2 2 2 4 2" xfId="27142" xr:uid="{00000000-0005-0000-0000-00001A3A0000}"/>
    <cellStyle name="Normal 2 3 2 2 2 3 3 2 2 2 5" xfId="18996" xr:uid="{00000000-0005-0000-0000-00001B3A0000}"/>
    <cellStyle name="Normal 2 3 2 2 2 3 3 2 2 3" xfId="3956" xr:uid="{00000000-0005-0000-0000-00001C3A0000}"/>
    <cellStyle name="Normal 2 3 2 2 2 3 3 2 2 3 2" xfId="12102" xr:uid="{00000000-0005-0000-0000-00001D3A0000}"/>
    <cellStyle name="Normal 2 3 2 2 2 3 3 2 2 3 2 2" xfId="28398" xr:uid="{00000000-0005-0000-0000-00001E3A0000}"/>
    <cellStyle name="Normal 2 3 2 2 2 3 3 2 2 3 3" xfId="20252" xr:uid="{00000000-0005-0000-0000-00001F3A0000}"/>
    <cellStyle name="Normal 2 3 2 2 2 3 3 2 2 4" xfId="6589" xr:uid="{00000000-0005-0000-0000-0000203A0000}"/>
    <cellStyle name="Normal 2 3 2 2 2 3 3 2 2 4 2" xfId="14735" xr:uid="{00000000-0005-0000-0000-0000213A0000}"/>
    <cellStyle name="Normal 2 3 2 2 2 3 3 2 2 4 2 2" xfId="31031" xr:uid="{00000000-0005-0000-0000-0000223A0000}"/>
    <cellStyle name="Normal 2 3 2 2 2 3 3 2 2 4 3" xfId="22885" xr:uid="{00000000-0005-0000-0000-0000233A0000}"/>
    <cellStyle name="Normal 2 3 2 2 2 3 3 2 2 5" xfId="9436" xr:uid="{00000000-0005-0000-0000-0000243A0000}"/>
    <cellStyle name="Normal 2 3 2 2 2 3 3 2 2 5 2" xfId="25732" xr:uid="{00000000-0005-0000-0000-0000253A0000}"/>
    <cellStyle name="Normal 2 3 2 2 2 3 3 2 2 6" xfId="17586" xr:uid="{00000000-0005-0000-0000-0000263A0000}"/>
    <cellStyle name="Normal 2 3 2 2 2 3 3 2 3" xfId="1995" xr:uid="{00000000-0005-0000-0000-0000273A0000}"/>
    <cellStyle name="Normal 2 3 2 2 2 3 3 2 3 2" xfId="4565" xr:uid="{00000000-0005-0000-0000-0000283A0000}"/>
    <cellStyle name="Normal 2 3 2 2 2 3 3 2 3 2 2" xfId="12711" xr:uid="{00000000-0005-0000-0000-0000293A0000}"/>
    <cellStyle name="Normal 2 3 2 2 2 3 3 2 3 2 2 2" xfId="29007" xr:uid="{00000000-0005-0000-0000-00002A3A0000}"/>
    <cellStyle name="Normal 2 3 2 2 2 3 3 2 3 2 3" xfId="20861" xr:uid="{00000000-0005-0000-0000-00002B3A0000}"/>
    <cellStyle name="Normal 2 3 2 2 2 3 3 2 3 3" xfId="7294" xr:uid="{00000000-0005-0000-0000-00002C3A0000}"/>
    <cellStyle name="Normal 2 3 2 2 2 3 3 2 3 3 2" xfId="15440" xr:uid="{00000000-0005-0000-0000-00002D3A0000}"/>
    <cellStyle name="Normal 2 3 2 2 2 3 3 2 3 3 2 2" xfId="31736" xr:uid="{00000000-0005-0000-0000-00002E3A0000}"/>
    <cellStyle name="Normal 2 3 2 2 2 3 3 2 3 3 3" xfId="23590" xr:uid="{00000000-0005-0000-0000-00002F3A0000}"/>
    <cellStyle name="Normal 2 3 2 2 2 3 3 2 3 4" xfId="10141" xr:uid="{00000000-0005-0000-0000-0000303A0000}"/>
    <cellStyle name="Normal 2 3 2 2 2 3 3 2 3 4 2" xfId="26437" xr:uid="{00000000-0005-0000-0000-0000313A0000}"/>
    <cellStyle name="Normal 2 3 2 2 2 3 3 2 3 5" xfId="18291" xr:uid="{00000000-0005-0000-0000-0000323A0000}"/>
    <cellStyle name="Normal 2 3 2 2 2 3 3 2 4" xfId="3347" xr:uid="{00000000-0005-0000-0000-0000333A0000}"/>
    <cellStyle name="Normal 2 3 2 2 2 3 3 2 4 2" xfId="11493" xr:uid="{00000000-0005-0000-0000-0000343A0000}"/>
    <cellStyle name="Normal 2 3 2 2 2 3 3 2 4 2 2" xfId="27789" xr:uid="{00000000-0005-0000-0000-0000353A0000}"/>
    <cellStyle name="Normal 2 3 2 2 2 3 3 2 4 3" xfId="19643" xr:uid="{00000000-0005-0000-0000-0000363A0000}"/>
    <cellStyle name="Normal 2 3 2 2 2 3 3 2 5" xfId="5884" xr:uid="{00000000-0005-0000-0000-0000373A0000}"/>
    <cellStyle name="Normal 2 3 2 2 2 3 3 2 5 2" xfId="14030" xr:uid="{00000000-0005-0000-0000-0000383A0000}"/>
    <cellStyle name="Normal 2 3 2 2 2 3 3 2 5 2 2" xfId="30326" xr:uid="{00000000-0005-0000-0000-0000393A0000}"/>
    <cellStyle name="Normal 2 3 2 2 2 3 3 2 5 3" xfId="22180" xr:uid="{00000000-0005-0000-0000-00003A3A0000}"/>
    <cellStyle name="Normal 2 3 2 2 2 3 3 2 6" xfId="8731" xr:uid="{00000000-0005-0000-0000-00003B3A0000}"/>
    <cellStyle name="Normal 2 3 2 2 2 3 3 2 6 2" xfId="25027" xr:uid="{00000000-0005-0000-0000-00003C3A0000}"/>
    <cellStyle name="Normal 2 3 2 2 2 3 3 2 7" xfId="16881" xr:uid="{00000000-0005-0000-0000-00003D3A0000}"/>
    <cellStyle name="Normal 2 3 2 2 2 3 3 3" xfId="946" xr:uid="{00000000-0005-0000-0000-00003E3A0000}"/>
    <cellStyle name="Normal 2 3 2 2 2 3 3 3 2" xfId="2356" xr:uid="{00000000-0005-0000-0000-00003F3A0000}"/>
    <cellStyle name="Normal 2 3 2 2 2 3 3 3 2 2" xfId="4878" xr:uid="{00000000-0005-0000-0000-0000403A0000}"/>
    <cellStyle name="Normal 2 3 2 2 2 3 3 3 2 2 2" xfId="13024" xr:uid="{00000000-0005-0000-0000-0000413A0000}"/>
    <cellStyle name="Normal 2 3 2 2 2 3 3 3 2 2 2 2" xfId="29320" xr:uid="{00000000-0005-0000-0000-0000423A0000}"/>
    <cellStyle name="Normal 2 3 2 2 2 3 3 3 2 2 3" xfId="21174" xr:uid="{00000000-0005-0000-0000-0000433A0000}"/>
    <cellStyle name="Normal 2 3 2 2 2 3 3 3 2 3" xfId="7655" xr:uid="{00000000-0005-0000-0000-0000443A0000}"/>
    <cellStyle name="Normal 2 3 2 2 2 3 3 3 2 3 2" xfId="15801" xr:uid="{00000000-0005-0000-0000-0000453A0000}"/>
    <cellStyle name="Normal 2 3 2 2 2 3 3 3 2 3 2 2" xfId="32097" xr:uid="{00000000-0005-0000-0000-0000463A0000}"/>
    <cellStyle name="Normal 2 3 2 2 2 3 3 3 2 3 3" xfId="23951" xr:uid="{00000000-0005-0000-0000-0000473A0000}"/>
    <cellStyle name="Normal 2 3 2 2 2 3 3 3 2 4" xfId="10502" xr:uid="{00000000-0005-0000-0000-0000483A0000}"/>
    <cellStyle name="Normal 2 3 2 2 2 3 3 3 2 4 2" xfId="26798" xr:uid="{00000000-0005-0000-0000-0000493A0000}"/>
    <cellStyle name="Normal 2 3 2 2 2 3 3 3 2 5" xfId="18652" xr:uid="{00000000-0005-0000-0000-00004A3A0000}"/>
    <cellStyle name="Normal 2 3 2 2 2 3 3 3 3" xfId="3660" xr:uid="{00000000-0005-0000-0000-00004B3A0000}"/>
    <cellStyle name="Normal 2 3 2 2 2 3 3 3 3 2" xfId="11806" xr:uid="{00000000-0005-0000-0000-00004C3A0000}"/>
    <cellStyle name="Normal 2 3 2 2 2 3 3 3 3 2 2" xfId="28102" xr:uid="{00000000-0005-0000-0000-00004D3A0000}"/>
    <cellStyle name="Normal 2 3 2 2 2 3 3 3 3 3" xfId="19956" xr:uid="{00000000-0005-0000-0000-00004E3A0000}"/>
    <cellStyle name="Normal 2 3 2 2 2 3 3 3 4" xfId="6245" xr:uid="{00000000-0005-0000-0000-00004F3A0000}"/>
    <cellStyle name="Normal 2 3 2 2 2 3 3 3 4 2" xfId="14391" xr:uid="{00000000-0005-0000-0000-0000503A0000}"/>
    <cellStyle name="Normal 2 3 2 2 2 3 3 3 4 2 2" xfId="30687" xr:uid="{00000000-0005-0000-0000-0000513A0000}"/>
    <cellStyle name="Normal 2 3 2 2 2 3 3 3 4 3" xfId="22541" xr:uid="{00000000-0005-0000-0000-0000523A0000}"/>
    <cellStyle name="Normal 2 3 2 2 2 3 3 3 5" xfId="9092" xr:uid="{00000000-0005-0000-0000-0000533A0000}"/>
    <cellStyle name="Normal 2 3 2 2 2 3 3 3 5 2" xfId="25388" xr:uid="{00000000-0005-0000-0000-0000543A0000}"/>
    <cellStyle name="Normal 2 3 2 2 2 3 3 3 6" xfId="17242" xr:uid="{00000000-0005-0000-0000-0000553A0000}"/>
    <cellStyle name="Normal 2 3 2 2 2 3 3 4" xfId="1651" xr:uid="{00000000-0005-0000-0000-0000563A0000}"/>
    <cellStyle name="Normal 2 3 2 2 2 3 3 4 2" xfId="4269" xr:uid="{00000000-0005-0000-0000-0000573A0000}"/>
    <cellStyle name="Normal 2 3 2 2 2 3 3 4 2 2" xfId="12415" xr:uid="{00000000-0005-0000-0000-0000583A0000}"/>
    <cellStyle name="Normal 2 3 2 2 2 3 3 4 2 2 2" xfId="28711" xr:uid="{00000000-0005-0000-0000-0000593A0000}"/>
    <cellStyle name="Normal 2 3 2 2 2 3 3 4 2 3" xfId="20565" xr:uid="{00000000-0005-0000-0000-00005A3A0000}"/>
    <cellStyle name="Normal 2 3 2 2 2 3 3 4 3" xfId="6950" xr:uid="{00000000-0005-0000-0000-00005B3A0000}"/>
    <cellStyle name="Normal 2 3 2 2 2 3 3 4 3 2" xfId="15096" xr:uid="{00000000-0005-0000-0000-00005C3A0000}"/>
    <cellStyle name="Normal 2 3 2 2 2 3 3 4 3 2 2" xfId="31392" xr:uid="{00000000-0005-0000-0000-00005D3A0000}"/>
    <cellStyle name="Normal 2 3 2 2 2 3 3 4 3 3" xfId="23246" xr:uid="{00000000-0005-0000-0000-00005E3A0000}"/>
    <cellStyle name="Normal 2 3 2 2 2 3 3 4 4" xfId="9797" xr:uid="{00000000-0005-0000-0000-00005F3A0000}"/>
    <cellStyle name="Normal 2 3 2 2 2 3 3 4 4 2" xfId="26093" xr:uid="{00000000-0005-0000-0000-0000603A0000}"/>
    <cellStyle name="Normal 2 3 2 2 2 3 3 4 5" xfId="17947" xr:uid="{00000000-0005-0000-0000-0000613A0000}"/>
    <cellStyle name="Normal 2 3 2 2 2 3 3 5" xfId="3051" xr:uid="{00000000-0005-0000-0000-0000623A0000}"/>
    <cellStyle name="Normal 2 3 2 2 2 3 3 5 2" xfId="11197" xr:uid="{00000000-0005-0000-0000-0000633A0000}"/>
    <cellStyle name="Normal 2 3 2 2 2 3 3 5 2 2" xfId="27493" xr:uid="{00000000-0005-0000-0000-0000643A0000}"/>
    <cellStyle name="Normal 2 3 2 2 2 3 3 5 3" xfId="19347" xr:uid="{00000000-0005-0000-0000-0000653A0000}"/>
    <cellStyle name="Normal 2 3 2 2 2 3 3 6" xfId="5540" xr:uid="{00000000-0005-0000-0000-0000663A0000}"/>
    <cellStyle name="Normal 2 3 2 2 2 3 3 6 2" xfId="13686" xr:uid="{00000000-0005-0000-0000-0000673A0000}"/>
    <cellStyle name="Normal 2 3 2 2 2 3 3 6 2 2" xfId="29982" xr:uid="{00000000-0005-0000-0000-0000683A0000}"/>
    <cellStyle name="Normal 2 3 2 2 2 3 3 6 3" xfId="21836" xr:uid="{00000000-0005-0000-0000-0000693A0000}"/>
    <cellStyle name="Normal 2 3 2 2 2 3 3 7" xfId="8387" xr:uid="{00000000-0005-0000-0000-00006A3A0000}"/>
    <cellStyle name="Normal 2 3 2 2 2 3 3 7 2" xfId="24683" xr:uid="{00000000-0005-0000-0000-00006B3A0000}"/>
    <cellStyle name="Normal 2 3 2 2 2 3 3 8" xfId="16537" xr:uid="{00000000-0005-0000-0000-00006C3A0000}"/>
    <cellStyle name="Normal 2 3 2 2 2 3 4" xfId="326" xr:uid="{00000000-0005-0000-0000-00006D3A0000}"/>
    <cellStyle name="Normal 2 3 2 2 2 3 4 2" xfId="670" xr:uid="{00000000-0005-0000-0000-00006E3A0000}"/>
    <cellStyle name="Normal 2 3 2 2 2 3 4 2 2" xfId="1376" xr:uid="{00000000-0005-0000-0000-00006F3A0000}"/>
    <cellStyle name="Normal 2 3 2 2 2 3 4 2 2 2" xfId="2786" xr:uid="{00000000-0005-0000-0000-0000703A0000}"/>
    <cellStyle name="Normal 2 3 2 2 2 3 4 2 2 2 2" xfId="5248" xr:uid="{00000000-0005-0000-0000-0000713A0000}"/>
    <cellStyle name="Normal 2 3 2 2 2 3 4 2 2 2 2 2" xfId="13394" xr:uid="{00000000-0005-0000-0000-0000723A0000}"/>
    <cellStyle name="Normal 2 3 2 2 2 3 4 2 2 2 2 2 2" xfId="29690" xr:uid="{00000000-0005-0000-0000-0000733A0000}"/>
    <cellStyle name="Normal 2 3 2 2 2 3 4 2 2 2 2 3" xfId="21544" xr:uid="{00000000-0005-0000-0000-0000743A0000}"/>
    <cellStyle name="Normal 2 3 2 2 2 3 4 2 2 2 3" xfId="8085" xr:uid="{00000000-0005-0000-0000-0000753A0000}"/>
    <cellStyle name="Normal 2 3 2 2 2 3 4 2 2 2 3 2" xfId="16231" xr:uid="{00000000-0005-0000-0000-0000763A0000}"/>
    <cellStyle name="Normal 2 3 2 2 2 3 4 2 2 2 3 2 2" xfId="32527" xr:uid="{00000000-0005-0000-0000-0000773A0000}"/>
    <cellStyle name="Normal 2 3 2 2 2 3 4 2 2 2 3 3" xfId="24381" xr:uid="{00000000-0005-0000-0000-0000783A0000}"/>
    <cellStyle name="Normal 2 3 2 2 2 3 4 2 2 2 4" xfId="10932" xr:uid="{00000000-0005-0000-0000-0000793A0000}"/>
    <cellStyle name="Normal 2 3 2 2 2 3 4 2 2 2 4 2" xfId="27228" xr:uid="{00000000-0005-0000-0000-00007A3A0000}"/>
    <cellStyle name="Normal 2 3 2 2 2 3 4 2 2 2 5" xfId="19082" xr:uid="{00000000-0005-0000-0000-00007B3A0000}"/>
    <cellStyle name="Normal 2 3 2 2 2 3 4 2 2 3" xfId="4030" xr:uid="{00000000-0005-0000-0000-00007C3A0000}"/>
    <cellStyle name="Normal 2 3 2 2 2 3 4 2 2 3 2" xfId="12176" xr:uid="{00000000-0005-0000-0000-00007D3A0000}"/>
    <cellStyle name="Normal 2 3 2 2 2 3 4 2 2 3 2 2" xfId="28472" xr:uid="{00000000-0005-0000-0000-00007E3A0000}"/>
    <cellStyle name="Normal 2 3 2 2 2 3 4 2 2 3 3" xfId="20326" xr:uid="{00000000-0005-0000-0000-00007F3A0000}"/>
    <cellStyle name="Normal 2 3 2 2 2 3 4 2 2 4" xfId="6675" xr:uid="{00000000-0005-0000-0000-0000803A0000}"/>
    <cellStyle name="Normal 2 3 2 2 2 3 4 2 2 4 2" xfId="14821" xr:uid="{00000000-0005-0000-0000-0000813A0000}"/>
    <cellStyle name="Normal 2 3 2 2 2 3 4 2 2 4 2 2" xfId="31117" xr:uid="{00000000-0005-0000-0000-0000823A0000}"/>
    <cellStyle name="Normal 2 3 2 2 2 3 4 2 2 4 3" xfId="22971" xr:uid="{00000000-0005-0000-0000-0000833A0000}"/>
    <cellStyle name="Normal 2 3 2 2 2 3 4 2 2 5" xfId="9522" xr:uid="{00000000-0005-0000-0000-0000843A0000}"/>
    <cellStyle name="Normal 2 3 2 2 2 3 4 2 2 5 2" xfId="25818" xr:uid="{00000000-0005-0000-0000-0000853A0000}"/>
    <cellStyle name="Normal 2 3 2 2 2 3 4 2 2 6" xfId="17672" xr:uid="{00000000-0005-0000-0000-0000863A0000}"/>
    <cellStyle name="Normal 2 3 2 2 2 3 4 2 3" xfId="2081" xr:uid="{00000000-0005-0000-0000-0000873A0000}"/>
    <cellStyle name="Normal 2 3 2 2 2 3 4 2 3 2" xfId="4639" xr:uid="{00000000-0005-0000-0000-0000883A0000}"/>
    <cellStyle name="Normal 2 3 2 2 2 3 4 2 3 2 2" xfId="12785" xr:uid="{00000000-0005-0000-0000-0000893A0000}"/>
    <cellStyle name="Normal 2 3 2 2 2 3 4 2 3 2 2 2" xfId="29081" xr:uid="{00000000-0005-0000-0000-00008A3A0000}"/>
    <cellStyle name="Normal 2 3 2 2 2 3 4 2 3 2 3" xfId="20935" xr:uid="{00000000-0005-0000-0000-00008B3A0000}"/>
    <cellStyle name="Normal 2 3 2 2 2 3 4 2 3 3" xfId="7380" xr:uid="{00000000-0005-0000-0000-00008C3A0000}"/>
    <cellStyle name="Normal 2 3 2 2 2 3 4 2 3 3 2" xfId="15526" xr:uid="{00000000-0005-0000-0000-00008D3A0000}"/>
    <cellStyle name="Normal 2 3 2 2 2 3 4 2 3 3 2 2" xfId="31822" xr:uid="{00000000-0005-0000-0000-00008E3A0000}"/>
    <cellStyle name="Normal 2 3 2 2 2 3 4 2 3 3 3" xfId="23676" xr:uid="{00000000-0005-0000-0000-00008F3A0000}"/>
    <cellStyle name="Normal 2 3 2 2 2 3 4 2 3 4" xfId="10227" xr:uid="{00000000-0005-0000-0000-0000903A0000}"/>
    <cellStyle name="Normal 2 3 2 2 2 3 4 2 3 4 2" xfId="26523" xr:uid="{00000000-0005-0000-0000-0000913A0000}"/>
    <cellStyle name="Normal 2 3 2 2 2 3 4 2 3 5" xfId="18377" xr:uid="{00000000-0005-0000-0000-0000923A0000}"/>
    <cellStyle name="Normal 2 3 2 2 2 3 4 2 4" xfId="3421" xr:uid="{00000000-0005-0000-0000-0000933A0000}"/>
    <cellStyle name="Normal 2 3 2 2 2 3 4 2 4 2" xfId="11567" xr:uid="{00000000-0005-0000-0000-0000943A0000}"/>
    <cellStyle name="Normal 2 3 2 2 2 3 4 2 4 2 2" xfId="27863" xr:uid="{00000000-0005-0000-0000-0000953A0000}"/>
    <cellStyle name="Normal 2 3 2 2 2 3 4 2 4 3" xfId="19717" xr:uid="{00000000-0005-0000-0000-0000963A0000}"/>
    <cellStyle name="Normal 2 3 2 2 2 3 4 2 5" xfId="5970" xr:uid="{00000000-0005-0000-0000-0000973A0000}"/>
    <cellStyle name="Normal 2 3 2 2 2 3 4 2 5 2" xfId="14116" xr:uid="{00000000-0005-0000-0000-0000983A0000}"/>
    <cellStyle name="Normal 2 3 2 2 2 3 4 2 5 2 2" xfId="30412" xr:uid="{00000000-0005-0000-0000-0000993A0000}"/>
    <cellStyle name="Normal 2 3 2 2 2 3 4 2 5 3" xfId="22266" xr:uid="{00000000-0005-0000-0000-00009A3A0000}"/>
    <cellStyle name="Normal 2 3 2 2 2 3 4 2 6" xfId="8817" xr:uid="{00000000-0005-0000-0000-00009B3A0000}"/>
    <cellStyle name="Normal 2 3 2 2 2 3 4 2 6 2" xfId="25113" xr:uid="{00000000-0005-0000-0000-00009C3A0000}"/>
    <cellStyle name="Normal 2 3 2 2 2 3 4 2 7" xfId="16967" xr:uid="{00000000-0005-0000-0000-00009D3A0000}"/>
    <cellStyle name="Normal 2 3 2 2 2 3 4 3" xfId="1032" xr:uid="{00000000-0005-0000-0000-00009E3A0000}"/>
    <cellStyle name="Normal 2 3 2 2 2 3 4 3 2" xfId="2442" xr:uid="{00000000-0005-0000-0000-00009F3A0000}"/>
    <cellStyle name="Normal 2 3 2 2 2 3 4 3 2 2" xfId="4952" xr:uid="{00000000-0005-0000-0000-0000A03A0000}"/>
    <cellStyle name="Normal 2 3 2 2 2 3 4 3 2 2 2" xfId="13098" xr:uid="{00000000-0005-0000-0000-0000A13A0000}"/>
    <cellStyle name="Normal 2 3 2 2 2 3 4 3 2 2 2 2" xfId="29394" xr:uid="{00000000-0005-0000-0000-0000A23A0000}"/>
    <cellStyle name="Normal 2 3 2 2 2 3 4 3 2 2 3" xfId="21248" xr:uid="{00000000-0005-0000-0000-0000A33A0000}"/>
    <cellStyle name="Normal 2 3 2 2 2 3 4 3 2 3" xfId="7741" xr:uid="{00000000-0005-0000-0000-0000A43A0000}"/>
    <cellStyle name="Normal 2 3 2 2 2 3 4 3 2 3 2" xfId="15887" xr:uid="{00000000-0005-0000-0000-0000A53A0000}"/>
    <cellStyle name="Normal 2 3 2 2 2 3 4 3 2 3 2 2" xfId="32183" xr:uid="{00000000-0005-0000-0000-0000A63A0000}"/>
    <cellStyle name="Normal 2 3 2 2 2 3 4 3 2 3 3" xfId="24037" xr:uid="{00000000-0005-0000-0000-0000A73A0000}"/>
    <cellStyle name="Normal 2 3 2 2 2 3 4 3 2 4" xfId="10588" xr:uid="{00000000-0005-0000-0000-0000A83A0000}"/>
    <cellStyle name="Normal 2 3 2 2 2 3 4 3 2 4 2" xfId="26884" xr:uid="{00000000-0005-0000-0000-0000A93A0000}"/>
    <cellStyle name="Normal 2 3 2 2 2 3 4 3 2 5" xfId="18738" xr:uid="{00000000-0005-0000-0000-0000AA3A0000}"/>
    <cellStyle name="Normal 2 3 2 2 2 3 4 3 3" xfId="3734" xr:uid="{00000000-0005-0000-0000-0000AB3A0000}"/>
    <cellStyle name="Normal 2 3 2 2 2 3 4 3 3 2" xfId="11880" xr:uid="{00000000-0005-0000-0000-0000AC3A0000}"/>
    <cellStyle name="Normal 2 3 2 2 2 3 4 3 3 2 2" xfId="28176" xr:uid="{00000000-0005-0000-0000-0000AD3A0000}"/>
    <cellStyle name="Normal 2 3 2 2 2 3 4 3 3 3" xfId="20030" xr:uid="{00000000-0005-0000-0000-0000AE3A0000}"/>
    <cellStyle name="Normal 2 3 2 2 2 3 4 3 4" xfId="6331" xr:uid="{00000000-0005-0000-0000-0000AF3A0000}"/>
    <cellStyle name="Normal 2 3 2 2 2 3 4 3 4 2" xfId="14477" xr:uid="{00000000-0005-0000-0000-0000B03A0000}"/>
    <cellStyle name="Normal 2 3 2 2 2 3 4 3 4 2 2" xfId="30773" xr:uid="{00000000-0005-0000-0000-0000B13A0000}"/>
    <cellStyle name="Normal 2 3 2 2 2 3 4 3 4 3" xfId="22627" xr:uid="{00000000-0005-0000-0000-0000B23A0000}"/>
    <cellStyle name="Normal 2 3 2 2 2 3 4 3 5" xfId="9178" xr:uid="{00000000-0005-0000-0000-0000B33A0000}"/>
    <cellStyle name="Normal 2 3 2 2 2 3 4 3 5 2" xfId="25474" xr:uid="{00000000-0005-0000-0000-0000B43A0000}"/>
    <cellStyle name="Normal 2 3 2 2 2 3 4 3 6" xfId="17328" xr:uid="{00000000-0005-0000-0000-0000B53A0000}"/>
    <cellStyle name="Normal 2 3 2 2 2 3 4 4" xfId="1737" xr:uid="{00000000-0005-0000-0000-0000B63A0000}"/>
    <cellStyle name="Normal 2 3 2 2 2 3 4 4 2" xfId="4343" xr:uid="{00000000-0005-0000-0000-0000B73A0000}"/>
    <cellStyle name="Normal 2 3 2 2 2 3 4 4 2 2" xfId="12489" xr:uid="{00000000-0005-0000-0000-0000B83A0000}"/>
    <cellStyle name="Normal 2 3 2 2 2 3 4 4 2 2 2" xfId="28785" xr:uid="{00000000-0005-0000-0000-0000B93A0000}"/>
    <cellStyle name="Normal 2 3 2 2 2 3 4 4 2 3" xfId="20639" xr:uid="{00000000-0005-0000-0000-0000BA3A0000}"/>
    <cellStyle name="Normal 2 3 2 2 2 3 4 4 3" xfId="7036" xr:uid="{00000000-0005-0000-0000-0000BB3A0000}"/>
    <cellStyle name="Normal 2 3 2 2 2 3 4 4 3 2" xfId="15182" xr:uid="{00000000-0005-0000-0000-0000BC3A0000}"/>
    <cellStyle name="Normal 2 3 2 2 2 3 4 4 3 2 2" xfId="31478" xr:uid="{00000000-0005-0000-0000-0000BD3A0000}"/>
    <cellStyle name="Normal 2 3 2 2 2 3 4 4 3 3" xfId="23332" xr:uid="{00000000-0005-0000-0000-0000BE3A0000}"/>
    <cellStyle name="Normal 2 3 2 2 2 3 4 4 4" xfId="9883" xr:uid="{00000000-0005-0000-0000-0000BF3A0000}"/>
    <cellStyle name="Normal 2 3 2 2 2 3 4 4 4 2" xfId="26179" xr:uid="{00000000-0005-0000-0000-0000C03A0000}"/>
    <cellStyle name="Normal 2 3 2 2 2 3 4 4 5" xfId="18033" xr:uid="{00000000-0005-0000-0000-0000C13A0000}"/>
    <cellStyle name="Normal 2 3 2 2 2 3 4 5" xfId="3125" xr:uid="{00000000-0005-0000-0000-0000C23A0000}"/>
    <cellStyle name="Normal 2 3 2 2 2 3 4 5 2" xfId="11271" xr:uid="{00000000-0005-0000-0000-0000C33A0000}"/>
    <cellStyle name="Normal 2 3 2 2 2 3 4 5 2 2" xfId="27567" xr:uid="{00000000-0005-0000-0000-0000C43A0000}"/>
    <cellStyle name="Normal 2 3 2 2 2 3 4 5 3" xfId="19421" xr:uid="{00000000-0005-0000-0000-0000C53A0000}"/>
    <cellStyle name="Normal 2 3 2 2 2 3 4 6" xfId="5626" xr:uid="{00000000-0005-0000-0000-0000C63A0000}"/>
    <cellStyle name="Normal 2 3 2 2 2 3 4 6 2" xfId="13772" xr:uid="{00000000-0005-0000-0000-0000C73A0000}"/>
    <cellStyle name="Normal 2 3 2 2 2 3 4 6 2 2" xfId="30068" xr:uid="{00000000-0005-0000-0000-0000C83A0000}"/>
    <cellStyle name="Normal 2 3 2 2 2 3 4 6 3" xfId="21922" xr:uid="{00000000-0005-0000-0000-0000C93A0000}"/>
    <cellStyle name="Normal 2 3 2 2 2 3 4 7" xfId="8473" xr:uid="{00000000-0005-0000-0000-0000CA3A0000}"/>
    <cellStyle name="Normal 2 3 2 2 2 3 4 7 2" xfId="24769" xr:uid="{00000000-0005-0000-0000-0000CB3A0000}"/>
    <cellStyle name="Normal 2 3 2 2 2 3 4 8" xfId="16623" xr:uid="{00000000-0005-0000-0000-0000CC3A0000}"/>
    <cellStyle name="Normal 2 3 2 2 2 3 5" xfId="416" xr:uid="{00000000-0005-0000-0000-0000CD3A0000}"/>
    <cellStyle name="Normal 2 3 2 2 2 3 5 2" xfId="1122" xr:uid="{00000000-0005-0000-0000-0000CE3A0000}"/>
    <cellStyle name="Normal 2 3 2 2 2 3 5 2 2" xfId="2532" xr:uid="{00000000-0005-0000-0000-0000CF3A0000}"/>
    <cellStyle name="Normal 2 3 2 2 2 3 5 2 2 2" xfId="5026" xr:uid="{00000000-0005-0000-0000-0000D03A0000}"/>
    <cellStyle name="Normal 2 3 2 2 2 3 5 2 2 2 2" xfId="13172" xr:uid="{00000000-0005-0000-0000-0000D13A0000}"/>
    <cellStyle name="Normal 2 3 2 2 2 3 5 2 2 2 2 2" xfId="29468" xr:uid="{00000000-0005-0000-0000-0000D23A0000}"/>
    <cellStyle name="Normal 2 3 2 2 2 3 5 2 2 2 3" xfId="21322" xr:uid="{00000000-0005-0000-0000-0000D33A0000}"/>
    <cellStyle name="Normal 2 3 2 2 2 3 5 2 2 3" xfId="7831" xr:uid="{00000000-0005-0000-0000-0000D43A0000}"/>
    <cellStyle name="Normal 2 3 2 2 2 3 5 2 2 3 2" xfId="15977" xr:uid="{00000000-0005-0000-0000-0000D53A0000}"/>
    <cellStyle name="Normal 2 3 2 2 2 3 5 2 2 3 2 2" xfId="32273" xr:uid="{00000000-0005-0000-0000-0000D63A0000}"/>
    <cellStyle name="Normal 2 3 2 2 2 3 5 2 2 3 3" xfId="24127" xr:uid="{00000000-0005-0000-0000-0000D73A0000}"/>
    <cellStyle name="Normal 2 3 2 2 2 3 5 2 2 4" xfId="10678" xr:uid="{00000000-0005-0000-0000-0000D83A0000}"/>
    <cellStyle name="Normal 2 3 2 2 2 3 5 2 2 4 2" xfId="26974" xr:uid="{00000000-0005-0000-0000-0000D93A0000}"/>
    <cellStyle name="Normal 2 3 2 2 2 3 5 2 2 5" xfId="18828" xr:uid="{00000000-0005-0000-0000-0000DA3A0000}"/>
    <cellStyle name="Normal 2 3 2 2 2 3 5 2 3" xfId="3808" xr:uid="{00000000-0005-0000-0000-0000DB3A0000}"/>
    <cellStyle name="Normal 2 3 2 2 2 3 5 2 3 2" xfId="11954" xr:uid="{00000000-0005-0000-0000-0000DC3A0000}"/>
    <cellStyle name="Normal 2 3 2 2 2 3 5 2 3 2 2" xfId="28250" xr:uid="{00000000-0005-0000-0000-0000DD3A0000}"/>
    <cellStyle name="Normal 2 3 2 2 2 3 5 2 3 3" xfId="20104" xr:uid="{00000000-0005-0000-0000-0000DE3A0000}"/>
    <cellStyle name="Normal 2 3 2 2 2 3 5 2 4" xfId="6421" xr:uid="{00000000-0005-0000-0000-0000DF3A0000}"/>
    <cellStyle name="Normal 2 3 2 2 2 3 5 2 4 2" xfId="14567" xr:uid="{00000000-0005-0000-0000-0000E03A0000}"/>
    <cellStyle name="Normal 2 3 2 2 2 3 5 2 4 2 2" xfId="30863" xr:uid="{00000000-0005-0000-0000-0000E13A0000}"/>
    <cellStyle name="Normal 2 3 2 2 2 3 5 2 4 3" xfId="22717" xr:uid="{00000000-0005-0000-0000-0000E23A0000}"/>
    <cellStyle name="Normal 2 3 2 2 2 3 5 2 5" xfId="9268" xr:uid="{00000000-0005-0000-0000-0000E33A0000}"/>
    <cellStyle name="Normal 2 3 2 2 2 3 5 2 5 2" xfId="25564" xr:uid="{00000000-0005-0000-0000-0000E43A0000}"/>
    <cellStyle name="Normal 2 3 2 2 2 3 5 2 6" xfId="17418" xr:uid="{00000000-0005-0000-0000-0000E53A0000}"/>
    <cellStyle name="Normal 2 3 2 2 2 3 5 3" xfId="1827" xr:uid="{00000000-0005-0000-0000-0000E63A0000}"/>
    <cellStyle name="Normal 2 3 2 2 2 3 5 3 2" xfId="4417" xr:uid="{00000000-0005-0000-0000-0000E73A0000}"/>
    <cellStyle name="Normal 2 3 2 2 2 3 5 3 2 2" xfId="12563" xr:uid="{00000000-0005-0000-0000-0000E83A0000}"/>
    <cellStyle name="Normal 2 3 2 2 2 3 5 3 2 2 2" xfId="28859" xr:uid="{00000000-0005-0000-0000-0000E93A0000}"/>
    <cellStyle name="Normal 2 3 2 2 2 3 5 3 2 3" xfId="20713" xr:uid="{00000000-0005-0000-0000-0000EA3A0000}"/>
    <cellStyle name="Normal 2 3 2 2 2 3 5 3 3" xfId="7126" xr:uid="{00000000-0005-0000-0000-0000EB3A0000}"/>
    <cellStyle name="Normal 2 3 2 2 2 3 5 3 3 2" xfId="15272" xr:uid="{00000000-0005-0000-0000-0000EC3A0000}"/>
    <cellStyle name="Normal 2 3 2 2 2 3 5 3 3 2 2" xfId="31568" xr:uid="{00000000-0005-0000-0000-0000ED3A0000}"/>
    <cellStyle name="Normal 2 3 2 2 2 3 5 3 3 3" xfId="23422" xr:uid="{00000000-0005-0000-0000-0000EE3A0000}"/>
    <cellStyle name="Normal 2 3 2 2 2 3 5 3 4" xfId="9973" xr:uid="{00000000-0005-0000-0000-0000EF3A0000}"/>
    <cellStyle name="Normal 2 3 2 2 2 3 5 3 4 2" xfId="26269" xr:uid="{00000000-0005-0000-0000-0000F03A0000}"/>
    <cellStyle name="Normal 2 3 2 2 2 3 5 3 5" xfId="18123" xr:uid="{00000000-0005-0000-0000-0000F13A0000}"/>
    <cellStyle name="Normal 2 3 2 2 2 3 5 4" xfId="3199" xr:uid="{00000000-0005-0000-0000-0000F23A0000}"/>
    <cellStyle name="Normal 2 3 2 2 2 3 5 4 2" xfId="11345" xr:uid="{00000000-0005-0000-0000-0000F33A0000}"/>
    <cellStyle name="Normal 2 3 2 2 2 3 5 4 2 2" xfId="27641" xr:uid="{00000000-0005-0000-0000-0000F43A0000}"/>
    <cellStyle name="Normal 2 3 2 2 2 3 5 4 3" xfId="19495" xr:uid="{00000000-0005-0000-0000-0000F53A0000}"/>
    <cellStyle name="Normal 2 3 2 2 2 3 5 5" xfId="5716" xr:uid="{00000000-0005-0000-0000-0000F63A0000}"/>
    <cellStyle name="Normal 2 3 2 2 2 3 5 5 2" xfId="13862" xr:uid="{00000000-0005-0000-0000-0000F73A0000}"/>
    <cellStyle name="Normal 2 3 2 2 2 3 5 5 2 2" xfId="30158" xr:uid="{00000000-0005-0000-0000-0000F83A0000}"/>
    <cellStyle name="Normal 2 3 2 2 2 3 5 5 3" xfId="22012" xr:uid="{00000000-0005-0000-0000-0000F93A0000}"/>
    <cellStyle name="Normal 2 3 2 2 2 3 5 6" xfId="8563" xr:uid="{00000000-0005-0000-0000-0000FA3A0000}"/>
    <cellStyle name="Normal 2 3 2 2 2 3 5 6 2" xfId="24859" xr:uid="{00000000-0005-0000-0000-0000FB3A0000}"/>
    <cellStyle name="Normal 2 3 2 2 2 3 5 7" xfId="16713" xr:uid="{00000000-0005-0000-0000-0000FC3A0000}"/>
    <cellStyle name="Normal 2 3 2 2 2 3 6" xfId="778" xr:uid="{00000000-0005-0000-0000-0000FD3A0000}"/>
    <cellStyle name="Normal 2 3 2 2 2 3 6 2" xfId="2188" xr:uid="{00000000-0005-0000-0000-0000FE3A0000}"/>
    <cellStyle name="Normal 2 3 2 2 2 3 6 2 2" xfId="4730" xr:uid="{00000000-0005-0000-0000-0000FF3A0000}"/>
    <cellStyle name="Normal 2 3 2 2 2 3 6 2 2 2" xfId="12876" xr:uid="{00000000-0005-0000-0000-0000003B0000}"/>
    <cellStyle name="Normal 2 3 2 2 2 3 6 2 2 2 2" xfId="29172" xr:uid="{00000000-0005-0000-0000-0000013B0000}"/>
    <cellStyle name="Normal 2 3 2 2 2 3 6 2 2 3" xfId="21026" xr:uid="{00000000-0005-0000-0000-0000023B0000}"/>
    <cellStyle name="Normal 2 3 2 2 2 3 6 2 3" xfId="7487" xr:uid="{00000000-0005-0000-0000-0000033B0000}"/>
    <cellStyle name="Normal 2 3 2 2 2 3 6 2 3 2" xfId="15633" xr:uid="{00000000-0005-0000-0000-0000043B0000}"/>
    <cellStyle name="Normal 2 3 2 2 2 3 6 2 3 2 2" xfId="31929" xr:uid="{00000000-0005-0000-0000-0000053B0000}"/>
    <cellStyle name="Normal 2 3 2 2 2 3 6 2 3 3" xfId="23783" xr:uid="{00000000-0005-0000-0000-0000063B0000}"/>
    <cellStyle name="Normal 2 3 2 2 2 3 6 2 4" xfId="10334" xr:uid="{00000000-0005-0000-0000-0000073B0000}"/>
    <cellStyle name="Normal 2 3 2 2 2 3 6 2 4 2" xfId="26630" xr:uid="{00000000-0005-0000-0000-0000083B0000}"/>
    <cellStyle name="Normal 2 3 2 2 2 3 6 2 5" xfId="18484" xr:uid="{00000000-0005-0000-0000-0000093B0000}"/>
    <cellStyle name="Normal 2 3 2 2 2 3 6 3" xfId="3512" xr:uid="{00000000-0005-0000-0000-00000A3B0000}"/>
    <cellStyle name="Normal 2 3 2 2 2 3 6 3 2" xfId="11658" xr:uid="{00000000-0005-0000-0000-00000B3B0000}"/>
    <cellStyle name="Normal 2 3 2 2 2 3 6 3 2 2" xfId="27954" xr:uid="{00000000-0005-0000-0000-00000C3B0000}"/>
    <cellStyle name="Normal 2 3 2 2 2 3 6 3 3" xfId="19808" xr:uid="{00000000-0005-0000-0000-00000D3B0000}"/>
    <cellStyle name="Normal 2 3 2 2 2 3 6 4" xfId="6077" xr:uid="{00000000-0005-0000-0000-00000E3B0000}"/>
    <cellStyle name="Normal 2 3 2 2 2 3 6 4 2" xfId="14223" xr:uid="{00000000-0005-0000-0000-00000F3B0000}"/>
    <cellStyle name="Normal 2 3 2 2 2 3 6 4 2 2" xfId="30519" xr:uid="{00000000-0005-0000-0000-0000103B0000}"/>
    <cellStyle name="Normal 2 3 2 2 2 3 6 4 3" xfId="22373" xr:uid="{00000000-0005-0000-0000-0000113B0000}"/>
    <cellStyle name="Normal 2 3 2 2 2 3 6 5" xfId="8924" xr:uid="{00000000-0005-0000-0000-0000123B0000}"/>
    <cellStyle name="Normal 2 3 2 2 2 3 6 5 2" xfId="25220" xr:uid="{00000000-0005-0000-0000-0000133B0000}"/>
    <cellStyle name="Normal 2 3 2 2 2 3 6 6" xfId="17074" xr:uid="{00000000-0005-0000-0000-0000143B0000}"/>
    <cellStyle name="Normal 2 3 2 2 2 3 7" xfId="1483" xr:uid="{00000000-0005-0000-0000-0000153B0000}"/>
    <cellStyle name="Normal 2 3 2 2 2 3 7 2" xfId="4121" xr:uid="{00000000-0005-0000-0000-0000163B0000}"/>
    <cellStyle name="Normal 2 3 2 2 2 3 7 2 2" xfId="12267" xr:uid="{00000000-0005-0000-0000-0000173B0000}"/>
    <cellStyle name="Normal 2 3 2 2 2 3 7 2 2 2" xfId="28563" xr:uid="{00000000-0005-0000-0000-0000183B0000}"/>
    <cellStyle name="Normal 2 3 2 2 2 3 7 2 3" xfId="20417" xr:uid="{00000000-0005-0000-0000-0000193B0000}"/>
    <cellStyle name="Normal 2 3 2 2 2 3 7 3" xfId="6782" xr:uid="{00000000-0005-0000-0000-00001A3B0000}"/>
    <cellStyle name="Normal 2 3 2 2 2 3 7 3 2" xfId="14928" xr:uid="{00000000-0005-0000-0000-00001B3B0000}"/>
    <cellStyle name="Normal 2 3 2 2 2 3 7 3 2 2" xfId="31224" xr:uid="{00000000-0005-0000-0000-00001C3B0000}"/>
    <cellStyle name="Normal 2 3 2 2 2 3 7 3 3" xfId="23078" xr:uid="{00000000-0005-0000-0000-00001D3B0000}"/>
    <cellStyle name="Normal 2 3 2 2 2 3 7 4" xfId="9629" xr:uid="{00000000-0005-0000-0000-00001E3B0000}"/>
    <cellStyle name="Normal 2 3 2 2 2 3 7 4 2" xfId="25925" xr:uid="{00000000-0005-0000-0000-00001F3B0000}"/>
    <cellStyle name="Normal 2 3 2 2 2 3 7 5" xfId="17779" xr:uid="{00000000-0005-0000-0000-0000203B0000}"/>
    <cellStyle name="Normal 2 3 2 2 2 3 8" xfId="2903" xr:uid="{00000000-0005-0000-0000-0000213B0000}"/>
    <cellStyle name="Normal 2 3 2 2 2 3 8 2" xfId="11049" xr:uid="{00000000-0005-0000-0000-0000223B0000}"/>
    <cellStyle name="Normal 2 3 2 2 2 3 8 2 2" xfId="27345" xr:uid="{00000000-0005-0000-0000-0000233B0000}"/>
    <cellStyle name="Normal 2 3 2 2 2 3 8 3" xfId="19199" xr:uid="{00000000-0005-0000-0000-0000243B0000}"/>
    <cellStyle name="Normal 2 3 2 2 2 3 9" xfId="5372" xr:uid="{00000000-0005-0000-0000-0000253B0000}"/>
    <cellStyle name="Normal 2 3 2 2 2 3 9 2" xfId="13518" xr:uid="{00000000-0005-0000-0000-0000263B0000}"/>
    <cellStyle name="Normal 2 3 2 2 2 3 9 2 2" xfId="29814" xr:uid="{00000000-0005-0000-0000-0000273B0000}"/>
    <cellStyle name="Normal 2 3 2 2 2 3 9 3" xfId="21668" xr:uid="{00000000-0005-0000-0000-0000283B0000}"/>
    <cellStyle name="Normal 2 3 2 2 2 4" xfId="118" xr:uid="{00000000-0005-0000-0000-0000293B0000}"/>
    <cellStyle name="Normal 2 3 2 2 2 4 2" xfId="462" xr:uid="{00000000-0005-0000-0000-00002A3B0000}"/>
    <cellStyle name="Normal 2 3 2 2 2 4 2 2" xfId="1168" xr:uid="{00000000-0005-0000-0000-00002B3B0000}"/>
    <cellStyle name="Normal 2 3 2 2 2 4 2 2 2" xfId="2578" xr:uid="{00000000-0005-0000-0000-00002C3B0000}"/>
    <cellStyle name="Normal 2 3 2 2 2 4 2 2 2 2" xfId="5064" xr:uid="{00000000-0005-0000-0000-00002D3B0000}"/>
    <cellStyle name="Normal 2 3 2 2 2 4 2 2 2 2 2" xfId="13210" xr:uid="{00000000-0005-0000-0000-00002E3B0000}"/>
    <cellStyle name="Normal 2 3 2 2 2 4 2 2 2 2 2 2" xfId="29506" xr:uid="{00000000-0005-0000-0000-00002F3B0000}"/>
    <cellStyle name="Normal 2 3 2 2 2 4 2 2 2 2 3" xfId="21360" xr:uid="{00000000-0005-0000-0000-0000303B0000}"/>
    <cellStyle name="Normal 2 3 2 2 2 4 2 2 2 3" xfId="7877" xr:uid="{00000000-0005-0000-0000-0000313B0000}"/>
    <cellStyle name="Normal 2 3 2 2 2 4 2 2 2 3 2" xfId="16023" xr:uid="{00000000-0005-0000-0000-0000323B0000}"/>
    <cellStyle name="Normal 2 3 2 2 2 4 2 2 2 3 2 2" xfId="32319" xr:uid="{00000000-0005-0000-0000-0000333B0000}"/>
    <cellStyle name="Normal 2 3 2 2 2 4 2 2 2 3 3" xfId="24173" xr:uid="{00000000-0005-0000-0000-0000343B0000}"/>
    <cellStyle name="Normal 2 3 2 2 2 4 2 2 2 4" xfId="10724" xr:uid="{00000000-0005-0000-0000-0000353B0000}"/>
    <cellStyle name="Normal 2 3 2 2 2 4 2 2 2 4 2" xfId="27020" xr:uid="{00000000-0005-0000-0000-0000363B0000}"/>
    <cellStyle name="Normal 2 3 2 2 2 4 2 2 2 5" xfId="18874" xr:uid="{00000000-0005-0000-0000-0000373B0000}"/>
    <cellStyle name="Normal 2 3 2 2 2 4 2 2 3" xfId="3846" xr:uid="{00000000-0005-0000-0000-0000383B0000}"/>
    <cellStyle name="Normal 2 3 2 2 2 4 2 2 3 2" xfId="11992" xr:uid="{00000000-0005-0000-0000-0000393B0000}"/>
    <cellStyle name="Normal 2 3 2 2 2 4 2 2 3 2 2" xfId="28288" xr:uid="{00000000-0005-0000-0000-00003A3B0000}"/>
    <cellStyle name="Normal 2 3 2 2 2 4 2 2 3 3" xfId="20142" xr:uid="{00000000-0005-0000-0000-00003B3B0000}"/>
    <cellStyle name="Normal 2 3 2 2 2 4 2 2 4" xfId="6467" xr:uid="{00000000-0005-0000-0000-00003C3B0000}"/>
    <cellStyle name="Normal 2 3 2 2 2 4 2 2 4 2" xfId="14613" xr:uid="{00000000-0005-0000-0000-00003D3B0000}"/>
    <cellStyle name="Normal 2 3 2 2 2 4 2 2 4 2 2" xfId="30909" xr:uid="{00000000-0005-0000-0000-00003E3B0000}"/>
    <cellStyle name="Normal 2 3 2 2 2 4 2 2 4 3" xfId="22763" xr:uid="{00000000-0005-0000-0000-00003F3B0000}"/>
    <cellStyle name="Normal 2 3 2 2 2 4 2 2 5" xfId="9314" xr:uid="{00000000-0005-0000-0000-0000403B0000}"/>
    <cellStyle name="Normal 2 3 2 2 2 4 2 2 5 2" xfId="25610" xr:uid="{00000000-0005-0000-0000-0000413B0000}"/>
    <cellStyle name="Normal 2 3 2 2 2 4 2 2 6" xfId="17464" xr:uid="{00000000-0005-0000-0000-0000423B0000}"/>
    <cellStyle name="Normal 2 3 2 2 2 4 2 3" xfId="1873" xr:uid="{00000000-0005-0000-0000-0000433B0000}"/>
    <cellStyle name="Normal 2 3 2 2 2 4 2 3 2" xfId="4455" xr:uid="{00000000-0005-0000-0000-0000443B0000}"/>
    <cellStyle name="Normal 2 3 2 2 2 4 2 3 2 2" xfId="12601" xr:uid="{00000000-0005-0000-0000-0000453B0000}"/>
    <cellStyle name="Normal 2 3 2 2 2 4 2 3 2 2 2" xfId="28897" xr:uid="{00000000-0005-0000-0000-0000463B0000}"/>
    <cellStyle name="Normal 2 3 2 2 2 4 2 3 2 3" xfId="20751" xr:uid="{00000000-0005-0000-0000-0000473B0000}"/>
    <cellStyle name="Normal 2 3 2 2 2 4 2 3 3" xfId="7172" xr:uid="{00000000-0005-0000-0000-0000483B0000}"/>
    <cellStyle name="Normal 2 3 2 2 2 4 2 3 3 2" xfId="15318" xr:uid="{00000000-0005-0000-0000-0000493B0000}"/>
    <cellStyle name="Normal 2 3 2 2 2 4 2 3 3 2 2" xfId="31614" xr:uid="{00000000-0005-0000-0000-00004A3B0000}"/>
    <cellStyle name="Normal 2 3 2 2 2 4 2 3 3 3" xfId="23468" xr:uid="{00000000-0005-0000-0000-00004B3B0000}"/>
    <cellStyle name="Normal 2 3 2 2 2 4 2 3 4" xfId="10019" xr:uid="{00000000-0005-0000-0000-00004C3B0000}"/>
    <cellStyle name="Normal 2 3 2 2 2 4 2 3 4 2" xfId="26315" xr:uid="{00000000-0005-0000-0000-00004D3B0000}"/>
    <cellStyle name="Normal 2 3 2 2 2 4 2 3 5" xfId="18169" xr:uid="{00000000-0005-0000-0000-00004E3B0000}"/>
    <cellStyle name="Normal 2 3 2 2 2 4 2 4" xfId="3237" xr:uid="{00000000-0005-0000-0000-00004F3B0000}"/>
    <cellStyle name="Normal 2 3 2 2 2 4 2 4 2" xfId="11383" xr:uid="{00000000-0005-0000-0000-0000503B0000}"/>
    <cellStyle name="Normal 2 3 2 2 2 4 2 4 2 2" xfId="27679" xr:uid="{00000000-0005-0000-0000-0000513B0000}"/>
    <cellStyle name="Normal 2 3 2 2 2 4 2 4 3" xfId="19533" xr:uid="{00000000-0005-0000-0000-0000523B0000}"/>
    <cellStyle name="Normal 2 3 2 2 2 4 2 5" xfId="5762" xr:uid="{00000000-0005-0000-0000-0000533B0000}"/>
    <cellStyle name="Normal 2 3 2 2 2 4 2 5 2" xfId="13908" xr:uid="{00000000-0005-0000-0000-0000543B0000}"/>
    <cellStyle name="Normal 2 3 2 2 2 4 2 5 2 2" xfId="30204" xr:uid="{00000000-0005-0000-0000-0000553B0000}"/>
    <cellStyle name="Normal 2 3 2 2 2 4 2 5 3" xfId="22058" xr:uid="{00000000-0005-0000-0000-0000563B0000}"/>
    <cellStyle name="Normal 2 3 2 2 2 4 2 6" xfId="8609" xr:uid="{00000000-0005-0000-0000-0000573B0000}"/>
    <cellStyle name="Normal 2 3 2 2 2 4 2 6 2" xfId="24905" xr:uid="{00000000-0005-0000-0000-0000583B0000}"/>
    <cellStyle name="Normal 2 3 2 2 2 4 2 7" xfId="16759" xr:uid="{00000000-0005-0000-0000-0000593B0000}"/>
    <cellStyle name="Normal 2 3 2 2 2 4 3" xfId="824" xr:uid="{00000000-0005-0000-0000-00005A3B0000}"/>
    <cellStyle name="Normal 2 3 2 2 2 4 3 2" xfId="2234" xr:uid="{00000000-0005-0000-0000-00005B3B0000}"/>
    <cellStyle name="Normal 2 3 2 2 2 4 3 2 2" xfId="4768" xr:uid="{00000000-0005-0000-0000-00005C3B0000}"/>
    <cellStyle name="Normal 2 3 2 2 2 4 3 2 2 2" xfId="12914" xr:uid="{00000000-0005-0000-0000-00005D3B0000}"/>
    <cellStyle name="Normal 2 3 2 2 2 4 3 2 2 2 2" xfId="29210" xr:uid="{00000000-0005-0000-0000-00005E3B0000}"/>
    <cellStyle name="Normal 2 3 2 2 2 4 3 2 2 3" xfId="21064" xr:uid="{00000000-0005-0000-0000-00005F3B0000}"/>
    <cellStyle name="Normal 2 3 2 2 2 4 3 2 3" xfId="7533" xr:uid="{00000000-0005-0000-0000-0000603B0000}"/>
    <cellStyle name="Normal 2 3 2 2 2 4 3 2 3 2" xfId="15679" xr:uid="{00000000-0005-0000-0000-0000613B0000}"/>
    <cellStyle name="Normal 2 3 2 2 2 4 3 2 3 2 2" xfId="31975" xr:uid="{00000000-0005-0000-0000-0000623B0000}"/>
    <cellStyle name="Normal 2 3 2 2 2 4 3 2 3 3" xfId="23829" xr:uid="{00000000-0005-0000-0000-0000633B0000}"/>
    <cellStyle name="Normal 2 3 2 2 2 4 3 2 4" xfId="10380" xr:uid="{00000000-0005-0000-0000-0000643B0000}"/>
    <cellStyle name="Normal 2 3 2 2 2 4 3 2 4 2" xfId="26676" xr:uid="{00000000-0005-0000-0000-0000653B0000}"/>
    <cellStyle name="Normal 2 3 2 2 2 4 3 2 5" xfId="18530" xr:uid="{00000000-0005-0000-0000-0000663B0000}"/>
    <cellStyle name="Normal 2 3 2 2 2 4 3 3" xfId="3550" xr:uid="{00000000-0005-0000-0000-0000673B0000}"/>
    <cellStyle name="Normal 2 3 2 2 2 4 3 3 2" xfId="11696" xr:uid="{00000000-0005-0000-0000-0000683B0000}"/>
    <cellStyle name="Normal 2 3 2 2 2 4 3 3 2 2" xfId="27992" xr:uid="{00000000-0005-0000-0000-0000693B0000}"/>
    <cellStyle name="Normal 2 3 2 2 2 4 3 3 3" xfId="19846" xr:uid="{00000000-0005-0000-0000-00006A3B0000}"/>
    <cellStyle name="Normal 2 3 2 2 2 4 3 4" xfId="6123" xr:uid="{00000000-0005-0000-0000-00006B3B0000}"/>
    <cellStyle name="Normal 2 3 2 2 2 4 3 4 2" xfId="14269" xr:uid="{00000000-0005-0000-0000-00006C3B0000}"/>
    <cellStyle name="Normal 2 3 2 2 2 4 3 4 2 2" xfId="30565" xr:uid="{00000000-0005-0000-0000-00006D3B0000}"/>
    <cellStyle name="Normal 2 3 2 2 2 4 3 4 3" xfId="22419" xr:uid="{00000000-0005-0000-0000-00006E3B0000}"/>
    <cellStyle name="Normal 2 3 2 2 2 4 3 5" xfId="8970" xr:uid="{00000000-0005-0000-0000-00006F3B0000}"/>
    <cellStyle name="Normal 2 3 2 2 2 4 3 5 2" xfId="25266" xr:uid="{00000000-0005-0000-0000-0000703B0000}"/>
    <cellStyle name="Normal 2 3 2 2 2 4 3 6" xfId="17120" xr:uid="{00000000-0005-0000-0000-0000713B0000}"/>
    <cellStyle name="Normal 2 3 2 2 2 4 4" xfId="1529" xr:uid="{00000000-0005-0000-0000-0000723B0000}"/>
    <cellStyle name="Normal 2 3 2 2 2 4 4 2" xfId="4159" xr:uid="{00000000-0005-0000-0000-0000733B0000}"/>
    <cellStyle name="Normal 2 3 2 2 2 4 4 2 2" xfId="12305" xr:uid="{00000000-0005-0000-0000-0000743B0000}"/>
    <cellStyle name="Normal 2 3 2 2 2 4 4 2 2 2" xfId="28601" xr:uid="{00000000-0005-0000-0000-0000753B0000}"/>
    <cellStyle name="Normal 2 3 2 2 2 4 4 2 3" xfId="20455" xr:uid="{00000000-0005-0000-0000-0000763B0000}"/>
    <cellStyle name="Normal 2 3 2 2 2 4 4 3" xfId="6828" xr:uid="{00000000-0005-0000-0000-0000773B0000}"/>
    <cellStyle name="Normal 2 3 2 2 2 4 4 3 2" xfId="14974" xr:uid="{00000000-0005-0000-0000-0000783B0000}"/>
    <cellStyle name="Normal 2 3 2 2 2 4 4 3 2 2" xfId="31270" xr:uid="{00000000-0005-0000-0000-0000793B0000}"/>
    <cellStyle name="Normal 2 3 2 2 2 4 4 3 3" xfId="23124" xr:uid="{00000000-0005-0000-0000-00007A3B0000}"/>
    <cellStyle name="Normal 2 3 2 2 2 4 4 4" xfId="9675" xr:uid="{00000000-0005-0000-0000-00007B3B0000}"/>
    <cellStyle name="Normal 2 3 2 2 2 4 4 4 2" xfId="25971" xr:uid="{00000000-0005-0000-0000-00007C3B0000}"/>
    <cellStyle name="Normal 2 3 2 2 2 4 4 5" xfId="17825" xr:uid="{00000000-0005-0000-0000-00007D3B0000}"/>
    <cellStyle name="Normal 2 3 2 2 2 4 5" xfId="2941" xr:uid="{00000000-0005-0000-0000-00007E3B0000}"/>
    <cellStyle name="Normal 2 3 2 2 2 4 5 2" xfId="11087" xr:uid="{00000000-0005-0000-0000-00007F3B0000}"/>
    <cellStyle name="Normal 2 3 2 2 2 4 5 2 2" xfId="27383" xr:uid="{00000000-0005-0000-0000-0000803B0000}"/>
    <cellStyle name="Normal 2 3 2 2 2 4 5 3" xfId="19237" xr:uid="{00000000-0005-0000-0000-0000813B0000}"/>
    <cellStyle name="Normal 2 3 2 2 2 4 6" xfId="5418" xr:uid="{00000000-0005-0000-0000-0000823B0000}"/>
    <cellStyle name="Normal 2 3 2 2 2 4 6 2" xfId="13564" xr:uid="{00000000-0005-0000-0000-0000833B0000}"/>
    <cellStyle name="Normal 2 3 2 2 2 4 6 2 2" xfId="29860" xr:uid="{00000000-0005-0000-0000-0000843B0000}"/>
    <cellStyle name="Normal 2 3 2 2 2 4 6 3" xfId="21714" xr:uid="{00000000-0005-0000-0000-0000853B0000}"/>
    <cellStyle name="Normal 2 3 2 2 2 4 7" xfId="8265" xr:uid="{00000000-0005-0000-0000-0000863B0000}"/>
    <cellStyle name="Normal 2 3 2 2 2 4 7 2" xfId="24561" xr:uid="{00000000-0005-0000-0000-0000873B0000}"/>
    <cellStyle name="Normal 2 3 2 2 2 4 8" xfId="16415" xr:uid="{00000000-0005-0000-0000-0000883B0000}"/>
    <cellStyle name="Normal 2 3 2 2 2 5" xfId="204" xr:uid="{00000000-0005-0000-0000-0000893B0000}"/>
    <cellStyle name="Normal 2 3 2 2 2 5 2" xfId="548" xr:uid="{00000000-0005-0000-0000-00008A3B0000}"/>
    <cellStyle name="Normal 2 3 2 2 2 5 2 2" xfId="1254" xr:uid="{00000000-0005-0000-0000-00008B3B0000}"/>
    <cellStyle name="Normal 2 3 2 2 2 5 2 2 2" xfId="2664" xr:uid="{00000000-0005-0000-0000-00008C3B0000}"/>
    <cellStyle name="Normal 2 3 2 2 2 5 2 2 2 2" xfId="5138" xr:uid="{00000000-0005-0000-0000-00008D3B0000}"/>
    <cellStyle name="Normal 2 3 2 2 2 5 2 2 2 2 2" xfId="13284" xr:uid="{00000000-0005-0000-0000-00008E3B0000}"/>
    <cellStyle name="Normal 2 3 2 2 2 5 2 2 2 2 2 2" xfId="29580" xr:uid="{00000000-0005-0000-0000-00008F3B0000}"/>
    <cellStyle name="Normal 2 3 2 2 2 5 2 2 2 2 3" xfId="21434" xr:uid="{00000000-0005-0000-0000-0000903B0000}"/>
    <cellStyle name="Normal 2 3 2 2 2 5 2 2 2 3" xfId="7963" xr:uid="{00000000-0005-0000-0000-0000913B0000}"/>
    <cellStyle name="Normal 2 3 2 2 2 5 2 2 2 3 2" xfId="16109" xr:uid="{00000000-0005-0000-0000-0000923B0000}"/>
    <cellStyle name="Normal 2 3 2 2 2 5 2 2 2 3 2 2" xfId="32405" xr:uid="{00000000-0005-0000-0000-0000933B0000}"/>
    <cellStyle name="Normal 2 3 2 2 2 5 2 2 2 3 3" xfId="24259" xr:uid="{00000000-0005-0000-0000-0000943B0000}"/>
    <cellStyle name="Normal 2 3 2 2 2 5 2 2 2 4" xfId="10810" xr:uid="{00000000-0005-0000-0000-0000953B0000}"/>
    <cellStyle name="Normal 2 3 2 2 2 5 2 2 2 4 2" xfId="27106" xr:uid="{00000000-0005-0000-0000-0000963B0000}"/>
    <cellStyle name="Normal 2 3 2 2 2 5 2 2 2 5" xfId="18960" xr:uid="{00000000-0005-0000-0000-0000973B0000}"/>
    <cellStyle name="Normal 2 3 2 2 2 5 2 2 3" xfId="3920" xr:uid="{00000000-0005-0000-0000-0000983B0000}"/>
    <cellStyle name="Normal 2 3 2 2 2 5 2 2 3 2" xfId="12066" xr:uid="{00000000-0005-0000-0000-0000993B0000}"/>
    <cellStyle name="Normal 2 3 2 2 2 5 2 2 3 2 2" xfId="28362" xr:uid="{00000000-0005-0000-0000-00009A3B0000}"/>
    <cellStyle name="Normal 2 3 2 2 2 5 2 2 3 3" xfId="20216" xr:uid="{00000000-0005-0000-0000-00009B3B0000}"/>
    <cellStyle name="Normal 2 3 2 2 2 5 2 2 4" xfId="6553" xr:uid="{00000000-0005-0000-0000-00009C3B0000}"/>
    <cellStyle name="Normal 2 3 2 2 2 5 2 2 4 2" xfId="14699" xr:uid="{00000000-0005-0000-0000-00009D3B0000}"/>
    <cellStyle name="Normal 2 3 2 2 2 5 2 2 4 2 2" xfId="30995" xr:uid="{00000000-0005-0000-0000-00009E3B0000}"/>
    <cellStyle name="Normal 2 3 2 2 2 5 2 2 4 3" xfId="22849" xr:uid="{00000000-0005-0000-0000-00009F3B0000}"/>
    <cellStyle name="Normal 2 3 2 2 2 5 2 2 5" xfId="9400" xr:uid="{00000000-0005-0000-0000-0000A03B0000}"/>
    <cellStyle name="Normal 2 3 2 2 2 5 2 2 5 2" xfId="25696" xr:uid="{00000000-0005-0000-0000-0000A13B0000}"/>
    <cellStyle name="Normal 2 3 2 2 2 5 2 2 6" xfId="17550" xr:uid="{00000000-0005-0000-0000-0000A23B0000}"/>
    <cellStyle name="Normal 2 3 2 2 2 5 2 3" xfId="1959" xr:uid="{00000000-0005-0000-0000-0000A33B0000}"/>
    <cellStyle name="Normal 2 3 2 2 2 5 2 3 2" xfId="4529" xr:uid="{00000000-0005-0000-0000-0000A43B0000}"/>
    <cellStyle name="Normal 2 3 2 2 2 5 2 3 2 2" xfId="12675" xr:uid="{00000000-0005-0000-0000-0000A53B0000}"/>
    <cellStyle name="Normal 2 3 2 2 2 5 2 3 2 2 2" xfId="28971" xr:uid="{00000000-0005-0000-0000-0000A63B0000}"/>
    <cellStyle name="Normal 2 3 2 2 2 5 2 3 2 3" xfId="20825" xr:uid="{00000000-0005-0000-0000-0000A73B0000}"/>
    <cellStyle name="Normal 2 3 2 2 2 5 2 3 3" xfId="7258" xr:uid="{00000000-0005-0000-0000-0000A83B0000}"/>
    <cellStyle name="Normal 2 3 2 2 2 5 2 3 3 2" xfId="15404" xr:uid="{00000000-0005-0000-0000-0000A93B0000}"/>
    <cellStyle name="Normal 2 3 2 2 2 5 2 3 3 2 2" xfId="31700" xr:uid="{00000000-0005-0000-0000-0000AA3B0000}"/>
    <cellStyle name="Normal 2 3 2 2 2 5 2 3 3 3" xfId="23554" xr:uid="{00000000-0005-0000-0000-0000AB3B0000}"/>
    <cellStyle name="Normal 2 3 2 2 2 5 2 3 4" xfId="10105" xr:uid="{00000000-0005-0000-0000-0000AC3B0000}"/>
    <cellStyle name="Normal 2 3 2 2 2 5 2 3 4 2" xfId="26401" xr:uid="{00000000-0005-0000-0000-0000AD3B0000}"/>
    <cellStyle name="Normal 2 3 2 2 2 5 2 3 5" xfId="18255" xr:uid="{00000000-0005-0000-0000-0000AE3B0000}"/>
    <cellStyle name="Normal 2 3 2 2 2 5 2 4" xfId="3311" xr:uid="{00000000-0005-0000-0000-0000AF3B0000}"/>
    <cellStyle name="Normal 2 3 2 2 2 5 2 4 2" xfId="11457" xr:uid="{00000000-0005-0000-0000-0000B03B0000}"/>
    <cellStyle name="Normal 2 3 2 2 2 5 2 4 2 2" xfId="27753" xr:uid="{00000000-0005-0000-0000-0000B13B0000}"/>
    <cellStyle name="Normal 2 3 2 2 2 5 2 4 3" xfId="19607" xr:uid="{00000000-0005-0000-0000-0000B23B0000}"/>
    <cellStyle name="Normal 2 3 2 2 2 5 2 5" xfId="5848" xr:uid="{00000000-0005-0000-0000-0000B33B0000}"/>
    <cellStyle name="Normal 2 3 2 2 2 5 2 5 2" xfId="13994" xr:uid="{00000000-0005-0000-0000-0000B43B0000}"/>
    <cellStyle name="Normal 2 3 2 2 2 5 2 5 2 2" xfId="30290" xr:uid="{00000000-0005-0000-0000-0000B53B0000}"/>
    <cellStyle name="Normal 2 3 2 2 2 5 2 5 3" xfId="22144" xr:uid="{00000000-0005-0000-0000-0000B63B0000}"/>
    <cellStyle name="Normal 2 3 2 2 2 5 2 6" xfId="8695" xr:uid="{00000000-0005-0000-0000-0000B73B0000}"/>
    <cellStyle name="Normal 2 3 2 2 2 5 2 6 2" xfId="24991" xr:uid="{00000000-0005-0000-0000-0000B83B0000}"/>
    <cellStyle name="Normal 2 3 2 2 2 5 2 7" xfId="16845" xr:uid="{00000000-0005-0000-0000-0000B93B0000}"/>
    <cellStyle name="Normal 2 3 2 2 2 5 3" xfId="910" xr:uid="{00000000-0005-0000-0000-0000BA3B0000}"/>
    <cellStyle name="Normal 2 3 2 2 2 5 3 2" xfId="2320" xr:uid="{00000000-0005-0000-0000-0000BB3B0000}"/>
    <cellStyle name="Normal 2 3 2 2 2 5 3 2 2" xfId="4842" xr:uid="{00000000-0005-0000-0000-0000BC3B0000}"/>
    <cellStyle name="Normal 2 3 2 2 2 5 3 2 2 2" xfId="12988" xr:uid="{00000000-0005-0000-0000-0000BD3B0000}"/>
    <cellStyle name="Normal 2 3 2 2 2 5 3 2 2 2 2" xfId="29284" xr:uid="{00000000-0005-0000-0000-0000BE3B0000}"/>
    <cellStyle name="Normal 2 3 2 2 2 5 3 2 2 3" xfId="21138" xr:uid="{00000000-0005-0000-0000-0000BF3B0000}"/>
    <cellStyle name="Normal 2 3 2 2 2 5 3 2 3" xfId="7619" xr:uid="{00000000-0005-0000-0000-0000C03B0000}"/>
    <cellStyle name="Normal 2 3 2 2 2 5 3 2 3 2" xfId="15765" xr:uid="{00000000-0005-0000-0000-0000C13B0000}"/>
    <cellStyle name="Normal 2 3 2 2 2 5 3 2 3 2 2" xfId="32061" xr:uid="{00000000-0005-0000-0000-0000C23B0000}"/>
    <cellStyle name="Normal 2 3 2 2 2 5 3 2 3 3" xfId="23915" xr:uid="{00000000-0005-0000-0000-0000C33B0000}"/>
    <cellStyle name="Normal 2 3 2 2 2 5 3 2 4" xfId="10466" xr:uid="{00000000-0005-0000-0000-0000C43B0000}"/>
    <cellStyle name="Normal 2 3 2 2 2 5 3 2 4 2" xfId="26762" xr:uid="{00000000-0005-0000-0000-0000C53B0000}"/>
    <cellStyle name="Normal 2 3 2 2 2 5 3 2 5" xfId="18616" xr:uid="{00000000-0005-0000-0000-0000C63B0000}"/>
    <cellStyle name="Normal 2 3 2 2 2 5 3 3" xfId="3624" xr:uid="{00000000-0005-0000-0000-0000C73B0000}"/>
    <cellStyle name="Normal 2 3 2 2 2 5 3 3 2" xfId="11770" xr:uid="{00000000-0005-0000-0000-0000C83B0000}"/>
    <cellStyle name="Normal 2 3 2 2 2 5 3 3 2 2" xfId="28066" xr:uid="{00000000-0005-0000-0000-0000C93B0000}"/>
    <cellStyle name="Normal 2 3 2 2 2 5 3 3 3" xfId="19920" xr:uid="{00000000-0005-0000-0000-0000CA3B0000}"/>
    <cellStyle name="Normal 2 3 2 2 2 5 3 4" xfId="6209" xr:uid="{00000000-0005-0000-0000-0000CB3B0000}"/>
    <cellStyle name="Normal 2 3 2 2 2 5 3 4 2" xfId="14355" xr:uid="{00000000-0005-0000-0000-0000CC3B0000}"/>
    <cellStyle name="Normal 2 3 2 2 2 5 3 4 2 2" xfId="30651" xr:uid="{00000000-0005-0000-0000-0000CD3B0000}"/>
    <cellStyle name="Normal 2 3 2 2 2 5 3 4 3" xfId="22505" xr:uid="{00000000-0005-0000-0000-0000CE3B0000}"/>
    <cellStyle name="Normal 2 3 2 2 2 5 3 5" xfId="9056" xr:uid="{00000000-0005-0000-0000-0000CF3B0000}"/>
    <cellStyle name="Normal 2 3 2 2 2 5 3 5 2" xfId="25352" xr:uid="{00000000-0005-0000-0000-0000D03B0000}"/>
    <cellStyle name="Normal 2 3 2 2 2 5 3 6" xfId="17206" xr:uid="{00000000-0005-0000-0000-0000D13B0000}"/>
    <cellStyle name="Normal 2 3 2 2 2 5 4" xfId="1615" xr:uid="{00000000-0005-0000-0000-0000D23B0000}"/>
    <cellStyle name="Normal 2 3 2 2 2 5 4 2" xfId="4233" xr:uid="{00000000-0005-0000-0000-0000D33B0000}"/>
    <cellStyle name="Normal 2 3 2 2 2 5 4 2 2" xfId="12379" xr:uid="{00000000-0005-0000-0000-0000D43B0000}"/>
    <cellStyle name="Normal 2 3 2 2 2 5 4 2 2 2" xfId="28675" xr:uid="{00000000-0005-0000-0000-0000D53B0000}"/>
    <cellStyle name="Normal 2 3 2 2 2 5 4 2 3" xfId="20529" xr:uid="{00000000-0005-0000-0000-0000D63B0000}"/>
    <cellStyle name="Normal 2 3 2 2 2 5 4 3" xfId="6914" xr:uid="{00000000-0005-0000-0000-0000D73B0000}"/>
    <cellStyle name="Normal 2 3 2 2 2 5 4 3 2" xfId="15060" xr:uid="{00000000-0005-0000-0000-0000D83B0000}"/>
    <cellStyle name="Normal 2 3 2 2 2 5 4 3 2 2" xfId="31356" xr:uid="{00000000-0005-0000-0000-0000D93B0000}"/>
    <cellStyle name="Normal 2 3 2 2 2 5 4 3 3" xfId="23210" xr:uid="{00000000-0005-0000-0000-0000DA3B0000}"/>
    <cellStyle name="Normal 2 3 2 2 2 5 4 4" xfId="9761" xr:uid="{00000000-0005-0000-0000-0000DB3B0000}"/>
    <cellStyle name="Normal 2 3 2 2 2 5 4 4 2" xfId="26057" xr:uid="{00000000-0005-0000-0000-0000DC3B0000}"/>
    <cellStyle name="Normal 2 3 2 2 2 5 4 5" xfId="17911" xr:uid="{00000000-0005-0000-0000-0000DD3B0000}"/>
    <cellStyle name="Normal 2 3 2 2 2 5 5" xfId="3015" xr:uid="{00000000-0005-0000-0000-0000DE3B0000}"/>
    <cellStyle name="Normal 2 3 2 2 2 5 5 2" xfId="11161" xr:uid="{00000000-0005-0000-0000-0000DF3B0000}"/>
    <cellStyle name="Normal 2 3 2 2 2 5 5 2 2" xfId="27457" xr:uid="{00000000-0005-0000-0000-0000E03B0000}"/>
    <cellStyle name="Normal 2 3 2 2 2 5 5 3" xfId="19311" xr:uid="{00000000-0005-0000-0000-0000E13B0000}"/>
    <cellStyle name="Normal 2 3 2 2 2 5 6" xfId="5504" xr:uid="{00000000-0005-0000-0000-0000E23B0000}"/>
    <cellStyle name="Normal 2 3 2 2 2 5 6 2" xfId="13650" xr:uid="{00000000-0005-0000-0000-0000E33B0000}"/>
    <cellStyle name="Normal 2 3 2 2 2 5 6 2 2" xfId="29946" xr:uid="{00000000-0005-0000-0000-0000E43B0000}"/>
    <cellStyle name="Normal 2 3 2 2 2 5 6 3" xfId="21800" xr:uid="{00000000-0005-0000-0000-0000E53B0000}"/>
    <cellStyle name="Normal 2 3 2 2 2 5 7" xfId="8351" xr:uid="{00000000-0005-0000-0000-0000E63B0000}"/>
    <cellStyle name="Normal 2 3 2 2 2 5 7 2" xfId="24647" xr:uid="{00000000-0005-0000-0000-0000E73B0000}"/>
    <cellStyle name="Normal 2 3 2 2 2 5 8" xfId="16501" xr:uid="{00000000-0005-0000-0000-0000E83B0000}"/>
    <cellStyle name="Normal 2 3 2 2 2 6" xfId="282" xr:uid="{00000000-0005-0000-0000-0000E93B0000}"/>
    <cellStyle name="Normal 2 3 2 2 2 6 2" xfId="626" xr:uid="{00000000-0005-0000-0000-0000EA3B0000}"/>
    <cellStyle name="Normal 2 3 2 2 2 6 2 2" xfId="1332" xr:uid="{00000000-0005-0000-0000-0000EB3B0000}"/>
    <cellStyle name="Normal 2 3 2 2 2 6 2 2 2" xfId="2742" xr:uid="{00000000-0005-0000-0000-0000EC3B0000}"/>
    <cellStyle name="Normal 2 3 2 2 2 6 2 2 2 2" xfId="5212" xr:uid="{00000000-0005-0000-0000-0000ED3B0000}"/>
    <cellStyle name="Normal 2 3 2 2 2 6 2 2 2 2 2" xfId="13358" xr:uid="{00000000-0005-0000-0000-0000EE3B0000}"/>
    <cellStyle name="Normal 2 3 2 2 2 6 2 2 2 2 2 2" xfId="29654" xr:uid="{00000000-0005-0000-0000-0000EF3B0000}"/>
    <cellStyle name="Normal 2 3 2 2 2 6 2 2 2 2 3" xfId="21508" xr:uid="{00000000-0005-0000-0000-0000F03B0000}"/>
    <cellStyle name="Normal 2 3 2 2 2 6 2 2 2 3" xfId="8041" xr:uid="{00000000-0005-0000-0000-0000F13B0000}"/>
    <cellStyle name="Normal 2 3 2 2 2 6 2 2 2 3 2" xfId="16187" xr:uid="{00000000-0005-0000-0000-0000F23B0000}"/>
    <cellStyle name="Normal 2 3 2 2 2 6 2 2 2 3 2 2" xfId="32483" xr:uid="{00000000-0005-0000-0000-0000F33B0000}"/>
    <cellStyle name="Normal 2 3 2 2 2 6 2 2 2 3 3" xfId="24337" xr:uid="{00000000-0005-0000-0000-0000F43B0000}"/>
    <cellStyle name="Normal 2 3 2 2 2 6 2 2 2 4" xfId="10888" xr:uid="{00000000-0005-0000-0000-0000F53B0000}"/>
    <cellStyle name="Normal 2 3 2 2 2 6 2 2 2 4 2" xfId="27184" xr:uid="{00000000-0005-0000-0000-0000F63B0000}"/>
    <cellStyle name="Normal 2 3 2 2 2 6 2 2 2 5" xfId="19038" xr:uid="{00000000-0005-0000-0000-0000F73B0000}"/>
    <cellStyle name="Normal 2 3 2 2 2 6 2 2 3" xfId="3994" xr:uid="{00000000-0005-0000-0000-0000F83B0000}"/>
    <cellStyle name="Normal 2 3 2 2 2 6 2 2 3 2" xfId="12140" xr:uid="{00000000-0005-0000-0000-0000F93B0000}"/>
    <cellStyle name="Normal 2 3 2 2 2 6 2 2 3 2 2" xfId="28436" xr:uid="{00000000-0005-0000-0000-0000FA3B0000}"/>
    <cellStyle name="Normal 2 3 2 2 2 6 2 2 3 3" xfId="20290" xr:uid="{00000000-0005-0000-0000-0000FB3B0000}"/>
    <cellStyle name="Normal 2 3 2 2 2 6 2 2 4" xfId="6631" xr:uid="{00000000-0005-0000-0000-0000FC3B0000}"/>
    <cellStyle name="Normal 2 3 2 2 2 6 2 2 4 2" xfId="14777" xr:uid="{00000000-0005-0000-0000-0000FD3B0000}"/>
    <cellStyle name="Normal 2 3 2 2 2 6 2 2 4 2 2" xfId="31073" xr:uid="{00000000-0005-0000-0000-0000FE3B0000}"/>
    <cellStyle name="Normal 2 3 2 2 2 6 2 2 4 3" xfId="22927" xr:uid="{00000000-0005-0000-0000-0000FF3B0000}"/>
    <cellStyle name="Normal 2 3 2 2 2 6 2 2 5" xfId="9478" xr:uid="{00000000-0005-0000-0000-0000003C0000}"/>
    <cellStyle name="Normal 2 3 2 2 2 6 2 2 5 2" xfId="25774" xr:uid="{00000000-0005-0000-0000-0000013C0000}"/>
    <cellStyle name="Normal 2 3 2 2 2 6 2 2 6" xfId="17628" xr:uid="{00000000-0005-0000-0000-0000023C0000}"/>
    <cellStyle name="Normal 2 3 2 2 2 6 2 3" xfId="2037" xr:uid="{00000000-0005-0000-0000-0000033C0000}"/>
    <cellStyle name="Normal 2 3 2 2 2 6 2 3 2" xfId="4603" xr:uid="{00000000-0005-0000-0000-0000043C0000}"/>
    <cellStyle name="Normal 2 3 2 2 2 6 2 3 2 2" xfId="12749" xr:uid="{00000000-0005-0000-0000-0000053C0000}"/>
    <cellStyle name="Normal 2 3 2 2 2 6 2 3 2 2 2" xfId="29045" xr:uid="{00000000-0005-0000-0000-0000063C0000}"/>
    <cellStyle name="Normal 2 3 2 2 2 6 2 3 2 3" xfId="20899" xr:uid="{00000000-0005-0000-0000-0000073C0000}"/>
    <cellStyle name="Normal 2 3 2 2 2 6 2 3 3" xfId="7336" xr:uid="{00000000-0005-0000-0000-0000083C0000}"/>
    <cellStyle name="Normal 2 3 2 2 2 6 2 3 3 2" xfId="15482" xr:uid="{00000000-0005-0000-0000-0000093C0000}"/>
    <cellStyle name="Normal 2 3 2 2 2 6 2 3 3 2 2" xfId="31778" xr:uid="{00000000-0005-0000-0000-00000A3C0000}"/>
    <cellStyle name="Normal 2 3 2 2 2 6 2 3 3 3" xfId="23632" xr:uid="{00000000-0005-0000-0000-00000B3C0000}"/>
    <cellStyle name="Normal 2 3 2 2 2 6 2 3 4" xfId="10183" xr:uid="{00000000-0005-0000-0000-00000C3C0000}"/>
    <cellStyle name="Normal 2 3 2 2 2 6 2 3 4 2" xfId="26479" xr:uid="{00000000-0005-0000-0000-00000D3C0000}"/>
    <cellStyle name="Normal 2 3 2 2 2 6 2 3 5" xfId="18333" xr:uid="{00000000-0005-0000-0000-00000E3C0000}"/>
    <cellStyle name="Normal 2 3 2 2 2 6 2 4" xfId="3385" xr:uid="{00000000-0005-0000-0000-00000F3C0000}"/>
    <cellStyle name="Normal 2 3 2 2 2 6 2 4 2" xfId="11531" xr:uid="{00000000-0005-0000-0000-0000103C0000}"/>
    <cellStyle name="Normal 2 3 2 2 2 6 2 4 2 2" xfId="27827" xr:uid="{00000000-0005-0000-0000-0000113C0000}"/>
    <cellStyle name="Normal 2 3 2 2 2 6 2 4 3" xfId="19681" xr:uid="{00000000-0005-0000-0000-0000123C0000}"/>
    <cellStyle name="Normal 2 3 2 2 2 6 2 5" xfId="5926" xr:uid="{00000000-0005-0000-0000-0000133C0000}"/>
    <cellStyle name="Normal 2 3 2 2 2 6 2 5 2" xfId="14072" xr:uid="{00000000-0005-0000-0000-0000143C0000}"/>
    <cellStyle name="Normal 2 3 2 2 2 6 2 5 2 2" xfId="30368" xr:uid="{00000000-0005-0000-0000-0000153C0000}"/>
    <cellStyle name="Normal 2 3 2 2 2 6 2 5 3" xfId="22222" xr:uid="{00000000-0005-0000-0000-0000163C0000}"/>
    <cellStyle name="Normal 2 3 2 2 2 6 2 6" xfId="8773" xr:uid="{00000000-0005-0000-0000-0000173C0000}"/>
    <cellStyle name="Normal 2 3 2 2 2 6 2 6 2" xfId="25069" xr:uid="{00000000-0005-0000-0000-0000183C0000}"/>
    <cellStyle name="Normal 2 3 2 2 2 6 2 7" xfId="16923" xr:uid="{00000000-0005-0000-0000-0000193C0000}"/>
    <cellStyle name="Normal 2 3 2 2 2 6 3" xfId="988" xr:uid="{00000000-0005-0000-0000-00001A3C0000}"/>
    <cellStyle name="Normal 2 3 2 2 2 6 3 2" xfId="2398" xr:uid="{00000000-0005-0000-0000-00001B3C0000}"/>
    <cellStyle name="Normal 2 3 2 2 2 6 3 2 2" xfId="4916" xr:uid="{00000000-0005-0000-0000-00001C3C0000}"/>
    <cellStyle name="Normal 2 3 2 2 2 6 3 2 2 2" xfId="13062" xr:uid="{00000000-0005-0000-0000-00001D3C0000}"/>
    <cellStyle name="Normal 2 3 2 2 2 6 3 2 2 2 2" xfId="29358" xr:uid="{00000000-0005-0000-0000-00001E3C0000}"/>
    <cellStyle name="Normal 2 3 2 2 2 6 3 2 2 3" xfId="21212" xr:uid="{00000000-0005-0000-0000-00001F3C0000}"/>
    <cellStyle name="Normal 2 3 2 2 2 6 3 2 3" xfId="7697" xr:uid="{00000000-0005-0000-0000-0000203C0000}"/>
    <cellStyle name="Normal 2 3 2 2 2 6 3 2 3 2" xfId="15843" xr:uid="{00000000-0005-0000-0000-0000213C0000}"/>
    <cellStyle name="Normal 2 3 2 2 2 6 3 2 3 2 2" xfId="32139" xr:uid="{00000000-0005-0000-0000-0000223C0000}"/>
    <cellStyle name="Normal 2 3 2 2 2 6 3 2 3 3" xfId="23993" xr:uid="{00000000-0005-0000-0000-0000233C0000}"/>
    <cellStyle name="Normal 2 3 2 2 2 6 3 2 4" xfId="10544" xr:uid="{00000000-0005-0000-0000-0000243C0000}"/>
    <cellStyle name="Normal 2 3 2 2 2 6 3 2 4 2" xfId="26840" xr:uid="{00000000-0005-0000-0000-0000253C0000}"/>
    <cellStyle name="Normal 2 3 2 2 2 6 3 2 5" xfId="18694" xr:uid="{00000000-0005-0000-0000-0000263C0000}"/>
    <cellStyle name="Normal 2 3 2 2 2 6 3 3" xfId="3698" xr:uid="{00000000-0005-0000-0000-0000273C0000}"/>
    <cellStyle name="Normal 2 3 2 2 2 6 3 3 2" xfId="11844" xr:uid="{00000000-0005-0000-0000-0000283C0000}"/>
    <cellStyle name="Normal 2 3 2 2 2 6 3 3 2 2" xfId="28140" xr:uid="{00000000-0005-0000-0000-0000293C0000}"/>
    <cellStyle name="Normal 2 3 2 2 2 6 3 3 3" xfId="19994" xr:uid="{00000000-0005-0000-0000-00002A3C0000}"/>
    <cellStyle name="Normal 2 3 2 2 2 6 3 4" xfId="6287" xr:uid="{00000000-0005-0000-0000-00002B3C0000}"/>
    <cellStyle name="Normal 2 3 2 2 2 6 3 4 2" xfId="14433" xr:uid="{00000000-0005-0000-0000-00002C3C0000}"/>
    <cellStyle name="Normal 2 3 2 2 2 6 3 4 2 2" xfId="30729" xr:uid="{00000000-0005-0000-0000-00002D3C0000}"/>
    <cellStyle name="Normal 2 3 2 2 2 6 3 4 3" xfId="22583" xr:uid="{00000000-0005-0000-0000-00002E3C0000}"/>
    <cellStyle name="Normal 2 3 2 2 2 6 3 5" xfId="9134" xr:uid="{00000000-0005-0000-0000-00002F3C0000}"/>
    <cellStyle name="Normal 2 3 2 2 2 6 3 5 2" xfId="25430" xr:uid="{00000000-0005-0000-0000-0000303C0000}"/>
    <cellStyle name="Normal 2 3 2 2 2 6 3 6" xfId="17284" xr:uid="{00000000-0005-0000-0000-0000313C0000}"/>
    <cellStyle name="Normal 2 3 2 2 2 6 4" xfId="1693" xr:uid="{00000000-0005-0000-0000-0000323C0000}"/>
    <cellStyle name="Normal 2 3 2 2 2 6 4 2" xfId="4307" xr:uid="{00000000-0005-0000-0000-0000333C0000}"/>
    <cellStyle name="Normal 2 3 2 2 2 6 4 2 2" xfId="12453" xr:uid="{00000000-0005-0000-0000-0000343C0000}"/>
    <cellStyle name="Normal 2 3 2 2 2 6 4 2 2 2" xfId="28749" xr:uid="{00000000-0005-0000-0000-0000353C0000}"/>
    <cellStyle name="Normal 2 3 2 2 2 6 4 2 3" xfId="20603" xr:uid="{00000000-0005-0000-0000-0000363C0000}"/>
    <cellStyle name="Normal 2 3 2 2 2 6 4 3" xfId="6992" xr:uid="{00000000-0005-0000-0000-0000373C0000}"/>
    <cellStyle name="Normal 2 3 2 2 2 6 4 3 2" xfId="15138" xr:uid="{00000000-0005-0000-0000-0000383C0000}"/>
    <cellStyle name="Normal 2 3 2 2 2 6 4 3 2 2" xfId="31434" xr:uid="{00000000-0005-0000-0000-0000393C0000}"/>
    <cellStyle name="Normal 2 3 2 2 2 6 4 3 3" xfId="23288" xr:uid="{00000000-0005-0000-0000-00003A3C0000}"/>
    <cellStyle name="Normal 2 3 2 2 2 6 4 4" xfId="9839" xr:uid="{00000000-0005-0000-0000-00003B3C0000}"/>
    <cellStyle name="Normal 2 3 2 2 2 6 4 4 2" xfId="26135" xr:uid="{00000000-0005-0000-0000-00003C3C0000}"/>
    <cellStyle name="Normal 2 3 2 2 2 6 4 5" xfId="17989" xr:uid="{00000000-0005-0000-0000-00003D3C0000}"/>
    <cellStyle name="Normal 2 3 2 2 2 6 5" xfId="3089" xr:uid="{00000000-0005-0000-0000-00003E3C0000}"/>
    <cellStyle name="Normal 2 3 2 2 2 6 5 2" xfId="11235" xr:uid="{00000000-0005-0000-0000-00003F3C0000}"/>
    <cellStyle name="Normal 2 3 2 2 2 6 5 2 2" xfId="27531" xr:uid="{00000000-0005-0000-0000-0000403C0000}"/>
    <cellStyle name="Normal 2 3 2 2 2 6 5 3" xfId="19385" xr:uid="{00000000-0005-0000-0000-0000413C0000}"/>
    <cellStyle name="Normal 2 3 2 2 2 6 6" xfId="5582" xr:uid="{00000000-0005-0000-0000-0000423C0000}"/>
    <cellStyle name="Normal 2 3 2 2 2 6 6 2" xfId="13728" xr:uid="{00000000-0005-0000-0000-0000433C0000}"/>
    <cellStyle name="Normal 2 3 2 2 2 6 6 2 2" xfId="30024" xr:uid="{00000000-0005-0000-0000-0000443C0000}"/>
    <cellStyle name="Normal 2 3 2 2 2 6 6 3" xfId="21878" xr:uid="{00000000-0005-0000-0000-0000453C0000}"/>
    <cellStyle name="Normal 2 3 2 2 2 6 7" xfId="8429" xr:uid="{00000000-0005-0000-0000-0000463C0000}"/>
    <cellStyle name="Normal 2 3 2 2 2 6 7 2" xfId="24725" xr:uid="{00000000-0005-0000-0000-0000473C0000}"/>
    <cellStyle name="Normal 2 3 2 2 2 6 8" xfId="16579" xr:uid="{00000000-0005-0000-0000-0000483C0000}"/>
    <cellStyle name="Normal 2 3 2 2 2 7" xfId="372" xr:uid="{00000000-0005-0000-0000-0000493C0000}"/>
    <cellStyle name="Normal 2 3 2 2 2 7 2" xfId="1078" xr:uid="{00000000-0005-0000-0000-00004A3C0000}"/>
    <cellStyle name="Normal 2 3 2 2 2 7 2 2" xfId="2488" xr:uid="{00000000-0005-0000-0000-00004B3C0000}"/>
    <cellStyle name="Normal 2 3 2 2 2 7 2 2 2" xfId="4990" xr:uid="{00000000-0005-0000-0000-00004C3C0000}"/>
    <cellStyle name="Normal 2 3 2 2 2 7 2 2 2 2" xfId="13136" xr:uid="{00000000-0005-0000-0000-00004D3C0000}"/>
    <cellStyle name="Normal 2 3 2 2 2 7 2 2 2 2 2" xfId="29432" xr:uid="{00000000-0005-0000-0000-00004E3C0000}"/>
    <cellStyle name="Normal 2 3 2 2 2 7 2 2 2 3" xfId="21286" xr:uid="{00000000-0005-0000-0000-00004F3C0000}"/>
    <cellStyle name="Normal 2 3 2 2 2 7 2 2 3" xfId="7787" xr:uid="{00000000-0005-0000-0000-0000503C0000}"/>
    <cellStyle name="Normal 2 3 2 2 2 7 2 2 3 2" xfId="15933" xr:uid="{00000000-0005-0000-0000-0000513C0000}"/>
    <cellStyle name="Normal 2 3 2 2 2 7 2 2 3 2 2" xfId="32229" xr:uid="{00000000-0005-0000-0000-0000523C0000}"/>
    <cellStyle name="Normal 2 3 2 2 2 7 2 2 3 3" xfId="24083" xr:uid="{00000000-0005-0000-0000-0000533C0000}"/>
    <cellStyle name="Normal 2 3 2 2 2 7 2 2 4" xfId="10634" xr:uid="{00000000-0005-0000-0000-0000543C0000}"/>
    <cellStyle name="Normal 2 3 2 2 2 7 2 2 4 2" xfId="26930" xr:uid="{00000000-0005-0000-0000-0000553C0000}"/>
    <cellStyle name="Normal 2 3 2 2 2 7 2 2 5" xfId="18784" xr:uid="{00000000-0005-0000-0000-0000563C0000}"/>
    <cellStyle name="Normal 2 3 2 2 2 7 2 3" xfId="3772" xr:uid="{00000000-0005-0000-0000-0000573C0000}"/>
    <cellStyle name="Normal 2 3 2 2 2 7 2 3 2" xfId="11918" xr:uid="{00000000-0005-0000-0000-0000583C0000}"/>
    <cellStyle name="Normal 2 3 2 2 2 7 2 3 2 2" xfId="28214" xr:uid="{00000000-0005-0000-0000-0000593C0000}"/>
    <cellStyle name="Normal 2 3 2 2 2 7 2 3 3" xfId="20068" xr:uid="{00000000-0005-0000-0000-00005A3C0000}"/>
    <cellStyle name="Normal 2 3 2 2 2 7 2 4" xfId="6377" xr:uid="{00000000-0005-0000-0000-00005B3C0000}"/>
    <cellStyle name="Normal 2 3 2 2 2 7 2 4 2" xfId="14523" xr:uid="{00000000-0005-0000-0000-00005C3C0000}"/>
    <cellStyle name="Normal 2 3 2 2 2 7 2 4 2 2" xfId="30819" xr:uid="{00000000-0005-0000-0000-00005D3C0000}"/>
    <cellStyle name="Normal 2 3 2 2 2 7 2 4 3" xfId="22673" xr:uid="{00000000-0005-0000-0000-00005E3C0000}"/>
    <cellStyle name="Normal 2 3 2 2 2 7 2 5" xfId="9224" xr:uid="{00000000-0005-0000-0000-00005F3C0000}"/>
    <cellStyle name="Normal 2 3 2 2 2 7 2 5 2" xfId="25520" xr:uid="{00000000-0005-0000-0000-0000603C0000}"/>
    <cellStyle name="Normal 2 3 2 2 2 7 2 6" xfId="17374" xr:uid="{00000000-0005-0000-0000-0000613C0000}"/>
    <cellStyle name="Normal 2 3 2 2 2 7 3" xfId="1783" xr:uid="{00000000-0005-0000-0000-0000623C0000}"/>
    <cellStyle name="Normal 2 3 2 2 2 7 3 2" xfId="4381" xr:uid="{00000000-0005-0000-0000-0000633C0000}"/>
    <cellStyle name="Normal 2 3 2 2 2 7 3 2 2" xfId="12527" xr:uid="{00000000-0005-0000-0000-0000643C0000}"/>
    <cellStyle name="Normal 2 3 2 2 2 7 3 2 2 2" xfId="28823" xr:uid="{00000000-0005-0000-0000-0000653C0000}"/>
    <cellStyle name="Normal 2 3 2 2 2 7 3 2 3" xfId="20677" xr:uid="{00000000-0005-0000-0000-0000663C0000}"/>
    <cellStyle name="Normal 2 3 2 2 2 7 3 3" xfId="7082" xr:uid="{00000000-0005-0000-0000-0000673C0000}"/>
    <cellStyle name="Normal 2 3 2 2 2 7 3 3 2" xfId="15228" xr:uid="{00000000-0005-0000-0000-0000683C0000}"/>
    <cellStyle name="Normal 2 3 2 2 2 7 3 3 2 2" xfId="31524" xr:uid="{00000000-0005-0000-0000-0000693C0000}"/>
    <cellStyle name="Normal 2 3 2 2 2 7 3 3 3" xfId="23378" xr:uid="{00000000-0005-0000-0000-00006A3C0000}"/>
    <cellStyle name="Normal 2 3 2 2 2 7 3 4" xfId="9929" xr:uid="{00000000-0005-0000-0000-00006B3C0000}"/>
    <cellStyle name="Normal 2 3 2 2 2 7 3 4 2" xfId="26225" xr:uid="{00000000-0005-0000-0000-00006C3C0000}"/>
    <cellStyle name="Normal 2 3 2 2 2 7 3 5" xfId="18079" xr:uid="{00000000-0005-0000-0000-00006D3C0000}"/>
    <cellStyle name="Normal 2 3 2 2 2 7 4" xfId="3163" xr:uid="{00000000-0005-0000-0000-00006E3C0000}"/>
    <cellStyle name="Normal 2 3 2 2 2 7 4 2" xfId="11309" xr:uid="{00000000-0005-0000-0000-00006F3C0000}"/>
    <cellStyle name="Normal 2 3 2 2 2 7 4 2 2" xfId="27605" xr:uid="{00000000-0005-0000-0000-0000703C0000}"/>
    <cellStyle name="Normal 2 3 2 2 2 7 4 3" xfId="19459" xr:uid="{00000000-0005-0000-0000-0000713C0000}"/>
    <cellStyle name="Normal 2 3 2 2 2 7 5" xfId="5672" xr:uid="{00000000-0005-0000-0000-0000723C0000}"/>
    <cellStyle name="Normal 2 3 2 2 2 7 5 2" xfId="13818" xr:uid="{00000000-0005-0000-0000-0000733C0000}"/>
    <cellStyle name="Normal 2 3 2 2 2 7 5 2 2" xfId="30114" xr:uid="{00000000-0005-0000-0000-0000743C0000}"/>
    <cellStyle name="Normal 2 3 2 2 2 7 5 3" xfId="21968" xr:uid="{00000000-0005-0000-0000-0000753C0000}"/>
    <cellStyle name="Normal 2 3 2 2 2 7 6" xfId="8519" xr:uid="{00000000-0005-0000-0000-0000763C0000}"/>
    <cellStyle name="Normal 2 3 2 2 2 7 6 2" xfId="24815" xr:uid="{00000000-0005-0000-0000-0000773C0000}"/>
    <cellStyle name="Normal 2 3 2 2 2 7 7" xfId="16669" xr:uid="{00000000-0005-0000-0000-0000783C0000}"/>
    <cellStyle name="Normal 2 3 2 2 2 8" xfId="734" xr:uid="{00000000-0005-0000-0000-0000793C0000}"/>
    <cellStyle name="Normal 2 3 2 2 2 8 2" xfId="2144" xr:uid="{00000000-0005-0000-0000-00007A3C0000}"/>
    <cellStyle name="Normal 2 3 2 2 2 8 2 2" xfId="4694" xr:uid="{00000000-0005-0000-0000-00007B3C0000}"/>
    <cellStyle name="Normal 2 3 2 2 2 8 2 2 2" xfId="12840" xr:uid="{00000000-0005-0000-0000-00007C3C0000}"/>
    <cellStyle name="Normal 2 3 2 2 2 8 2 2 2 2" xfId="29136" xr:uid="{00000000-0005-0000-0000-00007D3C0000}"/>
    <cellStyle name="Normal 2 3 2 2 2 8 2 2 3" xfId="20990" xr:uid="{00000000-0005-0000-0000-00007E3C0000}"/>
    <cellStyle name="Normal 2 3 2 2 2 8 2 3" xfId="7443" xr:uid="{00000000-0005-0000-0000-00007F3C0000}"/>
    <cellStyle name="Normal 2 3 2 2 2 8 2 3 2" xfId="15589" xr:uid="{00000000-0005-0000-0000-0000803C0000}"/>
    <cellStyle name="Normal 2 3 2 2 2 8 2 3 2 2" xfId="31885" xr:uid="{00000000-0005-0000-0000-0000813C0000}"/>
    <cellStyle name="Normal 2 3 2 2 2 8 2 3 3" xfId="23739" xr:uid="{00000000-0005-0000-0000-0000823C0000}"/>
    <cellStyle name="Normal 2 3 2 2 2 8 2 4" xfId="10290" xr:uid="{00000000-0005-0000-0000-0000833C0000}"/>
    <cellStyle name="Normal 2 3 2 2 2 8 2 4 2" xfId="26586" xr:uid="{00000000-0005-0000-0000-0000843C0000}"/>
    <cellStyle name="Normal 2 3 2 2 2 8 2 5" xfId="18440" xr:uid="{00000000-0005-0000-0000-0000853C0000}"/>
    <cellStyle name="Normal 2 3 2 2 2 8 3" xfId="3476" xr:uid="{00000000-0005-0000-0000-0000863C0000}"/>
    <cellStyle name="Normal 2 3 2 2 2 8 3 2" xfId="11622" xr:uid="{00000000-0005-0000-0000-0000873C0000}"/>
    <cellStyle name="Normal 2 3 2 2 2 8 3 2 2" xfId="27918" xr:uid="{00000000-0005-0000-0000-0000883C0000}"/>
    <cellStyle name="Normal 2 3 2 2 2 8 3 3" xfId="19772" xr:uid="{00000000-0005-0000-0000-0000893C0000}"/>
    <cellStyle name="Normal 2 3 2 2 2 8 4" xfId="6033" xr:uid="{00000000-0005-0000-0000-00008A3C0000}"/>
    <cellStyle name="Normal 2 3 2 2 2 8 4 2" xfId="14179" xr:uid="{00000000-0005-0000-0000-00008B3C0000}"/>
    <cellStyle name="Normal 2 3 2 2 2 8 4 2 2" xfId="30475" xr:uid="{00000000-0005-0000-0000-00008C3C0000}"/>
    <cellStyle name="Normal 2 3 2 2 2 8 4 3" xfId="22329" xr:uid="{00000000-0005-0000-0000-00008D3C0000}"/>
    <cellStyle name="Normal 2 3 2 2 2 8 5" xfId="8880" xr:uid="{00000000-0005-0000-0000-00008E3C0000}"/>
    <cellStyle name="Normal 2 3 2 2 2 8 5 2" xfId="25176" xr:uid="{00000000-0005-0000-0000-00008F3C0000}"/>
    <cellStyle name="Normal 2 3 2 2 2 8 6" xfId="17030" xr:uid="{00000000-0005-0000-0000-0000903C0000}"/>
    <cellStyle name="Normal 2 3 2 2 2 9" xfId="1439" xr:uid="{00000000-0005-0000-0000-0000913C0000}"/>
    <cellStyle name="Normal 2 3 2 2 2 9 2" xfId="4085" xr:uid="{00000000-0005-0000-0000-0000923C0000}"/>
    <cellStyle name="Normal 2 3 2 2 2 9 2 2" xfId="12231" xr:uid="{00000000-0005-0000-0000-0000933C0000}"/>
    <cellStyle name="Normal 2 3 2 2 2 9 2 2 2" xfId="28527" xr:uid="{00000000-0005-0000-0000-0000943C0000}"/>
    <cellStyle name="Normal 2 3 2 2 2 9 2 3" xfId="20381" xr:uid="{00000000-0005-0000-0000-0000953C0000}"/>
    <cellStyle name="Normal 2 3 2 2 2 9 3" xfId="6738" xr:uid="{00000000-0005-0000-0000-0000963C0000}"/>
    <cellStyle name="Normal 2 3 2 2 2 9 3 2" xfId="14884" xr:uid="{00000000-0005-0000-0000-0000973C0000}"/>
    <cellStyle name="Normal 2 3 2 2 2 9 3 2 2" xfId="31180" xr:uid="{00000000-0005-0000-0000-0000983C0000}"/>
    <cellStyle name="Normal 2 3 2 2 2 9 3 3" xfId="23034" xr:uid="{00000000-0005-0000-0000-0000993C0000}"/>
    <cellStyle name="Normal 2 3 2 2 2 9 4" xfId="9585" xr:uid="{00000000-0005-0000-0000-00009A3C0000}"/>
    <cellStyle name="Normal 2 3 2 2 2 9 4 2" xfId="25881" xr:uid="{00000000-0005-0000-0000-00009B3C0000}"/>
    <cellStyle name="Normal 2 3 2 2 2 9 5" xfId="17735" xr:uid="{00000000-0005-0000-0000-00009C3C0000}"/>
    <cellStyle name="Normal 2 3 2 2 3" xfId="39" xr:uid="{00000000-0005-0000-0000-00009D3C0000}"/>
    <cellStyle name="Normal 2 3 2 2 3 10" xfId="5339" xr:uid="{00000000-0005-0000-0000-00009E3C0000}"/>
    <cellStyle name="Normal 2 3 2 2 3 10 2" xfId="13485" xr:uid="{00000000-0005-0000-0000-00009F3C0000}"/>
    <cellStyle name="Normal 2 3 2 2 3 10 2 2" xfId="29781" xr:uid="{00000000-0005-0000-0000-0000A03C0000}"/>
    <cellStyle name="Normal 2 3 2 2 3 10 3" xfId="21635" xr:uid="{00000000-0005-0000-0000-0000A13C0000}"/>
    <cellStyle name="Normal 2 3 2 2 3 11" xfId="8186" xr:uid="{00000000-0005-0000-0000-0000A23C0000}"/>
    <cellStyle name="Normal 2 3 2 2 3 11 2" xfId="24482" xr:uid="{00000000-0005-0000-0000-0000A33C0000}"/>
    <cellStyle name="Normal 2 3 2 2 3 12" xfId="16336" xr:uid="{00000000-0005-0000-0000-0000A43C0000}"/>
    <cellStyle name="Normal 2 3 2 2 3 2" xfId="83" xr:uid="{00000000-0005-0000-0000-0000A53C0000}"/>
    <cellStyle name="Normal 2 3 2 2 3 2 10" xfId="8230" xr:uid="{00000000-0005-0000-0000-0000A63C0000}"/>
    <cellStyle name="Normal 2 3 2 2 3 2 10 2" xfId="24526" xr:uid="{00000000-0005-0000-0000-0000A73C0000}"/>
    <cellStyle name="Normal 2 3 2 2 3 2 11" xfId="16380" xr:uid="{00000000-0005-0000-0000-0000A83C0000}"/>
    <cellStyle name="Normal 2 3 2 2 3 2 2" xfId="173" xr:uid="{00000000-0005-0000-0000-0000A93C0000}"/>
    <cellStyle name="Normal 2 3 2 2 3 2 2 2" xfId="517" xr:uid="{00000000-0005-0000-0000-0000AA3C0000}"/>
    <cellStyle name="Normal 2 3 2 2 3 2 2 2 2" xfId="1223" xr:uid="{00000000-0005-0000-0000-0000AB3C0000}"/>
    <cellStyle name="Normal 2 3 2 2 3 2 2 2 2 2" xfId="2633" xr:uid="{00000000-0005-0000-0000-0000AC3C0000}"/>
    <cellStyle name="Normal 2 3 2 2 3 2 2 2 2 2 2" xfId="5109" xr:uid="{00000000-0005-0000-0000-0000AD3C0000}"/>
    <cellStyle name="Normal 2 3 2 2 3 2 2 2 2 2 2 2" xfId="13255" xr:uid="{00000000-0005-0000-0000-0000AE3C0000}"/>
    <cellStyle name="Normal 2 3 2 2 3 2 2 2 2 2 2 2 2" xfId="29551" xr:uid="{00000000-0005-0000-0000-0000AF3C0000}"/>
    <cellStyle name="Normal 2 3 2 2 3 2 2 2 2 2 2 3" xfId="21405" xr:uid="{00000000-0005-0000-0000-0000B03C0000}"/>
    <cellStyle name="Normal 2 3 2 2 3 2 2 2 2 2 3" xfId="7932" xr:uid="{00000000-0005-0000-0000-0000B13C0000}"/>
    <cellStyle name="Normal 2 3 2 2 3 2 2 2 2 2 3 2" xfId="16078" xr:uid="{00000000-0005-0000-0000-0000B23C0000}"/>
    <cellStyle name="Normal 2 3 2 2 3 2 2 2 2 2 3 2 2" xfId="32374" xr:uid="{00000000-0005-0000-0000-0000B33C0000}"/>
    <cellStyle name="Normal 2 3 2 2 3 2 2 2 2 2 3 3" xfId="24228" xr:uid="{00000000-0005-0000-0000-0000B43C0000}"/>
    <cellStyle name="Normal 2 3 2 2 3 2 2 2 2 2 4" xfId="10779" xr:uid="{00000000-0005-0000-0000-0000B53C0000}"/>
    <cellStyle name="Normal 2 3 2 2 3 2 2 2 2 2 4 2" xfId="27075" xr:uid="{00000000-0005-0000-0000-0000B63C0000}"/>
    <cellStyle name="Normal 2 3 2 2 3 2 2 2 2 2 5" xfId="18929" xr:uid="{00000000-0005-0000-0000-0000B73C0000}"/>
    <cellStyle name="Normal 2 3 2 2 3 2 2 2 2 3" xfId="3891" xr:uid="{00000000-0005-0000-0000-0000B83C0000}"/>
    <cellStyle name="Normal 2 3 2 2 3 2 2 2 2 3 2" xfId="12037" xr:uid="{00000000-0005-0000-0000-0000B93C0000}"/>
    <cellStyle name="Normal 2 3 2 2 3 2 2 2 2 3 2 2" xfId="28333" xr:uid="{00000000-0005-0000-0000-0000BA3C0000}"/>
    <cellStyle name="Normal 2 3 2 2 3 2 2 2 2 3 3" xfId="20187" xr:uid="{00000000-0005-0000-0000-0000BB3C0000}"/>
    <cellStyle name="Normal 2 3 2 2 3 2 2 2 2 4" xfId="6522" xr:uid="{00000000-0005-0000-0000-0000BC3C0000}"/>
    <cellStyle name="Normal 2 3 2 2 3 2 2 2 2 4 2" xfId="14668" xr:uid="{00000000-0005-0000-0000-0000BD3C0000}"/>
    <cellStyle name="Normal 2 3 2 2 3 2 2 2 2 4 2 2" xfId="30964" xr:uid="{00000000-0005-0000-0000-0000BE3C0000}"/>
    <cellStyle name="Normal 2 3 2 2 3 2 2 2 2 4 3" xfId="22818" xr:uid="{00000000-0005-0000-0000-0000BF3C0000}"/>
    <cellStyle name="Normal 2 3 2 2 3 2 2 2 2 5" xfId="9369" xr:uid="{00000000-0005-0000-0000-0000C03C0000}"/>
    <cellStyle name="Normal 2 3 2 2 3 2 2 2 2 5 2" xfId="25665" xr:uid="{00000000-0005-0000-0000-0000C13C0000}"/>
    <cellStyle name="Normal 2 3 2 2 3 2 2 2 2 6" xfId="17519" xr:uid="{00000000-0005-0000-0000-0000C23C0000}"/>
    <cellStyle name="Normal 2 3 2 2 3 2 2 2 3" xfId="1928" xr:uid="{00000000-0005-0000-0000-0000C33C0000}"/>
    <cellStyle name="Normal 2 3 2 2 3 2 2 2 3 2" xfId="4500" xr:uid="{00000000-0005-0000-0000-0000C43C0000}"/>
    <cellStyle name="Normal 2 3 2 2 3 2 2 2 3 2 2" xfId="12646" xr:uid="{00000000-0005-0000-0000-0000C53C0000}"/>
    <cellStyle name="Normal 2 3 2 2 3 2 2 2 3 2 2 2" xfId="28942" xr:uid="{00000000-0005-0000-0000-0000C63C0000}"/>
    <cellStyle name="Normal 2 3 2 2 3 2 2 2 3 2 3" xfId="20796" xr:uid="{00000000-0005-0000-0000-0000C73C0000}"/>
    <cellStyle name="Normal 2 3 2 2 3 2 2 2 3 3" xfId="7227" xr:uid="{00000000-0005-0000-0000-0000C83C0000}"/>
    <cellStyle name="Normal 2 3 2 2 3 2 2 2 3 3 2" xfId="15373" xr:uid="{00000000-0005-0000-0000-0000C93C0000}"/>
    <cellStyle name="Normal 2 3 2 2 3 2 2 2 3 3 2 2" xfId="31669" xr:uid="{00000000-0005-0000-0000-0000CA3C0000}"/>
    <cellStyle name="Normal 2 3 2 2 3 2 2 2 3 3 3" xfId="23523" xr:uid="{00000000-0005-0000-0000-0000CB3C0000}"/>
    <cellStyle name="Normal 2 3 2 2 3 2 2 2 3 4" xfId="10074" xr:uid="{00000000-0005-0000-0000-0000CC3C0000}"/>
    <cellStyle name="Normal 2 3 2 2 3 2 2 2 3 4 2" xfId="26370" xr:uid="{00000000-0005-0000-0000-0000CD3C0000}"/>
    <cellStyle name="Normal 2 3 2 2 3 2 2 2 3 5" xfId="18224" xr:uid="{00000000-0005-0000-0000-0000CE3C0000}"/>
    <cellStyle name="Normal 2 3 2 2 3 2 2 2 4" xfId="3282" xr:uid="{00000000-0005-0000-0000-0000CF3C0000}"/>
    <cellStyle name="Normal 2 3 2 2 3 2 2 2 4 2" xfId="11428" xr:uid="{00000000-0005-0000-0000-0000D03C0000}"/>
    <cellStyle name="Normal 2 3 2 2 3 2 2 2 4 2 2" xfId="27724" xr:uid="{00000000-0005-0000-0000-0000D13C0000}"/>
    <cellStyle name="Normal 2 3 2 2 3 2 2 2 4 3" xfId="19578" xr:uid="{00000000-0005-0000-0000-0000D23C0000}"/>
    <cellStyle name="Normal 2 3 2 2 3 2 2 2 5" xfId="5817" xr:uid="{00000000-0005-0000-0000-0000D33C0000}"/>
    <cellStyle name="Normal 2 3 2 2 3 2 2 2 5 2" xfId="13963" xr:uid="{00000000-0005-0000-0000-0000D43C0000}"/>
    <cellStyle name="Normal 2 3 2 2 3 2 2 2 5 2 2" xfId="30259" xr:uid="{00000000-0005-0000-0000-0000D53C0000}"/>
    <cellStyle name="Normal 2 3 2 2 3 2 2 2 5 3" xfId="22113" xr:uid="{00000000-0005-0000-0000-0000D63C0000}"/>
    <cellStyle name="Normal 2 3 2 2 3 2 2 2 6" xfId="8664" xr:uid="{00000000-0005-0000-0000-0000D73C0000}"/>
    <cellStyle name="Normal 2 3 2 2 3 2 2 2 6 2" xfId="24960" xr:uid="{00000000-0005-0000-0000-0000D83C0000}"/>
    <cellStyle name="Normal 2 3 2 2 3 2 2 2 7" xfId="16814" xr:uid="{00000000-0005-0000-0000-0000D93C0000}"/>
    <cellStyle name="Normal 2 3 2 2 3 2 2 3" xfId="879" xr:uid="{00000000-0005-0000-0000-0000DA3C0000}"/>
    <cellStyle name="Normal 2 3 2 2 3 2 2 3 2" xfId="2289" xr:uid="{00000000-0005-0000-0000-0000DB3C0000}"/>
    <cellStyle name="Normal 2 3 2 2 3 2 2 3 2 2" xfId="4813" xr:uid="{00000000-0005-0000-0000-0000DC3C0000}"/>
    <cellStyle name="Normal 2 3 2 2 3 2 2 3 2 2 2" xfId="12959" xr:uid="{00000000-0005-0000-0000-0000DD3C0000}"/>
    <cellStyle name="Normal 2 3 2 2 3 2 2 3 2 2 2 2" xfId="29255" xr:uid="{00000000-0005-0000-0000-0000DE3C0000}"/>
    <cellStyle name="Normal 2 3 2 2 3 2 2 3 2 2 3" xfId="21109" xr:uid="{00000000-0005-0000-0000-0000DF3C0000}"/>
    <cellStyle name="Normal 2 3 2 2 3 2 2 3 2 3" xfId="7588" xr:uid="{00000000-0005-0000-0000-0000E03C0000}"/>
    <cellStyle name="Normal 2 3 2 2 3 2 2 3 2 3 2" xfId="15734" xr:uid="{00000000-0005-0000-0000-0000E13C0000}"/>
    <cellStyle name="Normal 2 3 2 2 3 2 2 3 2 3 2 2" xfId="32030" xr:uid="{00000000-0005-0000-0000-0000E23C0000}"/>
    <cellStyle name="Normal 2 3 2 2 3 2 2 3 2 3 3" xfId="23884" xr:uid="{00000000-0005-0000-0000-0000E33C0000}"/>
    <cellStyle name="Normal 2 3 2 2 3 2 2 3 2 4" xfId="10435" xr:uid="{00000000-0005-0000-0000-0000E43C0000}"/>
    <cellStyle name="Normal 2 3 2 2 3 2 2 3 2 4 2" xfId="26731" xr:uid="{00000000-0005-0000-0000-0000E53C0000}"/>
    <cellStyle name="Normal 2 3 2 2 3 2 2 3 2 5" xfId="18585" xr:uid="{00000000-0005-0000-0000-0000E63C0000}"/>
    <cellStyle name="Normal 2 3 2 2 3 2 2 3 3" xfId="3595" xr:uid="{00000000-0005-0000-0000-0000E73C0000}"/>
    <cellStyle name="Normal 2 3 2 2 3 2 2 3 3 2" xfId="11741" xr:uid="{00000000-0005-0000-0000-0000E83C0000}"/>
    <cellStyle name="Normal 2 3 2 2 3 2 2 3 3 2 2" xfId="28037" xr:uid="{00000000-0005-0000-0000-0000E93C0000}"/>
    <cellStyle name="Normal 2 3 2 2 3 2 2 3 3 3" xfId="19891" xr:uid="{00000000-0005-0000-0000-0000EA3C0000}"/>
    <cellStyle name="Normal 2 3 2 2 3 2 2 3 4" xfId="6178" xr:uid="{00000000-0005-0000-0000-0000EB3C0000}"/>
    <cellStyle name="Normal 2 3 2 2 3 2 2 3 4 2" xfId="14324" xr:uid="{00000000-0005-0000-0000-0000EC3C0000}"/>
    <cellStyle name="Normal 2 3 2 2 3 2 2 3 4 2 2" xfId="30620" xr:uid="{00000000-0005-0000-0000-0000ED3C0000}"/>
    <cellStyle name="Normal 2 3 2 2 3 2 2 3 4 3" xfId="22474" xr:uid="{00000000-0005-0000-0000-0000EE3C0000}"/>
    <cellStyle name="Normal 2 3 2 2 3 2 2 3 5" xfId="9025" xr:uid="{00000000-0005-0000-0000-0000EF3C0000}"/>
    <cellStyle name="Normal 2 3 2 2 3 2 2 3 5 2" xfId="25321" xr:uid="{00000000-0005-0000-0000-0000F03C0000}"/>
    <cellStyle name="Normal 2 3 2 2 3 2 2 3 6" xfId="17175" xr:uid="{00000000-0005-0000-0000-0000F13C0000}"/>
    <cellStyle name="Normal 2 3 2 2 3 2 2 4" xfId="1584" xr:uid="{00000000-0005-0000-0000-0000F23C0000}"/>
    <cellStyle name="Normal 2 3 2 2 3 2 2 4 2" xfId="4204" xr:uid="{00000000-0005-0000-0000-0000F33C0000}"/>
    <cellStyle name="Normal 2 3 2 2 3 2 2 4 2 2" xfId="12350" xr:uid="{00000000-0005-0000-0000-0000F43C0000}"/>
    <cellStyle name="Normal 2 3 2 2 3 2 2 4 2 2 2" xfId="28646" xr:uid="{00000000-0005-0000-0000-0000F53C0000}"/>
    <cellStyle name="Normal 2 3 2 2 3 2 2 4 2 3" xfId="20500" xr:uid="{00000000-0005-0000-0000-0000F63C0000}"/>
    <cellStyle name="Normal 2 3 2 2 3 2 2 4 3" xfId="6883" xr:uid="{00000000-0005-0000-0000-0000F73C0000}"/>
    <cellStyle name="Normal 2 3 2 2 3 2 2 4 3 2" xfId="15029" xr:uid="{00000000-0005-0000-0000-0000F83C0000}"/>
    <cellStyle name="Normal 2 3 2 2 3 2 2 4 3 2 2" xfId="31325" xr:uid="{00000000-0005-0000-0000-0000F93C0000}"/>
    <cellStyle name="Normal 2 3 2 2 3 2 2 4 3 3" xfId="23179" xr:uid="{00000000-0005-0000-0000-0000FA3C0000}"/>
    <cellStyle name="Normal 2 3 2 2 3 2 2 4 4" xfId="9730" xr:uid="{00000000-0005-0000-0000-0000FB3C0000}"/>
    <cellStyle name="Normal 2 3 2 2 3 2 2 4 4 2" xfId="26026" xr:uid="{00000000-0005-0000-0000-0000FC3C0000}"/>
    <cellStyle name="Normal 2 3 2 2 3 2 2 4 5" xfId="17880" xr:uid="{00000000-0005-0000-0000-0000FD3C0000}"/>
    <cellStyle name="Normal 2 3 2 2 3 2 2 5" xfId="2986" xr:uid="{00000000-0005-0000-0000-0000FE3C0000}"/>
    <cellStyle name="Normal 2 3 2 2 3 2 2 5 2" xfId="11132" xr:uid="{00000000-0005-0000-0000-0000FF3C0000}"/>
    <cellStyle name="Normal 2 3 2 2 3 2 2 5 2 2" xfId="27428" xr:uid="{00000000-0005-0000-0000-0000003D0000}"/>
    <cellStyle name="Normal 2 3 2 2 3 2 2 5 3" xfId="19282" xr:uid="{00000000-0005-0000-0000-0000013D0000}"/>
    <cellStyle name="Normal 2 3 2 2 3 2 2 6" xfId="5473" xr:uid="{00000000-0005-0000-0000-0000023D0000}"/>
    <cellStyle name="Normal 2 3 2 2 3 2 2 6 2" xfId="13619" xr:uid="{00000000-0005-0000-0000-0000033D0000}"/>
    <cellStyle name="Normal 2 3 2 2 3 2 2 6 2 2" xfId="29915" xr:uid="{00000000-0005-0000-0000-0000043D0000}"/>
    <cellStyle name="Normal 2 3 2 2 3 2 2 6 3" xfId="21769" xr:uid="{00000000-0005-0000-0000-0000053D0000}"/>
    <cellStyle name="Normal 2 3 2 2 3 2 2 7" xfId="8320" xr:uid="{00000000-0005-0000-0000-0000063D0000}"/>
    <cellStyle name="Normal 2 3 2 2 3 2 2 7 2" xfId="24616" xr:uid="{00000000-0005-0000-0000-0000073D0000}"/>
    <cellStyle name="Normal 2 3 2 2 3 2 2 8" xfId="16470" xr:uid="{00000000-0005-0000-0000-0000083D0000}"/>
    <cellStyle name="Normal 2 3 2 2 3 2 3" xfId="249" xr:uid="{00000000-0005-0000-0000-0000093D0000}"/>
    <cellStyle name="Normal 2 3 2 2 3 2 3 2" xfId="593" xr:uid="{00000000-0005-0000-0000-00000A3D0000}"/>
    <cellStyle name="Normal 2 3 2 2 3 2 3 2 2" xfId="1299" xr:uid="{00000000-0005-0000-0000-00000B3D0000}"/>
    <cellStyle name="Normal 2 3 2 2 3 2 3 2 2 2" xfId="2709" xr:uid="{00000000-0005-0000-0000-00000C3D0000}"/>
    <cellStyle name="Normal 2 3 2 2 3 2 3 2 2 2 2" xfId="5183" xr:uid="{00000000-0005-0000-0000-00000D3D0000}"/>
    <cellStyle name="Normal 2 3 2 2 3 2 3 2 2 2 2 2" xfId="13329" xr:uid="{00000000-0005-0000-0000-00000E3D0000}"/>
    <cellStyle name="Normal 2 3 2 2 3 2 3 2 2 2 2 2 2" xfId="29625" xr:uid="{00000000-0005-0000-0000-00000F3D0000}"/>
    <cellStyle name="Normal 2 3 2 2 3 2 3 2 2 2 2 3" xfId="21479" xr:uid="{00000000-0005-0000-0000-0000103D0000}"/>
    <cellStyle name="Normal 2 3 2 2 3 2 3 2 2 2 3" xfId="8008" xr:uid="{00000000-0005-0000-0000-0000113D0000}"/>
    <cellStyle name="Normal 2 3 2 2 3 2 3 2 2 2 3 2" xfId="16154" xr:uid="{00000000-0005-0000-0000-0000123D0000}"/>
    <cellStyle name="Normal 2 3 2 2 3 2 3 2 2 2 3 2 2" xfId="32450" xr:uid="{00000000-0005-0000-0000-0000133D0000}"/>
    <cellStyle name="Normal 2 3 2 2 3 2 3 2 2 2 3 3" xfId="24304" xr:uid="{00000000-0005-0000-0000-0000143D0000}"/>
    <cellStyle name="Normal 2 3 2 2 3 2 3 2 2 2 4" xfId="10855" xr:uid="{00000000-0005-0000-0000-0000153D0000}"/>
    <cellStyle name="Normal 2 3 2 2 3 2 3 2 2 2 4 2" xfId="27151" xr:uid="{00000000-0005-0000-0000-0000163D0000}"/>
    <cellStyle name="Normal 2 3 2 2 3 2 3 2 2 2 5" xfId="19005" xr:uid="{00000000-0005-0000-0000-0000173D0000}"/>
    <cellStyle name="Normal 2 3 2 2 3 2 3 2 2 3" xfId="3965" xr:uid="{00000000-0005-0000-0000-0000183D0000}"/>
    <cellStyle name="Normal 2 3 2 2 3 2 3 2 2 3 2" xfId="12111" xr:uid="{00000000-0005-0000-0000-0000193D0000}"/>
    <cellStyle name="Normal 2 3 2 2 3 2 3 2 2 3 2 2" xfId="28407" xr:uid="{00000000-0005-0000-0000-00001A3D0000}"/>
    <cellStyle name="Normal 2 3 2 2 3 2 3 2 2 3 3" xfId="20261" xr:uid="{00000000-0005-0000-0000-00001B3D0000}"/>
    <cellStyle name="Normal 2 3 2 2 3 2 3 2 2 4" xfId="6598" xr:uid="{00000000-0005-0000-0000-00001C3D0000}"/>
    <cellStyle name="Normal 2 3 2 2 3 2 3 2 2 4 2" xfId="14744" xr:uid="{00000000-0005-0000-0000-00001D3D0000}"/>
    <cellStyle name="Normal 2 3 2 2 3 2 3 2 2 4 2 2" xfId="31040" xr:uid="{00000000-0005-0000-0000-00001E3D0000}"/>
    <cellStyle name="Normal 2 3 2 2 3 2 3 2 2 4 3" xfId="22894" xr:uid="{00000000-0005-0000-0000-00001F3D0000}"/>
    <cellStyle name="Normal 2 3 2 2 3 2 3 2 2 5" xfId="9445" xr:uid="{00000000-0005-0000-0000-0000203D0000}"/>
    <cellStyle name="Normal 2 3 2 2 3 2 3 2 2 5 2" xfId="25741" xr:uid="{00000000-0005-0000-0000-0000213D0000}"/>
    <cellStyle name="Normal 2 3 2 2 3 2 3 2 2 6" xfId="17595" xr:uid="{00000000-0005-0000-0000-0000223D0000}"/>
    <cellStyle name="Normal 2 3 2 2 3 2 3 2 3" xfId="2004" xr:uid="{00000000-0005-0000-0000-0000233D0000}"/>
    <cellStyle name="Normal 2 3 2 2 3 2 3 2 3 2" xfId="4574" xr:uid="{00000000-0005-0000-0000-0000243D0000}"/>
    <cellStyle name="Normal 2 3 2 2 3 2 3 2 3 2 2" xfId="12720" xr:uid="{00000000-0005-0000-0000-0000253D0000}"/>
    <cellStyle name="Normal 2 3 2 2 3 2 3 2 3 2 2 2" xfId="29016" xr:uid="{00000000-0005-0000-0000-0000263D0000}"/>
    <cellStyle name="Normal 2 3 2 2 3 2 3 2 3 2 3" xfId="20870" xr:uid="{00000000-0005-0000-0000-0000273D0000}"/>
    <cellStyle name="Normal 2 3 2 2 3 2 3 2 3 3" xfId="7303" xr:uid="{00000000-0005-0000-0000-0000283D0000}"/>
    <cellStyle name="Normal 2 3 2 2 3 2 3 2 3 3 2" xfId="15449" xr:uid="{00000000-0005-0000-0000-0000293D0000}"/>
    <cellStyle name="Normal 2 3 2 2 3 2 3 2 3 3 2 2" xfId="31745" xr:uid="{00000000-0005-0000-0000-00002A3D0000}"/>
    <cellStyle name="Normal 2 3 2 2 3 2 3 2 3 3 3" xfId="23599" xr:uid="{00000000-0005-0000-0000-00002B3D0000}"/>
    <cellStyle name="Normal 2 3 2 2 3 2 3 2 3 4" xfId="10150" xr:uid="{00000000-0005-0000-0000-00002C3D0000}"/>
    <cellStyle name="Normal 2 3 2 2 3 2 3 2 3 4 2" xfId="26446" xr:uid="{00000000-0005-0000-0000-00002D3D0000}"/>
    <cellStyle name="Normal 2 3 2 2 3 2 3 2 3 5" xfId="18300" xr:uid="{00000000-0005-0000-0000-00002E3D0000}"/>
    <cellStyle name="Normal 2 3 2 2 3 2 3 2 4" xfId="3356" xr:uid="{00000000-0005-0000-0000-00002F3D0000}"/>
    <cellStyle name="Normal 2 3 2 2 3 2 3 2 4 2" xfId="11502" xr:uid="{00000000-0005-0000-0000-0000303D0000}"/>
    <cellStyle name="Normal 2 3 2 2 3 2 3 2 4 2 2" xfId="27798" xr:uid="{00000000-0005-0000-0000-0000313D0000}"/>
    <cellStyle name="Normal 2 3 2 2 3 2 3 2 4 3" xfId="19652" xr:uid="{00000000-0005-0000-0000-0000323D0000}"/>
    <cellStyle name="Normal 2 3 2 2 3 2 3 2 5" xfId="5893" xr:uid="{00000000-0005-0000-0000-0000333D0000}"/>
    <cellStyle name="Normal 2 3 2 2 3 2 3 2 5 2" xfId="14039" xr:uid="{00000000-0005-0000-0000-0000343D0000}"/>
    <cellStyle name="Normal 2 3 2 2 3 2 3 2 5 2 2" xfId="30335" xr:uid="{00000000-0005-0000-0000-0000353D0000}"/>
    <cellStyle name="Normal 2 3 2 2 3 2 3 2 5 3" xfId="22189" xr:uid="{00000000-0005-0000-0000-0000363D0000}"/>
    <cellStyle name="Normal 2 3 2 2 3 2 3 2 6" xfId="8740" xr:uid="{00000000-0005-0000-0000-0000373D0000}"/>
    <cellStyle name="Normal 2 3 2 2 3 2 3 2 6 2" xfId="25036" xr:uid="{00000000-0005-0000-0000-0000383D0000}"/>
    <cellStyle name="Normal 2 3 2 2 3 2 3 2 7" xfId="16890" xr:uid="{00000000-0005-0000-0000-0000393D0000}"/>
    <cellStyle name="Normal 2 3 2 2 3 2 3 3" xfId="955" xr:uid="{00000000-0005-0000-0000-00003A3D0000}"/>
    <cellStyle name="Normal 2 3 2 2 3 2 3 3 2" xfId="2365" xr:uid="{00000000-0005-0000-0000-00003B3D0000}"/>
    <cellStyle name="Normal 2 3 2 2 3 2 3 3 2 2" xfId="4887" xr:uid="{00000000-0005-0000-0000-00003C3D0000}"/>
    <cellStyle name="Normal 2 3 2 2 3 2 3 3 2 2 2" xfId="13033" xr:uid="{00000000-0005-0000-0000-00003D3D0000}"/>
    <cellStyle name="Normal 2 3 2 2 3 2 3 3 2 2 2 2" xfId="29329" xr:uid="{00000000-0005-0000-0000-00003E3D0000}"/>
    <cellStyle name="Normal 2 3 2 2 3 2 3 3 2 2 3" xfId="21183" xr:uid="{00000000-0005-0000-0000-00003F3D0000}"/>
    <cellStyle name="Normal 2 3 2 2 3 2 3 3 2 3" xfId="7664" xr:uid="{00000000-0005-0000-0000-0000403D0000}"/>
    <cellStyle name="Normal 2 3 2 2 3 2 3 3 2 3 2" xfId="15810" xr:uid="{00000000-0005-0000-0000-0000413D0000}"/>
    <cellStyle name="Normal 2 3 2 2 3 2 3 3 2 3 2 2" xfId="32106" xr:uid="{00000000-0005-0000-0000-0000423D0000}"/>
    <cellStyle name="Normal 2 3 2 2 3 2 3 3 2 3 3" xfId="23960" xr:uid="{00000000-0005-0000-0000-0000433D0000}"/>
    <cellStyle name="Normal 2 3 2 2 3 2 3 3 2 4" xfId="10511" xr:uid="{00000000-0005-0000-0000-0000443D0000}"/>
    <cellStyle name="Normal 2 3 2 2 3 2 3 3 2 4 2" xfId="26807" xr:uid="{00000000-0005-0000-0000-0000453D0000}"/>
    <cellStyle name="Normal 2 3 2 2 3 2 3 3 2 5" xfId="18661" xr:uid="{00000000-0005-0000-0000-0000463D0000}"/>
    <cellStyle name="Normal 2 3 2 2 3 2 3 3 3" xfId="3669" xr:uid="{00000000-0005-0000-0000-0000473D0000}"/>
    <cellStyle name="Normal 2 3 2 2 3 2 3 3 3 2" xfId="11815" xr:uid="{00000000-0005-0000-0000-0000483D0000}"/>
    <cellStyle name="Normal 2 3 2 2 3 2 3 3 3 2 2" xfId="28111" xr:uid="{00000000-0005-0000-0000-0000493D0000}"/>
    <cellStyle name="Normal 2 3 2 2 3 2 3 3 3 3" xfId="19965" xr:uid="{00000000-0005-0000-0000-00004A3D0000}"/>
    <cellStyle name="Normal 2 3 2 2 3 2 3 3 4" xfId="6254" xr:uid="{00000000-0005-0000-0000-00004B3D0000}"/>
    <cellStyle name="Normal 2 3 2 2 3 2 3 3 4 2" xfId="14400" xr:uid="{00000000-0005-0000-0000-00004C3D0000}"/>
    <cellStyle name="Normal 2 3 2 2 3 2 3 3 4 2 2" xfId="30696" xr:uid="{00000000-0005-0000-0000-00004D3D0000}"/>
    <cellStyle name="Normal 2 3 2 2 3 2 3 3 4 3" xfId="22550" xr:uid="{00000000-0005-0000-0000-00004E3D0000}"/>
    <cellStyle name="Normal 2 3 2 2 3 2 3 3 5" xfId="9101" xr:uid="{00000000-0005-0000-0000-00004F3D0000}"/>
    <cellStyle name="Normal 2 3 2 2 3 2 3 3 5 2" xfId="25397" xr:uid="{00000000-0005-0000-0000-0000503D0000}"/>
    <cellStyle name="Normal 2 3 2 2 3 2 3 3 6" xfId="17251" xr:uid="{00000000-0005-0000-0000-0000513D0000}"/>
    <cellStyle name="Normal 2 3 2 2 3 2 3 4" xfId="1660" xr:uid="{00000000-0005-0000-0000-0000523D0000}"/>
    <cellStyle name="Normal 2 3 2 2 3 2 3 4 2" xfId="4278" xr:uid="{00000000-0005-0000-0000-0000533D0000}"/>
    <cellStyle name="Normal 2 3 2 2 3 2 3 4 2 2" xfId="12424" xr:uid="{00000000-0005-0000-0000-0000543D0000}"/>
    <cellStyle name="Normal 2 3 2 2 3 2 3 4 2 2 2" xfId="28720" xr:uid="{00000000-0005-0000-0000-0000553D0000}"/>
    <cellStyle name="Normal 2 3 2 2 3 2 3 4 2 3" xfId="20574" xr:uid="{00000000-0005-0000-0000-0000563D0000}"/>
    <cellStyle name="Normal 2 3 2 2 3 2 3 4 3" xfId="6959" xr:uid="{00000000-0005-0000-0000-0000573D0000}"/>
    <cellStyle name="Normal 2 3 2 2 3 2 3 4 3 2" xfId="15105" xr:uid="{00000000-0005-0000-0000-0000583D0000}"/>
    <cellStyle name="Normal 2 3 2 2 3 2 3 4 3 2 2" xfId="31401" xr:uid="{00000000-0005-0000-0000-0000593D0000}"/>
    <cellStyle name="Normal 2 3 2 2 3 2 3 4 3 3" xfId="23255" xr:uid="{00000000-0005-0000-0000-00005A3D0000}"/>
    <cellStyle name="Normal 2 3 2 2 3 2 3 4 4" xfId="9806" xr:uid="{00000000-0005-0000-0000-00005B3D0000}"/>
    <cellStyle name="Normal 2 3 2 2 3 2 3 4 4 2" xfId="26102" xr:uid="{00000000-0005-0000-0000-00005C3D0000}"/>
    <cellStyle name="Normal 2 3 2 2 3 2 3 4 5" xfId="17956" xr:uid="{00000000-0005-0000-0000-00005D3D0000}"/>
    <cellStyle name="Normal 2 3 2 2 3 2 3 5" xfId="3060" xr:uid="{00000000-0005-0000-0000-00005E3D0000}"/>
    <cellStyle name="Normal 2 3 2 2 3 2 3 5 2" xfId="11206" xr:uid="{00000000-0005-0000-0000-00005F3D0000}"/>
    <cellStyle name="Normal 2 3 2 2 3 2 3 5 2 2" xfId="27502" xr:uid="{00000000-0005-0000-0000-0000603D0000}"/>
    <cellStyle name="Normal 2 3 2 2 3 2 3 5 3" xfId="19356" xr:uid="{00000000-0005-0000-0000-0000613D0000}"/>
    <cellStyle name="Normal 2 3 2 2 3 2 3 6" xfId="5549" xr:uid="{00000000-0005-0000-0000-0000623D0000}"/>
    <cellStyle name="Normal 2 3 2 2 3 2 3 6 2" xfId="13695" xr:uid="{00000000-0005-0000-0000-0000633D0000}"/>
    <cellStyle name="Normal 2 3 2 2 3 2 3 6 2 2" xfId="29991" xr:uid="{00000000-0005-0000-0000-0000643D0000}"/>
    <cellStyle name="Normal 2 3 2 2 3 2 3 6 3" xfId="21845" xr:uid="{00000000-0005-0000-0000-0000653D0000}"/>
    <cellStyle name="Normal 2 3 2 2 3 2 3 7" xfId="8396" xr:uid="{00000000-0005-0000-0000-0000663D0000}"/>
    <cellStyle name="Normal 2 3 2 2 3 2 3 7 2" xfId="24692" xr:uid="{00000000-0005-0000-0000-0000673D0000}"/>
    <cellStyle name="Normal 2 3 2 2 3 2 3 8" xfId="16546" xr:uid="{00000000-0005-0000-0000-0000683D0000}"/>
    <cellStyle name="Normal 2 3 2 2 3 2 4" xfId="337" xr:uid="{00000000-0005-0000-0000-0000693D0000}"/>
    <cellStyle name="Normal 2 3 2 2 3 2 4 2" xfId="681" xr:uid="{00000000-0005-0000-0000-00006A3D0000}"/>
    <cellStyle name="Normal 2 3 2 2 3 2 4 2 2" xfId="1387" xr:uid="{00000000-0005-0000-0000-00006B3D0000}"/>
    <cellStyle name="Normal 2 3 2 2 3 2 4 2 2 2" xfId="2797" xr:uid="{00000000-0005-0000-0000-00006C3D0000}"/>
    <cellStyle name="Normal 2 3 2 2 3 2 4 2 2 2 2" xfId="5257" xr:uid="{00000000-0005-0000-0000-00006D3D0000}"/>
    <cellStyle name="Normal 2 3 2 2 3 2 4 2 2 2 2 2" xfId="13403" xr:uid="{00000000-0005-0000-0000-00006E3D0000}"/>
    <cellStyle name="Normal 2 3 2 2 3 2 4 2 2 2 2 2 2" xfId="29699" xr:uid="{00000000-0005-0000-0000-00006F3D0000}"/>
    <cellStyle name="Normal 2 3 2 2 3 2 4 2 2 2 2 3" xfId="21553" xr:uid="{00000000-0005-0000-0000-0000703D0000}"/>
    <cellStyle name="Normal 2 3 2 2 3 2 4 2 2 2 3" xfId="8096" xr:uid="{00000000-0005-0000-0000-0000713D0000}"/>
    <cellStyle name="Normal 2 3 2 2 3 2 4 2 2 2 3 2" xfId="16242" xr:uid="{00000000-0005-0000-0000-0000723D0000}"/>
    <cellStyle name="Normal 2 3 2 2 3 2 4 2 2 2 3 2 2" xfId="32538" xr:uid="{00000000-0005-0000-0000-0000733D0000}"/>
    <cellStyle name="Normal 2 3 2 2 3 2 4 2 2 2 3 3" xfId="24392" xr:uid="{00000000-0005-0000-0000-0000743D0000}"/>
    <cellStyle name="Normal 2 3 2 2 3 2 4 2 2 2 4" xfId="10943" xr:uid="{00000000-0005-0000-0000-0000753D0000}"/>
    <cellStyle name="Normal 2 3 2 2 3 2 4 2 2 2 4 2" xfId="27239" xr:uid="{00000000-0005-0000-0000-0000763D0000}"/>
    <cellStyle name="Normal 2 3 2 2 3 2 4 2 2 2 5" xfId="19093" xr:uid="{00000000-0005-0000-0000-0000773D0000}"/>
    <cellStyle name="Normal 2 3 2 2 3 2 4 2 2 3" xfId="4039" xr:uid="{00000000-0005-0000-0000-0000783D0000}"/>
    <cellStyle name="Normal 2 3 2 2 3 2 4 2 2 3 2" xfId="12185" xr:uid="{00000000-0005-0000-0000-0000793D0000}"/>
    <cellStyle name="Normal 2 3 2 2 3 2 4 2 2 3 2 2" xfId="28481" xr:uid="{00000000-0005-0000-0000-00007A3D0000}"/>
    <cellStyle name="Normal 2 3 2 2 3 2 4 2 2 3 3" xfId="20335" xr:uid="{00000000-0005-0000-0000-00007B3D0000}"/>
    <cellStyle name="Normal 2 3 2 2 3 2 4 2 2 4" xfId="6686" xr:uid="{00000000-0005-0000-0000-00007C3D0000}"/>
    <cellStyle name="Normal 2 3 2 2 3 2 4 2 2 4 2" xfId="14832" xr:uid="{00000000-0005-0000-0000-00007D3D0000}"/>
    <cellStyle name="Normal 2 3 2 2 3 2 4 2 2 4 2 2" xfId="31128" xr:uid="{00000000-0005-0000-0000-00007E3D0000}"/>
    <cellStyle name="Normal 2 3 2 2 3 2 4 2 2 4 3" xfId="22982" xr:uid="{00000000-0005-0000-0000-00007F3D0000}"/>
    <cellStyle name="Normal 2 3 2 2 3 2 4 2 2 5" xfId="9533" xr:uid="{00000000-0005-0000-0000-0000803D0000}"/>
    <cellStyle name="Normal 2 3 2 2 3 2 4 2 2 5 2" xfId="25829" xr:uid="{00000000-0005-0000-0000-0000813D0000}"/>
    <cellStyle name="Normal 2 3 2 2 3 2 4 2 2 6" xfId="17683" xr:uid="{00000000-0005-0000-0000-0000823D0000}"/>
    <cellStyle name="Normal 2 3 2 2 3 2 4 2 3" xfId="2092" xr:uid="{00000000-0005-0000-0000-0000833D0000}"/>
    <cellStyle name="Normal 2 3 2 2 3 2 4 2 3 2" xfId="4648" xr:uid="{00000000-0005-0000-0000-0000843D0000}"/>
    <cellStyle name="Normal 2 3 2 2 3 2 4 2 3 2 2" xfId="12794" xr:uid="{00000000-0005-0000-0000-0000853D0000}"/>
    <cellStyle name="Normal 2 3 2 2 3 2 4 2 3 2 2 2" xfId="29090" xr:uid="{00000000-0005-0000-0000-0000863D0000}"/>
    <cellStyle name="Normal 2 3 2 2 3 2 4 2 3 2 3" xfId="20944" xr:uid="{00000000-0005-0000-0000-0000873D0000}"/>
    <cellStyle name="Normal 2 3 2 2 3 2 4 2 3 3" xfId="7391" xr:uid="{00000000-0005-0000-0000-0000883D0000}"/>
    <cellStyle name="Normal 2 3 2 2 3 2 4 2 3 3 2" xfId="15537" xr:uid="{00000000-0005-0000-0000-0000893D0000}"/>
    <cellStyle name="Normal 2 3 2 2 3 2 4 2 3 3 2 2" xfId="31833" xr:uid="{00000000-0005-0000-0000-00008A3D0000}"/>
    <cellStyle name="Normal 2 3 2 2 3 2 4 2 3 3 3" xfId="23687" xr:uid="{00000000-0005-0000-0000-00008B3D0000}"/>
    <cellStyle name="Normal 2 3 2 2 3 2 4 2 3 4" xfId="10238" xr:uid="{00000000-0005-0000-0000-00008C3D0000}"/>
    <cellStyle name="Normal 2 3 2 2 3 2 4 2 3 4 2" xfId="26534" xr:uid="{00000000-0005-0000-0000-00008D3D0000}"/>
    <cellStyle name="Normal 2 3 2 2 3 2 4 2 3 5" xfId="18388" xr:uid="{00000000-0005-0000-0000-00008E3D0000}"/>
    <cellStyle name="Normal 2 3 2 2 3 2 4 2 4" xfId="3430" xr:uid="{00000000-0005-0000-0000-00008F3D0000}"/>
    <cellStyle name="Normal 2 3 2 2 3 2 4 2 4 2" xfId="11576" xr:uid="{00000000-0005-0000-0000-0000903D0000}"/>
    <cellStyle name="Normal 2 3 2 2 3 2 4 2 4 2 2" xfId="27872" xr:uid="{00000000-0005-0000-0000-0000913D0000}"/>
    <cellStyle name="Normal 2 3 2 2 3 2 4 2 4 3" xfId="19726" xr:uid="{00000000-0005-0000-0000-0000923D0000}"/>
    <cellStyle name="Normal 2 3 2 2 3 2 4 2 5" xfId="5981" xr:uid="{00000000-0005-0000-0000-0000933D0000}"/>
    <cellStyle name="Normal 2 3 2 2 3 2 4 2 5 2" xfId="14127" xr:uid="{00000000-0005-0000-0000-0000943D0000}"/>
    <cellStyle name="Normal 2 3 2 2 3 2 4 2 5 2 2" xfId="30423" xr:uid="{00000000-0005-0000-0000-0000953D0000}"/>
    <cellStyle name="Normal 2 3 2 2 3 2 4 2 5 3" xfId="22277" xr:uid="{00000000-0005-0000-0000-0000963D0000}"/>
    <cellStyle name="Normal 2 3 2 2 3 2 4 2 6" xfId="8828" xr:uid="{00000000-0005-0000-0000-0000973D0000}"/>
    <cellStyle name="Normal 2 3 2 2 3 2 4 2 6 2" xfId="25124" xr:uid="{00000000-0005-0000-0000-0000983D0000}"/>
    <cellStyle name="Normal 2 3 2 2 3 2 4 2 7" xfId="16978" xr:uid="{00000000-0005-0000-0000-0000993D0000}"/>
    <cellStyle name="Normal 2 3 2 2 3 2 4 3" xfId="1043" xr:uid="{00000000-0005-0000-0000-00009A3D0000}"/>
    <cellStyle name="Normal 2 3 2 2 3 2 4 3 2" xfId="2453" xr:uid="{00000000-0005-0000-0000-00009B3D0000}"/>
    <cellStyle name="Normal 2 3 2 2 3 2 4 3 2 2" xfId="4961" xr:uid="{00000000-0005-0000-0000-00009C3D0000}"/>
    <cellStyle name="Normal 2 3 2 2 3 2 4 3 2 2 2" xfId="13107" xr:uid="{00000000-0005-0000-0000-00009D3D0000}"/>
    <cellStyle name="Normal 2 3 2 2 3 2 4 3 2 2 2 2" xfId="29403" xr:uid="{00000000-0005-0000-0000-00009E3D0000}"/>
    <cellStyle name="Normal 2 3 2 2 3 2 4 3 2 2 3" xfId="21257" xr:uid="{00000000-0005-0000-0000-00009F3D0000}"/>
    <cellStyle name="Normal 2 3 2 2 3 2 4 3 2 3" xfId="7752" xr:uid="{00000000-0005-0000-0000-0000A03D0000}"/>
    <cellStyle name="Normal 2 3 2 2 3 2 4 3 2 3 2" xfId="15898" xr:uid="{00000000-0005-0000-0000-0000A13D0000}"/>
    <cellStyle name="Normal 2 3 2 2 3 2 4 3 2 3 2 2" xfId="32194" xr:uid="{00000000-0005-0000-0000-0000A23D0000}"/>
    <cellStyle name="Normal 2 3 2 2 3 2 4 3 2 3 3" xfId="24048" xr:uid="{00000000-0005-0000-0000-0000A33D0000}"/>
    <cellStyle name="Normal 2 3 2 2 3 2 4 3 2 4" xfId="10599" xr:uid="{00000000-0005-0000-0000-0000A43D0000}"/>
    <cellStyle name="Normal 2 3 2 2 3 2 4 3 2 4 2" xfId="26895" xr:uid="{00000000-0005-0000-0000-0000A53D0000}"/>
    <cellStyle name="Normal 2 3 2 2 3 2 4 3 2 5" xfId="18749" xr:uid="{00000000-0005-0000-0000-0000A63D0000}"/>
    <cellStyle name="Normal 2 3 2 2 3 2 4 3 3" xfId="3743" xr:uid="{00000000-0005-0000-0000-0000A73D0000}"/>
    <cellStyle name="Normal 2 3 2 2 3 2 4 3 3 2" xfId="11889" xr:uid="{00000000-0005-0000-0000-0000A83D0000}"/>
    <cellStyle name="Normal 2 3 2 2 3 2 4 3 3 2 2" xfId="28185" xr:uid="{00000000-0005-0000-0000-0000A93D0000}"/>
    <cellStyle name="Normal 2 3 2 2 3 2 4 3 3 3" xfId="20039" xr:uid="{00000000-0005-0000-0000-0000AA3D0000}"/>
    <cellStyle name="Normal 2 3 2 2 3 2 4 3 4" xfId="6342" xr:uid="{00000000-0005-0000-0000-0000AB3D0000}"/>
    <cellStyle name="Normal 2 3 2 2 3 2 4 3 4 2" xfId="14488" xr:uid="{00000000-0005-0000-0000-0000AC3D0000}"/>
    <cellStyle name="Normal 2 3 2 2 3 2 4 3 4 2 2" xfId="30784" xr:uid="{00000000-0005-0000-0000-0000AD3D0000}"/>
    <cellStyle name="Normal 2 3 2 2 3 2 4 3 4 3" xfId="22638" xr:uid="{00000000-0005-0000-0000-0000AE3D0000}"/>
    <cellStyle name="Normal 2 3 2 2 3 2 4 3 5" xfId="9189" xr:uid="{00000000-0005-0000-0000-0000AF3D0000}"/>
    <cellStyle name="Normal 2 3 2 2 3 2 4 3 5 2" xfId="25485" xr:uid="{00000000-0005-0000-0000-0000B03D0000}"/>
    <cellStyle name="Normal 2 3 2 2 3 2 4 3 6" xfId="17339" xr:uid="{00000000-0005-0000-0000-0000B13D0000}"/>
    <cellStyle name="Normal 2 3 2 2 3 2 4 4" xfId="1748" xr:uid="{00000000-0005-0000-0000-0000B23D0000}"/>
    <cellStyle name="Normal 2 3 2 2 3 2 4 4 2" xfId="4352" xr:uid="{00000000-0005-0000-0000-0000B33D0000}"/>
    <cellStyle name="Normal 2 3 2 2 3 2 4 4 2 2" xfId="12498" xr:uid="{00000000-0005-0000-0000-0000B43D0000}"/>
    <cellStyle name="Normal 2 3 2 2 3 2 4 4 2 2 2" xfId="28794" xr:uid="{00000000-0005-0000-0000-0000B53D0000}"/>
    <cellStyle name="Normal 2 3 2 2 3 2 4 4 2 3" xfId="20648" xr:uid="{00000000-0005-0000-0000-0000B63D0000}"/>
    <cellStyle name="Normal 2 3 2 2 3 2 4 4 3" xfId="7047" xr:uid="{00000000-0005-0000-0000-0000B73D0000}"/>
    <cellStyle name="Normal 2 3 2 2 3 2 4 4 3 2" xfId="15193" xr:uid="{00000000-0005-0000-0000-0000B83D0000}"/>
    <cellStyle name="Normal 2 3 2 2 3 2 4 4 3 2 2" xfId="31489" xr:uid="{00000000-0005-0000-0000-0000B93D0000}"/>
    <cellStyle name="Normal 2 3 2 2 3 2 4 4 3 3" xfId="23343" xr:uid="{00000000-0005-0000-0000-0000BA3D0000}"/>
    <cellStyle name="Normal 2 3 2 2 3 2 4 4 4" xfId="9894" xr:uid="{00000000-0005-0000-0000-0000BB3D0000}"/>
    <cellStyle name="Normal 2 3 2 2 3 2 4 4 4 2" xfId="26190" xr:uid="{00000000-0005-0000-0000-0000BC3D0000}"/>
    <cellStyle name="Normal 2 3 2 2 3 2 4 4 5" xfId="18044" xr:uid="{00000000-0005-0000-0000-0000BD3D0000}"/>
    <cellStyle name="Normal 2 3 2 2 3 2 4 5" xfId="3134" xr:uid="{00000000-0005-0000-0000-0000BE3D0000}"/>
    <cellStyle name="Normal 2 3 2 2 3 2 4 5 2" xfId="11280" xr:uid="{00000000-0005-0000-0000-0000BF3D0000}"/>
    <cellStyle name="Normal 2 3 2 2 3 2 4 5 2 2" xfId="27576" xr:uid="{00000000-0005-0000-0000-0000C03D0000}"/>
    <cellStyle name="Normal 2 3 2 2 3 2 4 5 3" xfId="19430" xr:uid="{00000000-0005-0000-0000-0000C13D0000}"/>
    <cellStyle name="Normal 2 3 2 2 3 2 4 6" xfId="5637" xr:uid="{00000000-0005-0000-0000-0000C23D0000}"/>
    <cellStyle name="Normal 2 3 2 2 3 2 4 6 2" xfId="13783" xr:uid="{00000000-0005-0000-0000-0000C33D0000}"/>
    <cellStyle name="Normal 2 3 2 2 3 2 4 6 2 2" xfId="30079" xr:uid="{00000000-0005-0000-0000-0000C43D0000}"/>
    <cellStyle name="Normal 2 3 2 2 3 2 4 6 3" xfId="21933" xr:uid="{00000000-0005-0000-0000-0000C53D0000}"/>
    <cellStyle name="Normal 2 3 2 2 3 2 4 7" xfId="8484" xr:uid="{00000000-0005-0000-0000-0000C63D0000}"/>
    <cellStyle name="Normal 2 3 2 2 3 2 4 7 2" xfId="24780" xr:uid="{00000000-0005-0000-0000-0000C73D0000}"/>
    <cellStyle name="Normal 2 3 2 2 3 2 4 8" xfId="16634" xr:uid="{00000000-0005-0000-0000-0000C83D0000}"/>
    <cellStyle name="Normal 2 3 2 2 3 2 5" xfId="427" xr:uid="{00000000-0005-0000-0000-0000C93D0000}"/>
    <cellStyle name="Normal 2 3 2 2 3 2 5 2" xfId="1133" xr:uid="{00000000-0005-0000-0000-0000CA3D0000}"/>
    <cellStyle name="Normal 2 3 2 2 3 2 5 2 2" xfId="2543" xr:uid="{00000000-0005-0000-0000-0000CB3D0000}"/>
    <cellStyle name="Normal 2 3 2 2 3 2 5 2 2 2" xfId="5035" xr:uid="{00000000-0005-0000-0000-0000CC3D0000}"/>
    <cellStyle name="Normal 2 3 2 2 3 2 5 2 2 2 2" xfId="13181" xr:uid="{00000000-0005-0000-0000-0000CD3D0000}"/>
    <cellStyle name="Normal 2 3 2 2 3 2 5 2 2 2 2 2" xfId="29477" xr:uid="{00000000-0005-0000-0000-0000CE3D0000}"/>
    <cellStyle name="Normal 2 3 2 2 3 2 5 2 2 2 3" xfId="21331" xr:uid="{00000000-0005-0000-0000-0000CF3D0000}"/>
    <cellStyle name="Normal 2 3 2 2 3 2 5 2 2 3" xfId="7842" xr:uid="{00000000-0005-0000-0000-0000D03D0000}"/>
    <cellStyle name="Normal 2 3 2 2 3 2 5 2 2 3 2" xfId="15988" xr:uid="{00000000-0005-0000-0000-0000D13D0000}"/>
    <cellStyle name="Normal 2 3 2 2 3 2 5 2 2 3 2 2" xfId="32284" xr:uid="{00000000-0005-0000-0000-0000D23D0000}"/>
    <cellStyle name="Normal 2 3 2 2 3 2 5 2 2 3 3" xfId="24138" xr:uid="{00000000-0005-0000-0000-0000D33D0000}"/>
    <cellStyle name="Normal 2 3 2 2 3 2 5 2 2 4" xfId="10689" xr:uid="{00000000-0005-0000-0000-0000D43D0000}"/>
    <cellStyle name="Normal 2 3 2 2 3 2 5 2 2 4 2" xfId="26985" xr:uid="{00000000-0005-0000-0000-0000D53D0000}"/>
    <cellStyle name="Normal 2 3 2 2 3 2 5 2 2 5" xfId="18839" xr:uid="{00000000-0005-0000-0000-0000D63D0000}"/>
    <cellStyle name="Normal 2 3 2 2 3 2 5 2 3" xfId="3817" xr:uid="{00000000-0005-0000-0000-0000D73D0000}"/>
    <cellStyle name="Normal 2 3 2 2 3 2 5 2 3 2" xfId="11963" xr:uid="{00000000-0005-0000-0000-0000D83D0000}"/>
    <cellStyle name="Normal 2 3 2 2 3 2 5 2 3 2 2" xfId="28259" xr:uid="{00000000-0005-0000-0000-0000D93D0000}"/>
    <cellStyle name="Normal 2 3 2 2 3 2 5 2 3 3" xfId="20113" xr:uid="{00000000-0005-0000-0000-0000DA3D0000}"/>
    <cellStyle name="Normal 2 3 2 2 3 2 5 2 4" xfId="6432" xr:uid="{00000000-0005-0000-0000-0000DB3D0000}"/>
    <cellStyle name="Normal 2 3 2 2 3 2 5 2 4 2" xfId="14578" xr:uid="{00000000-0005-0000-0000-0000DC3D0000}"/>
    <cellStyle name="Normal 2 3 2 2 3 2 5 2 4 2 2" xfId="30874" xr:uid="{00000000-0005-0000-0000-0000DD3D0000}"/>
    <cellStyle name="Normal 2 3 2 2 3 2 5 2 4 3" xfId="22728" xr:uid="{00000000-0005-0000-0000-0000DE3D0000}"/>
    <cellStyle name="Normal 2 3 2 2 3 2 5 2 5" xfId="9279" xr:uid="{00000000-0005-0000-0000-0000DF3D0000}"/>
    <cellStyle name="Normal 2 3 2 2 3 2 5 2 5 2" xfId="25575" xr:uid="{00000000-0005-0000-0000-0000E03D0000}"/>
    <cellStyle name="Normal 2 3 2 2 3 2 5 2 6" xfId="17429" xr:uid="{00000000-0005-0000-0000-0000E13D0000}"/>
    <cellStyle name="Normal 2 3 2 2 3 2 5 3" xfId="1838" xr:uid="{00000000-0005-0000-0000-0000E23D0000}"/>
    <cellStyle name="Normal 2 3 2 2 3 2 5 3 2" xfId="4426" xr:uid="{00000000-0005-0000-0000-0000E33D0000}"/>
    <cellStyle name="Normal 2 3 2 2 3 2 5 3 2 2" xfId="12572" xr:uid="{00000000-0005-0000-0000-0000E43D0000}"/>
    <cellStyle name="Normal 2 3 2 2 3 2 5 3 2 2 2" xfId="28868" xr:uid="{00000000-0005-0000-0000-0000E53D0000}"/>
    <cellStyle name="Normal 2 3 2 2 3 2 5 3 2 3" xfId="20722" xr:uid="{00000000-0005-0000-0000-0000E63D0000}"/>
    <cellStyle name="Normal 2 3 2 2 3 2 5 3 3" xfId="7137" xr:uid="{00000000-0005-0000-0000-0000E73D0000}"/>
    <cellStyle name="Normal 2 3 2 2 3 2 5 3 3 2" xfId="15283" xr:uid="{00000000-0005-0000-0000-0000E83D0000}"/>
    <cellStyle name="Normal 2 3 2 2 3 2 5 3 3 2 2" xfId="31579" xr:uid="{00000000-0005-0000-0000-0000E93D0000}"/>
    <cellStyle name="Normal 2 3 2 2 3 2 5 3 3 3" xfId="23433" xr:uid="{00000000-0005-0000-0000-0000EA3D0000}"/>
    <cellStyle name="Normal 2 3 2 2 3 2 5 3 4" xfId="9984" xr:uid="{00000000-0005-0000-0000-0000EB3D0000}"/>
    <cellStyle name="Normal 2 3 2 2 3 2 5 3 4 2" xfId="26280" xr:uid="{00000000-0005-0000-0000-0000EC3D0000}"/>
    <cellStyle name="Normal 2 3 2 2 3 2 5 3 5" xfId="18134" xr:uid="{00000000-0005-0000-0000-0000ED3D0000}"/>
    <cellStyle name="Normal 2 3 2 2 3 2 5 4" xfId="3208" xr:uid="{00000000-0005-0000-0000-0000EE3D0000}"/>
    <cellStyle name="Normal 2 3 2 2 3 2 5 4 2" xfId="11354" xr:uid="{00000000-0005-0000-0000-0000EF3D0000}"/>
    <cellStyle name="Normal 2 3 2 2 3 2 5 4 2 2" xfId="27650" xr:uid="{00000000-0005-0000-0000-0000F03D0000}"/>
    <cellStyle name="Normal 2 3 2 2 3 2 5 4 3" xfId="19504" xr:uid="{00000000-0005-0000-0000-0000F13D0000}"/>
    <cellStyle name="Normal 2 3 2 2 3 2 5 5" xfId="5727" xr:uid="{00000000-0005-0000-0000-0000F23D0000}"/>
    <cellStyle name="Normal 2 3 2 2 3 2 5 5 2" xfId="13873" xr:uid="{00000000-0005-0000-0000-0000F33D0000}"/>
    <cellStyle name="Normal 2 3 2 2 3 2 5 5 2 2" xfId="30169" xr:uid="{00000000-0005-0000-0000-0000F43D0000}"/>
    <cellStyle name="Normal 2 3 2 2 3 2 5 5 3" xfId="22023" xr:uid="{00000000-0005-0000-0000-0000F53D0000}"/>
    <cellStyle name="Normal 2 3 2 2 3 2 5 6" xfId="8574" xr:uid="{00000000-0005-0000-0000-0000F63D0000}"/>
    <cellStyle name="Normal 2 3 2 2 3 2 5 6 2" xfId="24870" xr:uid="{00000000-0005-0000-0000-0000F73D0000}"/>
    <cellStyle name="Normal 2 3 2 2 3 2 5 7" xfId="16724" xr:uid="{00000000-0005-0000-0000-0000F83D0000}"/>
    <cellStyle name="Normal 2 3 2 2 3 2 6" xfId="789" xr:uid="{00000000-0005-0000-0000-0000F93D0000}"/>
    <cellStyle name="Normal 2 3 2 2 3 2 6 2" xfId="2199" xr:uid="{00000000-0005-0000-0000-0000FA3D0000}"/>
    <cellStyle name="Normal 2 3 2 2 3 2 6 2 2" xfId="4739" xr:uid="{00000000-0005-0000-0000-0000FB3D0000}"/>
    <cellStyle name="Normal 2 3 2 2 3 2 6 2 2 2" xfId="12885" xr:uid="{00000000-0005-0000-0000-0000FC3D0000}"/>
    <cellStyle name="Normal 2 3 2 2 3 2 6 2 2 2 2" xfId="29181" xr:uid="{00000000-0005-0000-0000-0000FD3D0000}"/>
    <cellStyle name="Normal 2 3 2 2 3 2 6 2 2 3" xfId="21035" xr:uid="{00000000-0005-0000-0000-0000FE3D0000}"/>
    <cellStyle name="Normal 2 3 2 2 3 2 6 2 3" xfId="7498" xr:uid="{00000000-0005-0000-0000-0000FF3D0000}"/>
    <cellStyle name="Normal 2 3 2 2 3 2 6 2 3 2" xfId="15644" xr:uid="{00000000-0005-0000-0000-0000003E0000}"/>
    <cellStyle name="Normal 2 3 2 2 3 2 6 2 3 2 2" xfId="31940" xr:uid="{00000000-0005-0000-0000-0000013E0000}"/>
    <cellStyle name="Normal 2 3 2 2 3 2 6 2 3 3" xfId="23794" xr:uid="{00000000-0005-0000-0000-0000023E0000}"/>
    <cellStyle name="Normal 2 3 2 2 3 2 6 2 4" xfId="10345" xr:uid="{00000000-0005-0000-0000-0000033E0000}"/>
    <cellStyle name="Normal 2 3 2 2 3 2 6 2 4 2" xfId="26641" xr:uid="{00000000-0005-0000-0000-0000043E0000}"/>
    <cellStyle name="Normal 2 3 2 2 3 2 6 2 5" xfId="18495" xr:uid="{00000000-0005-0000-0000-0000053E0000}"/>
    <cellStyle name="Normal 2 3 2 2 3 2 6 3" xfId="3521" xr:uid="{00000000-0005-0000-0000-0000063E0000}"/>
    <cellStyle name="Normal 2 3 2 2 3 2 6 3 2" xfId="11667" xr:uid="{00000000-0005-0000-0000-0000073E0000}"/>
    <cellStyle name="Normal 2 3 2 2 3 2 6 3 2 2" xfId="27963" xr:uid="{00000000-0005-0000-0000-0000083E0000}"/>
    <cellStyle name="Normal 2 3 2 2 3 2 6 3 3" xfId="19817" xr:uid="{00000000-0005-0000-0000-0000093E0000}"/>
    <cellStyle name="Normal 2 3 2 2 3 2 6 4" xfId="6088" xr:uid="{00000000-0005-0000-0000-00000A3E0000}"/>
    <cellStyle name="Normal 2 3 2 2 3 2 6 4 2" xfId="14234" xr:uid="{00000000-0005-0000-0000-00000B3E0000}"/>
    <cellStyle name="Normal 2 3 2 2 3 2 6 4 2 2" xfId="30530" xr:uid="{00000000-0005-0000-0000-00000C3E0000}"/>
    <cellStyle name="Normal 2 3 2 2 3 2 6 4 3" xfId="22384" xr:uid="{00000000-0005-0000-0000-00000D3E0000}"/>
    <cellStyle name="Normal 2 3 2 2 3 2 6 5" xfId="8935" xr:uid="{00000000-0005-0000-0000-00000E3E0000}"/>
    <cellStyle name="Normal 2 3 2 2 3 2 6 5 2" xfId="25231" xr:uid="{00000000-0005-0000-0000-00000F3E0000}"/>
    <cellStyle name="Normal 2 3 2 2 3 2 6 6" xfId="17085" xr:uid="{00000000-0005-0000-0000-0000103E0000}"/>
    <cellStyle name="Normal 2 3 2 2 3 2 7" xfId="1494" xr:uid="{00000000-0005-0000-0000-0000113E0000}"/>
    <cellStyle name="Normal 2 3 2 2 3 2 7 2" xfId="4130" xr:uid="{00000000-0005-0000-0000-0000123E0000}"/>
    <cellStyle name="Normal 2 3 2 2 3 2 7 2 2" xfId="12276" xr:uid="{00000000-0005-0000-0000-0000133E0000}"/>
    <cellStyle name="Normal 2 3 2 2 3 2 7 2 2 2" xfId="28572" xr:uid="{00000000-0005-0000-0000-0000143E0000}"/>
    <cellStyle name="Normal 2 3 2 2 3 2 7 2 3" xfId="20426" xr:uid="{00000000-0005-0000-0000-0000153E0000}"/>
    <cellStyle name="Normal 2 3 2 2 3 2 7 3" xfId="6793" xr:uid="{00000000-0005-0000-0000-0000163E0000}"/>
    <cellStyle name="Normal 2 3 2 2 3 2 7 3 2" xfId="14939" xr:uid="{00000000-0005-0000-0000-0000173E0000}"/>
    <cellStyle name="Normal 2 3 2 2 3 2 7 3 2 2" xfId="31235" xr:uid="{00000000-0005-0000-0000-0000183E0000}"/>
    <cellStyle name="Normal 2 3 2 2 3 2 7 3 3" xfId="23089" xr:uid="{00000000-0005-0000-0000-0000193E0000}"/>
    <cellStyle name="Normal 2 3 2 2 3 2 7 4" xfId="9640" xr:uid="{00000000-0005-0000-0000-00001A3E0000}"/>
    <cellStyle name="Normal 2 3 2 2 3 2 7 4 2" xfId="25936" xr:uid="{00000000-0005-0000-0000-00001B3E0000}"/>
    <cellStyle name="Normal 2 3 2 2 3 2 7 5" xfId="17790" xr:uid="{00000000-0005-0000-0000-00001C3E0000}"/>
    <cellStyle name="Normal 2 3 2 2 3 2 8" xfId="2912" xr:uid="{00000000-0005-0000-0000-00001D3E0000}"/>
    <cellStyle name="Normal 2 3 2 2 3 2 8 2" xfId="11058" xr:uid="{00000000-0005-0000-0000-00001E3E0000}"/>
    <cellStyle name="Normal 2 3 2 2 3 2 8 2 2" xfId="27354" xr:uid="{00000000-0005-0000-0000-00001F3E0000}"/>
    <cellStyle name="Normal 2 3 2 2 3 2 8 3" xfId="19208" xr:uid="{00000000-0005-0000-0000-0000203E0000}"/>
    <cellStyle name="Normal 2 3 2 2 3 2 9" xfId="5383" xr:uid="{00000000-0005-0000-0000-0000213E0000}"/>
    <cellStyle name="Normal 2 3 2 2 3 2 9 2" xfId="13529" xr:uid="{00000000-0005-0000-0000-0000223E0000}"/>
    <cellStyle name="Normal 2 3 2 2 3 2 9 2 2" xfId="29825" xr:uid="{00000000-0005-0000-0000-0000233E0000}"/>
    <cellStyle name="Normal 2 3 2 2 3 2 9 3" xfId="21679" xr:uid="{00000000-0005-0000-0000-0000243E0000}"/>
    <cellStyle name="Normal 2 3 2 2 3 3" xfId="129" xr:uid="{00000000-0005-0000-0000-0000253E0000}"/>
    <cellStyle name="Normal 2 3 2 2 3 3 2" xfId="473" xr:uid="{00000000-0005-0000-0000-0000263E0000}"/>
    <cellStyle name="Normal 2 3 2 2 3 3 2 2" xfId="1179" xr:uid="{00000000-0005-0000-0000-0000273E0000}"/>
    <cellStyle name="Normal 2 3 2 2 3 3 2 2 2" xfId="2589" xr:uid="{00000000-0005-0000-0000-0000283E0000}"/>
    <cellStyle name="Normal 2 3 2 2 3 3 2 2 2 2" xfId="5073" xr:uid="{00000000-0005-0000-0000-0000293E0000}"/>
    <cellStyle name="Normal 2 3 2 2 3 3 2 2 2 2 2" xfId="13219" xr:uid="{00000000-0005-0000-0000-00002A3E0000}"/>
    <cellStyle name="Normal 2 3 2 2 3 3 2 2 2 2 2 2" xfId="29515" xr:uid="{00000000-0005-0000-0000-00002B3E0000}"/>
    <cellStyle name="Normal 2 3 2 2 3 3 2 2 2 2 3" xfId="21369" xr:uid="{00000000-0005-0000-0000-00002C3E0000}"/>
    <cellStyle name="Normal 2 3 2 2 3 3 2 2 2 3" xfId="7888" xr:uid="{00000000-0005-0000-0000-00002D3E0000}"/>
    <cellStyle name="Normal 2 3 2 2 3 3 2 2 2 3 2" xfId="16034" xr:uid="{00000000-0005-0000-0000-00002E3E0000}"/>
    <cellStyle name="Normal 2 3 2 2 3 3 2 2 2 3 2 2" xfId="32330" xr:uid="{00000000-0005-0000-0000-00002F3E0000}"/>
    <cellStyle name="Normal 2 3 2 2 3 3 2 2 2 3 3" xfId="24184" xr:uid="{00000000-0005-0000-0000-0000303E0000}"/>
    <cellStyle name="Normal 2 3 2 2 3 3 2 2 2 4" xfId="10735" xr:uid="{00000000-0005-0000-0000-0000313E0000}"/>
    <cellStyle name="Normal 2 3 2 2 3 3 2 2 2 4 2" xfId="27031" xr:uid="{00000000-0005-0000-0000-0000323E0000}"/>
    <cellStyle name="Normal 2 3 2 2 3 3 2 2 2 5" xfId="18885" xr:uid="{00000000-0005-0000-0000-0000333E0000}"/>
    <cellStyle name="Normal 2 3 2 2 3 3 2 2 3" xfId="3855" xr:uid="{00000000-0005-0000-0000-0000343E0000}"/>
    <cellStyle name="Normal 2 3 2 2 3 3 2 2 3 2" xfId="12001" xr:uid="{00000000-0005-0000-0000-0000353E0000}"/>
    <cellStyle name="Normal 2 3 2 2 3 3 2 2 3 2 2" xfId="28297" xr:uid="{00000000-0005-0000-0000-0000363E0000}"/>
    <cellStyle name="Normal 2 3 2 2 3 3 2 2 3 3" xfId="20151" xr:uid="{00000000-0005-0000-0000-0000373E0000}"/>
    <cellStyle name="Normal 2 3 2 2 3 3 2 2 4" xfId="6478" xr:uid="{00000000-0005-0000-0000-0000383E0000}"/>
    <cellStyle name="Normal 2 3 2 2 3 3 2 2 4 2" xfId="14624" xr:uid="{00000000-0005-0000-0000-0000393E0000}"/>
    <cellStyle name="Normal 2 3 2 2 3 3 2 2 4 2 2" xfId="30920" xr:uid="{00000000-0005-0000-0000-00003A3E0000}"/>
    <cellStyle name="Normal 2 3 2 2 3 3 2 2 4 3" xfId="22774" xr:uid="{00000000-0005-0000-0000-00003B3E0000}"/>
    <cellStyle name="Normal 2 3 2 2 3 3 2 2 5" xfId="9325" xr:uid="{00000000-0005-0000-0000-00003C3E0000}"/>
    <cellStyle name="Normal 2 3 2 2 3 3 2 2 5 2" xfId="25621" xr:uid="{00000000-0005-0000-0000-00003D3E0000}"/>
    <cellStyle name="Normal 2 3 2 2 3 3 2 2 6" xfId="17475" xr:uid="{00000000-0005-0000-0000-00003E3E0000}"/>
    <cellStyle name="Normal 2 3 2 2 3 3 2 3" xfId="1884" xr:uid="{00000000-0005-0000-0000-00003F3E0000}"/>
    <cellStyle name="Normal 2 3 2 2 3 3 2 3 2" xfId="4464" xr:uid="{00000000-0005-0000-0000-0000403E0000}"/>
    <cellStyle name="Normal 2 3 2 2 3 3 2 3 2 2" xfId="12610" xr:uid="{00000000-0005-0000-0000-0000413E0000}"/>
    <cellStyle name="Normal 2 3 2 2 3 3 2 3 2 2 2" xfId="28906" xr:uid="{00000000-0005-0000-0000-0000423E0000}"/>
    <cellStyle name="Normal 2 3 2 2 3 3 2 3 2 3" xfId="20760" xr:uid="{00000000-0005-0000-0000-0000433E0000}"/>
    <cellStyle name="Normal 2 3 2 2 3 3 2 3 3" xfId="7183" xr:uid="{00000000-0005-0000-0000-0000443E0000}"/>
    <cellStyle name="Normal 2 3 2 2 3 3 2 3 3 2" xfId="15329" xr:uid="{00000000-0005-0000-0000-0000453E0000}"/>
    <cellStyle name="Normal 2 3 2 2 3 3 2 3 3 2 2" xfId="31625" xr:uid="{00000000-0005-0000-0000-0000463E0000}"/>
    <cellStyle name="Normal 2 3 2 2 3 3 2 3 3 3" xfId="23479" xr:uid="{00000000-0005-0000-0000-0000473E0000}"/>
    <cellStyle name="Normal 2 3 2 2 3 3 2 3 4" xfId="10030" xr:uid="{00000000-0005-0000-0000-0000483E0000}"/>
    <cellStyle name="Normal 2 3 2 2 3 3 2 3 4 2" xfId="26326" xr:uid="{00000000-0005-0000-0000-0000493E0000}"/>
    <cellStyle name="Normal 2 3 2 2 3 3 2 3 5" xfId="18180" xr:uid="{00000000-0005-0000-0000-00004A3E0000}"/>
    <cellStyle name="Normal 2 3 2 2 3 3 2 4" xfId="3246" xr:uid="{00000000-0005-0000-0000-00004B3E0000}"/>
    <cellStyle name="Normal 2 3 2 2 3 3 2 4 2" xfId="11392" xr:uid="{00000000-0005-0000-0000-00004C3E0000}"/>
    <cellStyle name="Normal 2 3 2 2 3 3 2 4 2 2" xfId="27688" xr:uid="{00000000-0005-0000-0000-00004D3E0000}"/>
    <cellStyle name="Normal 2 3 2 2 3 3 2 4 3" xfId="19542" xr:uid="{00000000-0005-0000-0000-00004E3E0000}"/>
    <cellStyle name="Normal 2 3 2 2 3 3 2 5" xfId="5773" xr:uid="{00000000-0005-0000-0000-00004F3E0000}"/>
    <cellStyle name="Normal 2 3 2 2 3 3 2 5 2" xfId="13919" xr:uid="{00000000-0005-0000-0000-0000503E0000}"/>
    <cellStyle name="Normal 2 3 2 2 3 3 2 5 2 2" xfId="30215" xr:uid="{00000000-0005-0000-0000-0000513E0000}"/>
    <cellStyle name="Normal 2 3 2 2 3 3 2 5 3" xfId="22069" xr:uid="{00000000-0005-0000-0000-0000523E0000}"/>
    <cellStyle name="Normal 2 3 2 2 3 3 2 6" xfId="8620" xr:uid="{00000000-0005-0000-0000-0000533E0000}"/>
    <cellStyle name="Normal 2 3 2 2 3 3 2 6 2" xfId="24916" xr:uid="{00000000-0005-0000-0000-0000543E0000}"/>
    <cellStyle name="Normal 2 3 2 2 3 3 2 7" xfId="16770" xr:uid="{00000000-0005-0000-0000-0000553E0000}"/>
    <cellStyle name="Normal 2 3 2 2 3 3 3" xfId="835" xr:uid="{00000000-0005-0000-0000-0000563E0000}"/>
    <cellStyle name="Normal 2 3 2 2 3 3 3 2" xfId="2245" xr:uid="{00000000-0005-0000-0000-0000573E0000}"/>
    <cellStyle name="Normal 2 3 2 2 3 3 3 2 2" xfId="4777" xr:uid="{00000000-0005-0000-0000-0000583E0000}"/>
    <cellStyle name="Normal 2 3 2 2 3 3 3 2 2 2" xfId="12923" xr:uid="{00000000-0005-0000-0000-0000593E0000}"/>
    <cellStyle name="Normal 2 3 2 2 3 3 3 2 2 2 2" xfId="29219" xr:uid="{00000000-0005-0000-0000-00005A3E0000}"/>
    <cellStyle name="Normal 2 3 2 2 3 3 3 2 2 3" xfId="21073" xr:uid="{00000000-0005-0000-0000-00005B3E0000}"/>
    <cellStyle name="Normal 2 3 2 2 3 3 3 2 3" xfId="7544" xr:uid="{00000000-0005-0000-0000-00005C3E0000}"/>
    <cellStyle name="Normal 2 3 2 2 3 3 3 2 3 2" xfId="15690" xr:uid="{00000000-0005-0000-0000-00005D3E0000}"/>
    <cellStyle name="Normal 2 3 2 2 3 3 3 2 3 2 2" xfId="31986" xr:uid="{00000000-0005-0000-0000-00005E3E0000}"/>
    <cellStyle name="Normal 2 3 2 2 3 3 3 2 3 3" xfId="23840" xr:uid="{00000000-0005-0000-0000-00005F3E0000}"/>
    <cellStyle name="Normal 2 3 2 2 3 3 3 2 4" xfId="10391" xr:uid="{00000000-0005-0000-0000-0000603E0000}"/>
    <cellStyle name="Normal 2 3 2 2 3 3 3 2 4 2" xfId="26687" xr:uid="{00000000-0005-0000-0000-0000613E0000}"/>
    <cellStyle name="Normal 2 3 2 2 3 3 3 2 5" xfId="18541" xr:uid="{00000000-0005-0000-0000-0000623E0000}"/>
    <cellStyle name="Normal 2 3 2 2 3 3 3 3" xfId="3559" xr:uid="{00000000-0005-0000-0000-0000633E0000}"/>
    <cellStyle name="Normal 2 3 2 2 3 3 3 3 2" xfId="11705" xr:uid="{00000000-0005-0000-0000-0000643E0000}"/>
    <cellStyle name="Normal 2 3 2 2 3 3 3 3 2 2" xfId="28001" xr:uid="{00000000-0005-0000-0000-0000653E0000}"/>
    <cellStyle name="Normal 2 3 2 2 3 3 3 3 3" xfId="19855" xr:uid="{00000000-0005-0000-0000-0000663E0000}"/>
    <cellStyle name="Normal 2 3 2 2 3 3 3 4" xfId="6134" xr:uid="{00000000-0005-0000-0000-0000673E0000}"/>
    <cellStyle name="Normal 2 3 2 2 3 3 3 4 2" xfId="14280" xr:uid="{00000000-0005-0000-0000-0000683E0000}"/>
    <cellStyle name="Normal 2 3 2 2 3 3 3 4 2 2" xfId="30576" xr:uid="{00000000-0005-0000-0000-0000693E0000}"/>
    <cellStyle name="Normal 2 3 2 2 3 3 3 4 3" xfId="22430" xr:uid="{00000000-0005-0000-0000-00006A3E0000}"/>
    <cellStyle name="Normal 2 3 2 2 3 3 3 5" xfId="8981" xr:uid="{00000000-0005-0000-0000-00006B3E0000}"/>
    <cellStyle name="Normal 2 3 2 2 3 3 3 5 2" xfId="25277" xr:uid="{00000000-0005-0000-0000-00006C3E0000}"/>
    <cellStyle name="Normal 2 3 2 2 3 3 3 6" xfId="17131" xr:uid="{00000000-0005-0000-0000-00006D3E0000}"/>
    <cellStyle name="Normal 2 3 2 2 3 3 4" xfId="1540" xr:uid="{00000000-0005-0000-0000-00006E3E0000}"/>
    <cellStyle name="Normal 2 3 2 2 3 3 4 2" xfId="4168" xr:uid="{00000000-0005-0000-0000-00006F3E0000}"/>
    <cellStyle name="Normal 2 3 2 2 3 3 4 2 2" xfId="12314" xr:uid="{00000000-0005-0000-0000-0000703E0000}"/>
    <cellStyle name="Normal 2 3 2 2 3 3 4 2 2 2" xfId="28610" xr:uid="{00000000-0005-0000-0000-0000713E0000}"/>
    <cellStyle name="Normal 2 3 2 2 3 3 4 2 3" xfId="20464" xr:uid="{00000000-0005-0000-0000-0000723E0000}"/>
    <cellStyle name="Normal 2 3 2 2 3 3 4 3" xfId="6839" xr:uid="{00000000-0005-0000-0000-0000733E0000}"/>
    <cellStyle name="Normal 2 3 2 2 3 3 4 3 2" xfId="14985" xr:uid="{00000000-0005-0000-0000-0000743E0000}"/>
    <cellStyle name="Normal 2 3 2 2 3 3 4 3 2 2" xfId="31281" xr:uid="{00000000-0005-0000-0000-0000753E0000}"/>
    <cellStyle name="Normal 2 3 2 2 3 3 4 3 3" xfId="23135" xr:uid="{00000000-0005-0000-0000-0000763E0000}"/>
    <cellStyle name="Normal 2 3 2 2 3 3 4 4" xfId="9686" xr:uid="{00000000-0005-0000-0000-0000773E0000}"/>
    <cellStyle name="Normal 2 3 2 2 3 3 4 4 2" xfId="25982" xr:uid="{00000000-0005-0000-0000-0000783E0000}"/>
    <cellStyle name="Normal 2 3 2 2 3 3 4 5" xfId="17836" xr:uid="{00000000-0005-0000-0000-0000793E0000}"/>
    <cellStyle name="Normal 2 3 2 2 3 3 5" xfId="2950" xr:uid="{00000000-0005-0000-0000-00007A3E0000}"/>
    <cellStyle name="Normal 2 3 2 2 3 3 5 2" xfId="11096" xr:uid="{00000000-0005-0000-0000-00007B3E0000}"/>
    <cellStyle name="Normal 2 3 2 2 3 3 5 2 2" xfId="27392" xr:uid="{00000000-0005-0000-0000-00007C3E0000}"/>
    <cellStyle name="Normal 2 3 2 2 3 3 5 3" xfId="19246" xr:uid="{00000000-0005-0000-0000-00007D3E0000}"/>
    <cellStyle name="Normal 2 3 2 2 3 3 6" xfId="5429" xr:uid="{00000000-0005-0000-0000-00007E3E0000}"/>
    <cellStyle name="Normal 2 3 2 2 3 3 6 2" xfId="13575" xr:uid="{00000000-0005-0000-0000-00007F3E0000}"/>
    <cellStyle name="Normal 2 3 2 2 3 3 6 2 2" xfId="29871" xr:uid="{00000000-0005-0000-0000-0000803E0000}"/>
    <cellStyle name="Normal 2 3 2 2 3 3 6 3" xfId="21725" xr:uid="{00000000-0005-0000-0000-0000813E0000}"/>
    <cellStyle name="Normal 2 3 2 2 3 3 7" xfId="8276" xr:uid="{00000000-0005-0000-0000-0000823E0000}"/>
    <cellStyle name="Normal 2 3 2 2 3 3 7 2" xfId="24572" xr:uid="{00000000-0005-0000-0000-0000833E0000}"/>
    <cellStyle name="Normal 2 3 2 2 3 3 8" xfId="16426" xr:uid="{00000000-0005-0000-0000-0000843E0000}"/>
    <cellStyle name="Normal 2 3 2 2 3 4" xfId="213" xr:uid="{00000000-0005-0000-0000-0000853E0000}"/>
    <cellStyle name="Normal 2 3 2 2 3 4 2" xfId="557" xr:uid="{00000000-0005-0000-0000-0000863E0000}"/>
    <cellStyle name="Normal 2 3 2 2 3 4 2 2" xfId="1263" xr:uid="{00000000-0005-0000-0000-0000873E0000}"/>
    <cellStyle name="Normal 2 3 2 2 3 4 2 2 2" xfId="2673" xr:uid="{00000000-0005-0000-0000-0000883E0000}"/>
    <cellStyle name="Normal 2 3 2 2 3 4 2 2 2 2" xfId="5147" xr:uid="{00000000-0005-0000-0000-0000893E0000}"/>
    <cellStyle name="Normal 2 3 2 2 3 4 2 2 2 2 2" xfId="13293" xr:uid="{00000000-0005-0000-0000-00008A3E0000}"/>
    <cellStyle name="Normal 2 3 2 2 3 4 2 2 2 2 2 2" xfId="29589" xr:uid="{00000000-0005-0000-0000-00008B3E0000}"/>
    <cellStyle name="Normal 2 3 2 2 3 4 2 2 2 2 3" xfId="21443" xr:uid="{00000000-0005-0000-0000-00008C3E0000}"/>
    <cellStyle name="Normal 2 3 2 2 3 4 2 2 2 3" xfId="7972" xr:uid="{00000000-0005-0000-0000-00008D3E0000}"/>
    <cellStyle name="Normal 2 3 2 2 3 4 2 2 2 3 2" xfId="16118" xr:uid="{00000000-0005-0000-0000-00008E3E0000}"/>
    <cellStyle name="Normal 2 3 2 2 3 4 2 2 2 3 2 2" xfId="32414" xr:uid="{00000000-0005-0000-0000-00008F3E0000}"/>
    <cellStyle name="Normal 2 3 2 2 3 4 2 2 2 3 3" xfId="24268" xr:uid="{00000000-0005-0000-0000-0000903E0000}"/>
    <cellStyle name="Normal 2 3 2 2 3 4 2 2 2 4" xfId="10819" xr:uid="{00000000-0005-0000-0000-0000913E0000}"/>
    <cellStyle name="Normal 2 3 2 2 3 4 2 2 2 4 2" xfId="27115" xr:uid="{00000000-0005-0000-0000-0000923E0000}"/>
    <cellStyle name="Normal 2 3 2 2 3 4 2 2 2 5" xfId="18969" xr:uid="{00000000-0005-0000-0000-0000933E0000}"/>
    <cellStyle name="Normal 2 3 2 2 3 4 2 2 3" xfId="3929" xr:uid="{00000000-0005-0000-0000-0000943E0000}"/>
    <cellStyle name="Normal 2 3 2 2 3 4 2 2 3 2" xfId="12075" xr:uid="{00000000-0005-0000-0000-0000953E0000}"/>
    <cellStyle name="Normal 2 3 2 2 3 4 2 2 3 2 2" xfId="28371" xr:uid="{00000000-0005-0000-0000-0000963E0000}"/>
    <cellStyle name="Normal 2 3 2 2 3 4 2 2 3 3" xfId="20225" xr:uid="{00000000-0005-0000-0000-0000973E0000}"/>
    <cellStyle name="Normal 2 3 2 2 3 4 2 2 4" xfId="6562" xr:uid="{00000000-0005-0000-0000-0000983E0000}"/>
    <cellStyle name="Normal 2 3 2 2 3 4 2 2 4 2" xfId="14708" xr:uid="{00000000-0005-0000-0000-0000993E0000}"/>
    <cellStyle name="Normal 2 3 2 2 3 4 2 2 4 2 2" xfId="31004" xr:uid="{00000000-0005-0000-0000-00009A3E0000}"/>
    <cellStyle name="Normal 2 3 2 2 3 4 2 2 4 3" xfId="22858" xr:uid="{00000000-0005-0000-0000-00009B3E0000}"/>
    <cellStyle name="Normal 2 3 2 2 3 4 2 2 5" xfId="9409" xr:uid="{00000000-0005-0000-0000-00009C3E0000}"/>
    <cellStyle name="Normal 2 3 2 2 3 4 2 2 5 2" xfId="25705" xr:uid="{00000000-0005-0000-0000-00009D3E0000}"/>
    <cellStyle name="Normal 2 3 2 2 3 4 2 2 6" xfId="17559" xr:uid="{00000000-0005-0000-0000-00009E3E0000}"/>
    <cellStyle name="Normal 2 3 2 2 3 4 2 3" xfId="1968" xr:uid="{00000000-0005-0000-0000-00009F3E0000}"/>
    <cellStyle name="Normal 2 3 2 2 3 4 2 3 2" xfId="4538" xr:uid="{00000000-0005-0000-0000-0000A03E0000}"/>
    <cellStyle name="Normal 2 3 2 2 3 4 2 3 2 2" xfId="12684" xr:uid="{00000000-0005-0000-0000-0000A13E0000}"/>
    <cellStyle name="Normal 2 3 2 2 3 4 2 3 2 2 2" xfId="28980" xr:uid="{00000000-0005-0000-0000-0000A23E0000}"/>
    <cellStyle name="Normal 2 3 2 2 3 4 2 3 2 3" xfId="20834" xr:uid="{00000000-0005-0000-0000-0000A33E0000}"/>
    <cellStyle name="Normal 2 3 2 2 3 4 2 3 3" xfId="7267" xr:uid="{00000000-0005-0000-0000-0000A43E0000}"/>
    <cellStyle name="Normal 2 3 2 2 3 4 2 3 3 2" xfId="15413" xr:uid="{00000000-0005-0000-0000-0000A53E0000}"/>
    <cellStyle name="Normal 2 3 2 2 3 4 2 3 3 2 2" xfId="31709" xr:uid="{00000000-0005-0000-0000-0000A63E0000}"/>
    <cellStyle name="Normal 2 3 2 2 3 4 2 3 3 3" xfId="23563" xr:uid="{00000000-0005-0000-0000-0000A73E0000}"/>
    <cellStyle name="Normal 2 3 2 2 3 4 2 3 4" xfId="10114" xr:uid="{00000000-0005-0000-0000-0000A83E0000}"/>
    <cellStyle name="Normal 2 3 2 2 3 4 2 3 4 2" xfId="26410" xr:uid="{00000000-0005-0000-0000-0000A93E0000}"/>
    <cellStyle name="Normal 2 3 2 2 3 4 2 3 5" xfId="18264" xr:uid="{00000000-0005-0000-0000-0000AA3E0000}"/>
    <cellStyle name="Normal 2 3 2 2 3 4 2 4" xfId="3320" xr:uid="{00000000-0005-0000-0000-0000AB3E0000}"/>
    <cellStyle name="Normal 2 3 2 2 3 4 2 4 2" xfId="11466" xr:uid="{00000000-0005-0000-0000-0000AC3E0000}"/>
    <cellStyle name="Normal 2 3 2 2 3 4 2 4 2 2" xfId="27762" xr:uid="{00000000-0005-0000-0000-0000AD3E0000}"/>
    <cellStyle name="Normal 2 3 2 2 3 4 2 4 3" xfId="19616" xr:uid="{00000000-0005-0000-0000-0000AE3E0000}"/>
    <cellStyle name="Normal 2 3 2 2 3 4 2 5" xfId="5857" xr:uid="{00000000-0005-0000-0000-0000AF3E0000}"/>
    <cellStyle name="Normal 2 3 2 2 3 4 2 5 2" xfId="14003" xr:uid="{00000000-0005-0000-0000-0000B03E0000}"/>
    <cellStyle name="Normal 2 3 2 2 3 4 2 5 2 2" xfId="30299" xr:uid="{00000000-0005-0000-0000-0000B13E0000}"/>
    <cellStyle name="Normal 2 3 2 2 3 4 2 5 3" xfId="22153" xr:uid="{00000000-0005-0000-0000-0000B23E0000}"/>
    <cellStyle name="Normal 2 3 2 2 3 4 2 6" xfId="8704" xr:uid="{00000000-0005-0000-0000-0000B33E0000}"/>
    <cellStyle name="Normal 2 3 2 2 3 4 2 6 2" xfId="25000" xr:uid="{00000000-0005-0000-0000-0000B43E0000}"/>
    <cellStyle name="Normal 2 3 2 2 3 4 2 7" xfId="16854" xr:uid="{00000000-0005-0000-0000-0000B53E0000}"/>
    <cellStyle name="Normal 2 3 2 2 3 4 3" xfId="919" xr:uid="{00000000-0005-0000-0000-0000B63E0000}"/>
    <cellStyle name="Normal 2 3 2 2 3 4 3 2" xfId="2329" xr:uid="{00000000-0005-0000-0000-0000B73E0000}"/>
    <cellStyle name="Normal 2 3 2 2 3 4 3 2 2" xfId="4851" xr:uid="{00000000-0005-0000-0000-0000B83E0000}"/>
    <cellStyle name="Normal 2 3 2 2 3 4 3 2 2 2" xfId="12997" xr:uid="{00000000-0005-0000-0000-0000B93E0000}"/>
    <cellStyle name="Normal 2 3 2 2 3 4 3 2 2 2 2" xfId="29293" xr:uid="{00000000-0005-0000-0000-0000BA3E0000}"/>
    <cellStyle name="Normal 2 3 2 2 3 4 3 2 2 3" xfId="21147" xr:uid="{00000000-0005-0000-0000-0000BB3E0000}"/>
    <cellStyle name="Normal 2 3 2 2 3 4 3 2 3" xfId="7628" xr:uid="{00000000-0005-0000-0000-0000BC3E0000}"/>
    <cellStyle name="Normal 2 3 2 2 3 4 3 2 3 2" xfId="15774" xr:uid="{00000000-0005-0000-0000-0000BD3E0000}"/>
    <cellStyle name="Normal 2 3 2 2 3 4 3 2 3 2 2" xfId="32070" xr:uid="{00000000-0005-0000-0000-0000BE3E0000}"/>
    <cellStyle name="Normal 2 3 2 2 3 4 3 2 3 3" xfId="23924" xr:uid="{00000000-0005-0000-0000-0000BF3E0000}"/>
    <cellStyle name="Normal 2 3 2 2 3 4 3 2 4" xfId="10475" xr:uid="{00000000-0005-0000-0000-0000C03E0000}"/>
    <cellStyle name="Normal 2 3 2 2 3 4 3 2 4 2" xfId="26771" xr:uid="{00000000-0005-0000-0000-0000C13E0000}"/>
    <cellStyle name="Normal 2 3 2 2 3 4 3 2 5" xfId="18625" xr:uid="{00000000-0005-0000-0000-0000C23E0000}"/>
    <cellStyle name="Normal 2 3 2 2 3 4 3 3" xfId="3633" xr:uid="{00000000-0005-0000-0000-0000C33E0000}"/>
    <cellStyle name="Normal 2 3 2 2 3 4 3 3 2" xfId="11779" xr:uid="{00000000-0005-0000-0000-0000C43E0000}"/>
    <cellStyle name="Normal 2 3 2 2 3 4 3 3 2 2" xfId="28075" xr:uid="{00000000-0005-0000-0000-0000C53E0000}"/>
    <cellStyle name="Normal 2 3 2 2 3 4 3 3 3" xfId="19929" xr:uid="{00000000-0005-0000-0000-0000C63E0000}"/>
    <cellStyle name="Normal 2 3 2 2 3 4 3 4" xfId="6218" xr:uid="{00000000-0005-0000-0000-0000C73E0000}"/>
    <cellStyle name="Normal 2 3 2 2 3 4 3 4 2" xfId="14364" xr:uid="{00000000-0005-0000-0000-0000C83E0000}"/>
    <cellStyle name="Normal 2 3 2 2 3 4 3 4 2 2" xfId="30660" xr:uid="{00000000-0005-0000-0000-0000C93E0000}"/>
    <cellStyle name="Normal 2 3 2 2 3 4 3 4 3" xfId="22514" xr:uid="{00000000-0005-0000-0000-0000CA3E0000}"/>
    <cellStyle name="Normal 2 3 2 2 3 4 3 5" xfId="9065" xr:uid="{00000000-0005-0000-0000-0000CB3E0000}"/>
    <cellStyle name="Normal 2 3 2 2 3 4 3 5 2" xfId="25361" xr:uid="{00000000-0005-0000-0000-0000CC3E0000}"/>
    <cellStyle name="Normal 2 3 2 2 3 4 3 6" xfId="17215" xr:uid="{00000000-0005-0000-0000-0000CD3E0000}"/>
    <cellStyle name="Normal 2 3 2 2 3 4 4" xfId="1624" xr:uid="{00000000-0005-0000-0000-0000CE3E0000}"/>
    <cellStyle name="Normal 2 3 2 2 3 4 4 2" xfId="4242" xr:uid="{00000000-0005-0000-0000-0000CF3E0000}"/>
    <cellStyle name="Normal 2 3 2 2 3 4 4 2 2" xfId="12388" xr:uid="{00000000-0005-0000-0000-0000D03E0000}"/>
    <cellStyle name="Normal 2 3 2 2 3 4 4 2 2 2" xfId="28684" xr:uid="{00000000-0005-0000-0000-0000D13E0000}"/>
    <cellStyle name="Normal 2 3 2 2 3 4 4 2 3" xfId="20538" xr:uid="{00000000-0005-0000-0000-0000D23E0000}"/>
    <cellStyle name="Normal 2 3 2 2 3 4 4 3" xfId="6923" xr:uid="{00000000-0005-0000-0000-0000D33E0000}"/>
    <cellStyle name="Normal 2 3 2 2 3 4 4 3 2" xfId="15069" xr:uid="{00000000-0005-0000-0000-0000D43E0000}"/>
    <cellStyle name="Normal 2 3 2 2 3 4 4 3 2 2" xfId="31365" xr:uid="{00000000-0005-0000-0000-0000D53E0000}"/>
    <cellStyle name="Normal 2 3 2 2 3 4 4 3 3" xfId="23219" xr:uid="{00000000-0005-0000-0000-0000D63E0000}"/>
    <cellStyle name="Normal 2 3 2 2 3 4 4 4" xfId="9770" xr:uid="{00000000-0005-0000-0000-0000D73E0000}"/>
    <cellStyle name="Normal 2 3 2 2 3 4 4 4 2" xfId="26066" xr:uid="{00000000-0005-0000-0000-0000D83E0000}"/>
    <cellStyle name="Normal 2 3 2 2 3 4 4 5" xfId="17920" xr:uid="{00000000-0005-0000-0000-0000D93E0000}"/>
    <cellStyle name="Normal 2 3 2 2 3 4 5" xfId="3024" xr:uid="{00000000-0005-0000-0000-0000DA3E0000}"/>
    <cellStyle name="Normal 2 3 2 2 3 4 5 2" xfId="11170" xr:uid="{00000000-0005-0000-0000-0000DB3E0000}"/>
    <cellStyle name="Normal 2 3 2 2 3 4 5 2 2" xfId="27466" xr:uid="{00000000-0005-0000-0000-0000DC3E0000}"/>
    <cellStyle name="Normal 2 3 2 2 3 4 5 3" xfId="19320" xr:uid="{00000000-0005-0000-0000-0000DD3E0000}"/>
    <cellStyle name="Normal 2 3 2 2 3 4 6" xfId="5513" xr:uid="{00000000-0005-0000-0000-0000DE3E0000}"/>
    <cellStyle name="Normal 2 3 2 2 3 4 6 2" xfId="13659" xr:uid="{00000000-0005-0000-0000-0000DF3E0000}"/>
    <cellStyle name="Normal 2 3 2 2 3 4 6 2 2" xfId="29955" xr:uid="{00000000-0005-0000-0000-0000E03E0000}"/>
    <cellStyle name="Normal 2 3 2 2 3 4 6 3" xfId="21809" xr:uid="{00000000-0005-0000-0000-0000E13E0000}"/>
    <cellStyle name="Normal 2 3 2 2 3 4 7" xfId="8360" xr:uid="{00000000-0005-0000-0000-0000E23E0000}"/>
    <cellStyle name="Normal 2 3 2 2 3 4 7 2" xfId="24656" xr:uid="{00000000-0005-0000-0000-0000E33E0000}"/>
    <cellStyle name="Normal 2 3 2 2 3 4 8" xfId="16510" xr:uid="{00000000-0005-0000-0000-0000E43E0000}"/>
    <cellStyle name="Normal 2 3 2 2 3 5" xfId="293" xr:uid="{00000000-0005-0000-0000-0000E53E0000}"/>
    <cellStyle name="Normal 2 3 2 2 3 5 2" xfId="637" xr:uid="{00000000-0005-0000-0000-0000E63E0000}"/>
    <cellStyle name="Normal 2 3 2 2 3 5 2 2" xfId="1343" xr:uid="{00000000-0005-0000-0000-0000E73E0000}"/>
    <cellStyle name="Normal 2 3 2 2 3 5 2 2 2" xfId="2753" xr:uid="{00000000-0005-0000-0000-0000E83E0000}"/>
    <cellStyle name="Normal 2 3 2 2 3 5 2 2 2 2" xfId="5221" xr:uid="{00000000-0005-0000-0000-0000E93E0000}"/>
    <cellStyle name="Normal 2 3 2 2 3 5 2 2 2 2 2" xfId="13367" xr:uid="{00000000-0005-0000-0000-0000EA3E0000}"/>
    <cellStyle name="Normal 2 3 2 2 3 5 2 2 2 2 2 2" xfId="29663" xr:uid="{00000000-0005-0000-0000-0000EB3E0000}"/>
    <cellStyle name="Normal 2 3 2 2 3 5 2 2 2 2 3" xfId="21517" xr:uid="{00000000-0005-0000-0000-0000EC3E0000}"/>
    <cellStyle name="Normal 2 3 2 2 3 5 2 2 2 3" xfId="8052" xr:uid="{00000000-0005-0000-0000-0000ED3E0000}"/>
    <cellStyle name="Normal 2 3 2 2 3 5 2 2 2 3 2" xfId="16198" xr:uid="{00000000-0005-0000-0000-0000EE3E0000}"/>
    <cellStyle name="Normal 2 3 2 2 3 5 2 2 2 3 2 2" xfId="32494" xr:uid="{00000000-0005-0000-0000-0000EF3E0000}"/>
    <cellStyle name="Normal 2 3 2 2 3 5 2 2 2 3 3" xfId="24348" xr:uid="{00000000-0005-0000-0000-0000F03E0000}"/>
    <cellStyle name="Normal 2 3 2 2 3 5 2 2 2 4" xfId="10899" xr:uid="{00000000-0005-0000-0000-0000F13E0000}"/>
    <cellStyle name="Normal 2 3 2 2 3 5 2 2 2 4 2" xfId="27195" xr:uid="{00000000-0005-0000-0000-0000F23E0000}"/>
    <cellStyle name="Normal 2 3 2 2 3 5 2 2 2 5" xfId="19049" xr:uid="{00000000-0005-0000-0000-0000F33E0000}"/>
    <cellStyle name="Normal 2 3 2 2 3 5 2 2 3" xfId="4003" xr:uid="{00000000-0005-0000-0000-0000F43E0000}"/>
    <cellStyle name="Normal 2 3 2 2 3 5 2 2 3 2" xfId="12149" xr:uid="{00000000-0005-0000-0000-0000F53E0000}"/>
    <cellStyle name="Normal 2 3 2 2 3 5 2 2 3 2 2" xfId="28445" xr:uid="{00000000-0005-0000-0000-0000F63E0000}"/>
    <cellStyle name="Normal 2 3 2 2 3 5 2 2 3 3" xfId="20299" xr:uid="{00000000-0005-0000-0000-0000F73E0000}"/>
    <cellStyle name="Normal 2 3 2 2 3 5 2 2 4" xfId="6642" xr:uid="{00000000-0005-0000-0000-0000F83E0000}"/>
    <cellStyle name="Normal 2 3 2 2 3 5 2 2 4 2" xfId="14788" xr:uid="{00000000-0005-0000-0000-0000F93E0000}"/>
    <cellStyle name="Normal 2 3 2 2 3 5 2 2 4 2 2" xfId="31084" xr:uid="{00000000-0005-0000-0000-0000FA3E0000}"/>
    <cellStyle name="Normal 2 3 2 2 3 5 2 2 4 3" xfId="22938" xr:uid="{00000000-0005-0000-0000-0000FB3E0000}"/>
    <cellStyle name="Normal 2 3 2 2 3 5 2 2 5" xfId="9489" xr:uid="{00000000-0005-0000-0000-0000FC3E0000}"/>
    <cellStyle name="Normal 2 3 2 2 3 5 2 2 5 2" xfId="25785" xr:uid="{00000000-0005-0000-0000-0000FD3E0000}"/>
    <cellStyle name="Normal 2 3 2 2 3 5 2 2 6" xfId="17639" xr:uid="{00000000-0005-0000-0000-0000FE3E0000}"/>
    <cellStyle name="Normal 2 3 2 2 3 5 2 3" xfId="2048" xr:uid="{00000000-0005-0000-0000-0000FF3E0000}"/>
    <cellStyle name="Normal 2 3 2 2 3 5 2 3 2" xfId="4612" xr:uid="{00000000-0005-0000-0000-0000003F0000}"/>
    <cellStyle name="Normal 2 3 2 2 3 5 2 3 2 2" xfId="12758" xr:uid="{00000000-0005-0000-0000-0000013F0000}"/>
    <cellStyle name="Normal 2 3 2 2 3 5 2 3 2 2 2" xfId="29054" xr:uid="{00000000-0005-0000-0000-0000023F0000}"/>
    <cellStyle name="Normal 2 3 2 2 3 5 2 3 2 3" xfId="20908" xr:uid="{00000000-0005-0000-0000-0000033F0000}"/>
    <cellStyle name="Normal 2 3 2 2 3 5 2 3 3" xfId="7347" xr:uid="{00000000-0005-0000-0000-0000043F0000}"/>
    <cellStyle name="Normal 2 3 2 2 3 5 2 3 3 2" xfId="15493" xr:uid="{00000000-0005-0000-0000-0000053F0000}"/>
    <cellStyle name="Normal 2 3 2 2 3 5 2 3 3 2 2" xfId="31789" xr:uid="{00000000-0005-0000-0000-0000063F0000}"/>
    <cellStyle name="Normal 2 3 2 2 3 5 2 3 3 3" xfId="23643" xr:uid="{00000000-0005-0000-0000-0000073F0000}"/>
    <cellStyle name="Normal 2 3 2 2 3 5 2 3 4" xfId="10194" xr:uid="{00000000-0005-0000-0000-0000083F0000}"/>
    <cellStyle name="Normal 2 3 2 2 3 5 2 3 4 2" xfId="26490" xr:uid="{00000000-0005-0000-0000-0000093F0000}"/>
    <cellStyle name="Normal 2 3 2 2 3 5 2 3 5" xfId="18344" xr:uid="{00000000-0005-0000-0000-00000A3F0000}"/>
    <cellStyle name="Normal 2 3 2 2 3 5 2 4" xfId="3394" xr:uid="{00000000-0005-0000-0000-00000B3F0000}"/>
    <cellStyle name="Normal 2 3 2 2 3 5 2 4 2" xfId="11540" xr:uid="{00000000-0005-0000-0000-00000C3F0000}"/>
    <cellStyle name="Normal 2 3 2 2 3 5 2 4 2 2" xfId="27836" xr:uid="{00000000-0005-0000-0000-00000D3F0000}"/>
    <cellStyle name="Normal 2 3 2 2 3 5 2 4 3" xfId="19690" xr:uid="{00000000-0005-0000-0000-00000E3F0000}"/>
    <cellStyle name="Normal 2 3 2 2 3 5 2 5" xfId="5937" xr:uid="{00000000-0005-0000-0000-00000F3F0000}"/>
    <cellStyle name="Normal 2 3 2 2 3 5 2 5 2" xfId="14083" xr:uid="{00000000-0005-0000-0000-0000103F0000}"/>
    <cellStyle name="Normal 2 3 2 2 3 5 2 5 2 2" xfId="30379" xr:uid="{00000000-0005-0000-0000-0000113F0000}"/>
    <cellStyle name="Normal 2 3 2 2 3 5 2 5 3" xfId="22233" xr:uid="{00000000-0005-0000-0000-0000123F0000}"/>
    <cellStyle name="Normal 2 3 2 2 3 5 2 6" xfId="8784" xr:uid="{00000000-0005-0000-0000-0000133F0000}"/>
    <cellStyle name="Normal 2 3 2 2 3 5 2 6 2" xfId="25080" xr:uid="{00000000-0005-0000-0000-0000143F0000}"/>
    <cellStyle name="Normal 2 3 2 2 3 5 2 7" xfId="16934" xr:uid="{00000000-0005-0000-0000-0000153F0000}"/>
    <cellStyle name="Normal 2 3 2 2 3 5 3" xfId="999" xr:uid="{00000000-0005-0000-0000-0000163F0000}"/>
    <cellStyle name="Normal 2 3 2 2 3 5 3 2" xfId="2409" xr:uid="{00000000-0005-0000-0000-0000173F0000}"/>
    <cellStyle name="Normal 2 3 2 2 3 5 3 2 2" xfId="4925" xr:uid="{00000000-0005-0000-0000-0000183F0000}"/>
    <cellStyle name="Normal 2 3 2 2 3 5 3 2 2 2" xfId="13071" xr:uid="{00000000-0005-0000-0000-0000193F0000}"/>
    <cellStyle name="Normal 2 3 2 2 3 5 3 2 2 2 2" xfId="29367" xr:uid="{00000000-0005-0000-0000-00001A3F0000}"/>
    <cellStyle name="Normal 2 3 2 2 3 5 3 2 2 3" xfId="21221" xr:uid="{00000000-0005-0000-0000-00001B3F0000}"/>
    <cellStyle name="Normal 2 3 2 2 3 5 3 2 3" xfId="7708" xr:uid="{00000000-0005-0000-0000-00001C3F0000}"/>
    <cellStyle name="Normal 2 3 2 2 3 5 3 2 3 2" xfId="15854" xr:uid="{00000000-0005-0000-0000-00001D3F0000}"/>
    <cellStyle name="Normal 2 3 2 2 3 5 3 2 3 2 2" xfId="32150" xr:uid="{00000000-0005-0000-0000-00001E3F0000}"/>
    <cellStyle name="Normal 2 3 2 2 3 5 3 2 3 3" xfId="24004" xr:uid="{00000000-0005-0000-0000-00001F3F0000}"/>
    <cellStyle name="Normal 2 3 2 2 3 5 3 2 4" xfId="10555" xr:uid="{00000000-0005-0000-0000-0000203F0000}"/>
    <cellStyle name="Normal 2 3 2 2 3 5 3 2 4 2" xfId="26851" xr:uid="{00000000-0005-0000-0000-0000213F0000}"/>
    <cellStyle name="Normal 2 3 2 2 3 5 3 2 5" xfId="18705" xr:uid="{00000000-0005-0000-0000-0000223F0000}"/>
    <cellStyle name="Normal 2 3 2 2 3 5 3 3" xfId="3707" xr:uid="{00000000-0005-0000-0000-0000233F0000}"/>
    <cellStyle name="Normal 2 3 2 2 3 5 3 3 2" xfId="11853" xr:uid="{00000000-0005-0000-0000-0000243F0000}"/>
    <cellStyle name="Normal 2 3 2 2 3 5 3 3 2 2" xfId="28149" xr:uid="{00000000-0005-0000-0000-0000253F0000}"/>
    <cellStyle name="Normal 2 3 2 2 3 5 3 3 3" xfId="20003" xr:uid="{00000000-0005-0000-0000-0000263F0000}"/>
    <cellStyle name="Normal 2 3 2 2 3 5 3 4" xfId="6298" xr:uid="{00000000-0005-0000-0000-0000273F0000}"/>
    <cellStyle name="Normal 2 3 2 2 3 5 3 4 2" xfId="14444" xr:uid="{00000000-0005-0000-0000-0000283F0000}"/>
    <cellStyle name="Normal 2 3 2 2 3 5 3 4 2 2" xfId="30740" xr:uid="{00000000-0005-0000-0000-0000293F0000}"/>
    <cellStyle name="Normal 2 3 2 2 3 5 3 4 3" xfId="22594" xr:uid="{00000000-0005-0000-0000-00002A3F0000}"/>
    <cellStyle name="Normal 2 3 2 2 3 5 3 5" xfId="9145" xr:uid="{00000000-0005-0000-0000-00002B3F0000}"/>
    <cellStyle name="Normal 2 3 2 2 3 5 3 5 2" xfId="25441" xr:uid="{00000000-0005-0000-0000-00002C3F0000}"/>
    <cellStyle name="Normal 2 3 2 2 3 5 3 6" xfId="17295" xr:uid="{00000000-0005-0000-0000-00002D3F0000}"/>
    <cellStyle name="Normal 2 3 2 2 3 5 4" xfId="1704" xr:uid="{00000000-0005-0000-0000-00002E3F0000}"/>
    <cellStyle name="Normal 2 3 2 2 3 5 4 2" xfId="4316" xr:uid="{00000000-0005-0000-0000-00002F3F0000}"/>
    <cellStyle name="Normal 2 3 2 2 3 5 4 2 2" xfId="12462" xr:uid="{00000000-0005-0000-0000-0000303F0000}"/>
    <cellStyle name="Normal 2 3 2 2 3 5 4 2 2 2" xfId="28758" xr:uid="{00000000-0005-0000-0000-0000313F0000}"/>
    <cellStyle name="Normal 2 3 2 2 3 5 4 2 3" xfId="20612" xr:uid="{00000000-0005-0000-0000-0000323F0000}"/>
    <cellStyle name="Normal 2 3 2 2 3 5 4 3" xfId="7003" xr:uid="{00000000-0005-0000-0000-0000333F0000}"/>
    <cellStyle name="Normal 2 3 2 2 3 5 4 3 2" xfId="15149" xr:uid="{00000000-0005-0000-0000-0000343F0000}"/>
    <cellStyle name="Normal 2 3 2 2 3 5 4 3 2 2" xfId="31445" xr:uid="{00000000-0005-0000-0000-0000353F0000}"/>
    <cellStyle name="Normal 2 3 2 2 3 5 4 3 3" xfId="23299" xr:uid="{00000000-0005-0000-0000-0000363F0000}"/>
    <cellStyle name="Normal 2 3 2 2 3 5 4 4" xfId="9850" xr:uid="{00000000-0005-0000-0000-0000373F0000}"/>
    <cellStyle name="Normal 2 3 2 2 3 5 4 4 2" xfId="26146" xr:uid="{00000000-0005-0000-0000-0000383F0000}"/>
    <cellStyle name="Normal 2 3 2 2 3 5 4 5" xfId="18000" xr:uid="{00000000-0005-0000-0000-0000393F0000}"/>
    <cellStyle name="Normal 2 3 2 2 3 5 5" xfId="3098" xr:uid="{00000000-0005-0000-0000-00003A3F0000}"/>
    <cellStyle name="Normal 2 3 2 2 3 5 5 2" xfId="11244" xr:uid="{00000000-0005-0000-0000-00003B3F0000}"/>
    <cellStyle name="Normal 2 3 2 2 3 5 5 2 2" xfId="27540" xr:uid="{00000000-0005-0000-0000-00003C3F0000}"/>
    <cellStyle name="Normal 2 3 2 2 3 5 5 3" xfId="19394" xr:uid="{00000000-0005-0000-0000-00003D3F0000}"/>
    <cellStyle name="Normal 2 3 2 2 3 5 6" xfId="5593" xr:uid="{00000000-0005-0000-0000-00003E3F0000}"/>
    <cellStyle name="Normal 2 3 2 2 3 5 6 2" xfId="13739" xr:uid="{00000000-0005-0000-0000-00003F3F0000}"/>
    <cellStyle name="Normal 2 3 2 2 3 5 6 2 2" xfId="30035" xr:uid="{00000000-0005-0000-0000-0000403F0000}"/>
    <cellStyle name="Normal 2 3 2 2 3 5 6 3" xfId="21889" xr:uid="{00000000-0005-0000-0000-0000413F0000}"/>
    <cellStyle name="Normal 2 3 2 2 3 5 7" xfId="8440" xr:uid="{00000000-0005-0000-0000-0000423F0000}"/>
    <cellStyle name="Normal 2 3 2 2 3 5 7 2" xfId="24736" xr:uid="{00000000-0005-0000-0000-0000433F0000}"/>
    <cellStyle name="Normal 2 3 2 2 3 5 8" xfId="16590" xr:uid="{00000000-0005-0000-0000-0000443F0000}"/>
    <cellStyle name="Normal 2 3 2 2 3 6" xfId="383" xr:uid="{00000000-0005-0000-0000-0000453F0000}"/>
    <cellStyle name="Normal 2 3 2 2 3 6 2" xfId="1089" xr:uid="{00000000-0005-0000-0000-0000463F0000}"/>
    <cellStyle name="Normal 2 3 2 2 3 6 2 2" xfId="2499" xr:uid="{00000000-0005-0000-0000-0000473F0000}"/>
    <cellStyle name="Normal 2 3 2 2 3 6 2 2 2" xfId="4999" xr:uid="{00000000-0005-0000-0000-0000483F0000}"/>
    <cellStyle name="Normal 2 3 2 2 3 6 2 2 2 2" xfId="13145" xr:uid="{00000000-0005-0000-0000-0000493F0000}"/>
    <cellStyle name="Normal 2 3 2 2 3 6 2 2 2 2 2" xfId="29441" xr:uid="{00000000-0005-0000-0000-00004A3F0000}"/>
    <cellStyle name="Normal 2 3 2 2 3 6 2 2 2 3" xfId="21295" xr:uid="{00000000-0005-0000-0000-00004B3F0000}"/>
    <cellStyle name="Normal 2 3 2 2 3 6 2 2 3" xfId="7798" xr:uid="{00000000-0005-0000-0000-00004C3F0000}"/>
    <cellStyle name="Normal 2 3 2 2 3 6 2 2 3 2" xfId="15944" xr:uid="{00000000-0005-0000-0000-00004D3F0000}"/>
    <cellStyle name="Normal 2 3 2 2 3 6 2 2 3 2 2" xfId="32240" xr:uid="{00000000-0005-0000-0000-00004E3F0000}"/>
    <cellStyle name="Normal 2 3 2 2 3 6 2 2 3 3" xfId="24094" xr:uid="{00000000-0005-0000-0000-00004F3F0000}"/>
    <cellStyle name="Normal 2 3 2 2 3 6 2 2 4" xfId="10645" xr:uid="{00000000-0005-0000-0000-0000503F0000}"/>
    <cellStyle name="Normal 2 3 2 2 3 6 2 2 4 2" xfId="26941" xr:uid="{00000000-0005-0000-0000-0000513F0000}"/>
    <cellStyle name="Normal 2 3 2 2 3 6 2 2 5" xfId="18795" xr:uid="{00000000-0005-0000-0000-0000523F0000}"/>
    <cellStyle name="Normal 2 3 2 2 3 6 2 3" xfId="3781" xr:uid="{00000000-0005-0000-0000-0000533F0000}"/>
    <cellStyle name="Normal 2 3 2 2 3 6 2 3 2" xfId="11927" xr:uid="{00000000-0005-0000-0000-0000543F0000}"/>
    <cellStyle name="Normal 2 3 2 2 3 6 2 3 2 2" xfId="28223" xr:uid="{00000000-0005-0000-0000-0000553F0000}"/>
    <cellStyle name="Normal 2 3 2 2 3 6 2 3 3" xfId="20077" xr:uid="{00000000-0005-0000-0000-0000563F0000}"/>
    <cellStyle name="Normal 2 3 2 2 3 6 2 4" xfId="6388" xr:uid="{00000000-0005-0000-0000-0000573F0000}"/>
    <cellStyle name="Normal 2 3 2 2 3 6 2 4 2" xfId="14534" xr:uid="{00000000-0005-0000-0000-0000583F0000}"/>
    <cellStyle name="Normal 2 3 2 2 3 6 2 4 2 2" xfId="30830" xr:uid="{00000000-0005-0000-0000-0000593F0000}"/>
    <cellStyle name="Normal 2 3 2 2 3 6 2 4 3" xfId="22684" xr:uid="{00000000-0005-0000-0000-00005A3F0000}"/>
    <cellStyle name="Normal 2 3 2 2 3 6 2 5" xfId="9235" xr:uid="{00000000-0005-0000-0000-00005B3F0000}"/>
    <cellStyle name="Normal 2 3 2 2 3 6 2 5 2" xfId="25531" xr:uid="{00000000-0005-0000-0000-00005C3F0000}"/>
    <cellStyle name="Normal 2 3 2 2 3 6 2 6" xfId="17385" xr:uid="{00000000-0005-0000-0000-00005D3F0000}"/>
    <cellStyle name="Normal 2 3 2 2 3 6 3" xfId="1794" xr:uid="{00000000-0005-0000-0000-00005E3F0000}"/>
    <cellStyle name="Normal 2 3 2 2 3 6 3 2" xfId="4390" xr:uid="{00000000-0005-0000-0000-00005F3F0000}"/>
    <cellStyle name="Normal 2 3 2 2 3 6 3 2 2" xfId="12536" xr:uid="{00000000-0005-0000-0000-0000603F0000}"/>
    <cellStyle name="Normal 2 3 2 2 3 6 3 2 2 2" xfId="28832" xr:uid="{00000000-0005-0000-0000-0000613F0000}"/>
    <cellStyle name="Normal 2 3 2 2 3 6 3 2 3" xfId="20686" xr:uid="{00000000-0005-0000-0000-0000623F0000}"/>
    <cellStyle name="Normal 2 3 2 2 3 6 3 3" xfId="7093" xr:uid="{00000000-0005-0000-0000-0000633F0000}"/>
    <cellStyle name="Normal 2 3 2 2 3 6 3 3 2" xfId="15239" xr:uid="{00000000-0005-0000-0000-0000643F0000}"/>
    <cellStyle name="Normal 2 3 2 2 3 6 3 3 2 2" xfId="31535" xr:uid="{00000000-0005-0000-0000-0000653F0000}"/>
    <cellStyle name="Normal 2 3 2 2 3 6 3 3 3" xfId="23389" xr:uid="{00000000-0005-0000-0000-0000663F0000}"/>
    <cellStyle name="Normal 2 3 2 2 3 6 3 4" xfId="9940" xr:uid="{00000000-0005-0000-0000-0000673F0000}"/>
    <cellStyle name="Normal 2 3 2 2 3 6 3 4 2" xfId="26236" xr:uid="{00000000-0005-0000-0000-0000683F0000}"/>
    <cellStyle name="Normal 2 3 2 2 3 6 3 5" xfId="18090" xr:uid="{00000000-0005-0000-0000-0000693F0000}"/>
    <cellStyle name="Normal 2 3 2 2 3 6 4" xfId="3172" xr:uid="{00000000-0005-0000-0000-00006A3F0000}"/>
    <cellStyle name="Normal 2 3 2 2 3 6 4 2" xfId="11318" xr:uid="{00000000-0005-0000-0000-00006B3F0000}"/>
    <cellStyle name="Normal 2 3 2 2 3 6 4 2 2" xfId="27614" xr:uid="{00000000-0005-0000-0000-00006C3F0000}"/>
    <cellStyle name="Normal 2 3 2 2 3 6 4 3" xfId="19468" xr:uid="{00000000-0005-0000-0000-00006D3F0000}"/>
    <cellStyle name="Normal 2 3 2 2 3 6 5" xfId="5683" xr:uid="{00000000-0005-0000-0000-00006E3F0000}"/>
    <cellStyle name="Normal 2 3 2 2 3 6 5 2" xfId="13829" xr:uid="{00000000-0005-0000-0000-00006F3F0000}"/>
    <cellStyle name="Normal 2 3 2 2 3 6 5 2 2" xfId="30125" xr:uid="{00000000-0005-0000-0000-0000703F0000}"/>
    <cellStyle name="Normal 2 3 2 2 3 6 5 3" xfId="21979" xr:uid="{00000000-0005-0000-0000-0000713F0000}"/>
    <cellStyle name="Normal 2 3 2 2 3 6 6" xfId="8530" xr:uid="{00000000-0005-0000-0000-0000723F0000}"/>
    <cellStyle name="Normal 2 3 2 2 3 6 6 2" xfId="24826" xr:uid="{00000000-0005-0000-0000-0000733F0000}"/>
    <cellStyle name="Normal 2 3 2 2 3 6 7" xfId="16680" xr:uid="{00000000-0005-0000-0000-0000743F0000}"/>
    <cellStyle name="Normal 2 3 2 2 3 7" xfId="745" xr:uid="{00000000-0005-0000-0000-0000753F0000}"/>
    <cellStyle name="Normal 2 3 2 2 3 7 2" xfId="2155" xr:uid="{00000000-0005-0000-0000-0000763F0000}"/>
    <cellStyle name="Normal 2 3 2 2 3 7 2 2" xfId="4703" xr:uid="{00000000-0005-0000-0000-0000773F0000}"/>
    <cellStyle name="Normal 2 3 2 2 3 7 2 2 2" xfId="12849" xr:uid="{00000000-0005-0000-0000-0000783F0000}"/>
    <cellStyle name="Normal 2 3 2 2 3 7 2 2 2 2" xfId="29145" xr:uid="{00000000-0005-0000-0000-0000793F0000}"/>
    <cellStyle name="Normal 2 3 2 2 3 7 2 2 3" xfId="20999" xr:uid="{00000000-0005-0000-0000-00007A3F0000}"/>
    <cellStyle name="Normal 2 3 2 2 3 7 2 3" xfId="7454" xr:uid="{00000000-0005-0000-0000-00007B3F0000}"/>
    <cellStyle name="Normal 2 3 2 2 3 7 2 3 2" xfId="15600" xr:uid="{00000000-0005-0000-0000-00007C3F0000}"/>
    <cellStyle name="Normal 2 3 2 2 3 7 2 3 2 2" xfId="31896" xr:uid="{00000000-0005-0000-0000-00007D3F0000}"/>
    <cellStyle name="Normal 2 3 2 2 3 7 2 3 3" xfId="23750" xr:uid="{00000000-0005-0000-0000-00007E3F0000}"/>
    <cellStyle name="Normal 2 3 2 2 3 7 2 4" xfId="10301" xr:uid="{00000000-0005-0000-0000-00007F3F0000}"/>
    <cellStyle name="Normal 2 3 2 2 3 7 2 4 2" xfId="26597" xr:uid="{00000000-0005-0000-0000-0000803F0000}"/>
    <cellStyle name="Normal 2 3 2 2 3 7 2 5" xfId="18451" xr:uid="{00000000-0005-0000-0000-0000813F0000}"/>
    <cellStyle name="Normal 2 3 2 2 3 7 3" xfId="3485" xr:uid="{00000000-0005-0000-0000-0000823F0000}"/>
    <cellStyle name="Normal 2 3 2 2 3 7 3 2" xfId="11631" xr:uid="{00000000-0005-0000-0000-0000833F0000}"/>
    <cellStyle name="Normal 2 3 2 2 3 7 3 2 2" xfId="27927" xr:uid="{00000000-0005-0000-0000-0000843F0000}"/>
    <cellStyle name="Normal 2 3 2 2 3 7 3 3" xfId="19781" xr:uid="{00000000-0005-0000-0000-0000853F0000}"/>
    <cellStyle name="Normal 2 3 2 2 3 7 4" xfId="6044" xr:uid="{00000000-0005-0000-0000-0000863F0000}"/>
    <cellStyle name="Normal 2 3 2 2 3 7 4 2" xfId="14190" xr:uid="{00000000-0005-0000-0000-0000873F0000}"/>
    <cellStyle name="Normal 2 3 2 2 3 7 4 2 2" xfId="30486" xr:uid="{00000000-0005-0000-0000-0000883F0000}"/>
    <cellStyle name="Normal 2 3 2 2 3 7 4 3" xfId="22340" xr:uid="{00000000-0005-0000-0000-0000893F0000}"/>
    <cellStyle name="Normal 2 3 2 2 3 7 5" xfId="8891" xr:uid="{00000000-0005-0000-0000-00008A3F0000}"/>
    <cellStyle name="Normal 2 3 2 2 3 7 5 2" xfId="25187" xr:uid="{00000000-0005-0000-0000-00008B3F0000}"/>
    <cellStyle name="Normal 2 3 2 2 3 7 6" xfId="17041" xr:uid="{00000000-0005-0000-0000-00008C3F0000}"/>
    <cellStyle name="Normal 2 3 2 2 3 8" xfId="1450" xr:uid="{00000000-0005-0000-0000-00008D3F0000}"/>
    <cellStyle name="Normal 2 3 2 2 3 8 2" xfId="4094" xr:uid="{00000000-0005-0000-0000-00008E3F0000}"/>
    <cellStyle name="Normal 2 3 2 2 3 8 2 2" xfId="12240" xr:uid="{00000000-0005-0000-0000-00008F3F0000}"/>
    <cellStyle name="Normal 2 3 2 2 3 8 2 2 2" xfId="28536" xr:uid="{00000000-0005-0000-0000-0000903F0000}"/>
    <cellStyle name="Normal 2 3 2 2 3 8 2 3" xfId="20390" xr:uid="{00000000-0005-0000-0000-0000913F0000}"/>
    <cellStyle name="Normal 2 3 2 2 3 8 3" xfId="6749" xr:uid="{00000000-0005-0000-0000-0000923F0000}"/>
    <cellStyle name="Normal 2 3 2 2 3 8 3 2" xfId="14895" xr:uid="{00000000-0005-0000-0000-0000933F0000}"/>
    <cellStyle name="Normal 2 3 2 2 3 8 3 2 2" xfId="31191" xr:uid="{00000000-0005-0000-0000-0000943F0000}"/>
    <cellStyle name="Normal 2 3 2 2 3 8 3 3" xfId="23045" xr:uid="{00000000-0005-0000-0000-0000953F0000}"/>
    <cellStyle name="Normal 2 3 2 2 3 8 4" xfId="9596" xr:uid="{00000000-0005-0000-0000-0000963F0000}"/>
    <cellStyle name="Normal 2 3 2 2 3 8 4 2" xfId="25892" xr:uid="{00000000-0005-0000-0000-0000973F0000}"/>
    <cellStyle name="Normal 2 3 2 2 3 8 5" xfId="17746" xr:uid="{00000000-0005-0000-0000-0000983F0000}"/>
    <cellStyle name="Normal 2 3 2 2 3 9" xfId="2876" xr:uid="{00000000-0005-0000-0000-0000993F0000}"/>
    <cellStyle name="Normal 2 3 2 2 3 9 2" xfId="11022" xr:uid="{00000000-0005-0000-0000-00009A3F0000}"/>
    <cellStyle name="Normal 2 3 2 2 3 9 2 2" xfId="27318" xr:uid="{00000000-0005-0000-0000-00009B3F0000}"/>
    <cellStyle name="Normal 2 3 2 2 3 9 3" xfId="19172" xr:uid="{00000000-0005-0000-0000-00009C3F0000}"/>
    <cellStyle name="Normal 2 3 2 2 4" xfId="61" xr:uid="{00000000-0005-0000-0000-00009D3F0000}"/>
    <cellStyle name="Normal 2 3 2 2 4 10" xfId="8208" xr:uid="{00000000-0005-0000-0000-00009E3F0000}"/>
    <cellStyle name="Normal 2 3 2 2 4 10 2" xfId="24504" xr:uid="{00000000-0005-0000-0000-00009F3F0000}"/>
    <cellStyle name="Normal 2 3 2 2 4 11" xfId="16358" xr:uid="{00000000-0005-0000-0000-0000A03F0000}"/>
    <cellStyle name="Normal 2 3 2 2 4 2" xfId="151" xr:uid="{00000000-0005-0000-0000-0000A13F0000}"/>
    <cellStyle name="Normal 2 3 2 2 4 2 2" xfId="495" xr:uid="{00000000-0005-0000-0000-0000A23F0000}"/>
    <cellStyle name="Normal 2 3 2 2 4 2 2 2" xfId="1201" xr:uid="{00000000-0005-0000-0000-0000A33F0000}"/>
    <cellStyle name="Normal 2 3 2 2 4 2 2 2 2" xfId="2611" xr:uid="{00000000-0005-0000-0000-0000A43F0000}"/>
    <cellStyle name="Normal 2 3 2 2 4 2 2 2 2 2" xfId="5091" xr:uid="{00000000-0005-0000-0000-0000A53F0000}"/>
    <cellStyle name="Normal 2 3 2 2 4 2 2 2 2 2 2" xfId="13237" xr:uid="{00000000-0005-0000-0000-0000A63F0000}"/>
    <cellStyle name="Normal 2 3 2 2 4 2 2 2 2 2 2 2" xfId="29533" xr:uid="{00000000-0005-0000-0000-0000A73F0000}"/>
    <cellStyle name="Normal 2 3 2 2 4 2 2 2 2 2 3" xfId="21387" xr:uid="{00000000-0005-0000-0000-0000A83F0000}"/>
    <cellStyle name="Normal 2 3 2 2 4 2 2 2 2 3" xfId="7910" xr:uid="{00000000-0005-0000-0000-0000A93F0000}"/>
    <cellStyle name="Normal 2 3 2 2 4 2 2 2 2 3 2" xfId="16056" xr:uid="{00000000-0005-0000-0000-0000AA3F0000}"/>
    <cellStyle name="Normal 2 3 2 2 4 2 2 2 2 3 2 2" xfId="32352" xr:uid="{00000000-0005-0000-0000-0000AB3F0000}"/>
    <cellStyle name="Normal 2 3 2 2 4 2 2 2 2 3 3" xfId="24206" xr:uid="{00000000-0005-0000-0000-0000AC3F0000}"/>
    <cellStyle name="Normal 2 3 2 2 4 2 2 2 2 4" xfId="10757" xr:uid="{00000000-0005-0000-0000-0000AD3F0000}"/>
    <cellStyle name="Normal 2 3 2 2 4 2 2 2 2 4 2" xfId="27053" xr:uid="{00000000-0005-0000-0000-0000AE3F0000}"/>
    <cellStyle name="Normal 2 3 2 2 4 2 2 2 2 5" xfId="18907" xr:uid="{00000000-0005-0000-0000-0000AF3F0000}"/>
    <cellStyle name="Normal 2 3 2 2 4 2 2 2 3" xfId="3873" xr:uid="{00000000-0005-0000-0000-0000B03F0000}"/>
    <cellStyle name="Normal 2 3 2 2 4 2 2 2 3 2" xfId="12019" xr:uid="{00000000-0005-0000-0000-0000B13F0000}"/>
    <cellStyle name="Normal 2 3 2 2 4 2 2 2 3 2 2" xfId="28315" xr:uid="{00000000-0005-0000-0000-0000B23F0000}"/>
    <cellStyle name="Normal 2 3 2 2 4 2 2 2 3 3" xfId="20169" xr:uid="{00000000-0005-0000-0000-0000B33F0000}"/>
    <cellStyle name="Normal 2 3 2 2 4 2 2 2 4" xfId="6500" xr:uid="{00000000-0005-0000-0000-0000B43F0000}"/>
    <cellStyle name="Normal 2 3 2 2 4 2 2 2 4 2" xfId="14646" xr:uid="{00000000-0005-0000-0000-0000B53F0000}"/>
    <cellStyle name="Normal 2 3 2 2 4 2 2 2 4 2 2" xfId="30942" xr:uid="{00000000-0005-0000-0000-0000B63F0000}"/>
    <cellStyle name="Normal 2 3 2 2 4 2 2 2 4 3" xfId="22796" xr:uid="{00000000-0005-0000-0000-0000B73F0000}"/>
    <cellStyle name="Normal 2 3 2 2 4 2 2 2 5" xfId="9347" xr:uid="{00000000-0005-0000-0000-0000B83F0000}"/>
    <cellStyle name="Normal 2 3 2 2 4 2 2 2 5 2" xfId="25643" xr:uid="{00000000-0005-0000-0000-0000B93F0000}"/>
    <cellStyle name="Normal 2 3 2 2 4 2 2 2 6" xfId="17497" xr:uid="{00000000-0005-0000-0000-0000BA3F0000}"/>
    <cellStyle name="Normal 2 3 2 2 4 2 2 3" xfId="1906" xr:uid="{00000000-0005-0000-0000-0000BB3F0000}"/>
    <cellStyle name="Normal 2 3 2 2 4 2 2 3 2" xfId="4482" xr:uid="{00000000-0005-0000-0000-0000BC3F0000}"/>
    <cellStyle name="Normal 2 3 2 2 4 2 2 3 2 2" xfId="12628" xr:uid="{00000000-0005-0000-0000-0000BD3F0000}"/>
    <cellStyle name="Normal 2 3 2 2 4 2 2 3 2 2 2" xfId="28924" xr:uid="{00000000-0005-0000-0000-0000BE3F0000}"/>
    <cellStyle name="Normal 2 3 2 2 4 2 2 3 2 3" xfId="20778" xr:uid="{00000000-0005-0000-0000-0000BF3F0000}"/>
    <cellStyle name="Normal 2 3 2 2 4 2 2 3 3" xfId="7205" xr:uid="{00000000-0005-0000-0000-0000C03F0000}"/>
    <cellStyle name="Normal 2 3 2 2 4 2 2 3 3 2" xfId="15351" xr:uid="{00000000-0005-0000-0000-0000C13F0000}"/>
    <cellStyle name="Normal 2 3 2 2 4 2 2 3 3 2 2" xfId="31647" xr:uid="{00000000-0005-0000-0000-0000C23F0000}"/>
    <cellStyle name="Normal 2 3 2 2 4 2 2 3 3 3" xfId="23501" xr:uid="{00000000-0005-0000-0000-0000C33F0000}"/>
    <cellStyle name="Normal 2 3 2 2 4 2 2 3 4" xfId="10052" xr:uid="{00000000-0005-0000-0000-0000C43F0000}"/>
    <cellStyle name="Normal 2 3 2 2 4 2 2 3 4 2" xfId="26348" xr:uid="{00000000-0005-0000-0000-0000C53F0000}"/>
    <cellStyle name="Normal 2 3 2 2 4 2 2 3 5" xfId="18202" xr:uid="{00000000-0005-0000-0000-0000C63F0000}"/>
    <cellStyle name="Normal 2 3 2 2 4 2 2 4" xfId="3264" xr:uid="{00000000-0005-0000-0000-0000C73F0000}"/>
    <cellStyle name="Normal 2 3 2 2 4 2 2 4 2" xfId="11410" xr:uid="{00000000-0005-0000-0000-0000C83F0000}"/>
    <cellStyle name="Normal 2 3 2 2 4 2 2 4 2 2" xfId="27706" xr:uid="{00000000-0005-0000-0000-0000C93F0000}"/>
    <cellStyle name="Normal 2 3 2 2 4 2 2 4 3" xfId="19560" xr:uid="{00000000-0005-0000-0000-0000CA3F0000}"/>
    <cellStyle name="Normal 2 3 2 2 4 2 2 5" xfId="5795" xr:uid="{00000000-0005-0000-0000-0000CB3F0000}"/>
    <cellStyle name="Normal 2 3 2 2 4 2 2 5 2" xfId="13941" xr:uid="{00000000-0005-0000-0000-0000CC3F0000}"/>
    <cellStyle name="Normal 2 3 2 2 4 2 2 5 2 2" xfId="30237" xr:uid="{00000000-0005-0000-0000-0000CD3F0000}"/>
    <cellStyle name="Normal 2 3 2 2 4 2 2 5 3" xfId="22091" xr:uid="{00000000-0005-0000-0000-0000CE3F0000}"/>
    <cellStyle name="Normal 2 3 2 2 4 2 2 6" xfId="8642" xr:uid="{00000000-0005-0000-0000-0000CF3F0000}"/>
    <cellStyle name="Normal 2 3 2 2 4 2 2 6 2" xfId="24938" xr:uid="{00000000-0005-0000-0000-0000D03F0000}"/>
    <cellStyle name="Normal 2 3 2 2 4 2 2 7" xfId="16792" xr:uid="{00000000-0005-0000-0000-0000D13F0000}"/>
    <cellStyle name="Normal 2 3 2 2 4 2 3" xfId="857" xr:uid="{00000000-0005-0000-0000-0000D23F0000}"/>
    <cellStyle name="Normal 2 3 2 2 4 2 3 2" xfId="2267" xr:uid="{00000000-0005-0000-0000-0000D33F0000}"/>
    <cellStyle name="Normal 2 3 2 2 4 2 3 2 2" xfId="4795" xr:uid="{00000000-0005-0000-0000-0000D43F0000}"/>
    <cellStyle name="Normal 2 3 2 2 4 2 3 2 2 2" xfId="12941" xr:uid="{00000000-0005-0000-0000-0000D53F0000}"/>
    <cellStyle name="Normal 2 3 2 2 4 2 3 2 2 2 2" xfId="29237" xr:uid="{00000000-0005-0000-0000-0000D63F0000}"/>
    <cellStyle name="Normal 2 3 2 2 4 2 3 2 2 3" xfId="21091" xr:uid="{00000000-0005-0000-0000-0000D73F0000}"/>
    <cellStyle name="Normal 2 3 2 2 4 2 3 2 3" xfId="7566" xr:uid="{00000000-0005-0000-0000-0000D83F0000}"/>
    <cellStyle name="Normal 2 3 2 2 4 2 3 2 3 2" xfId="15712" xr:uid="{00000000-0005-0000-0000-0000D93F0000}"/>
    <cellStyle name="Normal 2 3 2 2 4 2 3 2 3 2 2" xfId="32008" xr:uid="{00000000-0005-0000-0000-0000DA3F0000}"/>
    <cellStyle name="Normal 2 3 2 2 4 2 3 2 3 3" xfId="23862" xr:uid="{00000000-0005-0000-0000-0000DB3F0000}"/>
    <cellStyle name="Normal 2 3 2 2 4 2 3 2 4" xfId="10413" xr:uid="{00000000-0005-0000-0000-0000DC3F0000}"/>
    <cellStyle name="Normal 2 3 2 2 4 2 3 2 4 2" xfId="26709" xr:uid="{00000000-0005-0000-0000-0000DD3F0000}"/>
    <cellStyle name="Normal 2 3 2 2 4 2 3 2 5" xfId="18563" xr:uid="{00000000-0005-0000-0000-0000DE3F0000}"/>
    <cellStyle name="Normal 2 3 2 2 4 2 3 3" xfId="3577" xr:uid="{00000000-0005-0000-0000-0000DF3F0000}"/>
    <cellStyle name="Normal 2 3 2 2 4 2 3 3 2" xfId="11723" xr:uid="{00000000-0005-0000-0000-0000E03F0000}"/>
    <cellStyle name="Normal 2 3 2 2 4 2 3 3 2 2" xfId="28019" xr:uid="{00000000-0005-0000-0000-0000E13F0000}"/>
    <cellStyle name="Normal 2 3 2 2 4 2 3 3 3" xfId="19873" xr:uid="{00000000-0005-0000-0000-0000E23F0000}"/>
    <cellStyle name="Normal 2 3 2 2 4 2 3 4" xfId="6156" xr:uid="{00000000-0005-0000-0000-0000E33F0000}"/>
    <cellStyle name="Normal 2 3 2 2 4 2 3 4 2" xfId="14302" xr:uid="{00000000-0005-0000-0000-0000E43F0000}"/>
    <cellStyle name="Normal 2 3 2 2 4 2 3 4 2 2" xfId="30598" xr:uid="{00000000-0005-0000-0000-0000E53F0000}"/>
    <cellStyle name="Normal 2 3 2 2 4 2 3 4 3" xfId="22452" xr:uid="{00000000-0005-0000-0000-0000E63F0000}"/>
    <cellStyle name="Normal 2 3 2 2 4 2 3 5" xfId="9003" xr:uid="{00000000-0005-0000-0000-0000E73F0000}"/>
    <cellStyle name="Normal 2 3 2 2 4 2 3 5 2" xfId="25299" xr:uid="{00000000-0005-0000-0000-0000E83F0000}"/>
    <cellStyle name="Normal 2 3 2 2 4 2 3 6" xfId="17153" xr:uid="{00000000-0005-0000-0000-0000E93F0000}"/>
    <cellStyle name="Normal 2 3 2 2 4 2 4" xfId="1562" xr:uid="{00000000-0005-0000-0000-0000EA3F0000}"/>
    <cellStyle name="Normal 2 3 2 2 4 2 4 2" xfId="4186" xr:uid="{00000000-0005-0000-0000-0000EB3F0000}"/>
    <cellStyle name="Normal 2 3 2 2 4 2 4 2 2" xfId="12332" xr:uid="{00000000-0005-0000-0000-0000EC3F0000}"/>
    <cellStyle name="Normal 2 3 2 2 4 2 4 2 2 2" xfId="28628" xr:uid="{00000000-0005-0000-0000-0000ED3F0000}"/>
    <cellStyle name="Normal 2 3 2 2 4 2 4 2 3" xfId="20482" xr:uid="{00000000-0005-0000-0000-0000EE3F0000}"/>
    <cellStyle name="Normal 2 3 2 2 4 2 4 3" xfId="6861" xr:uid="{00000000-0005-0000-0000-0000EF3F0000}"/>
    <cellStyle name="Normal 2 3 2 2 4 2 4 3 2" xfId="15007" xr:uid="{00000000-0005-0000-0000-0000F03F0000}"/>
    <cellStyle name="Normal 2 3 2 2 4 2 4 3 2 2" xfId="31303" xr:uid="{00000000-0005-0000-0000-0000F13F0000}"/>
    <cellStyle name="Normal 2 3 2 2 4 2 4 3 3" xfId="23157" xr:uid="{00000000-0005-0000-0000-0000F23F0000}"/>
    <cellStyle name="Normal 2 3 2 2 4 2 4 4" xfId="9708" xr:uid="{00000000-0005-0000-0000-0000F33F0000}"/>
    <cellStyle name="Normal 2 3 2 2 4 2 4 4 2" xfId="26004" xr:uid="{00000000-0005-0000-0000-0000F43F0000}"/>
    <cellStyle name="Normal 2 3 2 2 4 2 4 5" xfId="17858" xr:uid="{00000000-0005-0000-0000-0000F53F0000}"/>
    <cellStyle name="Normal 2 3 2 2 4 2 5" xfId="2968" xr:uid="{00000000-0005-0000-0000-0000F63F0000}"/>
    <cellStyle name="Normal 2 3 2 2 4 2 5 2" xfId="11114" xr:uid="{00000000-0005-0000-0000-0000F73F0000}"/>
    <cellStyle name="Normal 2 3 2 2 4 2 5 2 2" xfId="27410" xr:uid="{00000000-0005-0000-0000-0000F83F0000}"/>
    <cellStyle name="Normal 2 3 2 2 4 2 5 3" xfId="19264" xr:uid="{00000000-0005-0000-0000-0000F93F0000}"/>
    <cellStyle name="Normal 2 3 2 2 4 2 6" xfId="5451" xr:uid="{00000000-0005-0000-0000-0000FA3F0000}"/>
    <cellStyle name="Normal 2 3 2 2 4 2 6 2" xfId="13597" xr:uid="{00000000-0005-0000-0000-0000FB3F0000}"/>
    <cellStyle name="Normal 2 3 2 2 4 2 6 2 2" xfId="29893" xr:uid="{00000000-0005-0000-0000-0000FC3F0000}"/>
    <cellStyle name="Normal 2 3 2 2 4 2 6 3" xfId="21747" xr:uid="{00000000-0005-0000-0000-0000FD3F0000}"/>
    <cellStyle name="Normal 2 3 2 2 4 2 7" xfId="8298" xr:uid="{00000000-0005-0000-0000-0000FE3F0000}"/>
    <cellStyle name="Normal 2 3 2 2 4 2 7 2" xfId="24594" xr:uid="{00000000-0005-0000-0000-0000FF3F0000}"/>
    <cellStyle name="Normal 2 3 2 2 4 2 8" xfId="16448" xr:uid="{00000000-0005-0000-0000-000000400000}"/>
    <cellStyle name="Normal 2 3 2 2 4 3" xfId="231" xr:uid="{00000000-0005-0000-0000-000001400000}"/>
    <cellStyle name="Normal 2 3 2 2 4 3 2" xfId="575" xr:uid="{00000000-0005-0000-0000-000002400000}"/>
    <cellStyle name="Normal 2 3 2 2 4 3 2 2" xfId="1281" xr:uid="{00000000-0005-0000-0000-000003400000}"/>
    <cellStyle name="Normal 2 3 2 2 4 3 2 2 2" xfId="2691" xr:uid="{00000000-0005-0000-0000-000004400000}"/>
    <cellStyle name="Normal 2 3 2 2 4 3 2 2 2 2" xfId="5165" xr:uid="{00000000-0005-0000-0000-000005400000}"/>
    <cellStyle name="Normal 2 3 2 2 4 3 2 2 2 2 2" xfId="13311" xr:uid="{00000000-0005-0000-0000-000006400000}"/>
    <cellStyle name="Normal 2 3 2 2 4 3 2 2 2 2 2 2" xfId="29607" xr:uid="{00000000-0005-0000-0000-000007400000}"/>
    <cellStyle name="Normal 2 3 2 2 4 3 2 2 2 2 3" xfId="21461" xr:uid="{00000000-0005-0000-0000-000008400000}"/>
    <cellStyle name="Normal 2 3 2 2 4 3 2 2 2 3" xfId="7990" xr:uid="{00000000-0005-0000-0000-000009400000}"/>
    <cellStyle name="Normal 2 3 2 2 4 3 2 2 2 3 2" xfId="16136" xr:uid="{00000000-0005-0000-0000-00000A400000}"/>
    <cellStyle name="Normal 2 3 2 2 4 3 2 2 2 3 2 2" xfId="32432" xr:uid="{00000000-0005-0000-0000-00000B400000}"/>
    <cellStyle name="Normal 2 3 2 2 4 3 2 2 2 3 3" xfId="24286" xr:uid="{00000000-0005-0000-0000-00000C400000}"/>
    <cellStyle name="Normal 2 3 2 2 4 3 2 2 2 4" xfId="10837" xr:uid="{00000000-0005-0000-0000-00000D400000}"/>
    <cellStyle name="Normal 2 3 2 2 4 3 2 2 2 4 2" xfId="27133" xr:uid="{00000000-0005-0000-0000-00000E400000}"/>
    <cellStyle name="Normal 2 3 2 2 4 3 2 2 2 5" xfId="18987" xr:uid="{00000000-0005-0000-0000-00000F400000}"/>
    <cellStyle name="Normal 2 3 2 2 4 3 2 2 3" xfId="3947" xr:uid="{00000000-0005-0000-0000-000010400000}"/>
    <cellStyle name="Normal 2 3 2 2 4 3 2 2 3 2" xfId="12093" xr:uid="{00000000-0005-0000-0000-000011400000}"/>
    <cellStyle name="Normal 2 3 2 2 4 3 2 2 3 2 2" xfId="28389" xr:uid="{00000000-0005-0000-0000-000012400000}"/>
    <cellStyle name="Normal 2 3 2 2 4 3 2 2 3 3" xfId="20243" xr:uid="{00000000-0005-0000-0000-000013400000}"/>
    <cellStyle name="Normal 2 3 2 2 4 3 2 2 4" xfId="6580" xr:uid="{00000000-0005-0000-0000-000014400000}"/>
    <cellStyle name="Normal 2 3 2 2 4 3 2 2 4 2" xfId="14726" xr:uid="{00000000-0005-0000-0000-000015400000}"/>
    <cellStyle name="Normal 2 3 2 2 4 3 2 2 4 2 2" xfId="31022" xr:uid="{00000000-0005-0000-0000-000016400000}"/>
    <cellStyle name="Normal 2 3 2 2 4 3 2 2 4 3" xfId="22876" xr:uid="{00000000-0005-0000-0000-000017400000}"/>
    <cellStyle name="Normal 2 3 2 2 4 3 2 2 5" xfId="9427" xr:uid="{00000000-0005-0000-0000-000018400000}"/>
    <cellStyle name="Normal 2 3 2 2 4 3 2 2 5 2" xfId="25723" xr:uid="{00000000-0005-0000-0000-000019400000}"/>
    <cellStyle name="Normal 2 3 2 2 4 3 2 2 6" xfId="17577" xr:uid="{00000000-0005-0000-0000-00001A400000}"/>
    <cellStyle name="Normal 2 3 2 2 4 3 2 3" xfId="1986" xr:uid="{00000000-0005-0000-0000-00001B400000}"/>
    <cellStyle name="Normal 2 3 2 2 4 3 2 3 2" xfId="4556" xr:uid="{00000000-0005-0000-0000-00001C400000}"/>
    <cellStyle name="Normal 2 3 2 2 4 3 2 3 2 2" xfId="12702" xr:uid="{00000000-0005-0000-0000-00001D400000}"/>
    <cellStyle name="Normal 2 3 2 2 4 3 2 3 2 2 2" xfId="28998" xr:uid="{00000000-0005-0000-0000-00001E400000}"/>
    <cellStyle name="Normal 2 3 2 2 4 3 2 3 2 3" xfId="20852" xr:uid="{00000000-0005-0000-0000-00001F400000}"/>
    <cellStyle name="Normal 2 3 2 2 4 3 2 3 3" xfId="7285" xr:uid="{00000000-0005-0000-0000-000020400000}"/>
    <cellStyle name="Normal 2 3 2 2 4 3 2 3 3 2" xfId="15431" xr:uid="{00000000-0005-0000-0000-000021400000}"/>
    <cellStyle name="Normal 2 3 2 2 4 3 2 3 3 2 2" xfId="31727" xr:uid="{00000000-0005-0000-0000-000022400000}"/>
    <cellStyle name="Normal 2 3 2 2 4 3 2 3 3 3" xfId="23581" xr:uid="{00000000-0005-0000-0000-000023400000}"/>
    <cellStyle name="Normal 2 3 2 2 4 3 2 3 4" xfId="10132" xr:uid="{00000000-0005-0000-0000-000024400000}"/>
    <cellStyle name="Normal 2 3 2 2 4 3 2 3 4 2" xfId="26428" xr:uid="{00000000-0005-0000-0000-000025400000}"/>
    <cellStyle name="Normal 2 3 2 2 4 3 2 3 5" xfId="18282" xr:uid="{00000000-0005-0000-0000-000026400000}"/>
    <cellStyle name="Normal 2 3 2 2 4 3 2 4" xfId="3338" xr:uid="{00000000-0005-0000-0000-000027400000}"/>
    <cellStyle name="Normal 2 3 2 2 4 3 2 4 2" xfId="11484" xr:uid="{00000000-0005-0000-0000-000028400000}"/>
    <cellStyle name="Normal 2 3 2 2 4 3 2 4 2 2" xfId="27780" xr:uid="{00000000-0005-0000-0000-000029400000}"/>
    <cellStyle name="Normal 2 3 2 2 4 3 2 4 3" xfId="19634" xr:uid="{00000000-0005-0000-0000-00002A400000}"/>
    <cellStyle name="Normal 2 3 2 2 4 3 2 5" xfId="5875" xr:uid="{00000000-0005-0000-0000-00002B400000}"/>
    <cellStyle name="Normal 2 3 2 2 4 3 2 5 2" xfId="14021" xr:uid="{00000000-0005-0000-0000-00002C400000}"/>
    <cellStyle name="Normal 2 3 2 2 4 3 2 5 2 2" xfId="30317" xr:uid="{00000000-0005-0000-0000-00002D400000}"/>
    <cellStyle name="Normal 2 3 2 2 4 3 2 5 3" xfId="22171" xr:uid="{00000000-0005-0000-0000-00002E400000}"/>
    <cellStyle name="Normal 2 3 2 2 4 3 2 6" xfId="8722" xr:uid="{00000000-0005-0000-0000-00002F400000}"/>
    <cellStyle name="Normal 2 3 2 2 4 3 2 6 2" xfId="25018" xr:uid="{00000000-0005-0000-0000-000030400000}"/>
    <cellStyle name="Normal 2 3 2 2 4 3 2 7" xfId="16872" xr:uid="{00000000-0005-0000-0000-000031400000}"/>
    <cellStyle name="Normal 2 3 2 2 4 3 3" xfId="937" xr:uid="{00000000-0005-0000-0000-000032400000}"/>
    <cellStyle name="Normal 2 3 2 2 4 3 3 2" xfId="2347" xr:uid="{00000000-0005-0000-0000-000033400000}"/>
    <cellStyle name="Normal 2 3 2 2 4 3 3 2 2" xfId="4869" xr:uid="{00000000-0005-0000-0000-000034400000}"/>
    <cellStyle name="Normal 2 3 2 2 4 3 3 2 2 2" xfId="13015" xr:uid="{00000000-0005-0000-0000-000035400000}"/>
    <cellStyle name="Normal 2 3 2 2 4 3 3 2 2 2 2" xfId="29311" xr:uid="{00000000-0005-0000-0000-000036400000}"/>
    <cellStyle name="Normal 2 3 2 2 4 3 3 2 2 3" xfId="21165" xr:uid="{00000000-0005-0000-0000-000037400000}"/>
    <cellStyle name="Normal 2 3 2 2 4 3 3 2 3" xfId="7646" xr:uid="{00000000-0005-0000-0000-000038400000}"/>
    <cellStyle name="Normal 2 3 2 2 4 3 3 2 3 2" xfId="15792" xr:uid="{00000000-0005-0000-0000-000039400000}"/>
    <cellStyle name="Normal 2 3 2 2 4 3 3 2 3 2 2" xfId="32088" xr:uid="{00000000-0005-0000-0000-00003A400000}"/>
    <cellStyle name="Normal 2 3 2 2 4 3 3 2 3 3" xfId="23942" xr:uid="{00000000-0005-0000-0000-00003B400000}"/>
    <cellStyle name="Normal 2 3 2 2 4 3 3 2 4" xfId="10493" xr:uid="{00000000-0005-0000-0000-00003C400000}"/>
    <cellStyle name="Normal 2 3 2 2 4 3 3 2 4 2" xfId="26789" xr:uid="{00000000-0005-0000-0000-00003D400000}"/>
    <cellStyle name="Normal 2 3 2 2 4 3 3 2 5" xfId="18643" xr:uid="{00000000-0005-0000-0000-00003E400000}"/>
    <cellStyle name="Normal 2 3 2 2 4 3 3 3" xfId="3651" xr:uid="{00000000-0005-0000-0000-00003F400000}"/>
    <cellStyle name="Normal 2 3 2 2 4 3 3 3 2" xfId="11797" xr:uid="{00000000-0005-0000-0000-000040400000}"/>
    <cellStyle name="Normal 2 3 2 2 4 3 3 3 2 2" xfId="28093" xr:uid="{00000000-0005-0000-0000-000041400000}"/>
    <cellStyle name="Normal 2 3 2 2 4 3 3 3 3" xfId="19947" xr:uid="{00000000-0005-0000-0000-000042400000}"/>
    <cellStyle name="Normal 2 3 2 2 4 3 3 4" xfId="6236" xr:uid="{00000000-0005-0000-0000-000043400000}"/>
    <cellStyle name="Normal 2 3 2 2 4 3 3 4 2" xfId="14382" xr:uid="{00000000-0005-0000-0000-000044400000}"/>
    <cellStyle name="Normal 2 3 2 2 4 3 3 4 2 2" xfId="30678" xr:uid="{00000000-0005-0000-0000-000045400000}"/>
    <cellStyle name="Normal 2 3 2 2 4 3 3 4 3" xfId="22532" xr:uid="{00000000-0005-0000-0000-000046400000}"/>
    <cellStyle name="Normal 2 3 2 2 4 3 3 5" xfId="9083" xr:uid="{00000000-0005-0000-0000-000047400000}"/>
    <cellStyle name="Normal 2 3 2 2 4 3 3 5 2" xfId="25379" xr:uid="{00000000-0005-0000-0000-000048400000}"/>
    <cellStyle name="Normal 2 3 2 2 4 3 3 6" xfId="17233" xr:uid="{00000000-0005-0000-0000-000049400000}"/>
    <cellStyle name="Normal 2 3 2 2 4 3 4" xfId="1642" xr:uid="{00000000-0005-0000-0000-00004A400000}"/>
    <cellStyle name="Normal 2 3 2 2 4 3 4 2" xfId="4260" xr:uid="{00000000-0005-0000-0000-00004B400000}"/>
    <cellStyle name="Normal 2 3 2 2 4 3 4 2 2" xfId="12406" xr:uid="{00000000-0005-0000-0000-00004C400000}"/>
    <cellStyle name="Normal 2 3 2 2 4 3 4 2 2 2" xfId="28702" xr:uid="{00000000-0005-0000-0000-00004D400000}"/>
    <cellStyle name="Normal 2 3 2 2 4 3 4 2 3" xfId="20556" xr:uid="{00000000-0005-0000-0000-00004E400000}"/>
    <cellStyle name="Normal 2 3 2 2 4 3 4 3" xfId="6941" xr:uid="{00000000-0005-0000-0000-00004F400000}"/>
    <cellStyle name="Normal 2 3 2 2 4 3 4 3 2" xfId="15087" xr:uid="{00000000-0005-0000-0000-000050400000}"/>
    <cellStyle name="Normal 2 3 2 2 4 3 4 3 2 2" xfId="31383" xr:uid="{00000000-0005-0000-0000-000051400000}"/>
    <cellStyle name="Normal 2 3 2 2 4 3 4 3 3" xfId="23237" xr:uid="{00000000-0005-0000-0000-000052400000}"/>
    <cellStyle name="Normal 2 3 2 2 4 3 4 4" xfId="9788" xr:uid="{00000000-0005-0000-0000-000053400000}"/>
    <cellStyle name="Normal 2 3 2 2 4 3 4 4 2" xfId="26084" xr:uid="{00000000-0005-0000-0000-000054400000}"/>
    <cellStyle name="Normal 2 3 2 2 4 3 4 5" xfId="17938" xr:uid="{00000000-0005-0000-0000-000055400000}"/>
    <cellStyle name="Normal 2 3 2 2 4 3 5" xfId="3042" xr:uid="{00000000-0005-0000-0000-000056400000}"/>
    <cellStyle name="Normal 2 3 2 2 4 3 5 2" xfId="11188" xr:uid="{00000000-0005-0000-0000-000057400000}"/>
    <cellStyle name="Normal 2 3 2 2 4 3 5 2 2" xfId="27484" xr:uid="{00000000-0005-0000-0000-000058400000}"/>
    <cellStyle name="Normal 2 3 2 2 4 3 5 3" xfId="19338" xr:uid="{00000000-0005-0000-0000-000059400000}"/>
    <cellStyle name="Normal 2 3 2 2 4 3 6" xfId="5531" xr:uid="{00000000-0005-0000-0000-00005A400000}"/>
    <cellStyle name="Normal 2 3 2 2 4 3 6 2" xfId="13677" xr:uid="{00000000-0005-0000-0000-00005B400000}"/>
    <cellStyle name="Normal 2 3 2 2 4 3 6 2 2" xfId="29973" xr:uid="{00000000-0005-0000-0000-00005C400000}"/>
    <cellStyle name="Normal 2 3 2 2 4 3 6 3" xfId="21827" xr:uid="{00000000-0005-0000-0000-00005D400000}"/>
    <cellStyle name="Normal 2 3 2 2 4 3 7" xfId="8378" xr:uid="{00000000-0005-0000-0000-00005E400000}"/>
    <cellStyle name="Normal 2 3 2 2 4 3 7 2" xfId="24674" xr:uid="{00000000-0005-0000-0000-00005F400000}"/>
    <cellStyle name="Normal 2 3 2 2 4 3 8" xfId="16528" xr:uid="{00000000-0005-0000-0000-000060400000}"/>
    <cellStyle name="Normal 2 3 2 2 4 4" xfId="315" xr:uid="{00000000-0005-0000-0000-000061400000}"/>
    <cellStyle name="Normal 2 3 2 2 4 4 2" xfId="659" xr:uid="{00000000-0005-0000-0000-000062400000}"/>
    <cellStyle name="Normal 2 3 2 2 4 4 2 2" xfId="1365" xr:uid="{00000000-0005-0000-0000-000063400000}"/>
    <cellStyle name="Normal 2 3 2 2 4 4 2 2 2" xfId="2775" xr:uid="{00000000-0005-0000-0000-000064400000}"/>
    <cellStyle name="Normal 2 3 2 2 4 4 2 2 2 2" xfId="5239" xr:uid="{00000000-0005-0000-0000-000065400000}"/>
    <cellStyle name="Normal 2 3 2 2 4 4 2 2 2 2 2" xfId="13385" xr:uid="{00000000-0005-0000-0000-000066400000}"/>
    <cellStyle name="Normal 2 3 2 2 4 4 2 2 2 2 2 2" xfId="29681" xr:uid="{00000000-0005-0000-0000-000067400000}"/>
    <cellStyle name="Normal 2 3 2 2 4 4 2 2 2 2 3" xfId="21535" xr:uid="{00000000-0005-0000-0000-000068400000}"/>
    <cellStyle name="Normal 2 3 2 2 4 4 2 2 2 3" xfId="8074" xr:uid="{00000000-0005-0000-0000-000069400000}"/>
    <cellStyle name="Normal 2 3 2 2 4 4 2 2 2 3 2" xfId="16220" xr:uid="{00000000-0005-0000-0000-00006A400000}"/>
    <cellStyle name="Normal 2 3 2 2 4 4 2 2 2 3 2 2" xfId="32516" xr:uid="{00000000-0005-0000-0000-00006B400000}"/>
    <cellStyle name="Normal 2 3 2 2 4 4 2 2 2 3 3" xfId="24370" xr:uid="{00000000-0005-0000-0000-00006C400000}"/>
    <cellStyle name="Normal 2 3 2 2 4 4 2 2 2 4" xfId="10921" xr:uid="{00000000-0005-0000-0000-00006D400000}"/>
    <cellStyle name="Normal 2 3 2 2 4 4 2 2 2 4 2" xfId="27217" xr:uid="{00000000-0005-0000-0000-00006E400000}"/>
    <cellStyle name="Normal 2 3 2 2 4 4 2 2 2 5" xfId="19071" xr:uid="{00000000-0005-0000-0000-00006F400000}"/>
    <cellStyle name="Normal 2 3 2 2 4 4 2 2 3" xfId="4021" xr:uid="{00000000-0005-0000-0000-000070400000}"/>
    <cellStyle name="Normal 2 3 2 2 4 4 2 2 3 2" xfId="12167" xr:uid="{00000000-0005-0000-0000-000071400000}"/>
    <cellStyle name="Normal 2 3 2 2 4 4 2 2 3 2 2" xfId="28463" xr:uid="{00000000-0005-0000-0000-000072400000}"/>
    <cellStyle name="Normal 2 3 2 2 4 4 2 2 3 3" xfId="20317" xr:uid="{00000000-0005-0000-0000-000073400000}"/>
    <cellStyle name="Normal 2 3 2 2 4 4 2 2 4" xfId="6664" xr:uid="{00000000-0005-0000-0000-000074400000}"/>
    <cellStyle name="Normal 2 3 2 2 4 4 2 2 4 2" xfId="14810" xr:uid="{00000000-0005-0000-0000-000075400000}"/>
    <cellStyle name="Normal 2 3 2 2 4 4 2 2 4 2 2" xfId="31106" xr:uid="{00000000-0005-0000-0000-000076400000}"/>
    <cellStyle name="Normal 2 3 2 2 4 4 2 2 4 3" xfId="22960" xr:uid="{00000000-0005-0000-0000-000077400000}"/>
    <cellStyle name="Normal 2 3 2 2 4 4 2 2 5" xfId="9511" xr:uid="{00000000-0005-0000-0000-000078400000}"/>
    <cellStyle name="Normal 2 3 2 2 4 4 2 2 5 2" xfId="25807" xr:uid="{00000000-0005-0000-0000-000079400000}"/>
    <cellStyle name="Normal 2 3 2 2 4 4 2 2 6" xfId="17661" xr:uid="{00000000-0005-0000-0000-00007A400000}"/>
    <cellStyle name="Normal 2 3 2 2 4 4 2 3" xfId="2070" xr:uid="{00000000-0005-0000-0000-00007B400000}"/>
    <cellStyle name="Normal 2 3 2 2 4 4 2 3 2" xfId="4630" xr:uid="{00000000-0005-0000-0000-00007C400000}"/>
    <cellStyle name="Normal 2 3 2 2 4 4 2 3 2 2" xfId="12776" xr:uid="{00000000-0005-0000-0000-00007D400000}"/>
    <cellStyle name="Normal 2 3 2 2 4 4 2 3 2 2 2" xfId="29072" xr:uid="{00000000-0005-0000-0000-00007E400000}"/>
    <cellStyle name="Normal 2 3 2 2 4 4 2 3 2 3" xfId="20926" xr:uid="{00000000-0005-0000-0000-00007F400000}"/>
    <cellStyle name="Normal 2 3 2 2 4 4 2 3 3" xfId="7369" xr:uid="{00000000-0005-0000-0000-000080400000}"/>
    <cellStyle name="Normal 2 3 2 2 4 4 2 3 3 2" xfId="15515" xr:uid="{00000000-0005-0000-0000-000081400000}"/>
    <cellStyle name="Normal 2 3 2 2 4 4 2 3 3 2 2" xfId="31811" xr:uid="{00000000-0005-0000-0000-000082400000}"/>
    <cellStyle name="Normal 2 3 2 2 4 4 2 3 3 3" xfId="23665" xr:uid="{00000000-0005-0000-0000-000083400000}"/>
    <cellStyle name="Normal 2 3 2 2 4 4 2 3 4" xfId="10216" xr:uid="{00000000-0005-0000-0000-000084400000}"/>
    <cellStyle name="Normal 2 3 2 2 4 4 2 3 4 2" xfId="26512" xr:uid="{00000000-0005-0000-0000-000085400000}"/>
    <cellStyle name="Normal 2 3 2 2 4 4 2 3 5" xfId="18366" xr:uid="{00000000-0005-0000-0000-000086400000}"/>
    <cellStyle name="Normal 2 3 2 2 4 4 2 4" xfId="3412" xr:uid="{00000000-0005-0000-0000-000087400000}"/>
    <cellStyle name="Normal 2 3 2 2 4 4 2 4 2" xfId="11558" xr:uid="{00000000-0005-0000-0000-000088400000}"/>
    <cellStyle name="Normal 2 3 2 2 4 4 2 4 2 2" xfId="27854" xr:uid="{00000000-0005-0000-0000-000089400000}"/>
    <cellStyle name="Normal 2 3 2 2 4 4 2 4 3" xfId="19708" xr:uid="{00000000-0005-0000-0000-00008A400000}"/>
    <cellStyle name="Normal 2 3 2 2 4 4 2 5" xfId="5959" xr:uid="{00000000-0005-0000-0000-00008B400000}"/>
    <cellStyle name="Normal 2 3 2 2 4 4 2 5 2" xfId="14105" xr:uid="{00000000-0005-0000-0000-00008C400000}"/>
    <cellStyle name="Normal 2 3 2 2 4 4 2 5 2 2" xfId="30401" xr:uid="{00000000-0005-0000-0000-00008D400000}"/>
    <cellStyle name="Normal 2 3 2 2 4 4 2 5 3" xfId="22255" xr:uid="{00000000-0005-0000-0000-00008E400000}"/>
    <cellStyle name="Normal 2 3 2 2 4 4 2 6" xfId="8806" xr:uid="{00000000-0005-0000-0000-00008F400000}"/>
    <cellStyle name="Normal 2 3 2 2 4 4 2 6 2" xfId="25102" xr:uid="{00000000-0005-0000-0000-000090400000}"/>
    <cellStyle name="Normal 2 3 2 2 4 4 2 7" xfId="16956" xr:uid="{00000000-0005-0000-0000-000091400000}"/>
    <cellStyle name="Normal 2 3 2 2 4 4 3" xfId="1021" xr:uid="{00000000-0005-0000-0000-000092400000}"/>
    <cellStyle name="Normal 2 3 2 2 4 4 3 2" xfId="2431" xr:uid="{00000000-0005-0000-0000-000093400000}"/>
    <cellStyle name="Normal 2 3 2 2 4 4 3 2 2" xfId="4943" xr:uid="{00000000-0005-0000-0000-000094400000}"/>
    <cellStyle name="Normal 2 3 2 2 4 4 3 2 2 2" xfId="13089" xr:uid="{00000000-0005-0000-0000-000095400000}"/>
    <cellStyle name="Normal 2 3 2 2 4 4 3 2 2 2 2" xfId="29385" xr:uid="{00000000-0005-0000-0000-000096400000}"/>
    <cellStyle name="Normal 2 3 2 2 4 4 3 2 2 3" xfId="21239" xr:uid="{00000000-0005-0000-0000-000097400000}"/>
    <cellStyle name="Normal 2 3 2 2 4 4 3 2 3" xfId="7730" xr:uid="{00000000-0005-0000-0000-000098400000}"/>
    <cellStyle name="Normal 2 3 2 2 4 4 3 2 3 2" xfId="15876" xr:uid="{00000000-0005-0000-0000-000099400000}"/>
    <cellStyle name="Normal 2 3 2 2 4 4 3 2 3 2 2" xfId="32172" xr:uid="{00000000-0005-0000-0000-00009A400000}"/>
    <cellStyle name="Normal 2 3 2 2 4 4 3 2 3 3" xfId="24026" xr:uid="{00000000-0005-0000-0000-00009B400000}"/>
    <cellStyle name="Normal 2 3 2 2 4 4 3 2 4" xfId="10577" xr:uid="{00000000-0005-0000-0000-00009C400000}"/>
    <cellStyle name="Normal 2 3 2 2 4 4 3 2 4 2" xfId="26873" xr:uid="{00000000-0005-0000-0000-00009D400000}"/>
    <cellStyle name="Normal 2 3 2 2 4 4 3 2 5" xfId="18727" xr:uid="{00000000-0005-0000-0000-00009E400000}"/>
    <cellStyle name="Normal 2 3 2 2 4 4 3 3" xfId="3725" xr:uid="{00000000-0005-0000-0000-00009F400000}"/>
    <cellStyle name="Normal 2 3 2 2 4 4 3 3 2" xfId="11871" xr:uid="{00000000-0005-0000-0000-0000A0400000}"/>
    <cellStyle name="Normal 2 3 2 2 4 4 3 3 2 2" xfId="28167" xr:uid="{00000000-0005-0000-0000-0000A1400000}"/>
    <cellStyle name="Normal 2 3 2 2 4 4 3 3 3" xfId="20021" xr:uid="{00000000-0005-0000-0000-0000A2400000}"/>
    <cellStyle name="Normal 2 3 2 2 4 4 3 4" xfId="6320" xr:uid="{00000000-0005-0000-0000-0000A3400000}"/>
    <cellStyle name="Normal 2 3 2 2 4 4 3 4 2" xfId="14466" xr:uid="{00000000-0005-0000-0000-0000A4400000}"/>
    <cellStyle name="Normal 2 3 2 2 4 4 3 4 2 2" xfId="30762" xr:uid="{00000000-0005-0000-0000-0000A5400000}"/>
    <cellStyle name="Normal 2 3 2 2 4 4 3 4 3" xfId="22616" xr:uid="{00000000-0005-0000-0000-0000A6400000}"/>
    <cellStyle name="Normal 2 3 2 2 4 4 3 5" xfId="9167" xr:uid="{00000000-0005-0000-0000-0000A7400000}"/>
    <cellStyle name="Normal 2 3 2 2 4 4 3 5 2" xfId="25463" xr:uid="{00000000-0005-0000-0000-0000A8400000}"/>
    <cellStyle name="Normal 2 3 2 2 4 4 3 6" xfId="17317" xr:uid="{00000000-0005-0000-0000-0000A9400000}"/>
    <cellStyle name="Normal 2 3 2 2 4 4 4" xfId="1726" xr:uid="{00000000-0005-0000-0000-0000AA400000}"/>
    <cellStyle name="Normal 2 3 2 2 4 4 4 2" xfId="4334" xr:uid="{00000000-0005-0000-0000-0000AB400000}"/>
    <cellStyle name="Normal 2 3 2 2 4 4 4 2 2" xfId="12480" xr:uid="{00000000-0005-0000-0000-0000AC400000}"/>
    <cellStyle name="Normal 2 3 2 2 4 4 4 2 2 2" xfId="28776" xr:uid="{00000000-0005-0000-0000-0000AD400000}"/>
    <cellStyle name="Normal 2 3 2 2 4 4 4 2 3" xfId="20630" xr:uid="{00000000-0005-0000-0000-0000AE400000}"/>
    <cellStyle name="Normal 2 3 2 2 4 4 4 3" xfId="7025" xr:uid="{00000000-0005-0000-0000-0000AF400000}"/>
    <cellStyle name="Normal 2 3 2 2 4 4 4 3 2" xfId="15171" xr:uid="{00000000-0005-0000-0000-0000B0400000}"/>
    <cellStyle name="Normal 2 3 2 2 4 4 4 3 2 2" xfId="31467" xr:uid="{00000000-0005-0000-0000-0000B1400000}"/>
    <cellStyle name="Normal 2 3 2 2 4 4 4 3 3" xfId="23321" xr:uid="{00000000-0005-0000-0000-0000B2400000}"/>
    <cellStyle name="Normal 2 3 2 2 4 4 4 4" xfId="9872" xr:uid="{00000000-0005-0000-0000-0000B3400000}"/>
    <cellStyle name="Normal 2 3 2 2 4 4 4 4 2" xfId="26168" xr:uid="{00000000-0005-0000-0000-0000B4400000}"/>
    <cellStyle name="Normal 2 3 2 2 4 4 4 5" xfId="18022" xr:uid="{00000000-0005-0000-0000-0000B5400000}"/>
    <cellStyle name="Normal 2 3 2 2 4 4 5" xfId="3116" xr:uid="{00000000-0005-0000-0000-0000B6400000}"/>
    <cellStyle name="Normal 2 3 2 2 4 4 5 2" xfId="11262" xr:uid="{00000000-0005-0000-0000-0000B7400000}"/>
    <cellStyle name="Normal 2 3 2 2 4 4 5 2 2" xfId="27558" xr:uid="{00000000-0005-0000-0000-0000B8400000}"/>
    <cellStyle name="Normal 2 3 2 2 4 4 5 3" xfId="19412" xr:uid="{00000000-0005-0000-0000-0000B9400000}"/>
    <cellStyle name="Normal 2 3 2 2 4 4 6" xfId="5615" xr:uid="{00000000-0005-0000-0000-0000BA400000}"/>
    <cellStyle name="Normal 2 3 2 2 4 4 6 2" xfId="13761" xr:uid="{00000000-0005-0000-0000-0000BB400000}"/>
    <cellStyle name="Normal 2 3 2 2 4 4 6 2 2" xfId="30057" xr:uid="{00000000-0005-0000-0000-0000BC400000}"/>
    <cellStyle name="Normal 2 3 2 2 4 4 6 3" xfId="21911" xr:uid="{00000000-0005-0000-0000-0000BD400000}"/>
    <cellStyle name="Normal 2 3 2 2 4 4 7" xfId="8462" xr:uid="{00000000-0005-0000-0000-0000BE400000}"/>
    <cellStyle name="Normal 2 3 2 2 4 4 7 2" xfId="24758" xr:uid="{00000000-0005-0000-0000-0000BF400000}"/>
    <cellStyle name="Normal 2 3 2 2 4 4 8" xfId="16612" xr:uid="{00000000-0005-0000-0000-0000C0400000}"/>
    <cellStyle name="Normal 2 3 2 2 4 5" xfId="405" xr:uid="{00000000-0005-0000-0000-0000C1400000}"/>
    <cellStyle name="Normal 2 3 2 2 4 5 2" xfId="1111" xr:uid="{00000000-0005-0000-0000-0000C2400000}"/>
    <cellStyle name="Normal 2 3 2 2 4 5 2 2" xfId="2521" xr:uid="{00000000-0005-0000-0000-0000C3400000}"/>
    <cellStyle name="Normal 2 3 2 2 4 5 2 2 2" xfId="5017" xr:uid="{00000000-0005-0000-0000-0000C4400000}"/>
    <cellStyle name="Normal 2 3 2 2 4 5 2 2 2 2" xfId="13163" xr:uid="{00000000-0005-0000-0000-0000C5400000}"/>
    <cellStyle name="Normal 2 3 2 2 4 5 2 2 2 2 2" xfId="29459" xr:uid="{00000000-0005-0000-0000-0000C6400000}"/>
    <cellStyle name="Normal 2 3 2 2 4 5 2 2 2 3" xfId="21313" xr:uid="{00000000-0005-0000-0000-0000C7400000}"/>
    <cellStyle name="Normal 2 3 2 2 4 5 2 2 3" xfId="7820" xr:uid="{00000000-0005-0000-0000-0000C8400000}"/>
    <cellStyle name="Normal 2 3 2 2 4 5 2 2 3 2" xfId="15966" xr:uid="{00000000-0005-0000-0000-0000C9400000}"/>
    <cellStyle name="Normal 2 3 2 2 4 5 2 2 3 2 2" xfId="32262" xr:uid="{00000000-0005-0000-0000-0000CA400000}"/>
    <cellStyle name="Normal 2 3 2 2 4 5 2 2 3 3" xfId="24116" xr:uid="{00000000-0005-0000-0000-0000CB400000}"/>
    <cellStyle name="Normal 2 3 2 2 4 5 2 2 4" xfId="10667" xr:uid="{00000000-0005-0000-0000-0000CC400000}"/>
    <cellStyle name="Normal 2 3 2 2 4 5 2 2 4 2" xfId="26963" xr:uid="{00000000-0005-0000-0000-0000CD400000}"/>
    <cellStyle name="Normal 2 3 2 2 4 5 2 2 5" xfId="18817" xr:uid="{00000000-0005-0000-0000-0000CE400000}"/>
    <cellStyle name="Normal 2 3 2 2 4 5 2 3" xfId="3799" xr:uid="{00000000-0005-0000-0000-0000CF400000}"/>
    <cellStyle name="Normal 2 3 2 2 4 5 2 3 2" xfId="11945" xr:uid="{00000000-0005-0000-0000-0000D0400000}"/>
    <cellStyle name="Normal 2 3 2 2 4 5 2 3 2 2" xfId="28241" xr:uid="{00000000-0005-0000-0000-0000D1400000}"/>
    <cellStyle name="Normal 2 3 2 2 4 5 2 3 3" xfId="20095" xr:uid="{00000000-0005-0000-0000-0000D2400000}"/>
    <cellStyle name="Normal 2 3 2 2 4 5 2 4" xfId="6410" xr:uid="{00000000-0005-0000-0000-0000D3400000}"/>
    <cellStyle name="Normal 2 3 2 2 4 5 2 4 2" xfId="14556" xr:uid="{00000000-0005-0000-0000-0000D4400000}"/>
    <cellStyle name="Normal 2 3 2 2 4 5 2 4 2 2" xfId="30852" xr:uid="{00000000-0005-0000-0000-0000D5400000}"/>
    <cellStyle name="Normal 2 3 2 2 4 5 2 4 3" xfId="22706" xr:uid="{00000000-0005-0000-0000-0000D6400000}"/>
    <cellStyle name="Normal 2 3 2 2 4 5 2 5" xfId="9257" xr:uid="{00000000-0005-0000-0000-0000D7400000}"/>
    <cellStyle name="Normal 2 3 2 2 4 5 2 5 2" xfId="25553" xr:uid="{00000000-0005-0000-0000-0000D8400000}"/>
    <cellStyle name="Normal 2 3 2 2 4 5 2 6" xfId="17407" xr:uid="{00000000-0005-0000-0000-0000D9400000}"/>
    <cellStyle name="Normal 2 3 2 2 4 5 3" xfId="1816" xr:uid="{00000000-0005-0000-0000-0000DA400000}"/>
    <cellStyle name="Normal 2 3 2 2 4 5 3 2" xfId="4408" xr:uid="{00000000-0005-0000-0000-0000DB400000}"/>
    <cellStyle name="Normal 2 3 2 2 4 5 3 2 2" xfId="12554" xr:uid="{00000000-0005-0000-0000-0000DC400000}"/>
    <cellStyle name="Normal 2 3 2 2 4 5 3 2 2 2" xfId="28850" xr:uid="{00000000-0005-0000-0000-0000DD400000}"/>
    <cellStyle name="Normal 2 3 2 2 4 5 3 2 3" xfId="20704" xr:uid="{00000000-0005-0000-0000-0000DE400000}"/>
    <cellStyle name="Normal 2 3 2 2 4 5 3 3" xfId="7115" xr:uid="{00000000-0005-0000-0000-0000DF400000}"/>
    <cellStyle name="Normal 2 3 2 2 4 5 3 3 2" xfId="15261" xr:uid="{00000000-0005-0000-0000-0000E0400000}"/>
    <cellStyle name="Normal 2 3 2 2 4 5 3 3 2 2" xfId="31557" xr:uid="{00000000-0005-0000-0000-0000E1400000}"/>
    <cellStyle name="Normal 2 3 2 2 4 5 3 3 3" xfId="23411" xr:uid="{00000000-0005-0000-0000-0000E2400000}"/>
    <cellStyle name="Normal 2 3 2 2 4 5 3 4" xfId="9962" xr:uid="{00000000-0005-0000-0000-0000E3400000}"/>
    <cellStyle name="Normal 2 3 2 2 4 5 3 4 2" xfId="26258" xr:uid="{00000000-0005-0000-0000-0000E4400000}"/>
    <cellStyle name="Normal 2 3 2 2 4 5 3 5" xfId="18112" xr:uid="{00000000-0005-0000-0000-0000E5400000}"/>
    <cellStyle name="Normal 2 3 2 2 4 5 4" xfId="3190" xr:uid="{00000000-0005-0000-0000-0000E6400000}"/>
    <cellStyle name="Normal 2 3 2 2 4 5 4 2" xfId="11336" xr:uid="{00000000-0005-0000-0000-0000E7400000}"/>
    <cellStyle name="Normal 2 3 2 2 4 5 4 2 2" xfId="27632" xr:uid="{00000000-0005-0000-0000-0000E8400000}"/>
    <cellStyle name="Normal 2 3 2 2 4 5 4 3" xfId="19486" xr:uid="{00000000-0005-0000-0000-0000E9400000}"/>
    <cellStyle name="Normal 2 3 2 2 4 5 5" xfId="5705" xr:uid="{00000000-0005-0000-0000-0000EA400000}"/>
    <cellStyle name="Normal 2 3 2 2 4 5 5 2" xfId="13851" xr:uid="{00000000-0005-0000-0000-0000EB400000}"/>
    <cellStyle name="Normal 2 3 2 2 4 5 5 2 2" xfId="30147" xr:uid="{00000000-0005-0000-0000-0000EC400000}"/>
    <cellStyle name="Normal 2 3 2 2 4 5 5 3" xfId="22001" xr:uid="{00000000-0005-0000-0000-0000ED400000}"/>
    <cellStyle name="Normal 2 3 2 2 4 5 6" xfId="8552" xr:uid="{00000000-0005-0000-0000-0000EE400000}"/>
    <cellStyle name="Normal 2 3 2 2 4 5 6 2" xfId="24848" xr:uid="{00000000-0005-0000-0000-0000EF400000}"/>
    <cellStyle name="Normal 2 3 2 2 4 5 7" xfId="16702" xr:uid="{00000000-0005-0000-0000-0000F0400000}"/>
    <cellStyle name="Normal 2 3 2 2 4 6" xfId="767" xr:uid="{00000000-0005-0000-0000-0000F1400000}"/>
    <cellStyle name="Normal 2 3 2 2 4 6 2" xfId="2177" xr:uid="{00000000-0005-0000-0000-0000F2400000}"/>
    <cellStyle name="Normal 2 3 2 2 4 6 2 2" xfId="4721" xr:uid="{00000000-0005-0000-0000-0000F3400000}"/>
    <cellStyle name="Normal 2 3 2 2 4 6 2 2 2" xfId="12867" xr:uid="{00000000-0005-0000-0000-0000F4400000}"/>
    <cellStyle name="Normal 2 3 2 2 4 6 2 2 2 2" xfId="29163" xr:uid="{00000000-0005-0000-0000-0000F5400000}"/>
    <cellStyle name="Normal 2 3 2 2 4 6 2 2 3" xfId="21017" xr:uid="{00000000-0005-0000-0000-0000F6400000}"/>
    <cellStyle name="Normal 2 3 2 2 4 6 2 3" xfId="7476" xr:uid="{00000000-0005-0000-0000-0000F7400000}"/>
    <cellStyle name="Normal 2 3 2 2 4 6 2 3 2" xfId="15622" xr:uid="{00000000-0005-0000-0000-0000F8400000}"/>
    <cellStyle name="Normal 2 3 2 2 4 6 2 3 2 2" xfId="31918" xr:uid="{00000000-0005-0000-0000-0000F9400000}"/>
    <cellStyle name="Normal 2 3 2 2 4 6 2 3 3" xfId="23772" xr:uid="{00000000-0005-0000-0000-0000FA400000}"/>
    <cellStyle name="Normal 2 3 2 2 4 6 2 4" xfId="10323" xr:uid="{00000000-0005-0000-0000-0000FB400000}"/>
    <cellStyle name="Normal 2 3 2 2 4 6 2 4 2" xfId="26619" xr:uid="{00000000-0005-0000-0000-0000FC400000}"/>
    <cellStyle name="Normal 2 3 2 2 4 6 2 5" xfId="18473" xr:uid="{00000000-0005-0000-0000-0000FD400000}"/>
    <cellStyle name="Normal 2 3 2 2 4 6 3" xfId="3503" xr:uid="{00000000-0005-0000-0000-0000FE400000}"/>
    <cellStyle name="Normal 2 3 2 2 4 6 3 2" xfId="11649" xr:uid="{00000000-0005-0000-0000-0000FF400000}"/>
    <cellStyle name="Normal 2 3 2 2 4 6 3 2 2" xfId="27945" xr:uid="{00000000-0005-0000-0000-000000410000}"/>
    <cellStyle name="Normal 2 3 2 2 4 6 3 3" xfId="19799" xr:uid="{00000000-0005-0000-0000-000001410000}"/>
    <cellStyle name="Normal 2 3 2 2 4 6 4" xfId="6066" xr:uid="{00000000-0005-0000-0000-000002410000}"/>
    <cellStyle name="Normal 2 3 2 2 4 6 4 2" xfId="14212" xr:uid="{00000000-0005-0000-0000-000003410000}"/>
    <cellStyle name="Normal 2 3 2 2 4 6 4 2 2" xfId="30508" xr:uid="{00000000-0005-0000-0000-000004410000}"/>
    <cellStyle name="Normal 2 3 2 2 4 6 4 3" xfId="22362" xr:uid="{00000000-0005-0000-0000-000005410000}"/>
    <cellStyle name="Normal 2 3 2 2 4 6 5" xfId="8913" xr:uid="{00000000-0005-0000-0000-000006410000}"/>
    <cellStyle name="Normal 2 3 2 2 4 6 5 2" xfId="25209" xr:uid="{00000000-0005-0000-0000-000007410000}"/>
    <cellStyle name="Normal 2 3 2 2 4 6 6" xfId="17063" xr:uid="{00000000-0005-0000-0000-000008410000}"/>
    <cellStyle name="Normal 2 3 2 2 4 7" xfId="1472" xr:uid="{00000000-0005-0000-0000-000009410000}"/>
    <cellStyle name="Normal 2 3 2 2 4 7 2" xfId="4112" xr:uid="{00000000-0005-0000-0000-00000A410000}"/>
    <cellStyle name="Normal 2 3 2 2 4 7 2 2" xfId="12258" xr:uid="{00000000-0005-0000-0000-00000B410000}"/>
    <cellStyle name="Normal 2 3 2 2 4 7 2 2 2" xfId="28554" xr:uid="{00000000-0005-0000-0000-00000C410000}"/>
    <cellStyle name="Normal 2 3 2 2 4 7 2 3" xfId="20408" xr:uid="{00000000-0005-0000-0000-00000D410000}"/>
    <cellStyle name="Normal 2 3 2 2 4 7 3" xfId="6771" xr:uid="{00000000-0005-0000-0000-00000E410000}"/>
    <cellStyle name="Normal 2 3 2 2 4 7 3 2" xfId="14917" xr:uid="{00000000-0005-0000-0000-00000F410000}"/>
    <cellStyle name="Normal 2 3 2 2 4 7 3 2 2" xfId="31213" xr:uid="{00000000-0005-0000-0000-000010410000}"/>
    <cellStyle name="Normal 2 3 2 2 4 7 3 3" xfId="23067" xr:uid="{00000000-0005-0000-0000-000011410000}"/>
    <cellStyle name="Normal 2 3 2 2 4 7 4" xfId="9618" xr:uid="{00000000-0005-0000-0000-000012410000}"/>
    <cellStyle name="Normal 2 3 2 2 4 7 4 2" xfId="25914" xr:uid="{00000000-0005-0000-0000-000013410000}"/>
    <cellStyle name="Normal 2 3 2 2 4 7 5" xfId="17768" xr:uid="{00000000-0005-0000-0000-000014410000}"/>
    <cellStyle name="Normal 2 3 2 2 4 8" xfId="2894" xr:uid="{00000000-0005-0000-0000-000015410000}"/>
    <cellStyle name="Normal 2 3 2 2 4 8 2" xfId="11040" xr:uid="{00000000-0005-0000-0000-000016410000}"/>
    <cellStyle name="Normal 2 3 2 2 4 8 2 2" xfId="27336" xr:uid="{00000000-0005-0000-0000-000017410000}"/>
    <cellStyle name="Normal 2 3 2 2 4 8 3" xfId="19190" xr:uid="{00000000-0005-0000-0000-000018410000}"/>
    <cellStyle name="Normal 2 3 2 2 4 9" xfId="5361" xr:uid="{00000000-0005-0000-0000-000019410000}"/>
    <cellStyle name="Normal 2 3 2 2 4 9 2" xfId="13507" xr:uid="{00000000-0005-0000-0000-00001A410000}"/>
    <cellStyle name="Normal 2 3 2 2 4 9 2 2" xfId="29803" xr:uid="{00000000-0005-0000-0000-00001B410000}"/>
    <cellStyle name="Normal 2 3 2 2 4 9 3" xfId="21657" xr:uid="{00000000-0005-0000-0000-00001C410000}"/>
    <cellStyle name="Normal 2 3 2 2 5" xfId="107" xr:uid="{00000000-0005-0000-0000-00001D410000}"/>
    <cellStyle name="Normal 2 3 2 2 5 2" xfId="451" xr:uid="{00000000-0005-0000-0000-00001E410000}"/>
    <cellStyle name="Normal 2 3 2 2 5 2 2" xfId="1157" xr:uid="{00000000-0005-0000-0000-00001F410000}"/>
    <cellStyle name="Normal 2 3 2 2 5 2 2 2" xfId="2567" xr:uid="{00000000-0005-0000-0000-000020410000}"/>
    <cellStyle name="Normal 2 3 2 2 5 2 2 2 2" xfId="5055" xr:uid="{00000000-0005-0000-0000-000021410000}"/>
    <cellStyle name="Normal 2 3 2 2 5 2 2 2 2 2" xfId="13201" xr:uid="{00000000-0005-0000-0000-000022410000}"/>
    <cellStyle name="Normal 2 3 2 2 5 2 2 2 2 2 2" xfId="29497" xr:uid="{00000000-0005-0000-0000-000023410000}"/>
    <cellStyle name="Normal 2 3 2 2 5 2 2 2 2 3" xfId="21351" xr:uid="{00000000-0005-0000-0000-000024410000}"/>
    <cellStyle name="Normal 2 3 2 2 5 2 2 2 3" xfId="7866" xr:uid="{00000000-0005-0000-0000-000025410000}"/>
    <cellStyle name="Normal 2 3 2 2 5 2 2 2 3 2" xfId="16012" xr:uid="{00000000-0005-0000-0000-000026410000}"/>
    <cellStyle name="Normal 2 3 2 2 5 2 2 2 3 2 2" xfId="32308" xr:uid="{00000000-0005-0000-0000-000027410000}"/>
    <cellStyle name="Normal 2 3 2 2 5 2 2 2 3 3" xfId="24162" xr:uid="{00000000-0005-0000-0000-000028410000}"/>
    <cellStyle name="Normal 2 3 2 2 5 2 2 2 4" xfId="10713" xr:uid="{00000000-0005-0000-0000-000029410000}"/>
    <cellStyle name="Normal 2 3 2 2 5 2 2 2 4 2" xfId="27009" xr:uid="{00000000-0005-0000-0000-00002A410000}"/>
    <cellStyle name="Normal 2 3 2 2 5 2 2 2 5" xfId="18863" xr:uid="{00000000-0005-0000-0000-00002B410000}"/>
    <cellStyle name="Normal 2 3 2 2 5 2 2 3" xfId="3837" xr:uid="{00000000-0005-0000-0000-00002C410000}"/>
    <cellStyle name="Normal 2 3 2 2 5 2 2 3 2" xfId="11983" xr:uid="{00000000-0005-0000-0000-00002D410000}"/>
    <cellStyle name="Normal 2 3 2 2 5 2 2 3 2 2" xfId="28279" xr:uid="{00000000-0005-0000-0000-00002E410000}"/>
    <cellStyle name="Normal 2 3 2 2 5 2 2 3 3" xfId="20133" xr:uid="{00000000-0005-0000-0000-00002F410000}"/>
    <cellStyle name="Normal 2 3 2 2 5 2 2 4" xfId="6456" xr:uid="{00000000-0005-0000-0000-000030410000}"/>
    <cellStyle name="Normal 2 3 2 2 5 2 2 4 2" xfId="14602" xr:uid="{00000000-0005-0000-0000-000031410000}"/>
    <cellStyle name="Normal 2 3 2 2 5 2 2 4 2 2" xfId="30898" xr:uid="{00000000-0005-0000-0000-000032410000}"/>
    <cellStyle name="Normal 2 3 2 2 5 2 2 4 3" xfId="22752" xr:uid="{00000000-0005-0000-0000-000033410000}"/>
    <cellStyle name="Normal 2 3 2 2 5 2 2 5" xfId="9303" xr:uid="{00000000-0005-0000-0000-000034410000}"/>
    <cellStyle name="Normal 2 3 2 2 5 2 2 5 2" xfId="25599" xr:uid="{00000000-0005-0000-0000-000035410000}"/>
    <cellStyle name="Normal 2 3 2 2 5 2 2 6" xfId="17453" xr:uid="{00000000-0005-0000-0000-000036410000}"/>
    <cellStyle name="Normal 2 3 2 2 5 2 3" xfId="1862" xr:uid="{00000000-0005-0000-0000-000037410000}"/>
    <cellStyle name="Normal 2 3 2 2 5 2 3 2" xfId="4446" xr:uid="{00000000-0005-0000-0000-000038410000}"/>
    <cellStyle name="Normal 2 3 2 2 5 2 3 2 2" xfId="12592" xr:uid="{00000000-0005-0000-0000-000039410000}"/>
    <cellStyle name="Normal 2 3 2 2 5 2 3 2 2 2" xfId="28888" xr:uid="{00000000-0005-0000-0000-00003A410000}"/>
    <cellStyle name="Normal 2 3 2 2 5 2 3 2 3" xfId="20742" xr:uid="{00000000-0005-0000-0000-00003B410000}"/>
    <cellStyle name="Normal 2 3 2 2 5 2 3 3" xfId="7161" xr:uid="{00000000-0005-0000-0000-00003C410000}"/>
    <cellStyle name="Normal 2 3 2 2 5 2 3 3 2" xfId="15307" xr:uid="{00000000-0005-0000-0000-00003D410000}"/>
    <cellStyle name="Normal 2 3 2 2 5 2 3 3 2 2" xfId="31603" xr:uid="{00000000-0005-0000-0000-00003E410000}"/>
    <cellStyle name="Normal 2 3 2 2 5 2 3 3 3" xfId="23457" xr:uid="{00000000-0005-0000-0000-00003F410000}"/>
    <cellStyle name="Normal 2 3 2 2 5 2 3 4" xfId="10008" xr:uid="{00000000-0005-0000-0000-000040410000}"/>
    <cellStyle name="Normal 2 3 2 2 5 2 3 4 2" xfId="26304" xr:uid="{00000000-0005-0000-0000-000041410000}"/>
    <cellStyle name="Normal 2 3 2 2 5 2 3 5" xfId="18158" xr:uid="{00000000-0005-0000-0000-000042410000}"/>
    <cellStyle name="Normal 2 3 2 2 5 2 4" xfId="3228" xr:uid="{00000000-0005-0000-0000-000043410000}"/>
    <cellStyle name="Normal 2 3 2 2 5 2 4 2" xfId="11374" xr:uid="{00000000-0005-0000-0000-000044410000}"/>
    <cellStyle name="Normal 2 3 2 2 5 2 4 2 2" xfId="27670" xr:uid="{00000000-0005-0000-0000-000045410000}"/>
    <cellStyle name="Normal 2 3 2 2 5 2 4 3" xfId="19524" xr:uid="{00000000-0005-0000-0000-000046410000}"/>
    <cellStyle name="Normal 2 3 2 2 5 2 5" xfId="5751" xr:uid="{00000000-0005-0000-0000-000047410000}"/>
    <cellStyle name="Normal 2 3 2 2 5 2 5 2" xfId="13897" xr:uid="{00000000-0005-0000-0000-000048410000}"/>
    <cellStyle name="Normal 2 3 2 2 5 2 5 2 2" xfId="30193" xr:uid="{00000000-0005-0000-0000-000049410000}"/>
    <cellStyle name="Normal 2 3 2 2 5 2 5 3" xfId="22047" xr:uid="{00000000-0005-0000-0000-00004A410000}"/>
    <cellStyle name="Normal 2 3 2 2 5 2 6" xfId="8598" xr:uid="{00000000-0005-0000-0000-00004B410000}"/>
    <cellStyle name="Normal 2 3 2 2 5 2 6 2" xfId="24894" xr:uid="{00000000-0005-0000-0000-00004C410000}"/>
    <cellStyle name="Normal 2 3 2 2 5 2 7" xfId="16748" xr:uid="{00000000-0005-0000-0000-00004D410000}"/>
    <cellStyle name="Normal 2 3 2 2 5 3" xfId="813" xr:uid="{00000000-0005-0000-0000-00004E410000}"/>
    <cellStyle name="Normal 2 3 2 2 5 3 2" xfId="2223" xr:uid="{00000000-0005-0000-0000-00004F410000}"/>
    <cellStyle name="Normal 2 3 2 2 5 3 2 2" xfId="4759" xr:uid="{00000000-0005-0000-0000-000050410000}"/>
    <cellStyle name="Normal 2 3 2 2 5 3 2 2 2" xfId="12905" xr:uid="{00000000-0005-0000-0000-000051410000}"/>
    <cellStyle name="Normal 2 3 2 2 5 3 2 2 2 2" xfId="29201" xr:uid="{00000000-0005-0000-0000-000052410000}"/>
    <cellStyle name="Normal 2 3 2 2 5 3 2 2 3" xfId="21055" xr:uid="{00000000-0005-0000-0000-000053410000}"/>
    <cellStyle name="Normal 2 3 2 2 5 3 2 3" xfId="7522" xr:uid="{00000000-0005-0000-0000-000054410000}"/>
    <cellStyle name="Normal 2 3 2 2 5 3 2 3 2" xfId="15668" xr:uid="{00000000-0005-0000-0000-000055410000}"/>
    <cellStyle name="Normal 2 3 2 2 5 3 2 3 2 2" xfId="31964" xr:uid="{00000000-0005-0000-0000-000056410000}"/>
    <cellStyle name="Normal 2 3 2 2 5 3 2 3 3" xfId="23818" xr:uid="{00000000-0005-0000-0000-000057410000}"/>
    <cellStyle name="Normal 2 3 2 2 5 3 2 4" xfId="10369" xr:uid="{00000000-0005-0000-0000-000058410000}"/>
    <cellStyle name="Normal 2 3 2 2 5 3 2 4 2" xfId="26665" xr:uid="{00000000-0005-0000-0000-000059410000}"/>
    <cellStyle name="Normal 2 3 2 2 5 3 2 5" xfId="18519" xr:uid="{00000000-0005-0000-0000-00005A410000}"/>
    <cellStyle name="Normal 2 3 2 2 5 3 3" xfId="3541" xr:uid="{00000000-0005-0000-0000-00005B410000}"/>
    <cellStyle name="Normal 2 3 2 2 5 3 3 2" xfId="11687" xr:uid="{00000000-0005-0000-0000-00005C410000}"/>
    <cellStyle name="Normal 2 3 2 2 5 3 3 2 2" xfId="27983" xr:uid="{00000000-0005-0000-0000-00005D410000}"/>
    <cellStyle name="Normal 2 3 2 2 5 3 3 3" xfId="19837" xr:uid="{00000000-0005-0000-0000-00005E410000}"/>
    <cellStyle name="Normal 2 3 2 2 5 3 4" xfId="6112" xr:uid="{00000000-0005-0000-0000-00005F410000}"/>
    <cellStyle name="Normal 2 3 2 2 5 3 4 2" xfId="14258" xr:uid="{00000000-0005-0000-0000-000060410000}"/>
    <cellStyle name="Normal 2 3 2 2 5 3 4 2 2" xfId="30554" xr:uid="{00000000-0005-0000-0000-000061410000}"/>
    <cellStyle name="Normal 2 3 2 2 5 3 4 3" xfId="22408" xr:uid="{00000000-0005-0000-0000-000062410000}"/>
    <cellStyle name="Normal 2 3 2 2 5 3 5" xfId="8959" xr:uid="{00000000-0005-0000-0000-000063410000}"/>
    <cellStyle name="Normal 2 3 2 2 5 3 5 2" xfId="25255" xr:uid="{00000000-0005-0000-0000-000064410000}"/>
    <cellStyle name="Normal 2 3 2 2 5 3 6" xfId="17109" xr:uid="{00000000-0005-0000-0000-000065410000}"/>
    <cellStyle name="Normal 2 3 2 2 5 4" xfId="1518" xr:uid="{00000000-0005-0000-0000-000066410000}"/>
    <cellStyle name="Normal 2 3 2 2 5 4 2" xfId="4150" xr:uid="{00000000-0005-0000-0000-000067410000}"/>
    <cellStyle name="Normal 2 3 2 2 5 4 2 2" xfId="12296" xr:uid="{00000000-0005-0000-0000-000068410000}"/>
    <cellStyle name="Normal 2 3 2 2 5 4 2 2 2" xfId="28592" xr:uid="{00000000-0005-0000-0000-000069410000}"/>
    <cellStyle name="Normal 2 3 2 2 5 4 2 3" xfId="20446" xr:uid="{00000000-0005-0000-0000-00006A410000}"/>
    <cellStyle name="Normal 2 3 2 2 5 4 3" xfId="6817" xr:uid="{00000000-0005-0000-0000-00006B410000}"/>
    <cellStyle name="Normal 2 3 2 2 5 4 3 2" xfId="14963" xr:uid="{00000000-0005-0000-0000-00006C410000}"/>
    <cellStyle name="Normal 2 3 2 2 5 4 3 2 2" xfId="31259" xr:uid="{00000000-0005-0000-0000-00006D410000}"/>
    <cellStyle name="Normal 2 3 2 2 5 4 3 3" xfId="23113" xr:uid="{00000000-0005-0000-0000-00006E410000}"/>
    <cellStyle name="Normal 2 3 2 2 5 4 4" xfId="9664" xr:uid="{00000000-0005-0000-0000-00006F410000}"/>
    <cellStyle name="Normal 2 3 2 2 5 4 4 2" xfId="25960" xr:uid="{00000000-0005-0000-0000-000070410000}"/>
    <cellStyle name="Normal 2 3 2 2 5 4 5" xfId="17814" xr:uid="{00000000-0005-0000-0000-000071410000}"/>
    <cellStyle name="Normal 2 3 2 2 5 5" xfId="2932" xr:uid="{00000000-0005-0000-0000-000072410000}"/>
    <cellStyle name="Normal 2 3 2 2 5 5 2" xfId="11078" xr:uid="{00000000-0005-0000-0000-000073410000}"/>
    <cellStyle name="Normal 2 3 2 2 5 5 2 2" xfId="27374" xr:uid="{00000000-0005-0000-0000-000074410000}"/>
    <cellStyle name="Normal 2 3 2 2 5 5 3" xfId="19228" xr:uid="{00000000-0005-0000-0000-000075410000}"/>
    <cellStyle name="Normal 2 3 2 2 5 6" xfId="5407" xr:uid="{00000000-0005-0000-0000-000076410000}"/>
    <cellStyle name="Normal 2 3 2 2 5 6 2" xfId="13553" xr:uid="{00000000-0005-0000-0000-000077410000}"/>
    <cellStyle name="Normal 2 3 2 2 5 6 2 2" xfId="29849" xr:uid="{00000000-0005-0000-0000-000078410000}"/>
    <cellStyle name="Normal 2 3 2 2 5 6 3" xfId="21703" xr:uid="{00000000-0005-0000-0000-000079410000}"/>
    <cellStyle name="Normal 2 3 2 2 5 7" xfId="8254" xr:uid="{00000000-0005-0000-0000-00007A410000}"/>
    <cellStyle name="Normal 2 3 2 2 5 7 2" xfId="24550" xr:uid="{00000000-0005-0000-0000-00007B410000}"/>
    <cellStyle name="Normal 2 3 2 2 5 8" xfId="16404" xr:uid="{00000000-0005-0000-0000-00007C410000}"/>
    <cellStyle name="Normal 2 3 2 2 6" xfId="195" xr:uid="{00000000-0005-0000-0000-00007D410000}"/>
    <cellStyle name="Normal 2 3 2 2 6 2" xfId="539" xr:uid="{00000000-0005-0000-0000-00007E410000}"/>
    <cellStyle name="Normal 2 3 2 2 6 2 2" xfId="1245" xr:uid="{00000000-0005-0000-0000-00007F410000}"/>
    <cellStyle name="Normal 2 3 2 2 6 2 2 2" xfId="2655" xr:uid="{00000000-0005-0000-0000-000080410000}"/>
    <cellStyle name="Normal 2 3 2 2 6 2 2 2 2" xfId="5129" xr:uid="{00000000-0005-0000-0000-000081410000}"/>
    <cellStyle name="Normal 2 3 2 2 6 2 2 2 2 2" xfId="13275" xr:uid="{00000000-0005-0000-0000-000082410000}"/>
    <cellStyle name="Normal 2 3 2 2 6 2 2 2 2 2 2" xfId="29571" xr:uid="{00000000-0005-0000-0000-000083410000}"/>
    <cellStyle name="Normal 2 3 2 2 6 2 2 2 2 3" xfId="21425" xr:uid="{00000000-0005-0000-0000-000084410000}"/>
    <cellStyle name="Normal 2 3 2 2 6 2 2 2 3" xfId="7954" xr:uid="{00000000-0005-0000-0000-000085410000}"/>
    <cellStyle name="Normal 2 3 2 2 6 2 2 2 3 2" xfId="16100" xr:uid="{00000000-0005-0000-0000-000086410000}"/>
    <cellStyle name="Normal 2 3 2 2 6 2 2 2 3 2 2" xfId="32396" xr:uid="{00000000-0005-0000-0000-000087410000}"/>
    <cellStyle name="Normal 2 3 2 2 6 2 2 2 3 3" xfId="24250" xr:uid="{00000000-0005-0000-0000-000088410000}"/>
    <cellStyle name="Normal 2 3 2 2 6 2 2 2 4" xfId="10801" xr:uid="{00000000-0005-0000-0000-000089410000}"/>
    <cellStyle name="Normal 2 3 2 2 6 2 2 2 4 2" xfId="27097" xr:uid="{00000000-0005-0000-0000-00008A410000}"/>
    <cellStyle name="Normal 2 3 2 2 6 2 2 2 5" xfId="18951" xr:uid="{00000000-0005-0000-0000-00008B410000}"/>
    <cellStyle name="Normal 2 3 2 2 6 2 2 3" xfId="3911" xr:uid="{00000000-0005-0000-0000-00008C410000}"/>
    <cellStyle name="Normal 2 3 2 2 6 2 2 3 2" xfId="12057" xr:uid="{00000000-0005-0000-0000-00008D410000}"/>
    <cellStyle name="Normal 2 3 2 2 6 2 2 3 2 2" xfId="28353" xr:uid="{00000000-0005-0000-0000-00008E410000}"/>
    <cellStyle name="Normal 2 3 2 2 6 2 2 3 3" xfId="20207" xr:uid="{00000000-0005-0000-0000-00008F410000}"/>
    <cellStyle name="Normal 2 3 2 2 6 2 2 4" xfId="6544" xr:uid="{00000000-0005-0000-0000-000090410000}"/>
    <cellStyle name="Normal 2 3 2 2 6 2 2 4 2" xfId="14690" xr:uid="{00000000-0005-0000-0000-000091410000}"/>
    <cellStyle name="Normal 2 3 2 2 6 2 2 4 2 2" xfId="30986" xr:uid="{00000000-0005-0000-0000-000092410000}"/>
    <cellStyle name="Normal 2 3 2 2 6 2 2 4 3" xfId="22840" xr:uid="{00000000-0005-0000-0000-000093410000}"/>
    <cellStyle name="Normal 2 3 2 2 6 2 2 5" xfId="9391" xr:uid="{00000000-0005-0000-0000-000094410000}"/>
    <cellStyle name="Normal 2 3 2 2 6 2 2 5 2" xfId="25687" xr:uid="{00000000-0005-0000-0000-000095410000}"/>
    <cellStyle name="Normal 2 3 2 2 6 2 2 6" xfId="17541" xr:uid="{00000000-0005-0000-0000-000096410000}"/>
    <cellStyle name="Normal 2 3 2 2 6 2 3" xfId="1950" xr:uid="{00000000-0005-0000-0000-000097410000}"/>
    <cellStyle name="Normal 2 3 2 2 6 2 3 2" xfId="4520" xr:uid="{00000000-0005-0000-0000-000098410000}"/>
    <cellStyle name="Normal 2 3 2 2 6 2 3 2 2" xfId="12666" xr:uid="{00000000-0005-0000-0000-000099410000}"/>
    <cellStyle name="Normal 2 3 2 2 6 2 3 2 2 2" xfId="28962" xr:uid="{00000000-0005-0000-0000-00009A410000}"/>
    <cellStyle name="Normal 2 3 2 2 6 2 3 2 3" xfId="20816" xr:uid="{00000000-0005-0000-0000-00009B410000}"/>
    <cellStyle name="Normal 2 3 2 2 6 2 3 3" xfId="7249" xr:uid="{00000000-0005-0000-0000-00009C410000}"/>
    <cellStyle name="Normal 2 3 2 2 6 2 3 3 2" xfId="15395" xr:uid="{00000000-0005-0000-0000-00009D410000}"/>
    <cellStyle name="Normal 2 3 2 2 6 2 3 3 2 2" xfId="31691" xr:uid="{00000000-0005-0000-0000-00009E410000}"/>
    <cellStyle name="Normal 2 3 2 2 6 2 3 3 3" xfId="23545" xr:uid="{00000000-0005-0000-0000-00009F410000}"/>
    <cellStyle name="Normal 2 3 2 2 6 2 3 4" xfId="10096" xr:uid="{00000000-0005-0000-0000-0000A0410000}"/>
    <cellStyle name="Normal 2 3 2 2 6 2 3 4 2" xfId="26392" xr:uid="{00000000-0005-0000-0000-0000A1410000}"/>
    <cellStyle name="Normal 2 3 2 2 6 2 3 5" xfId="18246" xr:uid="{00000000-0005-0000-0000-0000A2410000}"/>
    <cellStyle name="Normal 2 3 2 2 6 2 4" xfId="3302" xr:uid="{00000000-0005-0000-0000-0000A3410000}"/>
    <cellStyle name="Normal 2 3 2 2 6 2 4 2" xfId="11448" xr:uid="{00000000-0005-0000-0000-0000A4410000}"/>
    <cellStyle name="Normal 2 3 2 2 6 2 4 2 2" xfId="27744" xr:uid="{00000000-0005-0000-0000-0000A5410000}"/>
    <cellStyle name="Normal 2 3 2 2 6 2 4 3" xfId="19598" xr:uid="{00000000-0005-0000-0000-0000A6410000}"/>
    <cellStyle name="Normal 2 3 2 2 6 2 5" xfId="5839" xr:uid="{00000000-0005-0000-0000-0000A7410000}"/>
    <cellStyle name="Normal 2 3 2 2 6 2 5 2" xfId="13985" xr:uid="{00000000-0005-0000-0000-0000A8410000}"/>
    <cellStyle name="Normal 2 3 2 2 6 2 5 2 2" xfId="30281" xr:uid="{00000000-0005-0000-0000-0000A9410000}"/>
    <cellStyle name="Normal 2 3 2 2 6 2 5 3" xfId="22135" xr:uid="{00000000-0005-0000-0000-0000AA410000}"/>
    <cellStyle name="Normal 2 3 2 2 6 2 6" xfId="8686" xr:uid="{00000000-0005-0000-0000-0000AB410000}"/>
    <cellStyle name="Normal 2 3 2 2 6 2 6 2" xfId="24982" xr:uid="{00000000-0005-0000-0000-0000AC410000}"/>
    <cellStyle name="Normal 2 3 2 2 6 2 7" xfId="16836" xr:uid="{00000000-0005-0000-0000-0000AD410000}"/>
    <cellStyle name="Normal 2 3 2 2 6 3" xfId="901" xr:uid="{00000000-0005-0000-0000-0000AE410000}"/>
    <cellStyle name="Normal 2 3 2 2 6 3 2" xfId="2311" xr:uid="{00000000-0005-0000-0000-0000AF410000}"/>
    <cellStyle name="Normal 2 3 2 2 6 3 2 2" xfId="4833" xr:uid="{00000000-0005-0000-0000-0000B0410000}"/>
    <cellStyle name="Normal 2 3 2 2 6 3 2 2 2" xfId="12979" xr:uid="{00000000-0005-0000-0000-0000B1410000}"/>
    <cellStyle name="Normal 2 3 2 2 6 3 2 2 2 2" xfId="29275" xr:uid="{00000000-0005-0000-0000-0000B2410000}"/>
    <cellStyle name="Normal 2 3 2 2 6 3 2 2 3" xfId="21129" xr:uid="{00000000-0005-0000-0000-0000B3410000}"/>
    <cellStyle name="Normal 2 3 2 2 6 3 2 3" xfId="7610" xr:uid="{00000000-0005-0000-0000-0000B4410000}"/>
    <cellStyle name="Normal 2 3 2 2 6 3 2 3 2" xfId="15756" xr:uid="{00000000-0005-0000-0000-0000B5410000}"/>
    <cellStyle name="Normal 2 3 2 2 6 3 2 3 2 2" xfId="32052" xr:uid="{00000000-0005-0000-0000-0000B6410000}"/>
    <cellStyle name="Normal 2 3 2 2 6 3 2 3 3" xfId="23906" xr:uid="{00000000-0005-0000-0000-0000B7410000}"/>
    <cellStyle name="Normal 2 3 2 2 6 3 2 4" xfId="10457" xr:uid="{00000000-0005-0000-0000-0000B8410000}"/>
    <cellStyle name="Normal 2 3 2 2 6 3 2 4 2" xfId="26753" xr:uid="{00000000-0005-0000-0000-0000B9410000}"/>
    <cellStyle name="Normal 2 3 2 2 6 3 2 5" xfId="18607" xr:uid="{00000000-0005-0000-0000-0000BA410000}"/>
    <cellStyle name="Normal 2 3 2 2 6 3 3" xfId="3615" xr:uid="{00000000-0005-0000-0000-0000BB410000}"/>
    <cellStyle name="Normal 2 3 2 2 6 3 3 2" xfId="11761" xr:uid="{00000000-0005-0000-0000-0000BC410000}"/>
    <cellStyle name="Normal 2 3 2 2 6 3 3 2 2" xfId="28057" xr:uid="{00000000-0005-0000-0000-0000BD410000}"/>
    <cellStyle name="Normal 2 3 2 2 6 3 3 3" xfId="19911" xr:uid="{00000000-0005-0000-0000-0000BE410000}"/>
    <cellStyle name="Normal 2 3 2 2 6 3 4" xfId="6200" xr:uid="{00000000-0005-0000-0000-0000BF410000}"/>
    <cellStyle name="Normal 2 3 2 2 6 3 4 2" xfId="14346" xr:uid="{00000000-0005-0000-0000-0000C0410000}"/>
    <cellStyle name="Normal 2 3 2 2 6 3 4 2 2" xfId="30642" xr:uid="{00000000-0005-0000-0000-0000C1410000}"/>
    <cellStyle name="Normal 2 3 2 2 6 3 4 3" xfId="22496" xr:uid="{00000000-0005-0000-0000-0000C2410000}"/>
    <cellStyle name="Normal 2 3 2 2 6 3 5" xfId="9047" xr:uid="{00000000-0005-0000-0000-0000C3410000}"/>
    <cellStyle name="Normal 2 3 2 2 6 3 5 2" xfId="25343" xr:uid="{00000000-0005-0000-0000-0000C4410000}"/>
    <cellStyle name="Normal 2 3 2 2 6 3 6" xfId="17197" xr:uid="{00000000-0005-0000-0000-0000C5410000}"/>
    <cellStyle name="Normal 2 3 2 2 6 4" xfId="1606" xr:uid="{00000000-0005-0000-0000-0000C6410000}"/>
    <cellStyle name="Normal 2 3 2 2 6 4 2" xfId="4224" xr:uid="{00000000-0005-0000-0000-0000C7410000}"/>
    <cellStyle name="Normal 2 3 2 2 6 4 2 2" xfId="12370" xr:uid="{00000000-0005-0000-0000-0000C8410000}"/>
    <cellStyle name="Normal 2 3 2 2 6 4 2 2 2" xfId="28666" xr:uid="{00000000-0005-0000-0000-0000C9410000}"/>
    <cellStyle name="Normal 2 3 2 2 6 4 2 3" xfId="20520" xr:uid="{00000000-0005-0000-0000-0000CA410000}"/>
    <cellStyle name="Normal 2 3 2 2 6 4 3" xfId="6905" xr:uid="{00000000-0005-0000-0000-0000CB410000}"/>
    <cellStyle name="Normal 2 3 2 2 6 4 3 2" xfId="15051" xr:uid="{00000000-0005-0000-0000-0000CC410000}"/>
    <cellStyle name="Normal 2 3 2 2 6 4 3 2 2" xfId="31347" xr:uid="{00000000-0005-0000-0000-0000CD410000}"/>
    <cellStyle name="Normal 2 3 2 2 6 4 3 3" xfId="23201" xr:uid="{00000000-0005-0000-0000-0000CE410000}"/>
    <cellStyle name="Normal 2 3 2 2 6 4 4" xfId="9752" xr:uid="{00000000-0005-0000-0000-0000CF410000}"/>
    <cellStyle name="Normal 2 3 2 2 6 4 4 2" xfId="26048" xr:uid="{00000000-0005-0000-0000-0000D0410000}"/>
    <cellStyle name="Normal 2 3 2 2 6 4 5" xfId="17902" xr:uid="{00000000-0005-0000-0000-0000D1410000}"/>
    <cellStyle name="Normal 2 3 2 2 6 5" xfId="3006" xr:uid="{00000000-0005-0000-0000-0000D2410000}"/>
    <cellStyle name="Normal 2 3 2 2 6 5 2" xfId="11152" xr:uid="{00000000-0005-0000-0000-0000D3410000}"/>
    <cellStyle name="Normal 2 3 2 2 6 5 2 2" xfId="27448" xr:uid="{00000000-0005-0000-0000-0000D4410000}"/>
    <cellStyle name="Normal 2 3 2 2 6 5 3" xfId="19302" xr:uid="{00000000-0005-0000-0000-0000D5410000}"/>
    <cellStyle name="Normal 2 3 2 2 6 6" xfId="5495" xr:uid="{00000000-0005-0000-0000-0000D6410000}"/>
    <cellStyle name="Normal 2 3 2 2 6 6 2" xfId="13641" xr:uid="{00000000-0005-0000-0000-0000D7410000}"/>
    <cellStyle name="Normal 2 3 2 2 6 6 2 2" xfId="29937" xr:uid="{00000000-0005-0000-0000-0000D8410000}"/>
    <cellStyle name="Normal 2 3 2 2 6 6 3" xfId="21791" xr:uid="{00000000-0005-0000-0000-0000D9410000}"/>
    <cellStyle name="Normal 2 3 2 2 6 7" xfId="8342" xr:uid="{00000000-0005-0000-0000-0000DA410000}"/>
    <cellStyle name="Normal 2 3 2 2 6 7 2" xfId="24638" xr:uid="{00000000-0005-0000-0000-0000DB410000}"/>
    <cellStyle name="Normal 2 3 2 2 6 8" xfId="16492" xr:uid="{00000000-0005-0000-0000-0000DC410000}"/>
    <cellStyle name="Normal 2 3 2 2 7" xfId="271" xr:uid="{00000000-0005-0000-0000-0000DD410000}"/>
    <cellStyle name="Normal 2 3 2 2 7 2" xfId="615" xr:uid="{00000000-0005-0000-0000-0000DE410000}"/>
    <cellStyle name="Normal 2 3 2 2 7 2 2" xfId="1321" xr:uid="{00000000-0005-0000-0000-0000DF410000}"/>
    <cellStyle name="Normal 2 3 2 2 7 2 2 2" xfId="2731" xr:uid="{00000000-0005-0000-0000-0000E0410000}"/>
    <cellStyle name="Normal 2 3 2 2 7 2 2 2 2" xfId="5203" xr:uid="{00000000-0005-0000-0000-0000E1410000}"/>
    <cellStyle name="Normal 2 3 2 2 7 2 2 2 2 2" xfId="13349" xr:uid="{00000000-0005-0000-0000-0000E2410000}"/>
    <cellStyle name="Normal 2 3 2 2 7 2 2 2 2 2 2" xfId="29645" xr:uid="{00000000-0005-0000-0000-0000E3410000}"/>
    <cellStyle name="Normal 2 3 2 2 7 2 2 2 2 3" xfId="21499" xr:uid="{00000000-0005-0000-0000-0000E4410000}"/>
    <cellStyle name="Normal 2 3 2 2 7 2 2 2 3" xfId="8030" xr:uid="{00000000-0005-0000-0000-0000E5410000}"/>
    <cellStyle name="Normal 2 3 2 2 7 2 2 2 3 2" xfId="16176" xr:uid="{00000000-0005-0000-0000-0000E6410000}"/>
    <cellStyle name="Normal 2 3 2 2 7 2 2 2 3 2 2" xfId="32472" xr:uid="{00000000-0005-0000-0000-0000E7410000}"/>
    <cellStyle name="Normal 2 3 2 2 7 2 2 2 3 3" xfId="24326" xr:uid="{00000000-0005-0000-0000-0000E8410000}"/>
    <cellStyle name="Normal 2 3 2 2 7 2 2 2 4" xfId="10877" xr:uid="{00000000-0005-0000-0000-0000E9410000}"/>
    <cellStyle name="Normal 2 3 2 2 7 2 2 2 4 2" xfId="27173" xr:uid="{00000000-0005-0000-0000-0000EA410000}"/>
    <cellStyle name="Normal 2 3 2 2 7 2 2 2 5" xfId="19027" xr:uid="{00000000-0005-0000-0000-0000EB410000}"/>
    <cellStyle name="Normal 2 3 2 2 7 2 2 3" xfId="3985" xr:uid="{00000000-0005-0000-0000-0000EC410000}"/>
    <cellStyle name="Normal 2 3 2 2 7 2 2 3 2" xfId="12131" xr:uid="{00000000-0005-0000-0000-0000ED410000}"/>
    <cellStyle name="Normal 2 3 2 2 7 2 2 3 2 2" xfId="28427" xr:uid="{00000000-0005-0000-0000-0000EE410000}"/>
    <cellStyle name="Normal 2 3 2 2 7 2 2 3 3" xfId="20281" xr:uid="{00000000-0005-0000-0000-0000EF410000}"/>
    <cellStyle name="Normal 2 3 2 2 7 2 2 4" xfId="6620" xr:uid="{00000000-0005-0000-0000-0000F0410000}"/>
    <cellStyle name="Normal 2 3 2 2 7 2 2 4 2" xfId="14766" xr:uid="{00000000-0005-0000-0000-0000F1410000}"/>
    <cellStyle name="Normal 2 3 2 2 7 2 2 4 2 2" xfId="31062" xr:uid="{00000000-0005-0000-0000-0000F2410000}"/>
    <cellStyle name="Normal 2 3 2 2 7 2 2 4 3" xfId="22916" xr:uid="{00000000-0005-0000-0000-0000F3410000}"/>
    <cellStyle name="Normal 2 3 2 2 7 2 2 5" xfId="9467" xr:uid="{00000000-0005-0000-0000-0000F4410000}"/>
    <cellStyle name="Normal 2 3 2 2 7 2 2 5 2" xfId="25763" xr:uid="{00000000-0005-0000-0000-0000F5410000}"/>
    <cellStyle name="Normal 2 3 2 2 7 2 2 6" xfId="17617" xr:uid="{00000000-0005-0000-0000-0000F6410000}"/>
    <cellStyle name="Normal 2 3 2 2 7 2 3" xfId="2026" xr:uid="{00000000-0005-0000-0000-0000F7410000}"/>
    <cellStyle name="Normal 2 3 2 2 7 2 3 2" xfId="4594" xr:uid="{00000000-0005-0000-0000-0000F8410000}"/>
    <cellStyle name="Normal 2 3 2 2 7 2 3 2 2" xfId="12740" xr:uid="{00000000-0005-0000-0000-0000F9410000}"/>
    <cellStyle name="Normal 2 3 2 2 7 2 3 2 2 2" xfId="29036" xr:uid="{00000000-0005-0000-0000-0000FA410000}"/>
    <cellStyle name="Normal 2 3 2 2 7 2 3 2 3" xfId="20890" xr:uid="{00000000-0005-0000-0000-0000FB410000}"/>
    <cellStyle name="Normal 2 3 2 2 7 2 3 3" xfId="7325" xr:uid="{00000000-0005-0000-0000-0000FC410000}"/>
    <cellStyle name="Normal 2 3 2 2 7 2 3 3 2" xfId="15471" xr:uid="{00000000-0005-0000-0000-0000FD410000}"/>
    <cellStyle name="Normal 2 3 2 2 7 2 3 3 2 2" xfId="31767" xr:uid="{00000000-0005-0000-0000-0000FE410000}"/>
    <cellStyle name="Normal 2 3 2 2 7 2 3 3 3" xfId="23621" xr:uid="{00000000-0005-0000-0000-0000FF410000}"/>
    <cellStyle name="Normal 2 3 2 2 7 2 3 4" xfId="10172" xr:uid="{00000000-0005-0000-0000-000000420000}"/>
    <cellStyle name="Normal 2 3 2 2 7 2 3 4 2" xfId="26468" xr:uid="{00000000-0005-0000-0000-000001420000}"/>
    <cellStyle name="Normal 2 3 2 2 7 2 3 5" xfId="18322" xr:uid="{00000000-0005-0000-0000-000002420000}"/>
    <cellStyle name="Normal 2 3 2 2 7 2 4" xfId="3376" xr:uid="{00000000-0005-0000-0000-000003420000}"/>
    <cellStyle name="Normal 2 3 2 2 7 2 4 2" xfId="11522" xr:uid="{00000000-0005-0000-0000-000004420000}"/>
    <cellStyle name="Normal 2 3 2 2 7 2 4 2 2" xfId="27818" xr:uid="{00000000-0005-0000-0000-000005420000}"/>
    <cellStyle name="Normal 2 3 2 2 7 2 4 3" xfId="19672" xr:uid="{00000000-0005-0000-0000-000006420000}"/>
    <cellStyle name="Normal 2 3 2 2 7 2 5" xfId="5915" xr:uid="{00000000-0005-0000-0000-000007420000}"/>
    <cellStyle name="Normal 2 3 2 2 7 2 5 2" xfId="14061" xr:uid="{00000000-0005-0000-0000-000008420000}"/>
    <cellStyle name="Normal 2 3 2 2 7 2 5 2 2" xfId="30357" xr:uid="{00000000-0005-0000-0000-000009420000}"/>
    <cellStyle name="Normal 2 3 2 2 7 2 5 3" xfId="22211" xr:uid="{00000000-0005-0000-0000-00000A420000}"/>
    <cellStyle name="Normal 2 3 2 2 7 2 6" xfId="8762" xr:uid="{00000000-0005-0000-0000-00000B420000}"/>
    <cellStyle name="Normal 2 3 2 2 7 2 6 2" xfId="25058" xr:uid="{00000000-0005-0000-0000-00000C420000}"/>
    <cellStyle name="Normal 2 3 2 2 7 2 7" xfId="16912" xr:uid="{00000000-0005-0000-0000-00000D420000}"/>
    <cellStyle name="Normal 2 3 2 2 7 3" xfId="977" xr:uid="{00000000-0005-0000-0000-00000E420000}"/>
    <cellStyle name="Normal 2 3 2 2 7 3 2" xfId="2387" xr:uid="{00000000-0005-0000-0000-00000F420000}"/>
    <cellStyle name="Normal 2 3 2 2 7 3 2 2" xfId="4907" xr:uid="{00000000-0005-0000-0000-000010420000}"/>
    <cellStyle name="Normal 2 3 2 2 7 3 2 2 2" xfId="13053" xr:uid="{00000000-0005-0000-0000-000011420000}"/>
    <cellStyle name="Normal 2 3 2 2 7 3 2 2 2 2" xfId="29349" xr:uid="{00000000-0005-0000-0000-000012420000}"/>
    <cellStyle name="Normal 2 3 2 2 7 3 2 2 3" xfId="21203" xr:uid="{00000000-0005-0000-0000-000013420000}"/>
    <cellStyle name="Normal 2 3 2 2 7 3 2 3" xfId="7686" xr:uid="{00000000-0005-0000-0000-000014420000}"/>
    <cellStyle name="Normal 2 3 2 2 7 3 2 3 2" xfId="15832" xr:uid="{00000000-0005-0000-0000-000015420000}"/>
    <cellStyle name="Normal 2 3 2 2 7 3 2 3 2 2" xfId="32128" xr:uid="{00000000-0005-0000-0000-000016420000}"/>
    <cellStyle name="Normal 2 3 2 2 7 3 2 3 3" xfId="23982" xr:uid="{00000000-0005-0000-0000-000017420000}"/>
    <cellStyle name="Normal 2 3 2 2 7 3 2 4" xfId="10533" xr:uid="{00000000-0005-0000-0000-000018420000}"/>
    <cellStyle name="Normal 2 3 2 2 7 3 2 4 2" xfId="26829" xr:uid="{00000000-0005-0000-0000-000019420000}"/>
    <cellStyle name="Normal 2 3 2 2 7 3 2 5" xfId="18683" xr:uid="{00000000-0005-0000-0000-00001A420000}"/>
    <cellStyle name="Normal 2 3 2 2 7 3 3" xfId="3689" xr:uid="{00000000-0005-0000-0000-00001B420000}"/>
    <cellStyle name="Normal 2 3 2 2 7 3 3 2" xfId="11835" xr:uid="{00000000-0005-0000-0000-00001C420000}"/>
    <cellStyle name="Normal 2 3 2 2 7 3 3 2 2" xfId="28131" xr:uid="{00000000-0005-0000-0000-00001D420000}"/>
    <cellStyle name="Normal 2 3 2 2 7 3 3 3" xfId="19985" xr:uid="{00000000-0005-0000-0000-00001E420000}"/>
    <cellStyle name="Normal 2 3 2 2 7 3 4" xfId="6276" xr:uid="{00000000-0005-0000-0000-00001F420000}"/>
    <cellStyle name="Normal 2 3 2 2 7 3 4 2" xfId="14422" xr:uid="{00000000-0005-0000-0000-000020420000}"/>
    <cellStyle name="Normal 2 3 2 2 7 3 4 2 2" xfId="30718" xr:uid="{00000000-0005-0000-0000-000021420000}"/>
    <cellStyle name="Normal 2 3 2 2 7 3 4 3" xfId="22572" xr:uid="{00000000-0005-0000-0000-000022420000}"/>
    <cellStyle name="Normal 2 3 2 2 7 3 5" xfId="9123" xr:uid="{00000000-0005-0000-0000-000023420000}"/>
    <cellStyle name="Normal 2 3 2 2 7 3 5 2" xfId="25419" xr:uid="{00000000-0005-0000-0000-000024420000}"/>
    <cellStyle name="Normal 2 3 2 2 7 3 6" xfId="17273" xr:uid="{00000000-0005-0000-0000-000025420000}"/>
    <cellStyle name="Normal 2 3 2 2 7 4" xfId="1682" xr:uid="{00000000-0005-0000-0000-000026420000}"/>
    <cellStyle name="Normal 2 3 2 2 7 4 2" xfId="4298" xr:uid="{00000000-0005-0000-0000-000027420000}"/>
    <cellStyle name="Normal 2 3 2 2 7 4 2 2" xfId="12444" xr:uid="{00000000-0005-0000-0000-000028420000}"/>
    <cellStyle name="Normal 2 3 2 2 7 4 2 2 2" xfId="28740" xr:uid="{00000000-0005-0000-0000-000029420000}"/>
    <cellStyle name="Normal 2 3 2 2 7 4 2 3" xfId="20594" xr:uid="{00000000-0005-0000-0000-00002A420000}"/>
    <cellStyle name="Normal 2 3 2 2 7 4 3" xfId="6981" xr:uid="{00000000-0005-0000-0000-00002B420000}"/>
    <cellStyle name="Normal 2 3 2 2 7 4 3 2" xfId="15127" xr:uid="{00000000-0005-0000-0000-00002C420000}"/>
    <cellStyle name="Normal 2 3 2 2 7 4 3 2 2" xfId="31423" xr:uid="{00000000-0005-0000-0000-00002D420000}"/>
    <cellStyle name="Normal 2 3 2 2 7 4 3 3" xfId="23277" xr:uid="{00000000-0005-0000-0000-00002E420000}"/>
    <cellStyle name="Normal 2 3 2 2 7 4 4" xfId="9828" xr:uid="{00000000-0005-0000-0000-00002F420000}"/>
    <cellStyle name="Normal 2 3 2 2 7 4 4 2" xfId="26124" xr:uid="{00000000-0005-0000-0000-000030420000}"/>
    <cellStyle name="Normal 2 3 2 2 7 4 5" xfId="17978" xr:uid="{00000000-0005-0000-0000-000031420000}"/>
    <cellStyle name="Normal 2 3 2 2 7 5" xfId="3080" xr:uid="{00000000-0005-0000-0000-000032420000}"/>
    <cellStyle name="Normal 2 3 2 2 7 5 2" xfId="11226" xr:uid="{00000000-0005-0000-0000-000033420000}"/>
    <cellStyle name="Normal 2 3 2 2 7 5 2 2" xfId="27522" xr:uid="{00000000-0005-0000-0000-000034420000}"/>
    <cellStyle name="Normal 2 3 2 2 7 5 3" xfId="19376" xr:uid="{00000000-0005-0000-0000-000035420000}"/>
    <cellStyle name="Normal 2 3 2 2 7 6" xfId="5571" xr:uid="{00000000-0005-0000-0000-000036420000}"/>
    <cellStyle name="Normal 2 3 2 2 7 6 2" xfId="13717" xr:uid="{00000000-0005-0000-0000-000037420000}"/>
    <cellStyle name="Normal 2 3 2 2 7 6 2 2" xfId="30013" xr:uid="{00000000-0005-0000-0000-000038420000}"/>
    <cellStyle name="Normal 2 3 2 2 7 6 3" xfId="21867" xr:uid="{00000000-0005-0000-0000-000039420000}"/>
    <cellStyle name="Normal 2 3 2 2 7 7" xfId="8418" xr:uid="{00000000-0005-0000-0000-00003A420000}"/>
    <cellStyle name="Normal 2 3 2 2 7 7 2" xfId="24714" xr:uid="{00000000-0005-0000-0000-00003B420000}"/>
    <cellStyle name="Normal 2 3 2 2 7 8" xfId="16568" xr:uid="{00000000-0005-0000-0000-00003C420000}"/>
    <cellStyle name="Normal 2 3 2 2 8" xfId="361" xr:uid="{00000000-0005-0000-0000-00003D420000}"/>
    <cellStyle name="Normal 2 3 2 2 8 2" xfId="1067" xr:uid="{00000000-0005-0000-0000-00003E420000}"/>
    <cellStyle name="Normal 2 3 2 2 8 2 2" xfId="2477" xr:uid="{00000000-0005-0000-0000-00003F420000}"/>
    <cellStyle name="Normal 2 3 2 2 8 2 2 2" xfId="4981" xr:uid="{00000000-0005-0000-0000-000040420000}"/>
    <cellStyle name="Normal 2 3 2 2 8 2 2 2 2" xfId="13127" xr:uid="{00000000-0005-0000-0000-000041420000}"/>
    <cellStyle name="Normal 2 3 2 2 8 2 2 2 2 2" xfId="29423" xr:uid="{00000000-0005-0000-0000-000042420000}"/>
    <cellStyle name="Normal 2 3 2 2 8 2 2 2 3" xfId="21277" xr:uid="{00000000-0005-0000-0000-000043420000}"/>
    <cellStyle name="Normal 2 3 2 2 8 2 2 3" xfId="7776" xr:uid="{00000000-0005-0000-0000-000044420000}"/>
    <cellStyle name="Normal 2 3 2 2 8 2 2 3 2" xfId="15922" xr:uid="{00000000-0005-0000-0000-000045420000}"/>
    <cellStyle name="Normal 2 3 2 2 8 2 2 3 2 2" xfId="32218" xr:uid="{00000000-0005-0000-0000-000046420000}"/>
    <cellStyle name="Normal 2 3 2 2 8 2 2 3 3" xfId="24072" xr:uid="{00000000-0005-0000-0000-000047420000}"/>
    <cellStyle name="Normal 2 3 2 2 8 2 2 4" xfId="10623" xr:uid="{00000000-0005-0000-0000-000048420000}"/>
    <cellStyle name="Normal 2 3 2 2 8 2 2 4 2" xfId="26919" xr:uid="{00000000-0005-0000-0000-000049420000}"/>
    <cellStyle name="Normal 2 3 2 2 8 2 2 5" xfId="18773" xr:uid="{00000000-0005-0000-0000-00004A420000}"/>
    <cellStyle name="Normal 2 3 2 2 8 2 3" xfId="3763" xr:uid="{00000000-0005-0000-0000-00004B420000}"/>
    <cellStyle name="Normal 2 3 2 2 8 2 3 2" xfId="11909" xr:uid="{00000000-0005-0000-0000-00004C420000}"/>
    <cellStyle name="Normal 2 3 2 2 8 2 3 2 2" xfId="28205" xr:uid="{00000000-0005-0000-0000-00004D420000}"/>
    <cellStyle name="Normal 2 3 2 2 8 2 3 3" xfId="20059" xr:uid="{00000000-0005-0000-0000-00004E420000}"/>
    <cellStyle name="Normal 2 3 2 2 8 2 4" xfId="6366" xr:uid="{00000000-0005-0000-0000-00004F420000}"/>
    <cellStyle name="Normal 2 3 2 2 8 2 4 2" xfId="14512" xr:uid="{00000000-0005-0000-0000-000050420000}"/>
    <cellStyle name="Normal 2 3 2 2 8 2 4 2 2" xfId="30808" xr:uid="{00000000-0005-0000-0000-000051420000}"/>
    <cellStyle name="Normal 2 3 2 2 8 2 4 3" xfId="22662" xr:uid="{00000000-0005-0000-0000-000052420000}"/>
    <cellStyle name="Normal 2 3 2 2 8 2 5" xfId="9213" xr:uid="{00000000-0005-0000-0000-000053420000}"/>
    <cellStyle name="Normal 2 3 2 2 8 2 5 2" xfId="25509" xr:uid="{00000000-0005-0000-0000-000054420000}"/>
    <cellStyle name="Normal 2 3 2 2 8 2 6" xfId="17363" xr:uid="{00000000-0005-0000-0000-000055420000}"/>
    <cellStyle name="Normal 2 3 2 2 8 3" xfId="1772" xr:uid="{00000000-0005-0000-0000-000056420000}"/>
    <cellStyle name="Normal 2 3 2 2 8 3 2" xfId="4372" xr:uid="{00000000-0005-0000-0000-000057420000}"/>
    <cellStyle name="Normal 2 3 2 2 8 3 2 2" xfId="12518" xr:uid="{00000000-0005-0000-0000-000058420000}"/>
    <cellStyle name="Normal 2 3 2 2 8 3 2 2 2" xfId="28814" xr:uid="{00000000-0005-0000-0000-000059420000}"/>
    <cellStyle name="Normal 2 3 2 2 8 3 2 3" xfId="20668" xr:uid="{00000000-0005-0000-0000-00005A420000}"/>
    <cellStyle name="Normal 2 3 2 2 8 3 3" xfId="7071" xr:uid="{00000000-0005-0000-0000-00005B420000}"/>
    <cellStyle name="Normal 2 3 2 2 8 3 3 2" xfId="15217" xr:uid="{00000000-0005-0000-0000-00005C420000}"/>
    <cellStyle name="Normal 2 3 2 2 8 3 3 2 2" xfId="31513" xr:uid="{00000000-0005-0000-0000-00005D420000}"/>
    <cellStyle name="Normal 2 3 2 2 8 3 3 3" xfId="23367" xr:uid="{00000000-0005-0000-0000-00005E420000}"/>
    <cellStyle name="Normal 2 3 2 2 8 3 4" xfId="9918" xr:uid="{00000000-0005-0000-0000-00005F420000}"/>
    <cellStyle name="Normal 2 3 2 2 8 3 4 2" xfId="26214" xr:uid="{00000000-0005-0000-0000-000060420000}"/>
    <cellStyle name="Normal 2 3 2 2 8 3 5" xfId="18068" xr:uid="{00000000-0005-0000-0000-000061420000}"/>
    <cellStyle name="Normal 2 3 2 2 8 4" xfId="3154" xr:uid="{00000000-0005-0000-0000-000062420000}"/>
    <cellStyle name="Normal 2 3 2 2 8 4 2" xfId="11300" xr:uid="{00000000-0005-0000-0000-000063420000}"/>
    <cellStyle name="Normal 2 3 2 2 8 4 2 2" xfId="27596" xr:uid="{00000000-0005-0000-0000-000064420000}"/>
    <cellStyle name="Normal 2 3 2 2 8 4 3" xfId="19450" xr:uid="{00000000-0005-0000-0000-000065420000}"/>
    <cellStyle name="Normal 2 3 2 2 8 5" xfId="5661" xr:uid="{00000000-0005-0000-0000-000066420000}"/>
    <cellStyle name="Normal 2 3 2 2 8 5 2" xfId="13807" xr:uid="{00000000-0005-0000-0000-000067420000}"/>
    <cellStyle name="Normal 2 3 2 2 8 5 2 2" xfId="30103" xr:uid="{00000000-0005-0000-0000-000068420000}"/>
    <cellStyle name="Normal 2 3 2 2 8 5 3" xfId="21957" xr:uid="{00000000-0005-0000-0000-000069420000}"/>
    <cellStyle name="Normal 2 3 2 2 8 6" xfId="8508" xr:uid="{00000000-0005-0000-0000-00006A420000}"/>
    <cellStyle name="Normal 2 3 2 2 8 6 2" xfId="24804" xr:uid="{00000000-0005-0000-0000-00006B420000}"/>
    <cellStyle name="Normal 2 3 2 2 8 7" xfId="16658" xr:uid="{00000000-0005-0000-0000-00006C420000}"/>
    <cellStyle name="Normal 2 3 2 2 9" xfId="695" xr:uid="{00000000-0005-0000-0000-00006D420000}"/>
    <cellStyle name="Normal 2 3 2 2 9 2" xfId="696" xr:uid="{00000000-0005-0000-0000-00006E420000}"/>
    <cellStyle name="Normal 2 3 2 2 9 2 2" xfId="711" xr:uid="{00000000-0005-0000-0000-00006F420000}"/>
    <cellStyle name="Normal 2 3 2 2 9 2 2 10" xfId="6010" xr:uid="{00000000-0005-0000-0000-000070420000}"/>
    <cellStyle name="Normal 2 3 2 2 9 2 2 10 2" xfId="14156" xr:uid="{00000000-0005-0000-0000-000071420000}"/>
    <cellStyle name="Normal 2 3 2 2 9 2 2 10 2 2" xfId="30452" xr:uid="{00000000-0005-0000-0000-000072420000}"/>
    <cellStyle name="Normal 2 3 2 2 9 2 2 10 3" xfId="22306" xr:uid="{00000000-0005-0000-0000-000073420000}"/>
    <cellStyle name="Normal 2 3 2 2 9 2 2 11" xfId="8857" xr:uid="{00000000-0005-0000-0000-000074420000}"/>
    <cellStyle name="Normal 2 3 2 2 9 2 2 11 2" xfId="25153" xr:uid="{00000000-0005-0000-0000-000075420000}"/>
    <cellStyle name="Normal 2 3 2 2 9 2 2 12" xfId="17007" xr:uid="{00000000-0005-0000-0000-000076420000}"/>
    <cellStyle name="Normal 2 3 2 2 9 2 2 2" xfId="1416" xr:uid="{00000000-0005-0000-0000-000077420000}"/>
    <cellStyle name="Normal 2 3 2 2 9 2 2 2 2" xfId="2826" xr:uid="{00000000-0005-0000-0000-000078420000}"/>
    <cellStyle name="Normal 2 3 2 2 9 2 2 2 2 2" xfId="5284" xr:uid="{00000000-0005-0000-0000-000079420000}"/>
    <cellStyle name="Normal 2 3 2 2 9 2 2 2 2 2 2" xfId="13430" xr:uid="{00000000-0005-0000-0000-00007A420000}"/>
    <cellStyle name="Normal 2 3 2 2 9 2 2 2 2 2 2 2" xfId="29726" xr:uid="{00000000-0005-0000-0000-00007B420000}"/>
    <cellStyle name="Normal 2 3 2 2 9 2 2 2 2 2 3" xfId="21580" xr:uid="{00000000-0005-0000-0000-00007C420000}"/>
    <cellStyle name="Normal 2 3 2 2 9 2 2 2 2 3" xfId="8125" xr:uid="{00000000-0005-0000-0000-00007D420000}"/>
    <cellStyle name="Normal 2 3 2 2 9 2 2 2 2 3 2" xfId="16271" xr:uid="{00000000-0005-0000-0000-00007E420000}"/>
    <cellStyle name="Normal 2 3 2 2 9 2 2 2 2 3 2 2" xfId="32567" xr:uid="{00000000-0005-0000-0000-00007F420000}"/>
    <cellStyle name="Normal 2 3 2 2 9 2 2 2 2 3 3" xfId="24421" xr:uid="{00000000-0005-0000-0000-000080420000}"/>
    <cellStyle name="Normal 2 3 2 2 9 2 2 2 2 4" xfId="10972" xr:uid="{00000000-0005-0000-0000-000081420000}"/>
    <cellStyle name="Normal 2 3 2 2 9 2 2 2 2 4 2" xfId="27268" xr:uid="{00000000-0005-0000-0000-000082420000}"/>
    <cellStyle name="Normal 2 3 2 2 9 2 2 2 2 5" xfId="19122" xr:uid="{00000000-0005-0000-0000-000083420000}"/>
    <cellStyle name="Normal 2 3 2 2 9 2 2 2 3" xfId="4066" xr:uid="{00000000-0005-0000-0000-000084420000}"/>
    <cellStyle name="Normal 2 3 2 2 9 2 2 2 3 2" xfId="12212" xr:uid="{00000000-0005-0000-0000-000085420000}"/>
    <cellStyle name="Normal 2 3 2 2 9 2 2 2 3 2 2" xfId="28508" xr:uid="{00000000-0005-0000-0000-000086420000}"/>
    <cellStyle name="Normal 2 3 2 2 9 2 2 2 3 3" xfId="20362" xr:uid="{00000000-0005-0000-0000-000087420000}"/>
    <cellStyle name="Normal 2 3 2 2 9 2 2 2 4" xfId="6715" xr:uid="{00000000-0005-0000-0000-000088420000}"/>
    <cellStyle name="Normal 2 3 2 2 9 2 2 2 4 2" xfId="14861" xr:uid="{00000000-0005-0000-0000-000089420000}"/>
    <cellStyle name="Normal 2 3 2 2 9 2 2 2 4 2 2" xfId="31157" xr:uid="{00000000-0005-0000-0000-00008A420000}"/>
    <cellStyle name="Normal 2 3 2 2 9 2 2 2 4 3" xfId="23011" xr:uid="{00000000-0005-0000-0000-00008B420000}"/>
    <cellStyle name="Normal 2 3 2 2 9 2 2 2 5" xfId="9562" xr:uid="{00000000-0005-0000-0000-00008C420000}"/>
    <cellStyle name="Normal 2 3 2 2 9 2 2 2 5 2" xfId="25858" xr:uid="{00000000-0005-0000-0000-00008D420000}"/>
    <cellStyle name="Normal 2 3 2 2 9 2 2 2 6" xfId="17712" xr:uid="{00000000-0005-0000-0000-00008E420000}"/>
    <cellStyle name="Normal 2 3 2 2 9 2 2 3" xfId="2121" xr:uid="{00000000-0005-0000-0000-00008F420000}"/>
    <cellStyle name="Normal 2 3 2 2 9 2 2 3 2" xfId="4675" xr:uid="{00000000-0005-0000-0000-000090420000}"/>
    <cellStyle name="Normal 2 3 2 2 9 2 2 3 2 2" xfId="12821" xr:uid="{00000000-0005-0000-0000-000091420000}"/>
    <cellStyle name="Normal 2 3 2 2 9 2 2 3 2 2 2" xfId="29117" xr:uid="{00000000-0005-0000-0000-000092420000}"/>
    <cellStyle name="Normal 2 3 2 2 9 2 2 3 2 3" xfId="20971" xr:uid="{00000000-0005-0000-0000-000093420000}"/>
    <cellStyle name="Normal 2 3 2 2 9 2 2 3 3" xfId="7420" xr:uid="{00000000-0005-0000-0000-000094420000}"/>
    <cellStyle name="Normal 2 3 2 2 9 2 2 3 3 2" xfId="15566" xr:uid="{00000000-0005-0000-0000-000095420000}"/>
    <cellStyle name="Normal 2 3 2 2 9 2 2 3 3 2 2" xfId="31862" xr:uid="{00000000-0005-0000-0000-000096420000}"/>
    <cellStyle name="Normal 2 3 2 2 9 2 2 3 3 3" xfId="23716" xr:uid="{00000000-0005-0000-0000-000097420000}"/>
    <cellStyle name="Normal 2 3 2 2 9 2 2 3 4" xfId="10267" xr:uid="{00000000-0005-0000-0000-000098420000}"/>
    <cellStyle name="Normal 2 3 2 2 9 2 2 3 4 2" xfId="26563" xr:uid="{00000000-0005-0000-0000-000099420000}"/>
    <cellStyle name="Normal 2 3 2 2 9 2 2 3 5" xfId="18417" xr:uid="{00000000-0005-0000-0000-00009A420000}"/>
    <cellStyle name="Normal 2 3 2 2 9 2 2 4" xfId="2830" xr:uid="{00000000-0005-0000-0000-00009B420000}"/>
    <cellStyle name="Normal 2 3 2 2 9 2 2 4 2" xfId="2832" xr:uid="{00000000-0005-0000-0000-00009C420000}"/>
    <cellStyle name="Normal 2 3 2 2 9 2 2 4 2 2" xfId="5289" xr:uid="{00000000-0005-0000-0000-00009D420000}"/>
    <cellStyle name="Normal 2 3 2 2 9 2 2 4 2 2 2" xfId="13435" xr:uid="{00000000-0005-0000-0000-00009E420000}"/>
    <cellStyle name="Normal 2 3 2 2 9 2 2 4 2 2 2 2" xfId="29731" xr:uid="{00000000-0005-0000-0000-00009F420000}"/>
    <cellStyle name="Normal 2 3 2 2 9 2 2 4 2 2 3" xfId="21585" xr:uid="{00000000-0005-0000-0000-0000A0420000}"/>
    <cellStyle name="Normal 2 3 2 2 9 2 2 4 2 3" xfId="8131" xr:uid="{00000000-0005-0000-0000-0000A1420000}"/>
    <cellStyle name="Normal 2 3 2 2 9 2 2 4 2 3 2" xfId="16277" xr:uid="{00000000-0005-0000-0000-0000A2420000}"/>
    <cellStyle name="Normal 2 3 2 2 9 2 2 4 2 3 2 2" xfId="32573" xr:uid="{00000000-0005-0000-0000-0000A3420000}"/>
    <cellStyle name="Normal 2 3 2 2 9 2 2 4 2 3 3" xfId="24427" xr:uid="{00000000-0005-0000-0000-0000A4420000}"/>
    <cellStyle name="Normal 2 3 2 2 9 2 2 4 2 4" xfId="10978" xr:uid="{00000000-0005-0000-0000-0000A5420000}"/>
    <cellStyle name="Normal 2 3 2 2 9 2 2 4 2 4 2" xfId="27274" xr:uid="{00000000-0005-0000-0000-0000A6420000}"/>
    <cellStyle name="Normal 2 3 2 2 9 2 2 4 2 5" xfId="19128" xr:uid="{00000000-0005-0000-0000-0000A7420000}"/>
    <cellStyle name="Normal 2 3 2 2 9 2 2 4 3" xfId="5287" xr:uid="{00000000-0005-0000-0000-0000A8420000}"/>
    <cellStyle name="Normal 2 3 2 2 9 2 2 4 3 2" xfId="13433" xr:uid="{00000000-0005-0000-0000-0000A9420000}"/>
    <cellStyle name="Normal 2 3 2 2 9 2 2 4 3 2 2" xfId="29729" xr:uid="{00000000-0005-0000-0000-0000AA420000}"/>
    <cellStyle name="Normal 2 3 2 2 9 2 2 4 3 3" xfId="21583" xr:uid="{00000000-0005-0000-0000-0000AB420000}"/>
    <cellStyle name="Normal 2 3 2 2 9 2 2 4 4" xfId="8129" xr:uid="{00000000-0005-0000-0000-0000AC420000}"/>
    <cellStyle name="Normal 2 3 2 2 9 2 2 4 4 2" xfId="16275" xr:uid="{00000000-0005-0000-0000-0000AD420000}"/>
    <cellStyle name="Normal 2 3 2 2 9 2 2 4 4 2 2" xfId="32571" xr:uid="{00000000-0005-0000-0000-0000AE420000}"/>
    <cellStyle name="Normal 2 3 2 2 9 2 2 4 4 3" xfId="24425" xr:uid="{00000000-0005-0000-0000-0000AF420000}"/>
    <cellStyle name="Normal 2 3 2 2 9 2 2 4 5" xfId="10976" xr:uid="{00000000-0005-0000-0000-0000B0420000}"/>
    <cellStyle name="Normal 2 3 2 2 9 2 2 4 5 2" xfId="27272" xr:uid="{00000000-0005-0000-0000-0000B1420000}"/>
    <cellStyle name="Normal 2 3 2 2 9 2 2 4 6" xfId="19126" xr:uid="{00000000-0005-0000-0000-0000B2420000}"/>
    <cellStyle name="Normal 2 3 2 2 9 2 2 5" xfId="2836" xr:uid="{00000000-0005-0000-0000-0000B3420000}"/>
    <cellStyle name="Normal 2 3 2 2 9 2 2 5 2" xfId="5293" xr:uid="{00000000-0005-0000-0000-0000B4420000}"/>
    <cellStyle name="Normal 2 3 2 2 9 2 2 5 2 2" xfId="13439" xr:uid="{00000000-0005-0000-0000-0000B5420000}"/>
    <cellStyle name="Normal 2 3 2 2 9 2 2 5 2 2 2" xfId="29735" xr:uid="{00000000-0005-0000-0000-0000B6420000}"/>
    <cellStyle name="Normal 2 3 2 2 9 2 2 5 2 3" xfId="21589" xr:uid="{00000000-0005-0000-0000-0000B7420000}"/>
    <cellStyle name="Normal 2 3 2 2 9 2 2 5 3" xfId="8135" xr:uid="{00000000-0005-0000-0000-0000B8420000}"/>
    <cellStyle name="Normal 2 3 2 2 9 2 2 5 3 2" xfId="16281" xr:uid="{00000000-0005-0000-0000-0000B9420000}"/>
    <cellStyle name="Normal 2 3 2 2 9 2 2 5 3 2 2" xfId="32577" xr:uid="{00000000-0005-0000-0000-0000BA420000}"/>
    <cellStyle name="Normal 2 3 2 2 9 2 2 5 3 3" xfId="24431" xr:uid="{00000000-0005-0000-0000-0000BB420000}"/>
    <cellStyle name="Normal 2 3 2 2 9 2 2 5 4" xfId="10982" xr:uid="{00000000-0005-0000-0000-0000BC420000}"/>
    <cellStyle name="Normal 2 3 2 2 9 2 2 5 4 2" xfId="27278" xr:uid="{00000000-0005-0000-0000-0000BD420000}"/>
    <cellStyle name="Normal 2 3 2 2 9 2 2 5 5" xfId="16302" xr:uid="{00000000-0005-0000-0000-0000BE420000}"/>
    <cellStyle name="Normal 2 3 2 2 9 2 2 5 5 2" xfId="32598" xr:uid="{00000000-0005-0000-0000-0000BF420000}"/>
    <cellStyle name="Normal 2 3 2 2 9 2 2 5 5 3" xfId="32600" xr:uid="{00000000-0005-0000-0000-0000C0420000}"/>
    <cellStyle name="Normal 2 3 2 2 9 2 2 5 5 3 2" xfId="32601" xr:uid="{00000000-0005-0000-0000-0000C1420000}"/>
    <cellStyle name="Normal 2 3 2 2 9 2 2 5 5 3 2 2" xfId="32609" xr:uid="{00000000-0005-0000-0000-0000C2420000}"/>
    <cellStyle name="Normal 2 3 2 2 9 2 2 5 5 3 2 2 2" xfId="32633" xr:uid="{00000000-0005-0000-0000-0000C3420000}"/>
    <cellStyle name="Normal 2 3 2 2 9 2 2 5 5 5" xfId="32615" xr:uid="{00000000-0005-0000-0000-0000C4420000}"/>
    <cellStyle name="Normal 2 3 2 2 9 2 2 5 5 5 2" xfId="32618" xr:uid="{00000000-0005-0000-0000-0000C5420000}"/>
    <cellStyle name="Normal 2 3 2 2 9 2 2 5 5 5 2 2" xfId="32621" xr:uid="{00000000-0005-0000-0000-0000C6420000}"/>
    <cellStyle name="Normal 2 3 2 2 9 2 2 5 6" xfId="19132" xr:uid="{00000000-0005-0000-0000-0000C7420000}"/>
    <cellStyle name="Normal 2 3 2 2 9 2 2 5 7" xfId="32624" xr:uid="{00000000-0005-0000-0000-0000C8420000}"/>
    <cellStyle name="Normal 2 3 2 2 9 2 2 5 7 2" xfId="32631" xr:uid="{00000000-0005-0000-0000-0000C9420000}"/>
    <cellStyle name="Normal 2 3 2 2 9 2 2 6" xfId="2838" xr:uid="{00000000-0005-0000-0000-0000CA420000}"/>
    <cellStyle name="Normal 2 3 2 2 9 2 2 6 2" xfId="2844" xr:uid="{00000000-0005-0000-0000-0000CB420000}"/>
    <cellStyle name="Normal 2 3 2 2 9 2 2 6 2 2" xfId="5301" xr:uid="{00000000-0005-0000-0000-0000CC420000}"/>
    <cellStyle name="Normal 2 3 2 2 9 2 2 6 2 2 2" xfId="13447" xr:uid="{00000000-0005-0000-0000-0000CD420000}"/>
    <cellStyle name="Normal 2 3 2 2 9 2 2 6 2 2 2 2" xfId="29743" xr:uid="{00000000-0005-0000-0000-0000CE420000}"/>
    <cellStyle name="Normal 2 3 2 2 9 2 2 6 2 2 3" xfId="21597" xr:uid="{00000000-0005-0000-0000-0000CF420000}"/>
    <cellStyle name="Normal 2 3 2 2 9 2 2 6 2 3" xfId="8143" xr:uid="{00000000-0005-0000-0000-0000D0420000}"/>
    <cellStyle name="Normal 2 3 2 2 9 2 2 6 2 3 2" xfId="16289" xr:uid="{00000000-0005-0000-0000-0000D1420000}"/>
    <cellStyle name="Normal 2 3 2 2 9 2 2 6 2 3 2 2" xfId="32585" xr:uid="{00000000-0005-0000-0000-0000D2420000}"/>
    <cellStyle name="Normal 2 3 2 2 9 2 2 6 2 3 3" xfId="24439" xr:uid="{00000000-0005-0000-0000-0000D3420000}"/>
    <cellStyle name="Normal 2 3 2 2 9 2 2 6 2 4" xfId="10990" xr:uid="{00000000-0005-0000-0000-0000D4420000}"/>
    <cellStyle name="Normal 2 3 2 2 9 2 2 6 2 4 2" xfId="27286" xr:uid="{00000000-0005-0000-0000-0000D5420000}"/>
    <cellStyle name="Normal 2 3 2 2 9 2 2 6 2 5" xfId="19140" xr:uid="{00000000-0005-0000-0000-0000D6420000}"/>
    <cellStyle name="Normal 2 3 2 2 9 2 2 6 3" xfId="5295" xr:uid="{00000000-0005-0000-0000-0000D7420000}"/>
    <cellStyle name="Normal 2 3 2 2 9 2 2 6 3 2" xfId="13441" xr:uid="{00000000-0005-0000-0000-0000D8420000}"/>
    <cellStyle name="Normal 2 3 2 2 9 2 2 6 3 2 2" xfId="29737" xr:uid="{00000000-0005-0000-0000-0000D9420000}"/>
    <cellStyle name="Normal 2 3 2 2 9 2 2 6 3 3" xfId="21591" xr:uid="{00000000-0005-0000-0000-0000DA420000}"/>
    <cellStyle name="Normal 2 3 2 2 9 2 2 6 4" xfId="8137" xr:uid="{00000000-0005-0000-0000-0000DB420000}"/>
    <cellStyle name="Normal 2 3 2 2 9 2 2 6 4 2" xfId="16283" xr:uid="{00000000-0005-0000-0000-0000DC420000}"/>
    <cellStyle name="Normal 2 3 2 2 9 2 2 6 4 2 2" xfId="32579" xr:uid="{00000000-0005-0000-0000-0000DD420000}"/>
    <cellStyle name="Normal 2 3 2 2 9 2 2 6 4 3" xfId="24433" xr:uid="{00000000-0005-0000-0000-0000DE420000}"/>
    <cellStyle name="Normal 2 3 2 2 9 2 2 6 5" xfId="10984" xr:uid="{00000000-0005-0000-0000-0000DF420000}"/>
    <cellStyle name="Normal 2 3 2 2 9 2 2 6 5 2" xfId="27280" xr:uid="{00000000-0005-0000-0000-0000E0420000}"/>
    <cellStyle name="Normal 2 3 2 2 9 2 2 6 6" xfId="19134" xr:uid="{00000000-0005-0000-0000-0000E1420000}"/>
    <cellStyle name="Normal 2 3 2 2 9 2 2 7" xfId="2846" xr:uid="{00000000-0005-0000-0000-0000E2420000}"/>
    <cellStyle name="Normal 2 3 2 2 9 2 2 7 2" xfId="5303" xr:uid="{00000000-0005-0000-0000-0000E3420000}"/>
    <cellStyle name="Normal 2 3 2 2 9 2 2 7 2 2" xfId="13449" xr:uid="{00000000-0005-0000-0000-0000E4420000}"/>
    <cellStyle name="Normal 2 3 2 2 9 2 2 7 2 2 2" xfId="29745" xr:uid="{00000000-0005-0000-0000-0000E5420000}"/>
    <cellStyle name="Normal 2 3 2 2 9 2 2 7 2 3" xfId="21599" xr:uid="{00000000-0005-0000-0000-0000E6420000}"/>
    <cellStyle name="Normal 2 3 2 2 9 2 2 7 3" xfId="8145" xr:uid="{00000000-0005-0000-0000-0000E7420000}"/>
    <cellStyle name="Normal 2 3 2 2 9 2 2 7 3 2" xfId="16291" xr:uid="{00000000-0005-0000-0000-0000E8420000}"/>
    <cellStyle name="Normal 2 3 2 2 9 2 2 7 3 2 2" xfId="32587" xr:uid="{00000000-0005-0000-0000-0000E9420000}"/>
    <cellStyle name="Normal 2 3 2 2 9 2 2 7 3 3" xfId="24441" xr:uid="{00000000-0005-0000-0000-0000EA420000}"/>
    <cellStyle name="Normal 2 3 2 2 9 2 2 7 4" xfId="10992" xr:uid="{00000000-0005-0000-0000-0000EB420000}"/>
    <cellStyle name="Normal 2 3 2 2 9 2 2 7 4 2" xfId="27288" xr:uid="{00000000-0005-0000-0000-0000EC420000}"/>
    <cellStyle name="Normal 2 3 2 2 9 2 2 7 5" xfId="19142" xr:uid="{00000000-0005-0000-0000-0000ED420000}"/>
    <cellStyle name="Normal 2 3 2 2 9 2 2 8" xfId="2848" xr:uid="{00000000-0005-0000-0000-0000EE420000}"/>
    <cellStyle name="Normal 2 3 2 2 9 2 2 8 2" xfId="5305" xr:uid="{00000000-0005-0000-0000-0000EF420000}"/>
    <cellStyle name="Normal 2 3 2 2 9 2 2 8 2 2" xfId="13451" xr:uid="{00000000-0005-0000-0000-0000F0420000}"/>
    <cellStyle name="Normal 2 3 2 2 9 2 2 8 2 2 2" xfId="29747" xr:uid="{00000000-0005-0000-0000-0000F1420000}"/>
    <cellStyle name="Normal 2 3 2 2 9 2 2 8 2 3" xfId="21601" xr:uid="{00000000-0005-0000-0000-0000F2420000}"/>
    <cellStyle name="Normal 2 3 2 2 9 2 2 8 3" xfId="8147" xr:uid="{00000000-0005-0000-0000-0000F3420000}"/>
    <cellStyle name="Normal 2 3 2 2 9 2 2 8 3 2" xfId="16293" xr:uid="{00000000-0005-0000-0000-0000F4420000}"/>
    <cellStyle name="Normal 2 3 2 2 9 2 2 8 3 2 2" xfId="32589" xr:uid="{00000000-0005-0000-0000-0000F5420000}"/>
    <cellStyle name="Normal 2 3 2 2 9 2 2 8 3 3" xfId="24443" xr:uid="{00000000-0005-0000-0000-0000F6420000}"/>
    <cellStyle name="Normal 2 3 2 2 9 2 2 8 4" xfId="8151" xr:uid="{00000000-0005-0000-0000-0000F7420000}"/>
    <cellStyle name="Normal 2 3 2 2 9 2 2 8 4 2" xfId="16297" xr:uid="{00000000-0005-0000-0000-0000F8420000}"/>
    <cellStyle name="Normal 2 3 2 2 9 2 2 8 4 2 2" xfId="32593" xr:uid="{00000000-0005-0000-0000-0000F9420000}"/>
    <cellStyle name="Normal 2 3 2 2 9 2 2 8 4 3" xfId="16301" xr:uid="{00000000-0005-0000-0000-0000FA420000}"/>
    <cellStyle name="Normal 2 3 2 2 9 2 2 8 4 3 2" xfId="32597" xr:uid="{00000000-0005-0000-0000-0000FB420000}"/>
    <cellStyle name="Normal 2 3 2 2 9 2 2 8 4 4" xfId="24447" xr:uid="{00000000-0005-0000-0000-0000FC420000}"/>
    <cellStyle name="Normal 2 3 2 2 9 2 2 8 5" xfId="10994" xr:uid="{00000000-0005-0000-0000-0000FD420000}"/>
    <cellStyle name="Normal 2 3 2 2 9 2 2 8 5 2" xfId="27290" xr:uid="{00000000-0005-0000-0000-0000FE420000}"/>
    <cellStyle name="Normal 2 3 2 2 9 2 2 8 6" xfId="19144" xr:uid="{00000000-0005-0000-0000-0000FF420000}"/>
    <cellStyle name="Normal 2 3 2 2 9 2 2 9" xfId="3457" xr:uid="{00000000-0005-0000-0000-000000430000}"/>
    <cellStyle name="Normal 2 3 2 2 9 2 2 9 2" xfId="11603" xr:uid="{00000000-0005-0000-0000-000001430000}"/>
    <cellStyle name="Normal 2 3 2 2 9 2 2 9 2 2" xfId="27899" xr:uid="{00000000-0005-0000-0000-000002430000}"/>
    <cellStyle name="Normal 2 3 2 2 9 2 2 9 3" xfId="19753" xr:uid="{00000000-0005-0000-0000-000003430000}"/>
    <cellStyle name="Normal 2 3 2 2 9 2 3" xfId="1402" xr:uid="{00000000-0005-0000-0000-000004430000}"/>
    <cellStyle name="Normal 2 3 2 2 9 2 3 2" xfId="2812" xr:uid="{00000000-0005-0000-0000-000005430000}"/>
    <cellStyle name="Normal 2 3 2 2 9 2 3 2 2" xfId="5270" xr:uid="{00000000-0005-0000-0000-000006430000}"/>
    <cellStyle name="Normal 2 3 2 2 9 2 3 2 2 2" xfId="13416" xr:uid="{00000000-0005-0000-0000-000007430000}"/>
    <cellStyle name="Normal 2 3 2 2 9 2 3 2 2 2 2" xfId="29712" xr:uid="{00000000-0005-0000-0000-000008430000}"/>
    <cellStyle name="Normal 2 3 2 2 9 2 3 2 2 3" xfId="21566" xr:uid="{00000000-0005-0000-0000-000009430000}"/>
    <cellStyle name="Normal 2 3 2 2 9 2 3 2 3" xfId="8111" xr:uid="{00000000-0005-0000-0000-00000A430000}"/>
    <cellStyle name="Normal 2 3 2 2 9 2 3 2 3 2" xfId="16257" xr:uid="{00000000-0005-0000-0000-00000B430000}"/>
    <cellStyle name="Normal 2 3 2 2 9 2 3 2 3 2 2" xfId="32553" xr:uid="{00000000-0005-0000-0000-00000C430000}"/>
    <cellStyle name="Normal 2 3 2 2 9 2 3 2 3 3" xfId="24407" xr:uid="{00000000-0005-0000-0000-00000D430000}"/>
    <cellStyle name="Normal 2 3 2 2 9 2 3 2 4" xfId="10958" xr:uid="{00000000-0005-0000-0000-00000E430000}"/>
    <cellStyle name="Normal 2 3 2 2 9 2 3 2 4 2" xfId="27254" xr:uid="{00000000-0005-0000-0000-00000F430000}"/>
    <cellStyle name="Normal 2 3 2 2 9 2 3 2 5" xfId="19108" xr:uid="{00000000-0005-0000-0000-000010430000}"/>
    <cellStyle name="Normal 2 3 2 2 9 2 3 3" xfId="4052" xr:uid="{00000000-0005-0000-0000-000011430000}"/>
    <cellStyle name="Normal 2 3 2 2 9 2 3 3 2" xfId="12198" xr:uid="{00000000-0005-0000-0000-000012430000}"/>
    <cellStyle name="Normal 2 3 2 2 9 2 3 3 2 2" xfId="28494" xr:uid="{00000000-0005-0000-0000-000013430000}"/>
    <cellStyle name="Normal 2 3 2 2 9 2 3 3 3" xfId="20348" xr:uid="{00000000-0005-0000-0000-000014430000}"/>
    <cellStyle name="Normal 2 3 2 2 9 2 3 4" xfId="6701" xr:uid="{00000000-0005-0000-0000-000015430000}"/>
    <cellStyle name="Normal 2 3 2 2 9 2 3 4 2" xfId="14847" xr:uid="{00000000-0005-0000-0000-000016430000}"/>
    <cellStyle name="Normal 2 3 2 2 9 2 3 4 2 2" xfId="31143" xr:uid="{00000000-0005-0000-0000-000017430000}"/>
    <cellStyle name="Normal 2 3 2 2 9 2 3 4 3" xfId="22997" xr:uid="{00000000-0005-0000-0000-000018430000}"/>
    <cellStyle name="Normal 2 3 2 2 9 2 3 5" xfId="9548" xr:uid="{00000000-0005-0000-0000-000019430000}"/>
    <cellStyle name="Normal 2 3 2 2 9 2 3 5 2" xfId="25844" xr:uid="{00000000-0005-0000-0000-00001A430000}"/>
    <cellStyle name="Normal 2 3 2 2 9 2 3 6" xfId="17698" xr:uid="{00000000-0005-0000-0000-00001B430000}"/>
    <cellStyle name="Normal 2 3 2 2 9 2 4" xfId="2107" xr:uid="{00000000-0005-0000-0000-00001C430000}"/>
    <cellStyle name="Normal 2 3 2 2 9 2 4 2" xfId="4661" xr:uid="{00000000-0005-0000-0000-00001D430000}"/>
    <cellStyle name="Normal 2 3 2 2 9 2 4 2 2" xfId="12807" xr:uid="{00000000-0005-0000-0000-00001E430000}"/>
    <cellStyle name="Normal 2 3 2 2 9 2 4 2 2 2" xfId="29103" xr:uid="{00000000-0005-0000-0000-00001F430000}"/>
    <cellStyle name="Normal 2 3 2 2 9 2 4 2 3" xfId="20957" xr:uid="{00000000-0005-0000-0000-000020430000}"/>
    <cellStyle name="Normal 2 3 2 2 9 2 4 3" xfId="7406" xr:uid="{00000000-0005-0000-0000-000021430000}"/>
    <cellStyle name="Normal 2 3 2 2 9 2 4 3 2" xfId="15552" xr:uid="{00000000-0005-0000-0000-000022430000}"/>
    <cellStyle name="Normal 2 3 2 2 9 2 4 3 2 2" xfId="31848" xr:uid="{00000000-0005-0000-0000-000023430000}"/>
    <cellStyle name="Normal 2 3 2 2 9 2 4 3 3" xfId="23702" xr:uid="{00000000-0005-0000-0000-000024430000}"/>
    <cellStyle name="Normal 2 3 2 2 9 2 4 4" xfId="10253" xr:uid="{00000000-0005-0000-0000-000025430000}"/>
    <cellStyle name="Normal 2 3 2 2 9 2 4 4 2" xfId="26549" xr:uid="{00000000-0005-0000-0000-000026430000}"/>
    <cellStyle name="Normal 2 3 2 2 9 2 4 5" xfId="18403" xr:uid="{00000000-0005-0000-0000-000027430000}"/>
    <cellStyle name="Normal 2 3 2 2 9 2 5" xfId="3443" xr:uid="{00000000-0005-0000-0000-000028430000}"/>
    <cellStyle name="Normal 2 3 2 2 9 2 5 2" xfId="11589" xr:uid="{00000000-0005-0000-0000-000029430000}"/>
    <cellStyle name="Normal 2 3 2 2 9 2 5 2 2" xfId="27885" xr:uid="{00000000-0005-0000-0000-00002A430000}"/>
    <cellStyle name="Normal 2 3 2 2 9 2 5 3" xfId="19739" xr:uid="{00000000-0005-0000-0000-00002B430000}"/>
    <cellStyle name="Normal 2 3 2 2 9 2 6" xfId="5996" xr:uid="{00000000-0005-0000-0000-00002C430000}"/>
    <cellStyle name="Normal 2 3 2 2 9 2 6 2" xfId="14142" xr:uid="{00000000-0005-0000-0000-00002D430000}"/>
    <cellStyle name="Normal 2 3 2 2 9 2 6 2 2" xfId="30438" xr:uid="{00000000-0005-0000-0000-00002E430000}"/>
    <cellStyle name="Normal 2 3 2 2 9 2 6 3" xfId="22292" xr:uid="{00000000-0005-0000-0000-00002F430000}"/>
    <cellStyle name="Normal 2 3 2 2 9 2 7" xfId="8843" xr:uid="{00000000-0005-0000-0000-000030430000}"/>
    <cellStyle name="Normal 2 3 2 2 9 2 7 2" xfId="25139" xr:uid="{00000000-0005-0000-0000-000031430000}"/>
    <cellStyle name="Normal 2 3 2 2 9 2 8" xfId="16993" xr:uid="{00000000-0005-0000-0000-000032430000}"/>
    <cellStyle name="Normal 2 3 2 2 9 3" xfId="1401" xr:uid="{00000000-0005-0000-0000-000033430000}"/>
    <cellStyle name="Normal 2 3 2 2 9 3 2" xfId="2811" xr:uid="{00000000-0005-0000-0000-000034430000}"/>
    <cellStyle name="Normal 2 3 2 2 9 3 2 2" xfId="5269" xr:uid="{00000000-0005-0000-0000-000035430000}"/>
    <cellStyle name="Normal 2 3 2 2 9 3 2 2 2" xfId="13415" xr:uid="{00000000-0005-0000-0000-000036430000}"/>
    <cellStyle name="Normal 2 3 2 2 9 3 2 2 2 2" xfId="29711" xr:uid="{00000000-0005-0000-0000-000037430000}"/>
    <cellStyle name="Normal 2 3 2 2 9 3 2 2 3" xfId="21565" xr:uid="{00000000-0005-0000-0000-000038430000}"/>
    <cellStyle name="Normal 2 3 2 2 9 3 2 3" xfId="8110" xr:uid="{00000000-0005-0000-0000-000039430000}"/>
    <cellStyle name="Normal 2 3 2 2 9 3 2 3 2" xfId="16256" xr:uid="{00000000-0005-0000-0000-00003A430000}"/>
    <cellStyle name="Normal 2 3 2 2 9 3 2 3 2 2" xfId="32552" xr:uid="{00000000-0005-0000-0000-00003B430000}"/>
    <cellStyle name="Normal 2 3 2 2 9 3 2 3 3" xfId="24406" xr:uid="{00000000-0005-0000-0000-00003C430000}"/>
    <cellStyle name="Normal 2 3 2 2 9 3 2 4" xfId="10957" xr:uid="{00000000-0005-0000-0000-00003D430000}"/>
    <cellStyle name="Normal 2 3 2 2 9 3 2 4 2" xfId="27253" xr:uid="{00000000-0005-0000-0000-00003E430000}"/>
    <cellStyle name="Normal 2 3 2 2 9 3 2 5" xfId="19107" xr:uid="{00000000-0005-0000-0000-00003F430000}"/>
    <cellStyle name="Normal 2 3 2 2 9 3 3" xfId="4051" xr:uid="{00000000-0005-0000-0000-000040430000}"/>
    <cellStyle name="Normal 2 3 2 2 9 3 3 2" xfId="12197" xr:uid="{00000000-0005-0000-0000-000041430000}"/>
    <cellStyle name="Normal 2 3 2 2 9 3 3 2 2" xfId="28493" xr:uid="{00000000-0005-0000-0000-000042430000}"/>
    <cellStyle name="Normal 2 3 2 2 9 3 3 3" xfId="20347" xr:uid="{00000000-0005-0000-0000-000043430000}"/>
    <cellStyle name="Normal 2 3 2 2 9 3 4" xfId="6700" xr:uid="{00000000-0005-0000-0000-000044430000}"/>
    <cellStyle name="Normal 2 3 2 2 9 3 4 2" xfId="14846" xr:uid="{00000000-0005-0000-0000-000045430000}"/>
    <cellStyle name="Normal 2 3 2 2 9 3 4 2 2" xfId="31142" xr:uid="{00000000-0005-0000-0000-000046430000}"/>
    <cellStyle name="Normal 2 3 2 2 9 3 4 3" xfId="22996" xr:uid="{00000000-0005-0000-0000-000047430000}"/>
    <cellStyle name="Normal 2 3 2 2 9 3 5" xfId="9547" xr:uid="{00000000-0005-0000-0000-000048430000}"/>
    <cellStyle name="Normal 2 3 2 2 9 3 5 2" xfId="25843" xr:uid="{00000000-0005-0000-0000-000049430000}"/>
    <cellStyle name="Normal 2 3 2 2 9 3 6" xfId="17697" xr:uid="{00000000-0005-0000-0000-00004A430000}"/>
    <cellStyle name="Normal 2 3 2 2 9 4" xfId="2106" xr:uid="{00000000-0005-0000-0000-00004B430000}"/>
    <cellStyle name="Normal 2 3 2 2 9 4 2" xfId="4660" xr:uid="{00000000-0005-0000-0000-00004C430000}"/>
    <cellStyle name="Normal 2 3 2 2 9 4 2 2" xfId="12806" xr:uid="{00000000-0005-0000-0000-00004D430000}"/>
    <cellStyle name="Normal 2 3 2 2 9 4 2 2 2" xfId="29102" xr:uid="{00000000-0005-0000-0000-00004E430000}"/>
    <cellStyle name="Normal 2 3 2 2 9 4 2 3" xfId="20956" xr:uid="{00000000-0005-0000-0000-00004F430000}"/>
    <cellStyle name="Normal 2 3 2 2 9 4 3" xfId="7405" xr:uid="{00000000-0005-0000-0000-000050430000}"/>
    <cellStyle name="Normal 2 3 2 2 9 4 3 2" xfId="15551" xr:uid="{00000000-0005-0000-0000-000051430000}"/>
    <cellStyle name="Normal 2 3 2 2 9 4 3 2 2" xfId="31847" xr:uid="{00000000-0005-0000-0000-000052430000}"/>
    <cellStyle name="Normal 2 3 2 2 9 4 3 3" xfId="23701" xr:uid="{00000000-0005-0000-0000-000053430000}"/>
    <cellStyle name="Normal 2 3 2 2 9 4 4" xfId="10252" xr:uid="{00000000-0005-0000-0000-000054430000}"/>
    <cellStyle name="Normal 2 3 2 2 9 4 4 2" xfId="26548" xr:uid="{00000000-0005-0000-0000-000055430000}"/>
    <cellStyle name="Normal 2 3 2 2 9 4 5" xfId="18402" xr:uid="{00000000-0005-0000-0000-000056430000}"/>
    <cellStyle name="Normal 2 3 2 2 9 5" xfId="3442" xr:uid="{00000000-0005-0000-0000-000057430000}"/>
    <cellStyle name="Normal 2 3 2 2 9 5 2" xfId="11588" xr:uid="{00000000-0005-0000-0000-000058430000}"/>
    <cellStyle name="Normal 2 3 2 2 9 5 2 2" xfId="27884" xr:uid="{00000000-0005-0000-0000-000059430000}"/>
    <cellStyle name="Normal 2 3 2 2 9 5 3" xfId="19738" xr:uid="{00000000-0005-0000-0000-00005A430000}"/>
    <cellStyle name="Normal 2 3 2 2 9 6" xfId="5995" xr:uid="{00000000-0005-0000-0000-00005B430000}"/>
    <cellStyle name="Normal 2 3 2 2 9 6 2" xfId="14141" xr:uid="{00000000-0005-0000-0000-00005C430000}"/>
    <cellStyle name="Normal 2 3 2 2 9 6 2 2" xfId="30437" xr:uid="{00000000-0005-0000-0000-00005D430000}"/>
    <cellStyle name="Normal 2 3 2 2 9 6 3" xfId="22291" xr:uid="{00000000-0005-0000-0000-00005E430000}"/>
    <cellStyle name="Normal 2 3 2 2 9 7" xfId="8842" xr:uid="{00000000-0005-0000-0000-00005F430000}"/>
    <cellStyle name="Normal 2 3 2 2 9 7 2" xfId="25138" xr:uid="{00000000-0005-0000-0000-000060430000}"/>
    <cellStyle name="Normal 2 3 2 2 9 8" xfId="16992" xr:uid="{00000000-0005-0000-0000-000061430000}"/>
    <cellStyle name="Normal 2 3 2 3" xfId="24" xr:uid="{00000000-0005-0000-0000-000062430000}"/>
    <cellStyle name="Normal 2 3 2 3 10" xfId="2864" xr:uid="{00000000-0005-0000-0000-000063430000}"/>
    <cellStyle name="Normal 2 3 2 3 10 2" xfId="11010" xr:uid="{00000000-0005-0000-0000-000064430000}"/>
    <cellStyle name="Normal 2 3 2 3 10 2 2" xfId="27306" xr:uid="{00000000-0005-0000-0000-000065430000}"/>
    <cellStyle name="Normal 2 3 2 3 10 3" xfId="19160" xr:uid="{00000000-0005-0000-0000-000066430000}"/>
    <cellStyle name="Normal 2 3 2 3 11" xfId="5324" xr:uid="{00000000-0005-0000-0000-000067430000}"/>
    <cellStyle name="Normal 2 3 2 3 11 2" xfId="13470" xr:uid="{00000000-0005-0000-0000-000068430000}"/>
    <cellStyle name="Normal 2 3 2 3 11 2 2" xfId="29766" xr:uid="{00000000-0005-0000-0000-000069430000}"/>
    <cellStyle name="Normal 2 3 2 3 11 3" xfId="21620" xr:uid="{00000000-0005-0000-0000-00006A430000}"/>
    <cellStyle name="Normal 2 3 2 3 12" xfId="8171" xr:uid="{00000000-0005-0000-0000-00006B430000}"/>
    <cellStyle name="Normal 2 3 2 3 12 2" xfId="24467" xr:uid="{00000000-0005-0000-0000-00006C430000}"/>
    <cellStyle name="Normal 2 3 2 3 13" xfId="16321" xr:uid="{00000000-0005-0000-0000-00006D430000}"/>
    <cellStyle name="Normal 2 3 2 3 2" xfId="46" xr:uid="{00000000-0005-0000-0000-00006E430000}"/>
    <cellStyle name="Normal 2 3 2 3 2 10" xfId="5346" xr:uid="{00000000-0005-0000-0000-00006F430000}"/>
    <cellStyle name="Normal 2 3 2 3 2 10 2" xfId="13492" xr:uid="{00000000-0005-0000-0000-000070430000}"/>
    <cellStyle name="Normal 2 3 2 3 2 10 2 2" xfId="29788" xr:uid="{00000000-0005-0000-0000-000071430000}"/>
    <cellStyle name="Normal 2 3 2 3 2 10 3" xfId="21642" xr:uid="{00000000-0005-0000-0000-000072430000}"/>
    <cellStyle name="Normal 2 3 2 3 2 11" xfId="8193" xr:uid="{00000000-0005-0000-0000-000073430000}"/>
    <cellStyle name="Normal 2 3 2 3 2 11 2" xfId="24489" xr:uid="{00000000-0005-0000-0000-000074430000}"/>
    <cellStyle name="Normal 2 3 2 3 2 12" xfId="16343" xr:uid="{00000000-0005-0000-0000-000075430000}"/>
    <cellStyle name="Normal 2 3 2 3 2 2" xfId="90" xr:uid="{00000000-0005-0000-0000-000076430000}"/>
    <cellStyle name="Normal 2 3 2 3 2 2 10" xfId="8237" xr:uid="{00000000-0005-0000-0000-000077430000}"/>
    <cellStyle name="Normal 2 3 2 3 2 2 10 2" xfId="24533" xr:uid="{00000000-0005-0000-0000-000078430000}"/>
    <cellStyle name="Normal 2 3 2 3 2 2 11" xfId="16387" xr:uid="{00000000-0005-0000-0000-000079430000}"/>
    <cellStyle name="Normal 2 3 2 3 2 2 2" xfId="180" xr:uid="{00000000-0005-0000-0000-00007A430000}"/>
    <cellStyle name="Normal 2 3 2 3 2 2 2 2" xfId="524" xr:uid="{00000000-0005-0000-0000-00007B430000}"/>
    <cellStyle name="Normal 2 3 2 3 2 2 2 2 2" xfId="1230" xr:uid="{00000000-0005-0000-0000-00007C430000}"/>
    <cellStyle name="Normal 2 3 2 3 2 2 2 2 2 2" xfId="2640" xr:uid="{00000000-0005-0000-0000-00007D430000}"/>
    <cellStyle name="Normal 2 3 2 3 2 2 2 2 2 2 2" xfId="5115" xr:uid="{00000000-0005-0000-0000-00007E430000}"/>
    <cellStyle name="Normal 2 3 2 3 2 2 2 2 2 2 2 2" xfId="13261" xr:uid="{00000000-0005-0000-0000-00007F430000}"/>
    <cellStyle name="Normal 2 3 2 3 2 2 2 2 2 2 2 2 2" xfId="29557" xr:uid="{00000000-0005-0000-0000-000080430000}"/>
    <cellStyle name="Normal 2 3 2 3 2 2 2 2 2 2 2 3" xfId="21411" xr:uid="{00000000-0005-0000-0000-000081430000}"/>
    <cellStyle name="Normal 2 3 2 3 2 2 2 2 2 2 3" xfId="7939" xr:uid="{00000000-0005-0000-0000-000082430000}"/>
    <cellStyle name="Normal 2 3 2 3 2 2 2 2 2 2 3 2" xfId="16085" xr:uid="{00000000-0005-0000-0000-000083430000}"/>
    <cellStyle name="Normal 2 3 2 3 2 2 2 2 2 2 3 2 2" xfId="32381" xr:uid="{00000000-0005-0000-0000-000084430000}"/>
    <cellStyle name="Normal 2 3 2 3 2 2 2 2 2 2 3 3" xfId="24235" xr:uid="{00000000-0005-0000-0000-000085430000}"/>
    <cellStyle name="Normal 2 3 2 3 2 2 2 2 2 2 4" xfId="10786" xr:uid="{00000000-0005-0000-0000-000086430000}"/>
    <cellStyle name="Normal 2 3 2 3 2 2 2 2 2 2 4 2" xfId="27082" xr:uid="{00000000-0005-0000-0000-000087430000}"/>
    <cellStyle name="Normal 2 3 2 3 2 2 2 2 2 2 5" xfId="18936" xr:uid="{00000000-0005-0000-0000-000088430000}"/>
    <cellStyle name="Normal 2 3 2 3 2 2 2 2 2 3" xfId="3897" xr:uid="{00000000-0005-0000-0000-000089430000}"/>
    <cellStyle name="Normal 2 3 2 3 2 2 2 2 2 3 2" xfId="12043" xr:uid="{00000000-0005-0000-0000-00008A430000}"/>
    <cellStyle name="Normal 2 3 2 3 2 2 2 2 2 3 2 2" xfId="28339" xr:uid="{00000000-0005-0000-0000-00008B430000}"/>
    <cellStyle name="Normal 2 3 2 3 2 2 2 2 2 3 3" xfId="20193" xr:uid="{00000000-0005-0000-0000-00008C430000}"/>
    <cellStyle name="Normal 2 3 2 3 2 2 2 2 2 4" xfId="6529" xr:uid="{00000000-0005-0000-0000-00008D430000}"/>
    <cellStyle name="Normal 2 3 2 3 2 2 2 2 2 4 2" xfId="14675" xr:uid="{00000000-0005-0000-0000-00008E430000}"/>
    <cellStyle name="Normal 2 3 2 3 2 2 2 2 2 4 2 2" xfId="30971" xr:uid="{00000000-0005-0000-0000-00008F430000}"/>
    <cellStyle name="Normal 2 3 2 3 2 2 2 2 2 4 3" xfId="22825" xr:uid="{00000000-0005-0000-0000-000090430000}"/>
    <cellStyle name="Normal 2 3 2 3 2 2 2 2 2 5" xfId="9376" xr:uid="{00000000-0005-0000-0000-000091430000}"/>
    <cellStyle name="Normal 2 3 2 3 2 2 2 2 2 5 2" xfId="25672" xr:uid="{00000000-0005-0000-0000-000092430000}"/>
    <cellStyle name="Normal 2 3 2 3 2 2 2 2 2 6" xfId="17526" xr:uid="{00000000-0005-0000-0000-000093430000}"/>
    <cellStyle name="Normal 2 3 2 3 2 2 2 2 3" xfId="1935" xr:uid="{00000000-0005-0000-0000-000094430000}"/>
    <cellStyle name="Normal 2 3 2 3 2 2 2 2 3 2" xfId="4506" xr:uid="{00000000-0005-0000-0000-000095430000}"/>
    <cellStyle name="Normal 2 3 2 3 2 2 2 2 3 2 2" xfId="12652" xr:uid="{00000000-0005-0000-0000-000096430000}"/>
    <cellStyle name="Normal 2 3 2 3 2 2 2 2 3 2 2 2" xfId="28948" xr:uid="{00000000-0005-0000-0000-000097430000}"/>
    <cellStyle name="Normal 2 3 2 3 2 2 2 2 3 2 3" xfId="20802" xr:uid="{00000000-0005-0000-0000-000098430000}"/>
    <cellStyle name="Normal 2 3 2 3 2 2 2 2 3 3" xfId="7234" xr:uid="{00000000-0005-0000-0000-000099430000}"/>
    <cellStyle name="Normal 2 3 2 3 2 2 2 2 3 3 2" xfId="15380" xr:uid="{00000000-0005-0000-0000-00009A430000}"/>
    <cellStyle name="Normal 2 3 2 3 2 2 2 2 3 3 2 2" xfId="31676" xr:uid="{00000000-0005-0000-0000-00009B430000}"/>
    <cellStyle name="Normal 2 3 2 3 2 2 2 2 3 3 3" xfId="23530" xr:uid="{00000000-0005-0000-0000-00009C430000}"/>
    <cellStyle name="Normal 2 3 2 3 2 2 2 2 3 4" xfId="10081" xr:uid="{00000000-0005-0000-0000-00009D430000}"/>
    <cellStyle name="Normal 2 3 2 3 2 2 2 2 3 4 2" xfId="26377" xr:uid="{00000000-0005-0000-0000-00009E430000}"/>
    <cellStyle name="Normal 2 3 2 3 2 2 2 2 3 5" xfId="18231" xr:uid="{00000000-0005-0000-0000-00009F430000}"/>
    <cellStyle name="Normal 2 3 2 3 2 2 2 2 4" xfId="3288" xr:uid="{00000000-0005-0000-0000-0000A0430000}"/>
    <cellStyle name="Normal 2 3 2 3 2 2 2 2 4 2" xfId="11434" xr:uid="{00000000-0005-0000-0000-0000A1430000}"/>
    <cellStyle name="Normal 2 3 2 3 2 2 2 2 4 2 2" xfId="27730" xr:uid="{00000000-0005-0000-0000-0000A2430000}"/>
    <cellStyle name="Normal 2 3 2 3 2 2 2 2 4 3" xfId="19584" xr:uid="{00000000-0005-0000-0000-0000A3430000}"/>
    <cellStyle name="Normal 2 3 2 3 2 2 2 2 5" xfId="5824" xr:uid="{00000000-0005-0000-0000-0000A4430000}"/>
    <cellStyle name="Normal 2 3 2 3 2 2 2 2 5 2" xfId="13970" xr:uid="{00000000-0005-0000-0000-0000A5430000}"/>
    <cellStyle name="Normal 2 3 2 3 2 2 2 2 5 2 2" xfId="30266" xr:uid="{00000000-0005-0000-0000-0000A6430000}"/>
    <cellStyle name="Normal 2 3 2 3 2 2 2 2 5 3" xfId="22120" xr:uid="{00000000-0005-0000-0000-0000A7430000}"/>
    <cellStyle name="Normal 2 3 2 3 2 2 2 2 6" xfId="8671" xr:uid="{00000000-0005-0000-0000-0000A8430000}"/>
    <cellStyle name="Normal 2 3 2 3 2 2 2 2 6 2" xfId="24967" xr:uid="{00000000-0005-0000-0000-0000A9430000}"/>
    <cellStyle name="Normal 2 3 2 3 2 2 2 2 7" xfId="16821" xr:uid="{00000000-0005-0000-0000-0000AA430000}"/>
    <cellStyle name="Normal 2 3 2 3 2 2 2 3" xfId="886" xr:uid="{00000000-0005-0000-0000-0000AB430000}"/>
    <cellStyle name="Normal 2 3 2 3 2 2 2 3 2" xfId="2296" xr:uid="{00000000-0005-0000-0000-0000AC430000}"/>
    <cellStyle name="Normal 2 3 2 3 2 2 2 3 2 2" xfId="4819" xr:uid="{00000000-0005-0000-0000-0000AD430000}"/>
    <cellStyle name="Normal 2 3 2 3 2 2 2 3 2 2 2" xfId="12965" xr:uid="{00000000-0005-0000-0000-0000AE430000}"/>
    <cellStyle name="Normal 2 3 2 3 2 2 2 3 2 2 2 2" xfId="29261" xr:uid="{00000000-0005-0000-0000-0000AF430000}"/>
    <cellStyle name="Normal 2 3 2 3 2 2 2 3 2 2 3" xfId="21115" xr:uid="{00000000-0005-0000-0000-0000B0430000}"/>
    <cellStyle name="Normal 2 3 2 3 2 2 2 3 2 3" xfId="7595" xr:uid="{00000000-0005-0000-0000-0000B1430000}"/>
    <cellStyle name="Normal 2 3 2 3 2 2 2 3 2 3 2" xfId="15741" xr:uid="{00000000-0005-0000-0000-0000B2430000}"/>
    <cellStyle name="Normal 2 3 2 3 2 2 2 3 2 3 2 2" xfId="32037" xr:uid="{00000000-0005-0000-0000-0000B3430000}"/>
    <cellStyle name="Normal 2 3 2 3 2 2 2 3 2 3 3" xfId="23891" xr:uid="{00000000-0005-0000-0000-0000B4430000}"/>
    <cellStyle name="Normal 2 3 2 3 2 2 2 3 2 4" xfId="10442" xr:uid="{00000000-0005-0000-0000-0000B5430000}"/>
    <cellStyle name="Normal 2 3 2 3 2 2 2 3 2 4 2" xfId="26738" xr:uid="{00000000-0005-0000-0000-0000B6430000}"/>
    <cellStyle name="Normal 2 3 2 3 2 2 2 3 2 5" xfId="18592" xr:uid="{00000000-0005-0000-0000-0000B7430000}"/>
    <cellStyle name="Normal 2 3 2 3 2 2 2 3 3" xfId="3601" xr:uid="{00000000-0005-0000-0000-0000B8430000}"/>
    <cellStyle name="Normal 2 3 2 3 2 2 2 3 3 2" xfId="11747" xr:uid="{00000000-0005-0000-0000-0000B9430000}"/>
    <cellStyle name="Normal 2 3 2 3 2 2 2 3 3 2 2" xfId="28043" xr:uid="{00000000-0005-0000-0000-0000BA430000}"/>
    <cellStyle name="Normal 2 3 2 3 2 2 2 3 3 3" xfId="19897" xr:uid="{00000000-0005-0000-0000-0000BB430000}"/>
    <cellStyle name="Normal 2 3 2 3 2 2 2 3 4" xfId="6185" xr:uid="{00000000-0005-0000-0000-0000BC430000}"/>
    <cellStyle name="Normal 2 3 2 3 2 2 2 3 4 2" xfId="14331" xr:uid="{00000000-0005-0000-0000-0000BD430000}"/>
    <cellStyle name="Normal 2 3 2 3 2 2 2 3 4 2 2" xfId="30627" xr:uid="{00000000-0005-0000-0000-0000BE430000}"/>
    <cellStyle name="Normal 2 3 2 3 2 2 2 3 4 3" xfId="22481" xr:uid="{00000000-0005-0000-0000-0000BF430000}"/>
    <cellStyle name="Normal 2 3 2 3 2 2 2 3 5" xfId="9032" xr:uid="{00000000-0005-0000-0000-0000C0430000}"/>
    <cellStyle name="Normal 2 3 2 3 2 2 2 3 5 2" xfId="25328" xr:uid="{00000000-0005-0000-0000-0000C1430000}"/>
    <cellStyle name="Normal 2 3 2 3 2 2 2 3 6" xfId="17182" xr:uid="{00000000-0005-0000-0000-0000C2430000}"/>
    <cellStyle name="Normal 2 3 2 3 2 2 2 4" xfId="1591" xr:uid="{00000000-0005-0000-0000-0000C3430000}"/>
    <cellStyle name="Normal 2 3 2 3 2 2 2 4 2" xfId="4210" xr:uid="{00000000-0005-0000-0000-0000C4430000}"/>
    <cellStyle name="Normal 2 3 2 3 2 2 2 4 2 2" xfId="12356" xr:uid="{00000000-0005-0000-0000-0000C5430000}"/>
    <cellStyle name="Normal 2 3 2 3 2 2 2 4 2 2 2" xfId="28652" xr:uid="{00000000-0005-0000-0000-0000C6430000}"/>
    <cellStyle name="Normal 2 3 2 3 2 2 2 4 2 3" xfId="20506" xr:uid="{00000000-0005-0000-0000-0000C7430000}"/>
    <cellStyle name="Normal 2 3 2 3 2 2 2 4 3" xfId="6890" xr:uid="{00000000-0005-0000-0000-0000C8430000}"/>
    <cellStyle name="Normal 2 3 2 3 2 2 2 4 3 2" xfId="15036" xr:uid="{00000000-0005-0000-0000-0000C9430000}"/>
    <cellStyle name="Normal 2 3 2 3 2 2 2 4 3 2 2" xfId="31332" xr:uid="{00000000-0005-0000-0000-0000CA430000}"/>
    <cellStyle name="Normal 2 3 2 3 2 2 2 4 3 3" xfId="23186" xr:uid="{00000000-0005-0000-0000-0000CB430000}"/>
    <cellStyle name="Normal 2 3 2 3 2 2 2 4 4" xfId="9737" xr:uid="{00000000-0005-0000-0000-0000CC430000}"/>
    <cellStyle name="Normal 2 3 2 3 2 2 2 4 4 2" xfId="26033" xr:uid="{00000000-0005-0000-0000-0000CD430000}"/>
    <cellStyle name="Normal 2 3 2 3 2 2 2 4 5" xfId="17887" xr:uid="{00000000-0005-0000-0000-0000CE430000}"/>
    <cellStyle name="Normal 2 3 2 3 2 2 2 5" xfId="2992" xr:uid="{00000000-0005-0000-0000-0000CF430000}"/>
    <cellStyle name="Normal 2 3 2 3 2 2 2 5 2" xfId="11138" xr:uid="{00000000-0005-0000-0000-0000D0430000}"/>
    <cellStyle name="Normal 2 3 2 3 2 2 2 5 2 2" xfId="27434" xr:uid="{00000000-0005-0000-0000-0000D1430000}"/>
    <cellStyle name="Normal 2 3 2 3 2 2 2 5 3" xfId="19288" xr:uid="{00000000-0005-0000-0000-0000D2430000}"/>
    <cellStyle name="Normal 2 3 2 3 2 2 2 6" xfId="5480" xr:uid="{00000000-0005-0000-0000-0000D3430000}"/>
    <cellStyle name="Normal 2 3 2 3 2 2 2 6 2" xfId="13626" xr:uid="{00000000-0005-0000-0000-0000D4430000}"/>
    <cellStyle name="Normal 2 3 2 3 2 2 2 6 2 2" xfId="29922" xr:uid="{00000000-0005-0000-0000-0000D5430000}"/>
    <cellStyle name="Normal 2 3 2 3 2 2 2 6 3" xfId="21776" xr:uid="{00000000-0005-0000-0000-0000D6430000}"/>
    <cellStyle name="Normal 2 3 2 3 2 2 2 7" xfId="8327" xr:uid="{00000000-0005-0000-0000-0000D7430000}"/>
    <cellStyle name="Normal 2 3 2 3 2 2 2 7 2" xfId="24623" xr:uid="{00000000-0005-0000-0000-0000D8430000}"/>
    <cellStyle name="Normal 2 3 2 3 2 2 2 8" xfId="16477" xr:uid="{00000000-0005-0000-0000-0000D9430000}"/>
    <cellStyle name="Normal 2 3 2 3 2 2 3" xfId="255" xr:uid="{00000000-0005-0000-0000-0000DA430000}"/>
    <cellStyle name="Normal 2 3 2 3 2 2 3 2" xfId="599" xr:uid="{00000000-0005-0000-0000-0000DB430000}"/>
    <cellStyle name="Normal 2 3 2 3 2 2 3 2 2" xfId="1305" xr:uid="{00000000-0005-0000-0000-0000DC430000}"/>
    <cellStyle name="Normal 2 3 2 3 2 2 3 2 2 2" xfId="2715" xr:uid="{00000000-0005-0000-0000-0000DD430000}"/>
    <cellStyle name="Normal 2 3 2 3 2 2 3 2 2 2 2" xfId="5189" xr:uid="{00000000-0005-0000-0000-0000DE430000}"/>
    <cellStyle name="Normal 2 3 2 3 2 2 3 2 2 2 2 2" xfId="13335" xr:uid="{00000000-0005-0000-0000-0000DF430000}"/>
    <cellStyle name="Normal 2 3 2 3 2 2 3 2 2 2 2 2 2" xfId="29631" xr:uid="{00000000-0005-0000-0000-0000E0430000}"/>
    <cellStyle name="Normal 2 3 2 3 2 2 3 2 2 2 2 3" xfId="21485" xr:uid="{00000000-0005-0000-0000-0000E1430000}"/>
    <cellStyle name="Normal 2 3 2 3 2 2 3 2 2 2 3" xfId="8014" xr:uid="{00000000-0005-0000-0000-0000E2430000}"/>
    <cellStyle name="Normal 2 3 2 3 2 2 3 2 2 2 3 2" xfId="16160" xr:uid="{00000000-0005-0000-0000-0000E3430000}"/>
    <cellStyle name="Normal 2 3 2 3 2 2 3 2 2 2 3 2 2" xfId="32456" xr:uid="{00000000-0005-0000-0000-0000E4430000}"/>
    <cellStyle name="Normal 2 3 2 3 2 2 3 2 2 2 3 3" xfId="24310" xr:uid="{00000000-0005-0000-0000-0000E5430000}"/>
    <cellStyle name="Normal 2 3 2 3 2 2 3 2 2 2 4" xfId="10861" xr:uid="{00000000-0005-0000-0000-0000E6430000}"/>
    <cellStyle name="Normal 2 3 2 3 2 2 3 2 2 2 4 2" xfId="27157" xr:uid="{00000000-0005-0000-0000-0000E7430000}"/>
    <cellStyle name="Normal 2 3 2 3 2 2 3 2 2 2 5" xfId="19011" xr:uid="{00000000-0005-0000-0000-0000E8430000}"/>
    <cellStyle name="Normal 2 3 2 3 2 2 3 2 2 3" xfId="3971" xr:uid="{00000000-0005-0000-0000-0000E9430000}"/>
    <cellStyle name="Normal 2 3 2 3 2 2 3 2 2 3 2" xfId="12117" xr:uid="{00000000-0005-0000-0000-0000EA430000}"/>
    <cellStyle name="Normal 2 3 2 3 2 2 3 2 2 3 2 2" xfId="28413" xr:uid="{00000000-0005-0000-0000-0000EB430000}"/>
    <cellStyle name="Normal 2 3 2 3 2 2 3 2 2 3 3" xfId="20267" xr:uid="{00000000-0005-0000-0000-0000EC430000}"/>
    <cellStyle name="Normal 2 3 2 3 2 2 3 2 2 4" xfId="6604" xr:uid="{00000000-0005-0000-0000-0000ED430000}"/>
    <cellStyle name="Normal 2 3 2 3 2 2 3 2 2 4 2" xfId="14750" xr:uid="{00000000-0005-0000-0000-0000EE430000}"/>
    <cellStyle name="Normal 2 3 2 3 2 2 3 2 2 4 2 2" xfId="31046" xr:uid="{00000000-0005-0000-0000-0000EF430000}"/>
    <cellStyle name="Normal 2 3 2 3 2 2 3 2 2 4 3" xfId="22900" xr:uid="{00000000-0005-0000-0000-0000F0430000}"/>
    <cellStyle name="Normal 2 3 2 3 2 2 3 2 2 5" xfId="9451" xr:uid="{00000000-0005-0000-0000-0000F1430000}"/>
    <cellStyle name="Normal 2 3 2 3 2 2 3 2 2 5 2" xfId="25747" xr:uid="{00000000-0005-0000-0000-0000F2430000}"/>
    <cellStyle name="Normal 2 3 2 3 2 2 3 2 2 6" xfId="17601" xr:uid="{00000000-0005-0000-0000-0000F3430000}"/>
    <cellStyle name="Normal 2 3 2 3 2 2 3 2 3" xfId="2010" xr:uid="{00000000-0005-0000-0000-0000F4430000}"/>
    <cellStyle name="Normal 2 3 2 3 2 2 3 2 3 2" xfId="4580" xr:uid="{00000000-0005-0000-0000-0000F5430000}"/>
    <cellStyle name="Normal 2 3 2 3 2 2 3 2 3 2 2" xfId="12726" xr:uid="{00000000-0005-0000-0000-0000F6430000}"/>
    <cellStyle name="Normal 2 3 2 3 2 2 3 2 3 2 2 2" xfId="29022" xr:uid="{00000000-0005-0000-0000-0000F7430000}"/>
    <cellStyle name="Normal 2 3 2 3 2 2 3 2 3 2 3" xfId="20876" xr:uid="{00000000-0005-0000-0000-0000F8430000}"/>
    <cellStyle name="Normal 2 3 2 3 2 2 3 2 3 3" xfId="7309" xr:uid="{00000000-0005-0000-0000-0000F9430000}"/>
    <cellStyle name="Normal 2 3 2 3 2 2 3 2 3 3 2" xfId="15455" xr:uid="{00000000-0005-0000-0000-0000FA430000}"/>
    <cellStyle name="Normal 2 3 2 3 2 2 3 2 3 3 2 2" xfId="31751" xr:uid="{00000000-0005-0000-0000-0000FB430000}"/>
    <cellStyle name="Normal 2 3 2 3 2 2 3 2 3 3 3" xfId="23605" xr:uid="{00000000-0005-0000-0000-0000FC430000}"/>
    <cellStyle name="Normal 2 3 2 3 2 2 3 2 3 4" xfId="10156" xr:uid="{00000000-0005-0000-0000-0000FD430000}"/>
    <cellStyle name="Normal 2 3 2 3 2 2 3 2 3 4 2" xfId="26452" xr:uid="{00000000-0005-0000-0000-0000FE430000}"/>
    <cellStyle name="Normal 2 3 2 3 2 2 3 2 3 5" xfId="18306" xr:uid="{00000000-0005-0000-0000-0000FF430000}"/>
    <cellStyle name="Normal 2 3 2 3 2 2 3 2 4" xfId="3362" xr:uid="{00000000-0005-0000-0000-000000440000}"/>
    <cellStyle name="Normal 2 3 2 3 2 2 3 2 4 2" xfId="11508" xr:uid="{00000000-0005-0000-0000-000001440000}"/>
    <cellStyle name="Normal 2 3 2 3 2 2 3 2 4 2 2" xfId="27804" xr:uid="{00000000-0005-0000-0000-000002440000}"/>
    <cellStyle name="Normal 2 3 2 3 2 2 3 2 4 3" xfId="19658" xr:uid="{00000000-0005-0000-0000-000003440000}"/>
    <cellStyle name="Normal 2 3 2 3 2 2 3 2 5" xfId="5899" xr:uid="{00000000-0005-0000-0000-000004440000}"/>
    <cellStyle name="Normal 2 3 2 3 2 2 3 2 5 2" xfId="14045" xr:uid="{00000000-0005-0000-0000-000005440000}"/>
    <cellStyle name="Normal 2 3 2 3 2 2 3 2 5 2 2" xfId="30341" xr:uid="{00000000-0005-0000-0000-000006440000}"/>
    <cellStyle name="Normal 2 3 2 3 2 2 3 2 5 3" xfId="22195" xr:uid="{00000000-0005-0000-0000-000007440000}"/>
    <cellStyle name="Normal 2 3 2 3 2 2 3 2 6" xfId="8746" xr:uid="{00000000-0005-0000-0000-000008440000}"/>
    <cellStyle name="Normal 2 3 2 3 2 2 3 2 6 2" xfId="25042" xr:uid="{00000000-0005-0000-0000-000009440000}"/>
    <cellStyle name="Normal 2 3 2 3 2 2 3 2 7" xfId="16896" xr:uid="{00000000-0005-0000-0000-00000A440000}"/>
    <cellStyle name="Normal 2 3 2 3 2 2 3 3" xfId="961" xr:uid="{00000000-0005-0000-0000-00000B440000}"/>
    <cellStyle name="Normal 2 3 2 3 2 2 3 3 2" xfId="2371" xr:uid="{00000000-0005-0000-0000-00000C440000}"/>
    <cellStyle name="Normal 2 3 2 3 2 2 3 3 2 2" xfId="4893" xr:uid="{00000000-0005-0000-0000-00000D440000}"/>
    <cellStyle name="Normal 2 3 2 3 2 2 3 3 2 2 2" xfId="13039" xr:uid="{00000000-0005-0000-0000-00000E440000}"/>
    <cellStyle name="Normal 2 3 2 3 2 2 3 3 2 2 2 2" xfId="29335" xr:uid="{00000000-0005-0000-0000-00000F440000}"/>
    <cellStyle name="Normal 2 3 2 3 2 2 3 3 2 2 3" xfId="21189" xr:uid="{00000000-0005-0000-0000-000010440000}"/>
    <cellStyle name="Normal 2 3 2 3 2 2 3 3 2 3" xfId="7670" xr:uid="{00000000-0005-0000-0000-000011440000}"/>
    <cellStyle name="Normal 2 3 2 3 2 2 3 3 2 3 2" xfId="15816" xr:uid="{00000000-0005-0000-0000-000012440000}"/>
    <cellStyle name="Normal 2 3 2 3 2 2 3 3 2 3 2 2" xfId="32112" xr:uid="{00000000-0005-0000-0000-000013440000}"/>
    <cellStyle name="Normal 2 3 2 3 2 2 3 3 2 3 3" xfId="23966" xr:uid="{00000000-0005-0000-0000-000014440000}"/>
    <cellStyle name="Normal 2 3 2 3 2 2 3 3 2 4" xfId="10517" xr:uid="{00000000-0005-0000-0000-000015440000}"/>
    <cellStyle name="Normal 2 3 2 3 2 2 3 3 2 4 2" xfId="26813" xr:uid="{00000000-0005-0000-0000-000016440000}"/>
    <cellStyle name="Normal 2 3 2 3 2 2 3 3 2 5" xfId="18667" xr:uid="{00000000-0005-0000-0000-000017440000}"/>
    <cellStyle name="Normal 2 3 2 3 2 2 3 3 3" xfId="3675" xr:uid="{00000000-0005-0000-0000-000018440000}"/>
    <cellStyle name="Normal 2 3 2 3 2 2 3 3 3 2" xfId="11821" xr:uid="{00000000-0005-0000-0000-000019440000}"/>
    <cellStyle name="Normal 2 3 2 3 2 2 3 3 3 2 2" xfId="28117" xr:uid="{00000000-0005-0000-0000-00001A440000}"/>
    <cellStyle name="Normal 2 3 2 3 2 2 3 3 3 3" xfId="19971" xr:uid="{00000000-0005-0000-0000-00001B440000}"/>
    <cellStyle name="Normal 2 3 2 3 2 2 3 3 4" xfId="6260" xr:uid="{00000000-0005-0000-0000-00001C440000}"/>
    <cellStyle name="Normal 2 3 2 3 2 2 3 3 4 2" xfId="14406" xr:uid="{00000000-0005-0000-0000-00001D440000}"/>
    <cellStyle name="Normal 2 3 2 3 2 2 3 3 4 2 2" xfId="30702" xr:uid="{00000000-0005-0000-0000-00001E440000}"/>
    <cellStyle name="Normal 2 3 2 3 2 2 3 3 4 3" xfId="22556" xr:uid="{00000000-0005-0000-0000-00001F440000}"/>
    <cellStyle name="Normal 2 3 2 3 2 2 3 3 5" xfId="9107" xr:uid="{00000000-0005-0000-0000-000020440000}"/>
    <cellStyle name="Normal 2 3 2 3 2 2 3 3 5 2" xfId="25403" xr:uid="{00000000-0005-0000-0000-000021440000}"/>
    <cellStyle name="Normal 2 3 2 3 2 2 3 3 6" xfId="17257" xr:uid="{00000000-0005-0000-0000-000022440000}"/>
    <cellStyle name="Normal 2 3 2 3 2 2 3 4" xfId="1666" xr:uid="{00000000-0005-0000-0000-000023440000}"/>
    <cellStyle name="Normal 2 3 2 3 2 2 3 4 2" xfId="4284" xr:uid="{00000000-0005-0000-0000-000024440000}"/>
    <cellStyle name="Normal 2 3 2 3 2 2 3 4 2 2" xfId="12430" xr:uid="{00000000-0005-0000-0000-000025440000}"/>
    <cellStyle name="Normal 2 3 2 3 2 2 3 4 2 2 2" xfId="28726" xr:uid="{00000000-0005-0000-0000-000026440000}"/>
    <cellStyle name="Normal 2 3 2 3 2 2 3 4 2 3" xfId="20580" xr:uid="{00000000-0005-0000-0000-000027440000}"/>
    <cellStyle name="Normal 2 3 2 3 2 2 3 4 3" xfId="6965" xr:uid="{00000000-0005-0000-0000-000028440000}"/>
    <cellStyle name="Normal 2 3 2 3 2 2 3 4 3 2" xfId="15111" xr:uid="{00000000-0005-0000-0000-000029440000}"/>
    <cellStyle name="Normal 2 3 2 3 2 2 3 4 3 2 2" xfId="31407" xr:uid="{00000000-0005-0000-0000-00002A440000}"/>
    <cellStyle name="Normal 2 3 2 3 2 2 3 4 3 3" xfId="23261" xr:uid="{00000000-0005-0000-0000-00002B440000}"/>
    <cellStyle name="Normal 2 3 2 3 2 2 3 4 4" xfId="9812" xr:uid="{00000000-0005-0000-0000-00002C440000}"/>
    <cellStyle name="Normal 2 3 2 3 2 2 3 4 4 2" xfId="26108" xr:uid="{00000000-0005-0000-0000-00002D440000}"/>
    <cellStyle name="Normal 2 3 2 3 2 2 3 4 5" xfId="17962" xr:uid="{00000000-0005-0000-0000-00002E440000}"/>
    <cellStyle name="Normal 2 3 2 3 2 2 3 5" xfId="3066" xr:uid="{00000000-0005-0000-0000-00002F440000}"/>
    <cellStyle name="Normal 2 3 2 3 2 2 3 5 2" xfId="11212" xr:uid="{00000000-0005-0000-0000-000030440000}"/>
    <cellStyle name="Normal 2 3 2 3 2 2 3 5 2 2" xfId="27508" xr:uid="{00000000-0005-0000-0000-000031440000}"/>
    <cellStyle name="Normal 2 3 2 3 2 2 3 5 3" xfId="19362" xr:uid="{00000000-0005-0000-0000-000032440000}"/>
    <cellStyle name="Normal 2 3 2 3 2 2 3 6" xfId="5555" xr:uid="{00000000-0005-0000-0000-000033440000}"/>
    <cellStyle name="Normal 2 3 2 3 2 2 3 6 2" xfId="13701" xr:uid="{00000000-0005-0000-0000-000034440000}"/>
    <cellStyle name="Normal 2 3 2 3 2 2 3 6 2 2" xfId="29997" xr:uid="{00000000-0005-0000-0000-000035440000}"/>
    <cellStyle name="Normal 2 3 2 3 2 2 3 6 3" xfId="21851" xr:uid="{00000000-0005-0000-0000-000036440000}"/>
    <cellStyle name="Normal 2 3 2 3 2 2 3 7" xfId="8402" xr:uid="{00000000-0005-0000-0000-000037440000}"/>
    <cellStyle name="Normal 2 3 2 3 2 2 3 7 2" xfId="24698" xr:uid="{00000000-0005-0000-0000-000038440000}"/>
    <cellStyle name="Normal 2 3 2 3 2 2 3 8" xfId="16552" xr:uid="{00000000-0005-0000-0000-000039440000}"/>
    <cellStyle name="Normal 2 3 2 3 2 2 4" xfId="344" xr:uid="{00000000-0005-0000-0000-00003A440000}"/>
    <cellStyle name="Normal 2 3 2 3 2 2 4 2" xfId="688" xr:uid="{00000000-0005-0000-0000-00003B440000}"/>
    <cellStyle name="Normal 2 3 2 3 2 2 4 2 2" xfId="1394" xr:uid="{00000000-0005-0000-0000-00003C440000}"/>
    <cellStyle name="Normal 2 3 2 3 2 2 4 2 2 2" xfId="2804" xr:uid="{00000000-0005-0000-0000-00003D440000}"/>
    <cellStyle name="Normal 2 3 2 3 2 2 4 2 2 2 2" xfId="5263" xr:uid="{00000000-0005-0000-0000-00003E440000}"/>
    <cellStyle name="Normal 2 3 2 3 2 2 4 2 2 2 2 2" xfId="13409" xr:uid="{00000000-0005-0000-0000-00003F440000}"/>
    <cellStyle name="Normal 2 3 2 3 2 2 4 2 2 2 2 2 2" xfId="29705" xr:uid="{00000000-0005-0000-0000-000040440000}"/>
    <cellStyle name="Normal 2 3 2 3 2 2 4 2 2 2 2 3" xfId="21559" xr:uid="{00000000-0005-0000-0000-000041440000}"/>
    <cellStyle name="Normal 2 3 2 3 2 2 4 2 2 2 3" xfId="8103" xr:uid="{00000000-0005-0000-0000-000042440000}"/>
    <cellStyle name="Normal 2 3 2 3 2 2 4 2 2 2 3 2" xfId="16249" xr:uid="{00000000-0005-0000-0000-000043440000}"/>
    <cellStyle name="Normal 2 3 2 3 2 2 4 2 2 2 3 2 2" xfId="32545" xr:uid="{00000000-0005-0000-0000-000044440000}"/>
    <cellStyle name="Normal 2 3 2 3 2 2 4 2 2 2 3 3" xfId="24399" xr:uid="{00000000-0005-0000-0000-000045440000}"/>
    <cellStyle name="Normal 2 3 2 3 2 2 4 2 2 2 4" xfId="10950" xr:uid="{00000000-0005-0000-0000-000046440000}"/>
    <cellStyle name="Normal 2 3 2 3 2 2 4 2 2 2 4 2" xfId="27246" xr:uid="{00000000-0005-0000-0000-000047440000}"/>
    <cellStyle name="Normal 2 3 2 3 2 2 4 2 2 2 5" xfId="19100" xr:uid="{00000000-0005-0000-0000-000048440000}"/>
    <cellStyle name="Normal 2 3 2 3 2 2 4 2 2 3" xfId="4045" xr:uid="{00000000-0005-0000-0000-000049440000}"/>
    <cellStyle name="Normal 2 3 2 3 2 2 4 2 2 3 2" xfId="12191" xr:uid="{00000000-0005-0000-0000-00004A440000}"/>
    <cellStyle name="Normal 2 3 2 3 2 2 4 2 2 3 2 2" xfId="28487" xr:uid="{00000000-0005-0000-0000-00004B440000}"/>
    <cellStyle name="Normal 2 3 2 3 2 2 4 2 2 3 3" xfId="20341" xr:uid="{00000000-0005-0000-0000-00004C440000}"/>
    <cellStyle name="Normal 2 3 2 3 2 2 4 2 2 4" xfId="6693" xr:uid="{00000000-0005-0000-0000-00004D440000}"/>
    <cellStyle name="Normal 2 3 2 3 2 2 4 2 2 4 2" xfId="14839" xr:uid="{00000000-0005-0000-0000-00004E440000}"/>
    <cellStyle name="Normal 2 3 2 3 2 2 4 2 2 4 2 2" xfId="31135" xr:uid="{00000000-0005-0000-0000-00004F440000}"/>
    <cellStyle name="Normal 2 3 2 3 2 2 4 2 2 4 3" xfId="22989" xr:uid="{00000000-0005-0000-0000-000050440000}"/>
    <cellStyle name="Normal 2 3 2 3 2 2 4 2 2 5" xfId="9540" xr:uid="{00000000-0005-0000-0000-000051440000}"/>
    <cellStyle name="Normal 2 3 2 3 2 2 4 2 2 5 2" xfId="25836" xr:uid="{00000000-0005-0000-0000-000052440000}"/>
    <cellStyle name="Normal 2 3 2 3 2 2 4 2 2 6" xfId="17690" xr:uid="{00000000-0005-0000-0000-000053440000}"/>
    <cellStyle name="Normal 2 3 2 3 2 2 4 2 3" xfId="2099" xr:uid="{00000000-0005-0000-0000-000054440000}"/>
    <cellStyle name="Normal 2 3 2 3 2 2 4 2 3 2" xfId="4654" xr:uid="{00000000-0005-0000-0000-000055440000}"/>
    <cellStyle name="Normal 2 3 2 3 2 2 4 2 3 2 2" xfId="12800" xr:uid="{00000000-0005-0000-0000-000056440000}"/>
    <cellStyle name="Normal 2 3 2 3 2 2 4 2 3 2 2 2" xfId="29096" xr:uid="{00000000-0005-0000-0000-000057440000}"/>
    <cellStyle name="Normal 2 3 2 3 2 2 4 2 3 2 3" xfId="20950" xr:uid="{00000000-0005-0000-0000-000058440000}"/>
    <cellStyle name="Normal 2 3 2 3 2 2 4 2 3 3" xfId="7398" xr:uid="{00000000-0005-0000-0000-000059440000}"/>
    <cellStyle name="Normal 2 3 2 3 2 2 4 2 3 3 2" xfId="15544" xr:uid="{00000000-0005-0000-0000-00005A440000}"/>
    <cellStyle name="Normal 2 3 2 3 2 2 4 2 3 3 2 2" xfId="31840" xr:uid="{00000000-0005-0000-0000-00005B440000}"/>
    <cellStyle name="Normal 2 3 2 3 2 2 4 2 3 3 3" xfId="23694" xr:uid="{00000000-0005-0000-0000-00005C440000}"/>
    <cellStyle name="Normal 2 3 2 3 2 2 4 2 3 4" xfId="10245" xr:uid="{00000000-0005-0000-0000-00005D440000}"/>
    <cellStyle name="Normal 2 3 2 3 2 2 4 2 3 4 2" xfId="26541" xr:uid="{00000000-0005-0000-0000-00005E440000}"/>
    <cellStyle name="Normal 2 3 2 3 2 2 4 2 3 5" xfId="18395" xr:uid="{00000000-0005-0000-0000-00005F440000}"/>
    <cellStyle name="Normal 2 3 2 3 2 2 4 2 4" xfId="3436" xr:uid="{00000000-0005-0000-0000-000060440000}"/>
    <cellStyle name="Normal 2 3 2 3 2 2 4 2 4 2" xfId="11582" xr:uid="{00000000-0005-0000-0000-000061440000}"/>
    <cellStyle name="Normal 2 3 2 3 2 2 4 2 4 2 2" xfId="27878" xr:uid="{00000000-0005-0000-0000-000062440000}"/>
    <cellStyle name="Normal 2 3 2 3 2 2 4 2 4 3" xfId="19732" xr:uid="{00000000-0005-0000-0000-000063440000}"/>
    <cellStyle name="Normal 2 3 2 3 2 2 4 2 5" xfId="5988" xr:uid="{00000000-0005-0000-0000-000064440000}"/>
    <cellStyle name="Normal 2 3 2 3 2 2 4 2 5 2" xfId="14134" xr:uid="{00000000-0005-0000-0000-000065440000}"/>
    <cellStyle name="Normal 2 3 2 3 2 2 4 2 5 2 2" xfId="30430" xr:uid="{00000000-0005-0000-0000-000066440000}"/>
    <cellStyle name="Normal 2 3 2 3 2 2 4 2 5 3" xfId="22284" xr:uid="{00000000-0005-0000-0000-000067440000}"/>
    <cellStyle name="Normal 2 3 2 3 2 2 4 2 6" xfId="8835" xr:uid="{00000000-0005-0000-0000-000068440000}"/>
    <cellStyle name="Normal 2 3 2 3 2 2 4 2 6 2" xfId="25131" xr:uid="{00000000-0005-0000-0000-000069440000}"/>
    <cellStyle name="Normal 2 3 2 3 2 2 4 2 7" xfId="16985" xr:uid="{00000000-0005-0000-0000-00006A440000}"/>
    <cellStyle name="Normal 2 3 2 3 2 2 4 3" xfId="1050" xr:uid="{00000000-0005-0000-0000-00006B440000}"/>
    <cellStyle name="Normal 2 3 2 3 2 2 4 3 2" xfId="2460" xr:uid="{00000000-0005-0000-0000-00006C440000}"/>
    <cellStyle name="Normal 2 3 2 3 2 2 4 3 2 2" xfId="4967" xr:uid="{00000000-0005-0000-0000-00006D440000}"/>
    <cellStyle name="Normal 2 3 2 3 2 2 4 3 2 2 2" xfId="13113" xr:uid="{00000000-0005-0000-0000-00006E440000}"/>
    <cellStyle name="Normal 2 3 2 3 2 2 4 3 2 2 2 2" xfId="29409" xr:uid="{00000000-0005-0000-0000-00006F440000}"/>
    <cellStyle name="Normal 2 3 2 3 2 2 4 3 2 2 3" xfId="21263" xr:uid="{00000000-0005-0000-0000-000070440000}"/>
    <cellStyle name="Normal 2 3 2 3 2 2 4 3 2 3" xfId="7759" xr:uid="{00000000-0005-0000-0000-000071440000}"/>
    <cellStyle name="Normal 2 3 2 3 2 2 4 3 2 3 2" xfId="15905" xr:uid="{00000000-0005-0000-0000-000072440000}"/>
    <cellStyle name="Normal 2 3 2 3 2 2 4 3 2 3 2 2" xfId="32201" xr:uid="{00000000-0005-0000-0000-000073440000}"/>
    <cellStyle name="Normal 2 3 2 3 2 2 4 3 2 3 3" xfId="24055" xr:uid="{00000000-0005-0000-0000-000074440000}"/>
    <cellStyle name="Normal 2 3 2 3 2 2 4 3 2 4" xfId="10606" xr:uid="{00000000-0005-0000-0000-000075440000}"/>
    <cellStyle name="Normal 2 3 2 3 2 2 4 3 2 4 2" xfId="26902" xr:uid="{00000000-0005-0000-0000-000076440000}"/>
    <cellStyle name="Normal 2 3 2 3 2 2 4 3 2 5" xfId="18756" xr:uid="{00000000-0005-0000-0000-000077440000}"/>
    <cellStyle name="Normal 2 3 2 3 2 2 4 3 3" xfId="3749" xr:uid="{00000000-0005-0000-0000-000078440000}"/>
    <cellStyle name="Normal 2 3 2 3 2 2 4 3 3 2" xfId="11895" xr:uid="{00000000-0005-0000-0000-000079440000}"/>
    <cellStyle name="Normal 2 3 2 3 2 2 4 3 3 2 2" xfId="28191" xr:uid="{00000000-0005-0000-0000-00007A440000}"/>
    <cellStyle name="Normal 2 3 2 3 2 2 4 3 3 3" xfId="20045" xr:uid="{00000000-0005-0000-0000-00007B440000}"/>
    <cellStyle name="Normal 2 3 2 3 2 2 4 3 4" xfId="6349" xr:uid="{00000000-0005-0000-0000-00007C440000}"/>
    <cellStyle name="Normal 2 3 2 3 2 2 4 3 4 2" xfId="14495" xr:uid="{00000000-0005-0000-0000-00007D440000}"/>
    <cellStyle name="Normal 2 3 2 3 2 2 4 3 4 2 2" xfId="30791" xr:uid="{00000000-0005-0000-0000-00007E440000}"/>
    <cellStyle name="Normal 2 3 2 3 2 2 4 3 4 3" xfId="22645" xr:uid="{00000000-0005-0000-0000-00007F440000}"/>
    <cellStyle name="Normal 2 3 2 3 2 2 4 3 5" xfId="9196" xr:uid="{00000000-0005-0000-0000-000080440000}"/>
    <cellStyle name="Normal 2 3 2 3 2 2 4 3 5 2" xfId="25492" xr:uid="{00000000-0005-0000-0000-000081440000}"/>
    <cellStyle name="Normal 2 3 2 3 2 2 4 3 6" xfId="17346" xr:uid="{00000000-0005-0000-0000-000082440000}"/>
    <cellStyle name="Normal 2 3 2 3 2 2 4 4" xfId="1755" xr:uid="{00000000-0005-0000-0000-000083440000}"/>
    <cellStyle name="Normal 2 3 2 3 2 2 4 4 2" xfId="4358" xr:uid="{00000000-0005-0000-0000-000084440000}"/>
    <cellStyle name="Normal 2 3 2 3 2 2 4 4 2 2" xfId="12504" xr:uid="{00000000-0005-0000-0000-000085440000}"/>
    <cellStyle name="Normal 2 3 2 3 2 2 4 4 2 2 2" xfId="28800" xr:uid="{00000000-0005-0000-0000-000086440000}"/>
    <cellStyle name="Normal 2 3 2 3 2 2 4 4 2 3" xfId="20654" xr:uid="{00000000-0005-0000-0000-000087440000}"/>
    <cellStyle name="Normal 2 3 2 3 2 2 4 4 3" xfId="7054" xr:uid="{00000000-0005-0000-0000-000088440000}"/>
    <cellStyle name="Normal 2 3 2 3 2 2 4 4 3 2" xfId="15200" xr:uid="{00000000-0005-0000-0000-000089440000}"/>
    <cellStyle name="Normal 2 3 2 3 2 2 4 4 3 2 2" xfId="31496" xr:uid="{00000000-0005-0000-0000-00008A440000}"/>
    <cellStyle name="Normal 2 3 2 3 2 2 4 4 3 3" xfId="23350" xr:uid="{00000000-0005-0000-0000-00008B440000}"/>
    <cellStyle name="Normal 2 3 2 3 2 2 4 4 4" xfId="9901" xr:uid="{00000000-0005-0000-0000-00008C440000}"/>
    <cellStyle name="Normal 2 3 2 3 2 2 4 4 4 2" xfId="26197" xr:uid="{00000000-0005-0000-0000-00008D440000}"/>
    <cellStyle name="Normal 2 3 2 3 2 2 4 4 5" xfId="18051" xr:uid="{00000000-0005-0000-0000-00008E440000}"/>
    <cellStyle name="Normal 2 3 2 3 2 2 4 5" xfId="3140" xr:uid="{00000000-0005-0000-0000-00008F440000}"/>
    <cellStyle name="Normal 2 3 2 3 2 2 4 5 2" xfId="11286" xr:uid="{00000000-0005-0000-0000-000090440000}"/>
    <cellStyle name="Normal 2 3 2 3 2 2 4 5 2 2" xfId="27582" xr:uid="{00000000-0005-0000-0000-000091440000}"/>
    <cellStyle name="Normal 2 3 2 3 2 2 4 5 3" xfId="19436" xr:uid="{00000000-0005-0000-0000-000092440000}"/>
    <cellStyle name="Normal 2 3 2 3 2 2 4 6" xfId="5644" xr:uid="{00000000-0005-0000-0000-000093440000}"/>
    <cellStyle name="Normal 2 3 2 3 2 2 4 6 2" xfId="13790" xr:uid="{00000000-0005-0000-0000-000094440000}"/>
    <cellStyle name="Normal 2 3 2 3 2 2 4 6 2 2" xfId="30086" xr:uid="{00000000-0005-0000-0000-000095440000}"/>
    <cellStyle name="Normal 2 3 2 3 2 2 4 6 3" xfId="21940" xr:uid="{00000000-0005-0000-0000-000096440000}"/>
    <cellStyle name="Normal 2 3 2 3 2 2 4 7" xfId="8491" xr:uid="{00000000-0005-0000-0000-000097440000}"/>
    <cellStyle name="Normal 2 3 2 3 2 2 4 7 2" xfId="24787" xr:uid="{00000000-0005-0000-0000-000098440000}"/>
    <cellStyle name="Normal 2 3 2 3 2 2 4 8" xfId="16641" xr:uid="{00000000-0005-0000-0000-000099440000}"/>
    <cellStyle name="Normal 2 3 2 3 2 2 5" xfId="434" xr:uid="{00000000-0005-0000-0000-00009A440000}"/>
    <cellStyle name="Normal 2 3 2 3 2 2 5 2" xfId="1140" xr:uid="{00000000-0005-0000-0000-00009B440000}"/>
    <cellStyle name="Normal 2 3 2 3 2 2 5 2 2" xfId="2550" xr:uid="{00000000-0005-0000-0000-00009C440000}"/>
    <cellStyle name="Normal 2 3 2 3 2 2 5 2 2 2" xfId="5041" xr:uid="{00000000-0005-0000-0000-00009D440000}"/>
    <cellStyle name="Normal 2 3 2 3 2 2 5 2 2 2 2" xfId="13187" xr:uid="{00000000-0005-0000-0000-00009E440000}"/>
    <cellStyle name="Normal 2 3 2 3 2 2 5 2 2 2 2 2" xfId="29483" xr:uid="{00000000-0005-0000-0000-00009F440000}"/>
    <cellStyle name="Normal 2 3 2 3 2 2 5 2 2 2 3" xfId="21337" xr:uid="{00000000-0005-0000-0000-0000A0440000}"/>
    <cellStyle name="Normal 2 3 2 3 2 2 5 2 2 3" xfId="7849" xr:uid="{00000000-0005-0000-0000-0000A1440000}"/>
    <cellStyle name="Normal 2 3 2 3 2 2 5 2 2 3 2" xfId="15995" xr:uid="{00000000-0005-0000-0000-0000A2440000}"/>
    <cellStyle name="Normal 2 3 2 3 2 2 5 2 2 3 2 2" xfId="32291" xr:uid="{00000000-0005-0000-0000-0000A3440000}"/>
    <cellStyle name="Normal 2 3 2 3 2 2 5 2 2 3 3" xfId="24145" xr:uid="{00000000-0005-0000-0000-0000A4440000}"/>
    <cellStyle name="Normal 2 3 2 3 2 2 5 2 2 4" xfId="10696" xr:uid="{00000000-0005-0000-0000-0000A5440000}"/>
    <cellStyle name="Normal 2 3 2 3 2 2 5 2 2 4 2" xfId="26992" xr:uid="{00000000-0005-0000-0000-0000A6440000}"/>
    <cellStyle name="Normal 2 3 2 3 2 2 5 2 2 5" xfId="18846" xr:uid="{00000000-0005-0000-0000-0000A7440000}"/>
    <cellStyle name="Normal 2 3 2 3 2 2 5 2 3" xfId="3823" xr:uid="{00000000-0005-0000-0000-0000A8440000}"/>
    <cellStyle name="Normal 2 3 2 3 2 2 5 2 3 2" xfId="11969" xr:uid="{00000000-0005-0000-0000-0000A9440000}"/>
    <cellStyle name="Normal 2 3 2 3 2 2 5 2 3 2 2" xfId="28265" xr:uid="{00000000-0005-0000-0000-0000AA440000}"/>
    <cellStyle name="Normal 2 3 2 3 2 2 5 2 3 3" xfId="20119" xr:uid="{00000000-0005-0000-0000-0000AB440000}"/>
    <cellStyle name="Normal 2 3 2 3 2 2 5 2 4" xfId="6439" xr:uid="{00000000-0005-0000-0000-0000AC440000}"/>
    <cellStyle name="Normal 2 3 2 3 2 2 5 2 4 2" xfId="14585" xr:uid="{00000000-0005-0000-0000-0000AD440000}"/>
    <cellStyle name="Normal 2 3 2 3 2 2 5 2 4 2 2" xfId="30881" xr:uid="{00000000-0005-0000-0000-0000AE440000}"/>
    <cellStyle name="Normal 2 3 2 3 2 2 5 2 4 3" xfId="22735" xr:uid="{00000000-0005-0000-0000-0000AF440000}"/>
    <cellStyle name="Normal 2 3 2 3 2 2 5 2 5" xfId="9286" xr:uid="{00000000-0005-0000-0000-0000B0440000}"/>
    <cellStyle name="Normal 2 3 2 3 2 2 5 2 5 2" xfId="25582" xr:uid="{00000000-0005-0000-0000-0000B1440000}"/>
    <cellStyle name="Normal 2 3 2 3 2 2 5 2 6" xfId="17436" xr:uid="{00000000-0005-0000-0000-0000B2440000}"/>
    <cellStyle name="Normal 2 3 2 3 2 2 5 3" xfId="1845" xr:uid="{00000000-0005-0000-0000-0000B3440000}"/>
    <cellStyle name="Normal 2 3 2 3 2 2 5 3 2" xfId="4432" xr:uid="{00000000-0005-0000-0000-0000B4440000}"/>
    <cellStyle name="Normal 2 3 2 3 2 2 5 3 2 2" xfId="12578" xr:uid="{00000000-0005-0000-0000-0000B5440000}"/>
    <cellStyle name="Normal 2 3 2 3 2 2 5 3 2 2 2" xfId="28874" xr:uid="{00000000-0005-0000-0000-0000B6440000}"/>
    <cellStyle name="Normal 2 3 2 3 2 2 5 3 2 3" xfId="20728" xr:uid="{00000000-0005-0000-0000-0000B7440000}"/>
    <cellStyle name="Normal 2 3 2 3 2 2 5 3 3" xfId="7144" xr:uid="{00000000-0005-0000-0000-0000B8440000}"/>
    <cellStyle name="Normal 2 3 2 3 2 2 5 3 3 2" xfId="15290" xr:uid="{00000000-0005-0000-0000-0000B9440000}"/>
    <cellStyle name="Normal 2 3 2 3 2 2 5 3 3 2 2" xfId="31586" xr:uid="{00000000-0005-0000-0000-0000BA440000}"/>
    <cellStyle name="Normal 2 3 2 3 2 2 5 3 3 3" xfId="23440" xr:uid="{00000000-0005-0000-0000-0000BB440000}"/>
    <cellStyle name="Normal 2 3 2 3 2 2 5 3 4" xfId="9991" xr:uid="{00000000-0005-0000-0000-0000BC440000}"/>
    <cellStyle name="Normal 2 3 2 3 2 2 5 3 4 2" xfId="26287" xr:uid="{00000000-0005-0000-0000-0000BD440000}"/>
    <cellStyle name="Normal 2 3 2 3 2 2 5 3 5" xfId="18141" xr:uid="{00000000-0005-0000-0000-0000BE440000}"/>
    <cellStyle name="Normal 2 3 2 3 2 2 5 4" xfId="3214" xr:uid="{00000000-0005-0000-0000-0000BF440000}"/>
    <cellStyle name="Normal 2 3 2 3 2 2 5 4 2" xfId="11360" xr:uid="{00000000-0005-0000-0000-0000C0440000}"/>
    <cellStyle name="Normal 2 3 2 3 2 2 5 4 2 2" xfId="27656" xr:uid="{00000000-0005-0000-0000-0000C1440000}"/>
    <cellStyle name="Normal 2 3 2 3 2 2 5 4 3" xfId="19510" xr:uid="{00000000-0005-0000-0000-0000C2440000}"/>
    <cellStyle name="Normal 2 3 2 3 2 2 5 5" xfId="5734" xr:uid="{00000000-0005-0000-0000-0000C3440000}"/>
    <cellStyle name="Normal 2 3 2 3 2 2 5 5 2" xfId="13880" xr:uid="{00000000-0005-0000-0000-0000C4440000}"/>
    <cellStyle name="Normal 2 3 2 3 2 2 5 5 2 2" xfId="30176" xr:uid="{00000000-0005-0000-0000-0000C5440000}"/>
    <cellStyle name="Normal 2 3 2 3 2 2 5 5 3" xfId="22030" xr:uid="{00000000-0005-0000-0000-0000C6440000}"/>
    <cellStyle name="Normal 2 3 2 3 2 2 5 6" xfId="8581" xr:uid="{00000000-0005-0000-0000-0000C7440000}"/>
    <cellStyle name="Normal 2 3 2 3 2 2 5 6 2" xfId="24877" xr:uid="{00000000-0005-0000-0000-0000C8440000}"/>
    <cellStyle name="Normal 2 3 2 3 2 2 5 7" xfId="16731" xr:uid="{00000000-0005-0000-0000-0000C9440000}"/>
    <cellStyle name="Normal 2 3 2 3 2 2 6" xfId="796" xr:uid="{00000000-0005-0000-0000-0000CA440000}"/>
    <cellStyle name="Normal 2 3 2 3 2 2 6 2" xfId="2206" xr:uid="{00000000-0005-0000-0000-0000CB440000}"/>
    <cellStyle name="Normal 2 3 2 3 2 2 6 2 2" xfId="4745" xr:uid="{00000000-0005-0000-0000-0000CC440000}"/>
    <cellStyle name="Normal 2 3 2 3 2 2 6 2 2 2" xfId="12891" xr:uid="{00000000-0005-0000-0000-0000CD440000}"/>
    <cellStyle name="Normal 2 3 2 3 2 2 6 2 2 2 2" xfId="29187" xr:uid="{00000000-0005-0000-0000-0000CE440000}"/>
    <cellStyle name="Normal 2 3 2 3 2 2 6 2 2 3" xfId="21041" xr:uid="{00000000-0005-0000-0000-0000CF440000}"/>
    <cellStyle name="Normal 2 3 2 3 2 2 6 2 3" xfId="7505" xr:uid="{00000000-0005-0000-0000-0000D0440000}"/>
    <cellStyle name="Normal 2 3 2 3 2 2 6 2 3 2" xfId="15651" xr:uid="{00000000-0005-0000-0000-0000D1440000}"/>
    <cellStyle name="Normal 2 3 2 3 2 2 6 2 3 2 2" xfId="31947" xr:uid="{00000000-0005-0000-0000-0000D2440000}"/>
    <cellStyle name="Normal 2 3 2 3 2 2 6 2 3 3" xfId="23801" xr:uid="{00000000-0005-0000-0000-0000D3440000}"/>
    <cellStyle name="Normal 2 3 2 3 2 2 6 2 4" xfId="10352" xr:uid="{00000000-0005-0000-0000-0000D4440000}"/>
    <cellStyle name="Normal 2 3 2 3 2 2 6 2 4 2" xfId="26648" xr:uid="{00000000-0005-0000-0000-0000D5440000}"/>
    <cellStyle name="Normal 2 3 2 3 2 2 6 2 5" xfId="18502" xr:uid="{00000000-0005-0000-0000-0000D6440000}"/>
    <cellStyle name="Normal 2 3 2 3 2 2 6 3" xfId="3527" xr:uid="{00000000-0005-0000-0000-0000D7440000}"/>
    <cellStyle name="Normal 2 3 2 3 2 2 6 3 2" xfId="11673" xr:uid="{00000000-0005-0000-0000-0000D8440000}"/>
    <cellStyle name="Normal 2 3 2 3 2 2 6 3 2 2" xfId="27969" xr:uid="{00000000-0005-0000-0000-0000D9440000}"/>
    <cellStyle name="Normal 2 3 2 3 2 2 6 3 3" xfId="19823" xr:uid="{00000000-0005-0000-0000-0000DA440000}"/>
    <cellStyle name="Normal 2 3 2 3 2 2 6 4" xfId="6095" xr:uid="{00000000-0005-0000-0000-0000DB440000}"/>
    <cellStyle name="Normal 2 3 2 3 2 2 6 4 2" xfId="14241" xr:uid="{00000000-0005-0000-0000-0000DC440000}"/>
    <cellStyle name="Normal 2 3 2 3 2 2 6 4 2 2" xfId="30537" xr:uid="{00000000-0005-0000-0000-0000DD440000}"/>
    <cellStyle name="Normal 2 3 2 3 2 2 6 4 3" xfId="22391" xr:uid="{00000000-0005-0000-0000-0000DE440000}"/>
    <cellStyle name="Normal 2 3 2 3 2 2 6 5" xfId="8942" xr:uid="{00000000-0005-0000-0000-0000DF440000}"/>
    <cellStyle name="Normal 2 3 2 3 2 2 6 5 2" xfId="25238" xr:uid="{00000000-0005-0000-0000-0000E0440000}"/>
    <cellStyle name="Normal 2 3 2 3 2 2 6 6" xfId="17092" xr:uid="{00000000-0005-0000-0000-0000E1440000}"/>
    <cellStyle name="Normal 2 3 2 3 2 2 7" xfId="1501" xr:uid="{00000000-0005-0000-0000-0000E2440000}"/>
    <cellStyle name="Normal 2 3 2 3 2 2 7 2" xfId="4136" xr:uid="{00000000-0005-0000-0000-0000E3440000}"/>
    <cellStyle name="Normal 2 3 2 3 2 2 7 2 2" xfId="12282" xr:uid="{00000000-0005-0000-0000-0000E4440000}"/>
    <cellStyle name="Normal 2 3 2 3 2 2 7 2 2 2" xfId="28578" xr:uid="{00000000-0005-0000-0000-0000E5440000}"/>
    <cellStyle name="Normal 2 3 2 3 2 2 7 2 3" xfId="20432" xr:uid="{00000000-0005-0000-0000-0000E6440000}"/>
    <cellStyle name="Normal 2 3 2 3 2 2 7 3" xfId="6800" xr:uid="{00000000-0005-0000-0000-0000E7440000}"/>
    <cellStyle name="Normal 2 3 2 3 2 2 7 3 2" xfId="14946" xr:uid="{00000000-0005-0000-0000-0000E8440000}"/>
    <cellStyle name="Normal 2 3 2 3 2 2 7 3 2 2" xfId="31242" xr:uid="{00000000-0005-0000-0000-0000E9440000}"/>
    <cellStyle name="Normal 2 3 2 3 2 2 7 3 3" xfId="23096" xr:uid="{00000000-0005-0000-0000-0000EA440000}"/>
    <cellStyle name="Normal 2 3 2 3 2 2 7 4" xfId="9647" xr:uid="{00000000-0005-0000-0000-0000EB440000}"/>
    <cellStyle name="Normal 2 3 2 3 2 2 7 4 2" xfId="25943" xr:uid="{00000000-0005-0000-0000-0000EC440000}"/>
    <cellStyle name="Normal 2 3 2 3 2 2 7 5" xfId="17797" xr:uid="{00000000-0005-0000-0000-0000ED440000}"/>
    <cellStyle name="Normal 2 3 2 3 2 2 8" xfId="2918" xr:uid="{00000000-0005-0000-0000-0000EE440000}"/>
    <cellStyle name="Normal 2 3 2 3 2 2 8 2" xfId="11064" xr:uid="{00000000-0005-0000-0000-0000EF440000}"/>
    <cellStyle name="Normal 2 3 2 3 2 2 8 2 2" xfId="27360" xr:uid="{00000000-0005-0000-0000-0000F0440000}"/>
    <cellStyle name="Normal 2 3 2 3 2 2 8 3" xfId="19214" xr:uid="{00000000-0005-0000-0000-0000F1440000}"/>
    <cellStyle name="Normal 2 3 2 3 2 2 9" xfId="5390" xr:uid="{00000000-0005-0000-0000-0000F2440000}"/>
    <cellStyle name="Normal 2 3 2 3 2 2 9 2" xfId="13536" xr:uid="{00000000-0005-0000-0000-0000F3440000}"/>
    <cellStyle name="Normal 2 3 2 3 2 2 9 2 2" xfId="29832" xr:uid="{00000000-0005-0000-0000-0000F4440000}"/>
    <cellStyle name="Normal 2 3 2 3 2 2 9 3" xfId="21686" xr:uid="{00000000-0005-0000-0000-0000F5440000}"/>
    <cellStyle name="Normal 2 3 2 3 2 3" xfId="136" xr:uid="{00000000-0005-0000-0000-0000F6440000}"/>
    <cellStyle name="Normal 2 3 2 3 2 3 2" xfId="480" xr:uid="{00000000-0005-0000-0000-0000F7440000}"/>
    <cellStyle name="Normal 2 3 2 3 2 3 2 2" xfId="1186" xr:uid="{00000000-0005-0000-0000-0000F8440000}"/>
    <cellStyle name="Normal 2 3 2 3 2 3 2 2 2" xfId="2596" xr:uid="{00000000-0005-0000-0000-0000F9440000}"/>
    <cellStyle name="Normal 2 3 2 3 2 3 2 2 2 2" xfId="5079" xr:uid="{00000000-0005-0000-0000-0000FA440000}"/>
    <cellStyle name="Normal 2 3 2 3 2 3 2 2 2 2 2" xfId="13225" xr:uid="{00000000-0005-0000-0000-0000FB440000}"/>
    <cellStyle name="Normal 2 3 2 3 2 3 2 2 2 2 2 2" xfId="29521" xr:uid="{00000000-0005-0000-0000-0000FC440000}"/>
    <cellStyle name="Normal 2 3 2 3 2 3 2 2 2 2 3" xfId="21375" xr:uid="{00000000-0005-0000-0000-0000FD440000}"/>
    <cellStyle name="Normal 2 3 2 3 2 3 2 2 2 3" xfId="7895" xr:uid="{00000000-0005-0000-0000-0000FE440000}"/>
    <cellStyle name="Normal 2 3 2 3 2 3 2 2 2 3 2" xfId="16041" xr:uid="{00000000-0005-0000-0000-0000FF440000}"/>
    <cellStyle name="Normal 2 3 2 3 2 3 2 2 2 3 2 2" xfId="32337" xr:uid="{00000000-0005-0000-0000-000000450000}"/>
    <cellStyle name="Normal 2 3 2 3 2 3 2 2 2 3 3" xfId="24191" xr:uid="{00000000-0005-0000-0000-000001450000}"/>
    <cellStyle name="Normal 2 3 2 3 2 3 2 2 2 4" xfId="10742" xr:uid="{00000000-0005-0000-0000-000002450000}"/>
    <cellStyle name="Normal 2 3 2 3 2 3 2 2 2 4 2" xfId="27038" xr:uid="{00000000-0005-0000-0000-000003450000}"/>
    <cellStyle name="Normal 2 3 2 3 2 3 2 2 2 5" xfId="18892" xr:uid="{00000000-0005-0000-0000-000004450000}"/>
    <cellStyle name="Normal 2 3 2 3 2 3 2 2 3" xfId="3861" xr:uid="{00000000-0005-0000-0000-000005450000}"/>
    <cellStyle name="Normal 2 3 2 3 2 3 2 2 3 2" xfId="12007" xr:uid="{00000000-0005-0000-0000-000006450000}"/>
    <cellStyle name="Normal 2 3 2 3 2 3 2 2 3 2 2" xfId="28303" xr:uid="{00000000-0005-0000-0000-000007450000}"/>
    <cellStyle name="Normal 2 3 2 3 2 3 2 2 3 3" xfId="20157" xr:uid="{00000000-0005-0000-0000-000008450000}"/>
    <cellStyle name="Normal 2 3 2 3 2 3 2 2 4" xfId="6485" xr:uid="{00000000-0005-0000-0000-000009450000}"/>
    <cellStyle name="Normal 2 3 2 3 2 3 2 2 4 2" xfId="14631" xr:uid="{00000000-0005-0000-0000-00000A450000}"/>
    <cellStyle name="Normal 2 3 2 3 2 3 2 2 4 2 2" xfId="30927" xr:uid="{00000000-0005-0000-0000-00000B450000}"/>
    <cellStyle name="Normal 2 3 2 3 2 3 2 2 4 3" xfId="22781" xr:uid="{00000000-0005-0000-0000-00000C450000}"/>
    <cellStyle name="Normal 2 3 2 3 2 3 2 2 5" xfId="9332" xr:uid="{00000000-0005-0000-0000-00000D450000}"/>
    <cellStyle name="Normal 2 3 2 3 2 3 2 2 5 2" xfId="25628" xr:uid="{00000000-0005-0000-0000-00000E450000}"/>
    <cellStyle name="Normal 2 3 2 3 2 3 2 2 6" xfId="17482" xr:uid="{00000000-0005-0000-0000-00000F450000}"/>
    <cellStyle name="Normal 2 3 2 3 2 3 2 3" xfId="1891" xr:uid="{00000000-0005-0000-0000-000010450000}"/>
    <cellStyle name="Normal 2 3 2 3 2 3 2 3 2" xfId="4470" xr:uid="{00000000-0005-0000-0000-000011450000}"/>
    <cellStyle name="Normal 2 3 2 3 2 3 2 3 2 2" xfId="12616" xr:uid="{00000000-0005-0000-0000-000012450000}"/>
    <cellStyle name="Normal 2 3 2 3 2 3 2 3 2 2 2" xfId="28912" xr:uid="{00000000-0005-0000-0000-000013450000}"/>
    <cellStyle name="Normal 2 3 2 3 2 3 2 3 2 3" xfId="20766" xr:uid="{00000000-0005-0000-0000-000014450000}"/>
    <cellStyle name="Normal 2 3 2 3 2 3 2 3 3" xfId="7190" xr:uid="{00000000-0005-0000-0000-000015450000}"/>
    <cellStyle name="Normal 2 3 2 3 2 3 2 3 3 2" xfId="15336" xr:uid="{00000000-0005-0000-0000-000016450000}"/>
    <cellStyle name="Normal 2 3 2 3 2 3 2 3 3 2 2" xfId="31632" xr:uid="{00000000-0005-0000-0000-000017450000}"/>
    <cellStyle name="Normal 2 3 2 3 2 3 2 3 3 3" xfId="23486" xr:uid="{00000000-0005-0000-0000-000018450000}"/>
    <cellStyle name="Normal 2 3 2 3 2 3 2 3 4" xfId="10037" xr:uid="{00000000-0005-0000-0000-000019450000}"/>
    <cellStyle name="Normal 2 3 2 3 2 3 2 3 4 2" xfId="26333" xr:uid="{00000000-0005-0000-0000-00001A450000}"/>
    <cellStyle name="Normal 2 3 2 3 2 3 2 3 5" xfId="18187" xr:uid="{00000000-0005-0000-0000-00001B450000}"/>
    <cellStyle name="Normal 2 3 2 3 2 3 2 4" xfId="3252" xr:uid="{00000000-0005-0000-0000-00001C450000}"/>
    <cellStyle name="Normal 2 3 2 3 2 3 2 4 2" xfId="11398" xr:uid="{00000000-0005-0000-0000-00001D450000}"/>
    <cellStyle name="Normal 2 3 2 3 2 3 2 4 2 2" xfId="27694" xr:uid="{00000000-0005-0000-0000-00001E450000}"/>
    <cellStyle name="Normal 2 3 2 3 2 3 2 4 3" xfId="19548" xr:uid="{00000000-0005-0000-0000-00001F450000}"/>
    <cellStyle name="Normal 2 3 2 3 2 3 2 5" xfId="5780" xr:uid="{00000000-0005-0000-0000-000020450000}"/>
    <cellStyle name="Normal 2 3 2 3 2 3 2 5 2" xfId="13926" xr:uid="{00000000-0005-0000-0000-000021450000}"/>
    <cellStyle name="Normal 2 3 2 3 2 3 2 5 2 2" xfId="30222" xr:uid="{00000000-0005-0000-0000-000022450000}"/>
    <cellStyle name="Normal 2 3 2 3 2 3 2 5 3" xfId="22076" xr:uid="{00000000-0005-0000-0000-000023450000}"/>
    <cellStyle name="Normal 2 3 2 3 2 3 2 6" xfId="8627" xr:uid="{00000000-0005-0000-0000-000024450000}"/>
    <cellStyle name="Normal 2 3 2 3 2 3 2 6 2" xfId="24923" xr:uid="{00000000-0005-0000-0000-000025450000}"/>
    <cellStyle name="Normal 2 3 2 3 2 3 2 7" xfId="16777" xr:uid="{00000000-0005-0000-0000-000026450000}"/>
    <cellStyle name="Normal 2 3 2 3 2 3 3" xfId="842" xr:uid="{00000000-0005-0000-0000-000027450000}"/>
    <cellStyle name="Normal 2 3 2 3 2 3 3 2" xfId="2252" xr:uid="{00000000-0005-0000-0000-000028450000}"/>
    <cellStyle name="Normal 2 3 2 3 2 3 3 2 2" xfId="4783" xr:uid="{00000000-0005-0000-0000-000029450000}"/>
    <cellStyle name="Normal 2 3 2 3 2 3 3 2 2 2" xfId="12929" xr:uid="{00000000-0005-0000-0000-00002A450000}"/>
    <cellStyle name="Normal 2 3 2 3 2 3 3 2 2 2 2" xfId="29225" xr:uid="{00000000-0005-0000-0000-00002B450000}"/>
    <cellStyle name="Normal 2 3 2 3 2 3 3 2 2 3" xfId="21079" xr:uid="{00000000-0005-0000-0000-00002C450000}"/>
    <cellStyle name="Normal 2 3 2 3 2 3 3 2 3" xfId="7551" xr:uid="{00000000-0005-0000-0000-00002D450000}"/>
    <cellStyle name="Normal 2 3 2 3 2 3 3 2 3 2" xfId="15697" xr:uid="{00000000-0005-0000-0000-00002E450000}"/>
    <cellStyle name="Normal 2 3 2 3 2 3 3 2 3 2 2" xfId="31993" xr:uid="{00000000-0005-0000-0000-00002F450000}"/>
    <cellStyle name="Normal 2 3 2 3 2 3 3 2 3 3" xfId="23847" xr:uid="{00000000-0005-0000-0000-000030450000}"/>
    <cellStyle name="Normal 2 3 2 3 2 3 3 2 4" xfId="10398" xr:uid="{00000000-0005-0000-0000-000031450000}"/>
    <cellStyle name="Normal 2 3 2 3 2 3 3 2 4 2" xfId="26694" xr:uid="{00000000-0005-0000-0000-000032450000}"/>
    <cellStyle name="Normal 2 3 2 3 2 3 3 2 5" xfId="18548" xr:uid="{00000000-0005-0000-0000-000033450000}"/>
    <cellStyle name="Normal 2 3 2 3 2 3 3 3" xfId="3565" xr:uid="{00000000-0005-0000-0000-000034450000}"/>
    <cellStyle name="Normal 2 3 2 3 2 3 3 3 2" xfId="11711" xr:uid="{00000000-0005-0000-0000-000035450000}"/>
    <cellStyle name="Normal 2 3 2 3 2 3 3 3 2 2" xfId="28007" xr:uid="{00000000-0005-0000-0000-000036450000}"/>
    <cellStyle name="Normal 2 3 2 3 2 3 3 3 3" xfId="19861" xr:uid="{00000000-0005-0000-0000-000037450000}"/>
    <cellStyle name="Normal 2 3 2 3 2 3 3 4" xfId="6141" xr:uid="{00000000-0005-0000-0000-000038450000}"/>
    <cellStyle name="Normal 2 3 2 3 2 3 3 4 2" xfId="14287" xr:uid="{00000000-0005-0000-0000-000039450000}"/>
    <cellStyle name="Normal 2 3 2 3 2 3 3 4 2 2" xfId="30583" xr:uid="{00000000-0005-0000-0000-00003A450000}"/>
    <cellStyle name="Normal 2 3 2 3 2 3 3 4 3" xfId="22437" xr:uid="{00000000-0005-0000-0000-00003B450000}"/>
    <cellStyle name="Normal 2 3 2 3 2 3 3 5" xfId="8988" xr:uid="{00000000-0005-0000-0000-00003C450000}"/>
    <cellStyle name="Normal 2 3 2 3 2 3 3 5 2" xfId="25284" xr:uid="{00000000-0005-0000-0000-00003D450000}"/>
    <cellStyle name="Normal 2 3 2 3 2 3 3 6" xfId="17138" xr:uid="{00000000-0005-0000-0000-00003E450000}"/>
    <cellStyle name="Normal 2 3 2 3 2 3 4" xfId="1547" xr:uid="{00000000-0005-0000-0000-00003F450000}"/>
    <cellStyle name="Normal 2 3 2 3 2 3 4 2" xfId="4174" xr:uid="{00000000-0005-0000-0000-000040450000}"/>
    <cellStyle name="Normal 2 3 2 3 2 3 4 2 2" xfId="12320" xr:uid="{00000000-0005-0000-0000-000041450000}"/>
    <cellStyle name="Normal 2 3 2 3 2 3 4 2 2 2" xfId="28616" xr:uid="{00000000-0005-0000-0000-000042450000}"/>
    <cellStyle name="Normal 2 3 2 3 2 3 4 2 3" xfId="20470" xr:uid="{00000000-0005-0000-0000-000043450000}"/>
    <cellStyle name="Normal 2 3 2 3 2 3 4 3" xfId="6846" xr:uid="{00000000-0005-0000-0000-000044450000}"/>
    <cellStyle name="Normal 2 3 2 3 2 3 4 3 2" xfId="14992" xr:uid="{00000000-0005-0000-0000-000045450000}"/>
    <cellStyle name="Normal 2 3 2 3 2 3 4 3 2 2" xfId="31288" xr:uid="{00000000-0005-0000-0000-000046450000}"/>
    <cellStyle name="Normal 2 3 2 3 2 3 4 3 3" xfId="23142" xr:uid="{00000000-0005-0000-0000-000047450000}"/>
    <cellStyle name="Normal 2 3 2 3 2 3 4 4" xfId="9693" xr:uid="{00000000-0005-0000-0000-000048450000}"/>
    <cellStyle name="Normal 2 3 2 3 2 3 4 4 2" xfId="25989" xr:uid="{00000000-0005-0000-0000-000049450000}"/>
    <cellStyle name="Normal 2 3 2 3 2 3 4 5" xfId="17843" xr:uid="{00000000-0005-0000-0000-00004A450000}"/>
    <cellStyle name="Normal 2 3 2 3 2 3 5" xfId="2956" xr:uid="{00000000-0005-0000-0000-00004B450000}"/>
    <cellStyle name="Normal 2 3 2 3 2 3 5 2" xfId="11102" xr:uid="{00000000-0005-0000-0000-00004C450000}"/>
    <cellStyle name="Normal 2 3 2 3 2 3 5 2 2" xfId="27398" xr:uid="{00000000-0005-0000-0000-00004D450000}"/>
    <cellStyle name="Normal 2 3 2 3 2 3 5 3" xfId="19252" xr:uid="{00000000-0005-0000-0000-00004E450000}"/>
    <cellStyle name="Normal 2 3 2 3 2 3 6" xfId="5436" xr:uid="{00000000-0005-0000-0000-00004F450000}"/>
    <cellStyle name="Normal 2 3 2 3 2 3 6 2" xfId="13582" xr:uid="{00000000-0005-0000-0000-000050450000}"/>
    <cellStyle name="Normal 2 3 2 3 2 3 6 2 2" xfId="29878" xr:uid="{00000000-0005-0000-0000-000051450000}"/>
    <cellStyle name="Normal 2 3 2 3 2 3 6 3" xfId="21732" xr:uid="{00000000-0005-0000-0000-000052450000}"/>
    <cellStyle name="Normal 2 3 2 3 2 3 7" xfId="8283" xr:uid="{00000000-0005-0000-0000-000053450000}"/>
    <cellStyle name="Normal 2 3 2 3 2 3 7 2" xfId="24579" xr:uid="{00000000-0005-0000-0000-000054450000}"/>
    <cellStyle name="Normal 2 3 2 3 2 3 8" xfId="16433" xr:uid="{00000000-0005-0000-0000-000055450000}"/>
    <cellStyle name="Normal 2 3 2 3 2 4" xfId="219" xr:uid="{00000000-0005-0000-0000-000056450000}"/>
    <cellStyle name="Normal 2 3 2 3 2 4 2" xfId="563" xr:uid="{00000000-0005-0000-0000-000057450000}"/>
    <cellStyle name="Normal 2 3 2 3 2 4 2 2" xfId="1269" xr:uid="{00000000-0005-0000-0000-000058450000}"/>
    <cellStyle name="Normal 2 3 2 3 2 4 2 2 2" xfId="2679" xr:uid="{00000000-0005-0000-0000-000059450000}"/>
    <cellStyle name="Normal 2 3 2 3 2 4 2 2 2 2" xfId="5153" xr:uid="{00000000-0005-0000-0000-00005A450000}"/>
    <cellStyle name="Normal 2 3 2 3 2 4 2 2 2 2 2" xfId="13299" xr:uid="{00000000-0005-0000-0000-00005B450000}"/>
    <cellStyle name="Normal 2 3 2 3 2 4 2 2 2 2 2 2" xfId="29595" xr:uid="{00000000-0005-0000-0000-00005C450000}"/>
    <cellStyle name="Normal 2 3 2 3 2 4 2 2 2 2 3" xfId="21449" xr:uid="{00000000-0005-0000-0000-00005D450000}"/>
    <cellStyle name="Normal 2 3 2 3 2 4 2 2 2 3" xfId="7978" xr:uid="{00000000-0005-0000-0000-00005E450000}"/>
    <cellStyle name="Normal 2 3 2 3 2 4 2 2 2 3 2" xfId="16124" xr:uid="{00000000-0005-0000-0000-00005F450000}"/>
    <cellStyle name="Normal 2 3 2 3 2 4 2 2 2 3 2 2" xfId="32420" xr:uid="{00000000-0005-0000-0000-000060450000}"/>
    <cellStyle name="Normal 2 3 2 3 2 4 2 2 2 3 3" xfId="24274" xr:uid="{00000000-0005-0000-0000-000061450000}"/>
    <cellStyle name="Normal 2 3 2 3 2 4 2 2 2 4" xfId="10825" xr:uid="{00000000-0005-0000-0000-000062450000}"/>
    <cellStyle name="Normal 2 3 2 3 2 4 2 2 2 4 2" xfId="27121" xr:uid="{00000000-0005-0000-0000-000063450000}"/>
    <cellStyle name="Normal 2 3 2 3 2 4 2 2 2 5" xfId="18975" xr:uid="{00000000-0005-0000-0000-000064450000}"/>
    <cellStyle name="Normal 2 3 2 3 2 4 2 2 3" xfId="3935" xr:uid="{00000000-0005-0000-0000-000065450000}"/>
    <cellStyle name="Normal 2 3 2 3 2 4 2 2 3 2" xfId="12081" xr:uid="{00000000-0005-0000-0000-000066450000}"/>
    <cellStyle name="Normal 2 3 2 3 2 4 2 2 3 2 2" xfId="28377" xr:uid="{00000000-0005-0000-0000-000067450000}"/>
    <cellStyle name="Normal 2 3 2 3 2 4 2 2 3 3" xfId="20231" xr:uid="{00000000-0005-0000-0000-000068450000}"/>
    <cellStyle name="Normal 2 3 2 3 2 4 2 2 4" xfId="6568" xr:uid="{00000000-0005-0000-0000-000069450000}"/>
    <cellStyle name="Normal 2 3 2 3 2 4 2 2 4 2" xfId="14714" xr:uid="{00000000-0005-0000-0000-00006A450000}"/>
    <cellStyle name="Normal 2 3 2 3 2 4 2 2 4 2 2" xfId="31010" xr:uid="{00000000-0005-0000-0000-00006B450000}"/>
    <cellStyle name="Normal 2 3 2 3 2 4 2 2 4 3" xfId="22864" xr:uid="{00000000-0005-0000-0000-00006C450000}"/>
    <cellStyle name="Normal 2 3 2 3 2 4 2 2 5" xfId="9415" xr:uid="{00000000-0005-0000-0000-00006D450000}"/>
    <cellStyle name="Normal 2 3 2 3 2 4 2 2 5 2" xfId="25711" xr:uid="{00000000-0005-0000-0000-00006E450000}"/>
    <cellStyle name="Normal 2 3 2 3 2 4 2 2 6" xfId="17565" xr:uid="{00000000-0005-0000-0000-00006F450000}"/>
    <cellStyle name="Normal 2 3 2 3 2 4 2 3" xfId="1974" xr:uid="{00000000-0005-0000-0000-000070450000}"/>
    <cellStyle name="Normal 2 3 2 3 2 4 2 3 2" xfId="4544" xr:uid="{00000000-0005-0000-0000-000071450000}"/>
    <cellStyle name="Normal 2 3 2 3 2 4 2 3 2 2" xfId="12690" xr:uid="{00000000-0005-0000-0000-000072450000}"/>
    <cellStyle name="Normal 2 3 2 3 2 4 2 3 2 2 2" xfId="28986" xr:uid="{00000000-0005-0000-0000-000073450000}"/>
    <cellStyle name="Normal 2 3 2 3 2 4 2 3 2 3" xfId="20840" xr:uid="{00000000-0005-0000-0000-000074450000}"/>
    <cellStyle name="Normal 2 3 2 3 2 4 2 3 3" xfId="7273" xr:uid="{00000000-0005-0000-0000-000075450000}"/>
    <cellStyle name="Normal 2 3 2 3 2 4 2 3 3 2" xfId="15419" xr:uid="{00000000-0005-0000-0000-000076450000}"/>
    <cellStyle name="Normal 2 3 2 3 2 4 2 3 3 2 2" xfId="31715" xr:uid="{00000000-0005-0000-0000-000077450000}"/>
    <cellStyle name="Normal 2 3 2 3 2 4 2 3 3 3" xfId="23569" xr:uid="{00000000-0005-0000-0000-000078450000}"/>
    <cellStyle name="Normal 2 3 2 3 2 4 2 3 4" xfId="10120" xr:uid="{00000000-0005-0000-0000-000079450000}"/>
    <cellStyle name="Normal 2 3 2 3 2 4 2 3 4 2" xfId="26416" xr:uid="{00000000-0005-0000-0000-00007A450000}"/>
    <cellStyle name="Normal 2 3 2 3 2 4 2 3 5" xfId="18270" xr:uid="{00000000-0005-0000-0000-00007B450000}"/>
    <cellStyle name="Normal 2 3 2 3 2 4 2 4" xfId="3326" xr:uid="{00000000-0005-0000-0000-00007C450000}"/>
    <cellStyle name="Normal 2 3 2 3 2 4 2 4 2" xfId="11472" xr:uid="{00000000-0005-0000-0000-00007D450000}"/>
    <cellStyle name="Normal 2 3 2 3 2 4 2 4 2 2" xfId="27768" xr:uid="{00000000-0005-0000-0000-00007E450000}"/>
    <cellStyle name="Normal 2 3 2 3 2 4 2 4 3" xfId="19622" xr:uid="{00000000-0005-0000-0000-00007F450000}"/>
    <cellStyle name="Normal 2 3 2 3 2 4 2 5" xfId="5863" xr:uid="{00000000-0005-0000-0000-000080450000}"/>
    <cellStyle name="Normal 2 3 2 3 2 4 2 5 2" xfId="14009" xr:uid="{00000000-0005-0000-0000-000081450000}"/>
    <cellStyle name="Normal 2 3 2 3 2 4 2 5 2 2" xfId="30305" xr:uid="{00000000-0005-0000-0000-000082450000}"/>
    <cellStyle name="Normal 2 3 2 3 2 4 2 5 3" xfId="22159" xr:uid="{00000000-0005-0000-0000-000083450000}"/>
    <cellStyle name="Normal 2 3 2 3 2 4 2 6" xfId="8710" xr:uid="{00000000-0005-0000-0000-000084450000}"/>
    <cellStyle name="Normal 2 3 2 3 2 4 2 6 2" xfId="25006" xr:uid="{00000000-0005-0000-0000-000085450000}"/>
    <cellStyle name="Normal 2 3 2 3 2 4 2 7" xfId="16860" xr:uid="{00000000-0005-0000-0000-000086450000}"/>
    <cellStyle name="Normal 2 3 2 3 2 4 3" xfId="925" xr:uid="{00000000-0005-0000-0000-000087450000}"/>
    <cellStyle name="Normal 2 3 2 3 2 4 3 2" xfId="2335" xr:uid="{00000000-0005-0000-0000-000088450000}"/>
    <cellStyle name="Normal 2 3 2 3 2 4 3 2 2" xfId="4857" xr:uid="{00000000-0005-0000-0000-000089450000}"/>
    <cellStyle name="Normal 2 3 2 3 2 4 3 2 2 2" xfId="13003" xr:uid="{00000000-0005-0000-0000-00008A450000}"/>
    <cellStyle name="Normal 2 3 2 3 2 4 3 2 2 2 2" xfId="29299" xr:uid="{00000000-0005-0000-0000-00008B450000}"/>
    <cellStyle name="Normal 2 3 2 3 2 4 3 2 2 3" xfId="21153" xr:uid="{00000000-0005-0000-0000-00008C450000}"/>
    <cellStyle name="Normal 2 3 2 3 2 4 3 2 3" xfId="7634" xr:uid="{00000000-0005-0000-0000-00008D450000}"/>
    <cellStyle name="Normal 2 3 2 3 2 4 3 2 3 2" xfId="15780" xr:uid="{00000000-0005-0000-0000-00008E450000}"/>
    <cellStyle name="Normal 2 3 2 3 2 4 3 2 3 2 2" xfId="32076" xr:uid="{00000000-0005-0000-0000-00008F450000}"/>
    <cellStyle name="Normal 2 3 2 3 2 4 3 2 3 3" xfId="23930" xr:uid="{00000000-0005-0000-0000-000090450000}"/>
    <cellStyle name="Normal 2 3 2 3 2 4 3 2 4" xfId="10481" xr:uid="{00000000-0005-0000-0000-000091450000}"/>
    <cellStyle name="Normal 2 3 2 3 2 4 3 2 4 2" xfId="26777" xr:uid="{00000000-0005-0000-0000-000092450000}"/>
    <cellStyle name="Normal 2 3 2 3 2 4 3 2 5" xfId="18631" xr:uid="{00000000-0005-0000-0000-000093450000}"/>
    <cellStyle name="Normal 2 3 2 3 2 4 3 3" xfId="3639" xr:uid="{00000000-0005-0000-0000-000094450000}"/>
    <cellStyle name="Normal 2 3 2 3 2 4 3 3 2" xfId="11785" xr:uid="{00000000-0005-0000-0000-000095450000}"/>
    <cellStyle name="Normal 2 3 2 3 2 4 3 3 2 2" xfId="28081" xr:uid="{00000000-0005-0000-0000-000096450000}"/>
    <cellStyle name="Normal 2 3 2 3 2 4 3 3 3" xfId="19935" xr:uid="{00000000-0005-0000-0000-000097450000}"/>
    <cellStyle name="Normal 2 3 2 3 2 4 3 4" xfId="6224" xr:uid="{00000000-0005-0000-0000-000098450000}"/>
    <cellStyle name="Normal 2 3 2 3 2 4 3 4 2" xfId="14370" xr:uid="{00000000-0005-0000-0000-000099450000}"/>
    <cellStyle name="Normal 2 3 2 3 2 4 3 4 2 2" xfId="30666" xr:uid="{00000000-0005-0000-0000-00009A450000}"/>
    <cellStyle name="Normal 2 3 2 3 2 4 3 4 3" xfId="22520" xr:uid="{00000000-0005-0000-0000-00009B450000}"/>
    <cellStyle name="Normal 2 3 2 3 2 4 3 5" xfId="9071" xr:uid="{00000000-0005-0000-0000-00009C450000}"/>
    <cellStyle name="Normal 2 3 2 3 2 4 3 5 2" xfId="25367" xr:uid="{00000000-0005-0000-0000-00009D450000}"/>
    <cellStyle name="Normal 2 3 2 3 2 4 3 6" xfId="17221" xr:uid="{00000000-0005-0000-0000-00009E450000}"/>
    <cellStyle name="Normal 2 3 2 3 2 4 4" xfId="1630" xr:uid="{00000000-0005-0000-0000-00009F450000}"/>
    <cellStyle name="Normal 2 3 2 3 2 4 4 2" xfId="4248" xr:uid="{00000000-0005-0000-0000-0000A0450000}"/>
    <cellStyle name="Normal 2 3 2 3 2 4 4 2 2" xfId="12394" xr:uid="{00000000-0005-0000-0000-0000A1450000}"/>
    <cellStyle name="Normal 2 3 2 3 2 4 4 2 2 2" xfId="28690" xr:uid="{00000000-0005-0000-0000-0000A2450000}"/>
    <cellStyle name="Normal 2 3 2 3 2 4 4 2 3" xfId="20544" xr:uid="{00000000-0005-0000-0000-0000A3450000}"/>
    <cellStyle name="Normal 2 3 2 3 2 4 4 3" xfId="6929" xr:uid="{00000000-0005-0000-0000-0000A4450000}"/>
    <cellStyle name="Normal 2 3 2 3 2 4 4 3 2" xfId="15075" xr:uid="{00000000-0005-0000-0000-0000A5450000}"/>
    <cellStyle name="Normal 2 3 2 3 2 4 4 3 2 2" xfId="31371" xr:uid="{00000000-0005-0000-0000-0000A6450000}"/>
    <cellStyle name="Normal 2 3 2 3 2 4 4 3 3" xfId="23225" xr:uid="{00000000-0005-0000-0000-0000A7450000}"/>
    <cellStyle name="Normal 2 3 2 3 2 4 4 4" xfId="9776" xr:uid="{00000000-0005-0000-0000-0000A8450000}"/>
    <cellStyle name="Normal 2 3 2 3 2 4 4 4 2" xfId="26072" xr:uid="{00000000-0005-0000-0000-0000A9450000}"/>
    <cellStyle name="Normal 2 3 2 3 2 4 4 5" xfId="17926" xr:uid="{00000000-0005-0000-0000-0000AA450000}"/>
    <cellStyle name="Normal 2 3 2 3 2 4 5" xfId="3030" xr:uid="{00000000-0005-0000-0000-0000AB450000}"/>
    <cellStyle name="Normal 2 3 2 3 2 4 5 2" xfId="11176" xr:uid="{00000000-0005-0000-0000-0000AC450000}"/>
    <cellStyle name="Normal 2 3 2 3 2 4 5 2 2" xfId="27472" xr:uid="{00000000-0005-0000-0000-0000AD450000}"/>
    <cellStyle name="Normal 2 3 2 3 2 4 5 3" xfId="19326" xr:uid="{00000000-0005-0000-0000-0000AE450000}"/>
    <cellStyle name="Normal 2 3 2 3 2 4 6" xfId="5519" xr:uid="{00000000-0005-0000-0000-0000AF450000}"/>
    <cellStyle name="Normal 2 3 2 3 2 4 6 2" xfId="13665" xr:uid="{00000000-0005-0000-0000-0000B0450000}"/>
    <cellStyle name="Normal 2 3 2 3 2 4 6 2 2" xfId="29961" xr:uid="{00000000-0005-0000-0000-0000B1450000}"/>
    <cellStyle name="Normal 2 3 2 3 2 4 6 3" xfId="21815" xr:uid="{00000000-0005-0000-0000-0000B2450000}"/>
    <cellStyle name="Normal 2 3 2 3 2 4 7" xfId="8366" xr:uid="{00000000-0005-0000-0000-0000B3450000}"/>
    <cellStyle name="Normal 2 3 2 3 2 4 7 2" xfId="24662" xr:uid="{00000000-0005-0000-0000-0000B4450000}"/>
    <cellStyle name="Normal 2 3 2 3 2 4 8" xfId="16516" xr:uid="{00000000-0005-0000-0000-0000B5450000}"/>
    <cellStyle name="Normal 2 3 2 3 2 5" xfId="300" xr:uid="{00000000-0005-0000-0000-0000B6450000}"/>
    <cellStyle name="Normal 2 3 2 3 2 5 2" xfId="644" xr:uid="{00000000-0005-0000-0000-0000B7450000}"/>
    <cellStyle name="Normal 2 3 2 3 2 5 2 2" xfId="1350" xr:uid="{00000000-0005-0000-0000-0000B8450000}"/>
    <cellStyle name="Normal 2 3 2 3 2 5 2 2 2" xfId="2760" xr:uid="{00000000-0005-0000-0000-0000B9450000}"/>
    <cellStyle name="Normal 2 3 2 3 2 5 2 2 2 2" xfId="5227" xr:uid="{00000000-0005-0000-0000-0000BA450000}"/>
    <cellStyle name="Normal 2 3 2 3 2 5 2 2 2 2 2" xfId="13373" xr:uid="{00000000-0005-0000-0000-0000BB450000}"/>
    <cellStyle name="Normal 2 3 2 3 2 5 2 2 2 2 2 2" xfId="29669" xr:uid="{00000000-0005-0000-0000-0000BC450000}"/>
    <cellStyle name="Normal 2 3 2 3 2 5 2 2 2 2 3" xfId="21523" xr:uid="{00000000-0005-0000-0000-0000BD450000}"/>
    <cellStyle name="Normal 2 3 2 3 2 5 2 2 2 3" xfId="8059" xr:uid="{00000000-0005-0000-0000-0000BE450000}"/>
    <cellStyle name="Normal 2 3 2 3 2 5 2 2 2 3 2" xfId="16205" xr:uid="{00000000-0005-0000-0000-0000BF450000}"/>
    <cellStyle name="Normal 2 3 2 3 2 5 2 2 2 3 2 2" xfId="32501" xr:uid="{00000000-0005-0000-0000-0000C0450000}"/>
    <cellStyle name="Normal 2 3 2 3 2 5 2 2 2 3 3" xfId="24355" xr:uid="{00000000-0005-0000-0000-0000C1450000}"/>
    <cellStyle name="Normal 2 3 2 3 2 5 2 2 2 4" xfId="10906" xr:uid="{00000000-0005-0000-0000-0000C2450000}"/>
    <cellStyle name="Normal 2 3 2 3 2 5 2 2 2 4 2" xfId="27202" xr:uid="{00000000-0005-0000-0000-0000C3450000}"/>
    <cellStyle name="Normal 2 3 2 3 2 5 2 2 2 5" xfId="19056" xr:uid="{00000000-0005-0000-0000-0000C4450000}"/>
    <cellStyle name="Normal 2 3 2 3 2 5 2 2 3" xfId="4009" xr:uid="{00000000-0005-0000-0000-0000C5450000}"/>
    <cellStyle name="Normal 2 3 2 3 2 5 2 2 3 2" xfId="12155" xr:uid="{00000000-0005-0000-0000-0000C6450000}"/>
    <cellStyle name="Normal 2 3 2 3 2 5 2 2 3 2 2" xfId="28451" xr:uid="{00000000-0005-0000-0000-0000C7450000}"/>
    <cellStyle name="Normal 2 3 2 3 2 5 2 2 3 3" xfId="20305" xr:uid="{00000000-0005-0000-0000-0000C8450000}"/>
    <cellStyle name="Normal 2 3 2 3 2 5 2 2 4" xfId="6649" xr:uid="{00000000-0005-0000-0000-0000C9450000}"/>
    <cellStyle name="Normal 2 3 2 3 2 5 2 2 4 2" xfId="14795" xr:uid="{00000000-0005-0000-0000-0000CA450000}"/>
    <cellStyle name="Normal 2 3 2 3 2 5 2 2 4 2 2" xfId="31091" xr:uid="{00000000-0005-0000-0000-0000CB450000}"/>
    <cellStyle name="Normal 2 3 2 3 2 5 2 2 4 3" xfId="22945" xr:uid="{00000000-0005-0000-0000-0000CC450000}"/>
    <cellStyle name="Normal 2 3 2 3 2 5 2 2 5" xfId="9496" xr:uid="{00000000-0005-0000-0000-0000CD450000}"/>
    <cellStyle name="Normal 2 3 2 3 2 5 2 2 5 2" xfId="25792" xr:uid="{00000000-0005-0000-0000-0000CE450000}"/>
    <cellStyle name="Normal 2 3 2 3 2 5 2 2 6" xfId="17646" xr:uid="{00000000-0005-0000-0000-0000CF450000}"/>
    <cellStyle name="Normal 2 3 2 3 2 5 2 3" xfId="2055" xr:uid="{00000000-0005-0000-0000-0000D0450000}"/>
    <cellStyle name="Normal 2 3 2 3 2 5 2 3 2" xfId="4618" xr:uid="{00000000-0005-0000-0000-0000D1450000}"/>
    <cellStyle name="Normal 2 3 2 3 2 5 2 3 2 2" xfId="12764" xr:uid="{00000000-0005-0000-0000-0000D2450000}"/>
    <cellStyle name="Normal 2 3 2 3 2 5 2 3 2 2 2" xfId="29060" xr:uid="{00000000-0005-0000-0000-0000D3450000}"/>
    <cellStyle name="Normal 2 3 2 3 2 5 2 3 2 3" xfId="20914" xr:uid="{00000000-0005-0000-0000-0000D4450000}"/>
    <cellStyle name="Normal 2 3 2 3 2 5 2 3 3" xfId="7354" xr:uid="{00000000-0005-0000-0000-0000D5450000}"/>
    <cellStyle name="Normal 2 3 2 3 2 5 2 3 3 2" xfId="15500" xr:uid="{00000000-0005-0000-0000-0000D6450000}"/>
    <cellStyle name="Normal 2 3 2 3 2 5 2 3 3 2 2" xfId="31796" xr:uid="{00000000-0005-0000-0000-0000D7450000}"/>
    <cellStyle name="Normal 2 3 2 3 2 5 2 3 3 3" xfId="23650" xr:uid="{00000000-0005-0000-0000-0000D8450000}"/>
    <cellStyle name="Normal 2 3 2 3 2 5 2 3 4" xfId="10201" xr:uid="{00000000-0005-0000-0000-0000D9450000}"/>
    <cellStyle name="Normal 2 3 2 3 2 5 2 3 4 2" xfId="26497" xr:uid="{00000000-0005-0000-0000-0000DA450000}"/>
    <cellStyle name="Normal 2 3 2 3 2 5 2 3 5" xfId="18351" xr:uid="{00000000-0005-0000-0000-0000DB450000}"/>
    <cellStyle name="Normal 2 3 2 3 2 5 2 4" xfId="3400" xr:uid="{00000000-0005-0000-0000-0000DC450000}"/>
    <cellStyle name="Normal 2 3 2 3 2 5 2 4 2" xfId="11546" xr:uid="{00000000-0005-0000-0000-0000DD450000}"/>
    <cellStyle name="Normal 2 3 2 3 2 5 2 4 2 2" xfId="27842" xr:uid="{00000000-0005-0000-0000-0000DE450000}"/>
    <cellStyle name="Normal 2 3 2 3 2 5 2 4 3" xfId="19696" xr:uid="{00000000-0005-0000-0000-0000DF450000}"/>
    <cellStyle name="Normal 2 3 2 3 2 5 2 5" xfId="5944" xr:uid="{00000000-0005-0000-0000-0000E0450000}"/>
    <cellStyle name="Normal 2 3 2 3 2 5 2 5 2" xfId="14090" xr:uid="{00000000-0005-0000-0000-0000E1450000}"/>
    <cellStyle name="Normal 2 3 2 3 2 5 2 5 2 2" xfId="30386" xr:uid="{00000000-0005-0000-0000-0000E2450000}"/>
    <cellStyle name="Normal 2 3 2 3 2 5 2 5 3" xfId="22240" xr:uid="{00000000-0005-0000-0000-0000E3450000}"/>
    <cellStyle name="Normal 2 3 2 3 2 5 2 6" xfId="8791" xr:uid="{00000000-0005-0000-0000-0000E4450000}"/>
    <cellStyle name="Normal 2 3 2 3 2 5 2 6 2" xfId="25087" xr:uid="{00000000-0005-0000-0000-0000E5450000}"/>
    <cellStyle name="Normal 2 3 2 3 2 5 2 7" xfId="16941" xr:uid="{00000000-0005-0000-0000-0000E6450000}"/>
    <cellStyle name="Normal 2 3 2 3 2 5 3" xfId="1006" xr:uid="{00000000-0005-0000-0000-0000E7450000}"/>
    <cellStyle name="Normal 2 3 2 3 2 5 3 2" xfId="2416" xr:uid="{00000000-0005-0000-0000-0000E8450000}"/>
    <cellStyle name="Normal 2 3 2 3 2 5 3 2 2" xfId="4931" xr:uid="{00000000-0005-0000-0000-0000E9450000}"/>
    <cellStyle name="Normal 2 3 2 3 2 5 3 2 2 2" xfId="13077" xr:uid="{00000000-0005-0000-0000-0000EA450000}"/>
    <cellStyle name="Normal 2 3 2 3 2 5 3 2 2 2 2" xfId="29373" xr:uid="{00000000-0005-0000-0000-0000EB450000}"/>
    <cellStyle name="Normal 2 3 2 3 2 5 3 2 2 3" xfId="21227" xr:uid="{00000000-0005-0000-0000-0000EC450000}"/>
    <cellStyle name="Normal 2 3 2 3 2 5 3 2 3" xfId="7715" xr:uid="{00000000-0005-0000-0000-0000ED450000}"/>
    <cellStyle name="Normal 2 3 2 3 2 5 3 2 3 2" xfId="15861" xr:uid="{00000000-0005-0000-0000-0000EE450000}"/>
    <cellStyle name="Normal 2 3 2 3 2 5 3 2 3 2 2" xfId="32157" xr:uid="{00000000-0005-0000-0000-0000EF450000}"/>
    <cellStyle name="Normal 2 3 2 3 2 5 3 2 3 3" xfId="24011" xr:uid="{00000000-0005-0000-0000-0000F0450000}"/>
    <cellStyle name="Normal 2 3 2 3 2 5 3 2 4" xfId="10562" xr:uid="{00000000-0005-0000-0000-0000F1450000}"/>
    <cellStyle name="Normal 2 3 2 3 2 5 3 2 4 2" xfId="26858" xr:uid="{00000000-0005-0000-0000-0000F2450000}"/>
    <cellStyle name="Normal 2 3 2 3 2 5 3 2 5" xfId="18712" xr:uid="{00000000-0005-0000-0000-0000F3450000}"/>
    <cellStyle name="Normal 2 3 2 3 2 5 3 3" xfId="3713" xr:uid="{00000000-0005-0000-0000-0000F4450000}"/>
    <cellStyle name="Normal 2 3 2 3 2 5 3 3 2" xfId="11859" xr:uid="{00000000-0005-0000-0000-0000F5450000}"/>
    <cellStyle name="Normal 2 3 2 3 2 5 3 3 2 2" xfId="28155" xr:uid="{00000000-0005-0000-0000-0000F6450000}"/>
    <cellStyle name="Normal 2 3 2 3 2 5 3 3 3" xfId="20009" xr:uid="{00000000-0005-0000-0000-0000F7450000}"/>
    <cellStyle name="Normal 2 3 2 3 2 5 3 4" xfId="6305" xr:uid="{00000000-0005-0000-0000-0000F8450000}"/>
    <cellStyle name="Normal 2 3 2 3 2 5 3 4 2" xfId="14451" xr:uid="{00000000-0005-0000-0000-0000F9450000}"/>
    <cellStyle name="Normal 2 3 2 3 2 5 3 4 2 2" xfId="30747" xr:uid="{00000000-0005-0000-0000-0000FA450000}"/>
    <cellStyle name="Normal 2 3 2 3 2 5 3 4 3" xfId="22601" xr:uid="{00000000-0005-0000-0000-0000FB450000}"/>
    <cellStyle name="Normal 2 3 2 3 2 5 3 5" xfId="9152" xr:uid="{00000000-0005-0000-0000-0000FC450000}"/>
    <cellStyle name="Normal 2 3 2 3 2 5 3 5 2" xfId="25448" xr:uid="{00000000-0005-0000-0000-0000FD450000}"/>
    <cellStyle name="Normal 2 3 2 3 2 5 3 6" xfId="17302" xr:uid="{00000000-0005-0000-0000-0000FE450000}"/>
    <cellStyle name="Normal 2 3 2 3 2 5 4" xfId="1711" xr:uid="{00000000-0005-0000-0000-0000FF450000}"/>
    <cellStyle name="Normal 2 3 2 3 2 5 4 2" xfId="4322" xr:uid="{00000000-0005-0000-0000-000000460000}"/>
    <cellStyle name="Normal 2 3 2 3 2 5 4 2 2" xfId="12468" xr:uid="{00000000-0005-0000-0000-000001460000}"/>
    <cellStyle name="Normal 2 3 2 3 2 5 4 2 2 2" xfId="28764" xr:uid="{00000000-0005-0000-0000-000002460000}"/>
    <cellStyle name="Normal 2 3 2 3 2 5 4 2 3" xfId="20618" xr:uid="{00000000-0005-0000-0000-000003460000}"/>
    <cellStyle name="Normal 2 3 2 3 2 5 4 3" xfId="7010" xr:uid="{00000000-0005-0000-0000-000004460000}"/>
    <cellStyle name="Normal 2 3 2 3 2 5 4 3 2" xfId="15156" xr:uid="{00000000-0005-0000-0000-000005460000}"/>
    <cellStyle name="Normal 2 3 2 3 2 5 4 3 2 2" xfId="31452" xr:uid="{00000000-0005-0000-0000-000006460000}"/>
    <cellStyle name="Normal 2 3 2 3 2 5 4 3 3" xfId="23306" xr:uid="{00000000-0005-0000-0000-000007460000}"/>
    <cellStyle name="Normal 2 3 2 3 2 5 4 4" xfId="9857" xr:uid="{00000000-0005-0000-0000-000008460000}"/>
    <cellStyle name="Normal 2 3 2 3 2 5 4 4 2" xfId="26153" xr:uid="{00000000-0005-0000-0000-000009460000}"/>
    <cellStyle name="Normal 2 3 2 3 2 5 4 5" xfId="18007" xr:uid="{00000000-0005-0000-0000-00000A460000}"/>
    <cellStyle name="Normal 2 3 2 3 2 5 5" xfId="3104" xr:uid="{00000000-0005-0000-0000-00000B460000}"/>
    <cellStyle name="Normal 2 3 2 3 2 5 5 2" xfId="11250" xr:uid="{00000000-0005-0000-0000-00000C460000}"/>
    <cellStyle name="Normal 2 3 2 3 2 5 5 2 2" xfId="27546" xr:uid="{00000000-0005-0000-0000-00000D460000}"/>
    <cellStyle name="Normal 2 3 2 3 2 5 5 3" xfId="19400" xr:uid="{00000000-0005-0000-0000-00000E460000}"/>
    <cellStyle name="Normal 2 3 2 3 2 5 6" xfId="5600" xr:uid="{00000000-0005-0000-0000-00000F460000}"/>
    <cellStyle name="Normal 2 3 2 3 2 5 6 2" xfId="13746" xr:uid="{00000000-0005-0000-0000-000010460000}"/>
    <cellStyle name="Normal 2 3 2 3 2 5 6 2 2" xfId="30042" xr:uid="{00000000-0005-0000-0000-000011460000}"/>
    <cellStyle name="Normal 2 3 2 3 2 5 6 3" xfId="21896" xr:uid="{00000000-0005-0000-0000-000012460000}"/>
    <cellStyle name="Normal 2 3 2 3 2 5 7" xfId="8447" xr:uid="{00000000-0005-0000-0000-000013460000}"/>
    <cellStyle name="Normal 2 3 2 3 2 5 7 2" xfId="24743" xr:uid="{00000000-0005-0000-0000-000014460000}"/>
    <cellStyle name="Normal 2 3 2 3 2 5 8" xfId="16597" xr:uid="{00000000-0005-0000-0000-000015460000}"/>
    <cellStyle name="Normal 2 3 2 3 2 6" xfId="390" xr:uid="{00000000-0005-0000-0000-000016460000}"/>
    <cellStyle name="Normal 2 3 2 3 2 6 2" xfId="1096" xr:uid="{00000000-0005-0000-0000-000017460000}"/>
    <cellStyle name="Normal 2 3 2 3 2 6 2 2" xfId="2506" xr:uid="{00000000-0005-0000-0000-000018460000}"/>
    <cellStyle name="Normal 2 3 2 3 2 6 2 2 2" xfId="5005" xr:uid="{00000000-0005-0000-0000-000019460000}"/>
    <cellStyle name="Normal 2 3 2 3 2 6 2 2 2 2" xfId="13151" xr:uid="{00000000-0005-0000-0000-00001A460000}"/>
    <cellStyle name="Normal 2 3 2 3 2 6 2 2 2 2 2" xfId="29447" xr:uid="{00000000-0005-0000-0000-00001B460000}"/>
    <cellStyle name="Normal 2 3 2 3 2 6 2 2 2 3" xfId="21301" xr:uid="{00000000-0005-0000-0000-00001C460000}"/>
    <cellStyle name="Normal 2 3 2 3 2 6 2 2 3" xfId="7805" xr:uid="{00000000-0005-0000-0000-00001D460000}"/>
    <cellStyle name="Normal 2 3 2 3 2 6 2 2 3 2" xfId="15951" xr:uid="{00000000-0005-0000-0000-00001E460000}"/>
    <cellStyle name="Normal 2 3 2 3 2 6 2 2 3 2 2" xfId="32247" xr:uid="{00000000-0005-0000-0000-00001F460000}"/>
    <cellStyle name="Normal 2 3 2 3 2 6 2 2 3 3" xfId="24101" xr:uid="{00000000-0005-0000-0000-000020460000}"/>
    <cellStyle name="Normal 2 3 2 3 2 6 2 2 4" xfId="10652" xr:uid="{00000000-0005-0000-0000-000021460000}"/>
    <cellStyle name="Normal 2 3 2 3 2 6 2 2 4 2" xfId="26948" xr:uid="{00000000-0005-0000-0000-000022460000}"/>
    <cellStyle name="Normal 2 3 2 3 2 6 2 2 5" xfId="18802" xr:uid="{00000000-0005-0000-0000-000023460000}"/>
    <cellStyle name="Normal 2 3 2 3 2 6 2 3" xfId="3787" xr:uid="{00000000-0005-0000-0000-000024460000}"/>
    <cellStyle name="Normal 2 3 2 3 2 6 2 3 2" xfId="11933" xr:uid="{00000000-0005-0000-0000-000025460000}"/>
    <cellStyle name="Normal 2 3 2 3 2 6 2 3 2 2" xfId="28229" xr:uid="{00000000-0005-0000-0000-000026460000}"/>
    <cellStyle name="Normal 2 3 2 3 2 6 2 3 3" xfId="20083" xr:uid="{00000000-0005-0000-0000-000027460000}"/>
    <cellStyle name="Normal 2 3 2 3 2 6 2 4" xfId="6395" xr:uid="{00000000-0005-0000-0000-000028460000}"/>
    <cellStyle name="Normal 2 3 2 3 2 6 2 4 2" xfId="14541" xr:uid="{00000000-0005-0000-0000-000029460000}"/>
    <cellStyle name="Normal 2 3 2 3 2 6 2 4 2 2" xfId="30837" xr:uid="{00000000-0005-0000-0000-00002A460000}"/>
    <cellStyle name="Normal 2 3 2 3 2 6 2 4 3" xfId="22691" xr:uid="{00000000-0005-0000-0000-00002B460000}"/>
    <cellStyle name="Normal 2 3 2 3 2 6 2 5" xfId="9242" xr:uid="{00000000-0005-0000-0000-00002C460000}"/>
    <cellStyle name="Normal 2 3 2 3 2 6 2 5 2" xfId="25538" xr:uid="{00000000-0005-0000-0000-00002D460000}"/>
    <cellStyle name="Normal 2 3 2 3 2 6 2 6" xfId="17392" xr:uid="{00000000-0005-0000-0000-00002E460000}"/>
    <cellStyle name="Normal 2 3 2 3 2 6 3" xfId="1801" xr:uid="{00000000-0005-0000-0000-00002F460000}"/>
    <cellStyle name="Normal 2 3 2 3 2 6 3 2" xfId="4396" xr:uid="{00000000-0005-0000-0000-000030460000}"/>
    <cellStyle name="Normal 2 3 2 3 2 6 3 2 2" xfId="12542" xr:uid="{00000000-0005-0000-0000-000031460000}"/>
    <cellStyle name="Normal 2 3 2 3 2 6 3 2 2 2" xfId="28838" xr:uid="{00000000-0005-0000-0000-000032460000}"/>
    <cellStyle name="Normal 2 3 2 3 2 6 3 2 3" xfId="20692" xr:uid="{00000000-0005-0000-0000-000033460000}"/>
    <cellStyle name="Normal 2 3 2 3 2 6 3 3" xfId="7100" xr:uid="{00000000-0005-0000-0000-000034460000}"/>
    <cellStyle name="Normal 2 3 2 3 2 6 3 3 2" xfId="15246" xr:uid="{00000000-0005-0000-0000-000035460000}"/>
    <cellStyle name="Normal 2 3 2 3 2 6 3 3 2 2" xfId="31542" xr:uid="{00000000-0005-0000-0000-000036460000}"/>
    <cellStyle name="Normal 2 3 2 3 2 6 3 3 3" xfId="23396" xr:uid="{00000000-0005-0000-0000-000037460000}"/>
    <cellStyle name="Normal 2 3 2 3 2 6 3 4" xfId="9947" xr:uid="{00000000-0005-0000-0000-000038460000}"/>
    <cellStyle name="Normal 2 3 2 3 2 6 3 4 2" xfId="26243" xr:uid="{00000000-0005-0000-0000-000039460000}"/>
    <cellStyle name="Normal 2 3 2 3 2 6 3 5" xfId="18097" xr:uid="{00000000-0005-0000-0000-00003A460000}"/>
    <cellStyle name="Normal 2 3 2 3 2 6 4" xfId="3178" xr:uid="{00000000-0005-0000-0000-00003B460000}"/>
    <cellStyle name="Normal 2 3 2 3 2 6 4 2" xfId="11324" xr:uid="{00000000-0005-0000-0000-00003C460000}"/>
    <cellStyle name="Normal 2 3 2 3 2 6 4 2 2" xfId="27620" xr:uid="{00000000-0005-0000-0000-00003D460000}"/>
    <cellStyle name="Normal 2 3 2 3 2 6 4 3" xfId="19474" xr:uid="{00000000-0005-0000-0000-00003E460000}"/>
    <cellStyle name="Normal 2 3 2 3 2 6 5" xfId="5690" xr:uid="{00000000-0005-0000-0000-00003F460000}"/>
    <cellStyle name="Normal 2 3 2 3 2 6 5 2" xfId="13836" xr:uid="{00000000-0005-0000-0000-000040460000}"/>
    <cellStyle name="Normal 2 3 2 3 2 6 5 2 2" xfId="30132" xr:uid="{00000000-0005-0000-0000-000041460000}"/>
    <cellStyle name="Normal 2 3 2 3 2 6 5 3" xfId="21986" xr:uid="{00000000-0005-0000-0000-000042460000}"/>
    <cellStyle name="Normal 2 3 2 3 2 6 6" xfId="8537" xr:uid="{00000000-0005-0000-0000-000043460000}"/>
    <cellStyle name="Normal 2 3 2 3 2 6 6 2" xfId="24833" xr:uid="{00000000-0005-0000-0000-000044460000}"/>
    <cellStyle name="Normal 2 3 2 3 2 6 7" xfId="16687" xr:uid="{00000000-0005-0000-0000-000045460000}"/>
    <cellStyle name="Normal 2 3 2 3 2 7" xfId="752" xr:uid="{00000000-0005-0000-0000-000046460000}"/>
    <cellStyle name="Normal 2 3 2 3 2 7 2" xfId="2162" xr:uid="{00000000-0005-0000-0000-000047460000}"/>
    <cellStyle name="Normal 2 3 2 3 2 7 2 2" xfId="4709" xr:uid="{00000000-0005-0000-0000-000048460000}"/>
    <cellStyle name="Normal 2 3 2 3 2 7 2 2 2" xfId="12855" xr:uid="{00000000-0005-0000-0000-000049460000}"/>
    <cellStyle name="Normal 2 3 2 3 2 7 2 2 2 2" xfId="29151" xr:uid="{00000000-0005-0000-0000-00004A460000}"/>
    <cellStyle name="Normal 2 3 2 3 2 7 2 2 3" xfId="21005" xr:uid="{00000000-0005-0000-0000-00004B460000}"/>
    <cellStyle name="Normal 2 3 2 3 2 7 2 3" xfId="7461" xr:uid="{00000000-0005-0000-0000-00004C460000}"/>
    <cellStyle name="Normal 2 3 2 3 2 7 2 3 2" xfId="15607" xr:uid="{00000000-0005-0000-0000-00004D460000}"/>
    <cellStyle name="Normal 2 3 2 3 2 7 2 3 2 2" xfId="31903" xr:uid="{00000000-0005-0000-0000-00004E460000}"/>
    <cellStyle name="Normal 2 3 2 3 2 7 2 3 3" xfId="23757" xr:uid="{00000000-0005-0000-0000-00004F460000}"/>
    <cellStyle name="Normal 2 3 2 3 2 7 2 4" xfId="10308" xr:uid="{00000000-0005-0000-0000-000050460000}"/>
    <cellStyle name="Normal 2 3 2 3 2 7 2 4 2" xfId="26604" xr:uid="{00000000-0005-0000-0000-000051460000}"/>
    <cellStyle name="Normal 2 3 2 3 2 7 2 5" xfId="18458" xr:uid="{00000000-0005-0000-0000-000052460000}"/>
    <cellStyle name="Normal 2 3 2 3 2 7 3" xfId="3491" xr:uid="{00000000-0005-0000-0000-000053460000}"/>
    <cellStyle name="Normal 2 3 2 3 2 7 3 2" xfId="11637" xr:uid="{00000000-0005-0000-0000-000054460000}"/>
    <cellStyle name="Normal 2 3 2 3 2 7 3 2 2" xfId="27933" xr:uid="{00000000-0005-0000-0000-000055460000}"/>
    <cellStyle name="Normal 2 3 2 3 2 7 3 3" xfId="19787" xr:uid="{00000000-0005-0000-0000-000056460000}"/>
    <cellStyle name="Normal 2 3 2 3 2 7 4" xfId="6051" xr:uid="{00000000-0005-0000-0000-000057460000}"/>
    <cellStyle name="Normal 2 3 2 3 2 7 4 2" xfId="14197" xr:uid="{00000000-0005-0000-0000-000058460000}"/>
    <cellStyle name="Normal 2 3 2 3 2 7 4 2 2" xfId="30493" xr:uid="{00000000-0005-0000-0000-000059460000}"/>
    <cellStyle name="Normal 2 3 2 3 2 7 4 3" xfId="22347" xr:uid="{00000000-0005-0000-0000-00005A460000}"/>
    <cellStyle name="Normal 2 3 2 3 2 7 5" xfId="8898" xr:uid="{00000000-0005-0000-0000-00005B460000}"/>
    <cellStyle name="Normal 2 3 2 3 2 7 5 2" xfId="25194" xr:uid="{00000000-0005-0000-0000-00005C460000}"/>
    <cellStyle name="Normal 2 3 2 3 2 7 6" xfId="17048" xr:uid="{00000000-0005-0000-0000-00005D460000}"/>
    <cellStyle name="Normal 2 3 2 3 2 8" xfId="1457" xr:uid="{00000000-0005-0000-0000-00005E460000}"/>
    <cellStyle name="Normal 2 3 2 3 2 8 2" xfId="4100" xr:uid="{00000000-0005-0000-0000-00005F460000}"/>
    <cellStyle name="Normal 2 3 2 3 2 8 2 2" xfId="12246" xr:uid="{00000000-0005-0000-0000-000060460000}"/>
    <cellStyle name="Normal 2 3 2 3 2 8 2 2 2" xfId="28542" xr:uid="{00000000-0005-0000-0000-000061460000}"/>
    <cellStyle name="Normal 2 3 2 3 2 8 2 3" xfId="20396" xr:uid="{00000000-0005-0000-0000-000062460000}"/>
    <cellStyle name="Normal 2 3 2 3 2 8 3" xfId="6756" xr:uid="{00000000-0005-0000-0000-000063460000}"/>
    <cellStyle name="Normal 2 3 2 3 2 8 3 2" xfId="14902" xr:uid="{00000000-0005-0000-0000-000064460000}"/>
    <cellStyle name="Normal 2 3 2 3 2 8 3 2 2" xfId="31198" xr:uid="{00000000-0005-0000-0000-000065460000}"/>
    <cellStyle name="Normal 2 3 2 3 2 8 3 3" xfId="23052" xr:uid="{00000000-0005-0000-0000-000066460000}"/>
    <cellStyle name="Normal 2 3 2 3 2 8 4" xfId="9603" xr:uid="{00000000-0005-0000-0000-000067460000}"/>
    <cellStyle name="Normal 2 3 2 3 2 8 4 2" xfId="25899" xr:uid="{00000000-0005-0000-0000-000068460000}"/>
    <cellStyle name="Normal 2 3 2 3 2 8 5" xfId="17753" xr:uid="{00000000-0005-0000-0000-000069460000}"/>
    <cellStyle name="Normal 2 3 2 3 2 9" xfId="2882" xr:uid="{00000000-0005-0000-0000-00006A460000}"/>
    <cellStyle name="Normal 2 3 2 3 2 9 2" xfId="11028" xr:uid="{00000000-0005-0000-0000-00006B460000}"/>
    <cellStyle name="Normal 2 3 2 3 2 9 2 2" xfId="27324" xr:uid="{00000000-0005-0000-0000-00006C460000}"/>
    <cellStyle name="Normal 2 3 2 3 2 9 3" xfId="19178" xr:uid="{00000000-0005-0000-0000-00006D460000}"/>
    <cellStyle name="Normal 2 3 2 3 3" xfId="68" xr:uid="{00000000-0005-0000-0000-00006E460000}"/>
    <cellStyle name="Normal 2 3 2 3 3 10" xfId="8215" xr:uid="{00000000-0005-0000-0000-00006F460000}"/>
    <cellStyle name="Normal 2 3 2 3 3 10 2" xfId="24511" xr:uid="{00000000-0005-0000-0000-000070460000}"/>
    <cellStyle name="Normal 2 3 2 3 3 11" xfId="16365" xr:uid="{00000000-0005-0000-0000-000071460000}"/>
    <cellStyle name="Normal 2 3 2 3 3 2" xfId="158" xr:uid="{00000000-0005-0000-0000-000072460000}"/>
    <cellStyle name="Normal 2 3 2 3 3 2 2" xfId="502" xr:uid="{00000000-0005-0000-0000-000073460000}"/>
    <cellStyle name="Normal 2 3 2 3 3 2 2 2" xfId="1208" xr:uid="{00000000-0005-0000-0000-000074460000}"/>
    <cellStyle name="Normal 2 3 2 3 3 2 2 2 2" xfId="2618" xr:uid="{00000000-0005-0000-0000-000075460000}"/>
    <cellStyle name="Normal 2 3 2 3 3 2 2 2 2 2" xfId="5097" xr:uid="{00000000-0005-0000-0000-000076460000}"/>
    <cellStyle name="Normal 2 3 2 3 3 2 2 2 2 2 2" xfId="13243" xr:uid="{00000000-0005-0000-0000-000077460000}"/>
    <cellStyle name="Normal 2 3 2 3 3 2 2 2 2 2 2 2" xfId="29539" xr:uid="{00000000-0005-0000-0000-000078460000}"/>
    <cellStyle name="Normal 2 3 2 3 3 2 2 2 2 2 3" xfId="21393" xr:uid="{00000000-0005-0000-0000-000079460000}"/>
    <cellStyle name="Normal 2 3 2 3 3 2 2 2 2 3" xfId="7917" xr:uid="{00000000-0005-0000-0000-00007A460000}"/>
    <cellStyle name="Normal 2 3 2 3 3 2 2 2 2 3 2" xfId="16063" xr:uid="{00000000-0005-0000-0000-00007B460000}"/>
    <cellStyle name="Normal 2 3 2 3 3 2 2 2 2 3 2 2" xfId="32359" xr:uid="{00000000-0005-0000-0000-00007C460000}"/>
    <cellStyle name="Normal 2 3 2 3 3 2 2 2 2 3 3" xfId="24213" xr:uid="{00000000-0005-0000-0000-00007D460000}"/>
    <cellStyle name="Normal 2 3 2 3 3 2 2 2 2 4" xfId="10764" xr:uid="{00000000-0005-0000-0000-00007E460000}"/>
    <cellStyle name="Normal 2 3 2 3 3 2 2 2 2 4 2" xfId="27060" xr:uid="{00000000-0005-0000-0000-00007F460000}"/>
    <cellStyle name="Normal 2 3 2 3 3 2 2 2 2 5" xfId="18914" xr:uid="{00000000-0005-0000-0000-000080460000}"/>
    <cellStyle name="Normal 2 3 2 3 3 2 2 2 3" xfId="3879" xr:uid="{00000000-0005-0000-0000-000081460000}"/>
    <cellStyle name="Normal 2 3 2 3 3 2 2 2 3 2" xfId="12025" xr:uid="{00000000-0005-0000-0000-000082460000}"/>
    <cellStyle name="Normal 2 3 2 3 3 2 2 2 3 2 2" xfId="28321" xr:uid="{00000000-0005-0000-0000-000083460000}"/>
    <cellStyle name="Normal 2 3 2 3 3 2 2 2 3 3" xfId="20175" xr:uid="{00000000-0005-0000-0000-000084460000}"/>
    <cellStyle name="Normal 2 3 2 3 3 2 2 2 4" xfId="6507" xr:uid="{00000000-0005-0000-0000-000085460000}"/>
    <cellStyle name="Normal 2 3 2 3 3 2 2 2 4 2" xfId="14653" xr:uid="{00000000-0005-0000-0000-000086460000}"/>
    <cellStyle name="Normal 2 3 2 3 3 2 2 2 4 2 2" xfId="30949" xr:uid="{00000000-0005-0000-0000-000087460000}"/>
    <cellStyle name="Normal 2 3 2 3 3 2 2 2 4 3" xfId="22803" xr:uid="{00000000-0005-0000-0000-000088460000}"/>
    <cellStyle name="Normal 2 3 2 3 3 2 2 2 5" xfId="9354" xr:uid="{00000000-0005-0000-0000-000089460000}"/>
    <cellStyle name="Normal 2 3 2 3 3 2 2 2 5 2" xfId="25650" xr:uid="{00000000-0005-0000-0000-00008A460000}"/>
    <cellStyle name="Normal 2 3 2 3 3 2 2 2 6" xfId="17504" xr:uid="{00000000-0005-0000-0000-00008B460000}"/>
    <cellStyle name="Normal 2 3 2 3 3 2 2 3" xfId="1913" xr:uid="{00000000-0005-0000-0000-00008C460000}"/>
    <cellStyle name="Normal 2 3 2 3 3 2 2 3 2" xfId="4488" xr:uid="{00000000-0005-0000-0000-00008D460000}"/>
    <cellStyle name="Normal 2 3 2 3 3 2 2 3 2 2" xfId="12634" xr:uid="{00000000-0005-0000-0000-00008E460000}"/>
    <cellStyle name="Normal 2 3 2 3 3 2 2 3 2 2 2" xfId="28930" xr:uid="{00000000-0005-0000-0000-00008F460000}"/>
    <cellStyle name="Normal 2 3 2 3 3 2 2 3 2 3" xfId="20784" xr:uid="{00000000-0005-0000-0000-000090460000}"/>
    <cellStyle name="Normal 2 3 2 3 3 2 2 3 3" xfId="7212" xr:uid="{00000000-0005-0000-0000-000091460000}"/>
    <cellStyle name="Normal 2 3 2 3 3 2 2 3 3 2" xfId="15358" xr:uid="{00000000-0005-0000-0000-000092460000}"/>
    <cellStyle name="Normal 2 3 2 3 3 2 2 3 3 2 2" xfId="31654" xr:uid="{00000000-0005-0000-0000-000093460000}"/>
    <cellStyle name="Normal 2 3 2 3 3 2 2 3 3 3" xfId="23508" xr:uid="{00000000-0005-0000-0000-000094460000}"/>
    <cellStyle name="Normal 2 3 2 3 3 2 2 3 4" xfId="10059" xr:uid="{00000000-0005-0000-0000-000095460000}"/>
    <cellStyle name="Normal 2 3 2 3 3 2 2 3 4 2" xfId="26355" xr:uid="{00000000-0005-0000-0000-000096460000}"/>
    <cellStyle name="Normal 2 3 2 3 3 2 2 3 5" xfId="18209" xr:uid="{00000000-0005-0000-0000-000097460000}"/>
    <cellStyle name="Normal 2 3 2 3 3 2 2 4" xfId="3270" xr:uid="{00000000-0005-0000-0000-000098460000}"/>
    <cellStyle name="Normal 2 3 2 3 3 2 2 4 2" xfId="11416" xr:uid="{00000000-0005-0000-0000-000099460000}"/>
    <cellStyle name="Normal 2 3 2 3 3 2 2 4 2 2" xfId="27712" xr:uid="{00000000-0005-0000-0000-00009A460000}"/>
    <cellStyle name="Normal 2 3 2 3 3 2 2 4 3" xfId="19566" xr:uid="{00000000-0005-0000-0000-00009B460000}"/>
    <cellStyle name="Normal 2 3 2 3 3 2 2 5" xfId="5802" xr:uid="{00000000-0005-0000-0000-00009C460000}"/>
    <cellStyle name="Normal 2 3 2 3 3 2 2 5 2" xfId="13948" xr:uid="{00000000-0005-0000-0000-00009D460000}"/>
    <cellStyle name="Normal 2 3 2 3 3 2 2 5 2 2" xfId="30244" xr:uid="{00000000-0005-0000-0000-00009E460000}"/>
    <cellStyle name="Normal 2 3 2 3 3 2 2 5 3" xfId="22098" xr:uid="{00000000-0005-0000-0000-00009F460000}"/>
    <cellStyle name="Normal 2 3 2 3 3 2 2 6" xfId="8649" xr:uid="{00000000-0005-0000-0000-0000A0460000}"/>
    <cellStyle name="Normal 2 3 2 3 3 2 2 6 2" xfId="24945" xr:uid="{00000000-0005-0000-0000-0000A1460000}"/>
    <cellStyle name="Normal 2 3 2 3 3 2 2 7" xfId="16799" xr:uid="{00000000-0005-0000-0000-0000A2460000}"/>
    <cellStyle name="Normal 2 3 2 3 3 2 3" xfId="864" xr:uid="{00000000-0005-0000-0000-0000A3460000}"/>
    <cellStyle name="Normal 2 3 2 3 3 2 3 2" xfId="2274" xr:uid="{00000000-0005-0000-0000-0000A4460000}"/>
    <cellStyle name="Normal 2 3 2 3 3 2 3 2 2" xfId="4801" xr:uid="{00000000-0005-0000-0000-0000A5460000}"/>
    <cellStyle name="Normal 2 3 2 3 3 2 3 2 2 2" xfId="12947" xr:uid="{00000000-0005-0000-0000-0000A6460000}"/>
    <cellStyle name="Normal 2 3 2 3 3 2 3 2 2 2 2" xfId="29243" xr:uid="{00000000-0005-0000-0000-0000A7460000}"/>
    <cellStyle name="Normal 2 3 2 3 3 2 3 2 2 3" xfId="21097" xr:uid="{00000000-0005-0000-0000-0000A8460000}"/>
    <cellStyle name="Normal 2 3 2 3 3 2 3 2 3" xfId="7573" xr:uid="{00000000-0005-0000-0000-0000A9460000}"/>
    <cellStyle name="Normal 2 3 2 3 3 2 3 2 3 2" xfId="15719" xr:uid="{00000000-0005-0000-0000-0000AA460000}"/>
    <cellStyle name="Normal 2 3 2 3 3 2 3 2 3 2 2" xfId="32015" xr:uid="{00000000-0005-0000-0000-0000AB460000}"/>
    <cellStyle name="Normal 2 3 2 3 3 2 3 2 3 3" xfId="23869" xr:uid="{00000000-0005-0000-0000-0000AC460000}"/>
    <cellStyle name="Normal 2 3 2 3 3 2 3 2 4" xfId="10420" xr:uid="{00000000-0005-0000-0000-0000AD460000}"/>
    <cellStyle name="Normal 2 3 2 3 3 2 3 2 4 2" xfId="26716" xr:uid="{00000000-0005-0000-0000-0000AE460000}"/>
    <cellStyle name="Normal 2 3 2 3 3 2 3 2 5" xfId="18570" xr:uid="{00000000-0005-0000-0000-0000AF460000}"/>
    <cellStyle name="Normal 2 3 2 3 3 2 3 3" xfId="3583" xr:uid="{00000000-0005-0000-0000-0000B0460000}"/>
    <cellStyle name="Normal 2 3 2 3 3 2 3 3 2" xfId="11729" xr:uid="{00000000-0005-0000-0000-0000B1460000}"/>
    <cellStyle name="Normal 2 3 2 3 3 2 3 3 2 2" xfId="28025" xr:uid="{00000000-0005-0000-0000-0000B2460000}"/>
    <cellStyle name="Normal 2 3 2 3 3 2 3 3 3" xfId="19879" xr:uid="{00000000-0005-0000-0000-0000B3460000}"/>
    <cellStyle name="Normal 2 3 2 3 3 2 3 4" xfId="6163" xr:uid="{00000000-0005-0000-0000-0000B4460000}"/>
    <cellStyle name="Normal 2 3 2 3 3 2 3 4 2" xfId="14309" xr:uid="{00000000-0005-0000-0000-0000B5460000}"/>
    <cellStyle name="Normal 2 3 2 3 3 2 3 4 2 2" xfId="30605" xr:uid="{00000000-0005-0000-0000-0000B6460000}"/>
    <cellStyle name="Normal 2 3 2 3 3 2 3 4 3" xfId="22459" xr:uid="{00000000-0005-0000-0000-0000B7460000}"/>
    <cellStyle name="Normal 2 3 2 3 3 2 3 5" xfId="9010" xr:uid="{00000000-0005-0000-0000-0000B8460000}"/>
    <cellStyle name="Normal 2 3 2 3 3 2 3 5 2" xfId="25306" xr:uid="{00000000-0005-0000-0000-0000B9460000}"/>
    <cellStyle name="Normal 2 3 2 3 3 2 3 6" xfId="17160" xr:uid="{00000000-0005-0000-0000-0000BA460000}"/>
    <cellStyle name="Normal 2 3 2 3 3 2 4" xfId="1569" xr:uid="{00000000-0005-0000-0000-0000BB460000}"/>
    <cellStyle name="Normal 2 3 2 3 3 2 4 2" xfId="4192" xr:uid="{00000000-0005-0000-0000-0000BC460000}"/>
    <cellStyle name="Normal 2 3 2 3 3 2 4 2 2" xfId="12338" xr:uid="{00000000-0005-0000-0000-0000BD460000}"/>
    <cellStyle name="Normal 2 3 2 3 3 2 4 2 2 2" xfId="28634" xr:uid="{00000000-0005-0000-0000-0000BE460000}"/>
    <cellStyle name="Normal 2 3 2 3 3 2 4 2 3" xfId="20488" xr:uid="{00000000-0005-0000-0000-0000BF460000}"/>
    <cellStyle name="Normal 2 3 2 3 3 2 4 3" xfId="6868" xr:uid="{00000000-0005-0000-0000-0000C0460000}"/>
    <cellStyle name="Normal 2 3 2 3 3 2 4 3 2" xfId="15014" xr:uid="{00000000-0005-0000-0000-0000C1460000}"/>
    <cellStyle name="Normal 2 3 2 3 3 2 4 3 2 2" xfId="31310" xr:uid="{00000000-0005-0000-0000-0000C2460000}"/>
    <cellStyle name="Normal 2 3 2 3 3 2 4 3 3" xfId="23164" xr:uid="{00000000-0005-0000-0000-0000C3460000}"/>
    <cellStyle name="Normal 2 3 2 3 3 2 4 4" xfId="9715" xr:uid="{00000000-0005-0000-0000-0000C4460000}"/>
    <cellStyle name="Normal 2 3 2 3 3 2 4 4 2" xfId="26011" xr:uid="{00000000-0005-0000-0000-0000C5460000}"/>
    <cellStyle name="Normal 2 3 2 3 3 2 4 5" xfId="17865" xr:uid="{00000000-0005-0000-0000-0000C6460000}"/>
    <cellStyle name="Normal 2 3 2 3 3 2 5" xfId="2974" xr:uid="{00000000-0005-0000-0000-0000C7460000}"/>
    <cellStyle name="Normal 2 3 2 3 3 2 5 2" xfId="11120" xr:uid="{00000000-0005-0000-0000-0000C8460000}"/>
    <cellStyle name="Normal 2 3 2 3 3 2 5 2 2" xfId="27416" xr:uid="{00000000-0005-0000-0000-0000C9460000}"/>
    <cellStyle name="Normal 2 3 2 3 3 2 5 3" xfId="19270" xr:uid="{00000000-0005-0000-0000-0000CA460000}"/>
    <cellStyle name="Normal 2 3 2 3 3 2 6" xfId="5458" xr:uid="{00000000-0005-0000-0000-0000CB460000}"/>
    <cellStyle name="Normal 2 3 2 3 3 2 6 2" xfId="13604" xr:uid="{00000000-0005-0000-0000-0000CC460000}"/>
    <cellStyle name="Normal 2 3 2 3 3 2 6 2 2" xfId="29900" xr:uid="{00000000-0005-0000-0000-0000CD460000}"/>
    <cellStyle name="Normal 2 3 2 3 3 2 6 3" xfId="21754" xr:uid="{00000000-0005-0000-0000-0000CE460000}"/>
    <cellStyle name="Normal 2 3 2 3 3 2 7" xfId="8305" xr:uid="{00000000-0005-0000-0000-0000CF460000}"/>
    <cellStyle name="Normal 2 3 2 3 3 2 7 2" xfId="24601" xr:uid="{00000000-0005-0000-0000-0000D0460000}"/>
    <cellStyle name="Normal 2 3 2 3 3 2 8" xfId="16455" xr:uid="{00000000-0005-0000-0000-0000D1460000}"/>
    <cellStyle name="Normal 2 3 2 3 3 3" xfId="237" xr:uid="{00000000-0005-0000-0000-0000D2460000}"/>
    <cellStyle name="Normal 2 3 2 3 3 3 2" xfId="581" xr:uid="{00000000-0005-0000-0000-0000D3460000}"/>
    <cellStyle name="Normal 2 3 2 3 3 3 2 2" xfId="1287" xr:uid="{00000000-0005-0000-0000-0000D4460000}"/>
    <cellStyle name="Normal 2 3 2 3 3 3 2 2 2" xfId="2697" xr:uid="{00000000-0005-0000-0000-0000D5460000}"/>
    <cellStyle name="Normal 2 3 2 3 3 3 2 2 2 2" xfId="5171" xr:uid="{00000000-0005-0000-0000-0000D6460000}"/>
    <cellStyle name="Normal 2 3 2 3 3 3 2 2 2 2 2" xfId="13317" xr:uid="{00000000-0005-0000-0000-0000D7460000}"/>
    <cellStyle name="Normal 2 3 2 3 3 3 2 2 2 2 2 2" xfId="29613" xr:uid="{00000000-0005-0000-0000-0000D8460000}"/>
    <cellStyle name="Normal 2 3 2 3 3 3 2 2 2 2 3" xfId="21467" xr:uid="{00000000-0005-0000-0000-0000D9460000}"/>
    <cellStyle name="Normal 2 3 2 3 3 3 2 2 2 3" xfId="7996" xr:uid="{00000000-0005-0000-0000-0000DA460000}"/>
    <cellStyle name="Normal 2 3 2 3 3 3 2 2 2 3 2" xfId="16142" xr:uid="{00000000-0005-0000-0000-0000DB460000}"/>
    <cellStyle name="Normal 2 3 2 3 3 3 2 2 2 3 2 2" xfId="32438" xr:uid="{00000000-0005-0000-0000-0000DC460000}"/>
    <cellStyle name="Normal 2 3 2 3 3 3 2 2 2 3 3" xfId="24292" xr:uid="{00000000-0005-0000-0000-0000DD460000}"/>
    <cellStyle name="Normal 2 3 2 3 3 3 2 2 2 4" xfId="10843" xr:uid="{00000000-0005-0000-0000-0000DE460000}"/>
    <cellStyle name="Normal 2 3 2 3 3 3 2 2 2 4 2" xfId="27139" xr:uid="{00000000-0005-0000-0000-0000DF460000}"/>
    <cellStyle name="Normal 2 3 2 3 3 3 2 2 2 5" xfId="18993" xr:uid="{00000000-0005-0000-0000-0000E0460000}"/>
    <cellStyle name="Normal 2 3 2 3 3 3 2 2 3" xfId="3953" xr:uid="{00000000-0005-0000-0000-0000E1460000}"/>
    <cellStyle name="Normal 2 3 2 3 3 3 2 2 3 2" xfId="12099" xr:uid="{00000000-0005-0000-0000-0000E2460000}"/>
    <cellStyle name="Normal 2 3 2 3 3 3 2 2 3 2 2" xfId="28395" xr:uid="{00000000-0005-0000-0000-0000E3460000}"/>
    <cellStyle name="Normal 2 3 2 3 3 3 2 2 3 3" xfId="20249" xr:uid="{00000000-0005-0000-0000-0000E4460000}"/>
    <cellStyle name="Normal 2 3 2 3 3 3 2 2 4" xfId="6586" xr:uid="{00000000-0005-0000-0000-0000E5460000}"/>
    <cellStyle name="Normal 2 3 2 3 3 3 2 2 4 2" xfId="14732" xr:uid="{00000000-0005-0000-0000-0000E6460000}"/>
    <cellStyle name="Normal 2 3 2 3 3 3 2 2 4 2 2" xfId="31028" xr:uid="{00000000-0005-0000-0000-0000E7460000}"/>
    <cellStyle name="Normal 2 3 2 3 3 3 2 2 4 3" xfId="22882" xr:uid="{00000000-0005-0000-0000-0000E8460000}"/>
    <cellStyle name="Normal 2 3 2 3 3 3 2 2 5" xfId="9433" xr:uid="{00000000-0005-0000-0000-0000E9460000}"/>
    <cellStyle name="Normal 2 3 2 3 3 3 2 2 5 2" xfId="25729" xr:uid="{00000000-0005-0000-0000-0000EA460000}"/>
    <cellStyle name="Normal 2 3 2 3 3 3 2 2 6" xfId="17583" xr:uid="{00000000-0005-0000-0000-0000EB460000}"/>
    <cellStyle name="Normal 2 3 2 3 3 3 2 3" xfId="1992" xr:uid="{00000000-0005-0000-0000-0000EC460000}"/>
    <cellStyle name="Normal 2 3 2 3 3 3 2 3 2" xfId="4562" xr:uid="{00000000-0005-0000-0000-0000ED460000}"/>
    <cellStyle name="Normal 2 3 2 3 3 3 2 3 2 2" xfId="12708" xr:uid="{00000000-0005-0000-0000-0000EE460000}"/>
    <cellStyle name="Normal 2 3 2 3 3 3 2 3 2 2 2" xfId="29004" xr:uid="{00000000-0005-0000-0000-0000EF460000}"/>
    <cellStyle name="Normal 2 3 2 3 3 3 2 3 2 3" xfId="20858" xr:uid="{00000000-0005-0000-0000-0000F0460000}"/>
    <cellStyle name="Normal 2 3 2 3 3 3 2 3 3" xfId="7291" xr:uid="{00000000-0005-0000-0000-0000F1460000}"/>
    <cellStyle name="Normal 2 3 2 3 3 3 2 3 3 2" xfId="15437" xr:uid="{00000000-0005-0000-0000-0000F2460000}"/>
    <cellStyle name="Normal 2 3 2 3 3 3 2 3 3 2 2" xfId="31733" xr:uid="{00000000-0005-0000-0000-0000F3460000}"/>
    <cellStyle name="Normal 2 3 2 3 3 3 2 3 3 3" xfId="23587" xr:uid="{00000000-0005-0000-0000-0000F4460000}"/>
    <cellStyle name="Normal 2 3 2 3 3 3 2 3 4" xfId="10138" xr:uid="{00000000-0005-0000-0000-0000F5460000}"/>
    <cellStyle name="Normal 2 3 2 3 3 3 2 3 4 2" xfId="26434" xr:uid="{00000000-0005-0000-0000-0000F6460000}"/>
    <cellStyle name="Normal 2 3 2 3 3 3 2 3 5" xfId="18288" xr:uid="{00000000-0005-0000-0000-0000F7460000}"/>
    <cellStyle name="Normal 2 3 2 3 3 3 2 4" xfId="3344" xr:uid="{00000000-0005-0000-0000-0000F8460000}"/>
    <cellStyle name="Normal 2 3 2 3 3 3 2 4 2" xfId="11490" xr:uid="{00000000-0005-0000-0000-0000F9460000}"/>
    <cellStyle name="Normal 2 3 2 3 3 3 2 4 2 2" xfId="27786" xr:uid="{00000000-0005-0000-0000-0000FA460000}"/>
    <cellStyle name="Normal 2 3 2 3 3 3 2 4 3" xfId="19640" xr:uid="{00000000-0005-0000-0000-0000FB460000}"/>
    <cellStyle name="Normal 2 3 2 3 3 3 2 5" xfId="5881" xr:uid="{00000000-0005-0000-0000-0000FC460000}"/>
    <cellStyle name="Normal 2 3 2 3 3 3 2 5 2" xfId="14027" xr:uid="{00000000-0005-0000-0000-0000FD460000}"/>
    <cellStyle name="Normal 2 3 2 3 3 3 2 5 2 2" xfId="30323" xr:uid="{00000000-0005-0000-0000-0000FE460000}"/>
    <cellStyle name="Normal 2 3 2 3 3 3 2 5 3" xfId="22177" xr:uid="{00000000-0005-0000-0000-0000FF460000}"/>
    <cellStyle name="Normal 2 3 2 3 3 3 2 6" xfId="8728" xr:uid="{00000000-0005-0000-0000-000000470000}"/>
    <cellStyle name="Normal 2 3 2 3 3 3 2 6 2" xfId="25024" xr:uid="{00000000-0005-0000-0000-000001470000}"/>
    <cellStyle name="Normal 2 3 2 3 3 3 2 7" xfId="16878" xr:uid="{00000000-0005-0000-0000-000002470000}"/>
    <cellStyle name="Normal 2 3 2 3 3 3 3" xfId="943" xr:uid="{00000000-0005-0000-0000-000003470000}"/>
    <cellStyle name="Normal 2 3 2 3 3 3 3 2" xfId="2353" xr:uid="{00000000-0005-0000-0000-000004470000}"/>
    <cellStyle name="Normal 2 3 2 3 3 3 3 2 2" xfId="4875" xr:uid="{00000000-0005-0000-0000-000005470000}"/>
    <cellStyle name="Normal 2 3 2 3 3 3 3 2 2 2" xfId="13021" xr:uid="{00000000-0005-0000-0000-000006470000}"/>
    <cellStyle name="Normal 2 3 2 3 3 3 3 2 2 2 2" xfId="29317" xr:uid="{00000000-0005-0000-0000-000007470000}"/>
    <cellStyle name="Normal 2 3 2 3 3 3 3 2 2 3" xfId="21171" xr:uid="{00000000-0005-0000-0000-000008470000}"/>
    <cellStyle name="Normal 2 3 2 3 3 3 3 2 3" xfId="7652" xr:uid="{00000000-0005-0000-0000-000009470000}"/>
    <cellStyle name="Normal 2 3 2 3 3 3 3 2 3 2" xfId="15798" xr:uid="{00000000-0005-0000-0000-00000A470000}"/>
    <cellStyle name="Normal 2 3 2 3 3 3 3 2 3 2 2" xfId="32094" xr:uid="{00000000-0005-0000-0000-00000B470000}"/>
    <cellStyle name="Normal 2 3 2 3 3 3 3 2 3 3" xfId="23948" xr:uid="{00000000-0005-0000-0000-00000C470000}"/>
    <cellStyle name="Normal 2 3 2 3 3 3 3 2 4" xfId="10499" xr:uid="{00000000-0005-0000-0000-00000D470000}"/>
    <cellStyle name="Normal 2 3 2 3 3 3 3 2 4 2" xfId="26795" xr:uid="{00000000-0005-0000-0000-00000E470000}"/>
    <cellStyle name="Normal 2 3 2 3 3 3 3 2 5" xfId="18649" xr:uid="{00000000-0005-0000-0000-00000F470000}"/>
    <cellStyle name="Normal 2 3 2 3 3 3 3 3" xfId="3657" xr:uid="{00000000-0005-0000-0000-000010470000}"/>
    <cellStyle name="Normal 2 3 2 3 3 3 3 3 2" xfId="11803" xr:uid="{00000000-0005-0000-0000-000011470000}"/>
    <cellStyle name="Normal 2 3 2 3 3 3 3 3 2 2" xfId="28099" xr:uid="{00000000-0005-0000-0000-000012470000}"/>
    <cellStyle name="Normal 2 3 2 3 3 3 3 3 3" xfId="19953" xr:uid="{00000000-0005-0000-0000-000013470000}"/>
    <cellStyle name="Normal 2 3 2 3 3 3 3 4" xfId="6242" xr:uid="{00000000-0005-0000-0000-000014470000}"/>
    <cellStyle name="Normal 2 3 2 3 3 3 3 4 2" xfId="14388" xr:uid="{00000000-0005-0000-0000-000015470000}"/>
    <cellStyle name="Normal 2 3 2 3 3 3 3 4 2 2" xfId="30684" xr:uid="{00000000-0005-0000-0000-000016470000}"/>
    <cellStyle name="Normal 2 3 2 3 3 3 3 4 3" xfId="22538" xr:uid="{00000000-0005-0000-0000-000017470000}"/>
    <cellStyle name="Normal 2 3 2 3 3 3 3 5" xfId="9089" xr:uid="{00000000-0005-0000-0000-000018470000}"/>
    <cellStyle name="Normal 2 3 2 3 3 3 3 5 2" xfId="25385" xr:uid="{00000000-0005-0000-0000-000019470000}"/>
    <cellStyle name="Normal 2 3 2 3 3 3 3 6" xfId="17239" xr:uid="{00000000-0005-0000-0000-00001A470000}"/>
    <cellStyle name="Normal 2 3 2 3 3 3 4" xfId="1648" xr:uid="{00000000-0005-0000-0000-00001B470000}"/>
    <cellStyle name="Normal 2 3 2 3 3 3 4 2" xfId="4266" xr:uid="{00000000-0005-0000-0000-00001C470000}"/>
    <cellStyle name="Normal 2 3 2 3 3 3 4 2 2" xfId="12412" xr:uid="{00000000-0005-0000-0000-00001D470000}"/>
    <cellStyle name="Normal 2 3 2 3 3 3 4 2 2 2" xfId="28708" xr:uid="{00000000-0005-0000-0000-00001E470000}"/>
    <cellStyle name="Normal 2 3 2 3 3 3 4 2 3" xfId="20562" xr:uid="{00000000-0005-0000-0000-00001F470000}"/>
    <cellStyle name="Normal 2 3 2 3 3 3 4 3" xfId="6947" xr:uid="{00000000-0005-0000-0000-000020470000}"/>
    <cellStyle name="Normal 2 3 2 3 3 3 4 3 2" xfId="15093" xr:uid="{00000000-0005-0000-0000-000021470000}"/>
    <cellStyle name="Normal 2 3 2 3 3 3 4 3 2 2" xfId="31389" xr:uid="{00000000-0005-0000-0000-000022470000}"/>
    <cellStyle name="Normal 2 3 2 3 3 3 4 3 3" xfId="23243" xr:uid="{00000000-0005-0000-0000-000023470000}"/>
    <cellStyle name="Normal 2 3 2 3 3 3 4 4" xfId="9794" xr:uid="{00000000-0005-0000-0000-000024470000}"/>
    <cellStyle name="Normal 2 3 2 3 3 3 4 4 2" xfId="26090" xr:uid="{00000000-0005-0000-0000-000025470000}"/>
    <cellStyle name="Normal 2 3 2 3 3 3 4 5" xfId="17944" xr:uid="{00000000-0005-0000-0000-000026470000}"/>
    <cellStyle name="Normal 2 3 2 3 3 3 5" xfId="3048" xr:uid="{00000000-0005-0000-0000-000027470000}"/>
    <cellStyle name="Normal 2 3 2 3 3 3 5 2" xfId="11194" xr:uid="{00000000-0005-0000-0000-000028470000}"/>
    <cellStyle name="Normal 2 3 2 3 3 3 5 2 2" xfId="27490" xr:uid="{00000000-0005-0000-0000-000029470000}"/>
    <cellStyle name="Normal 2 3 2 3 3 3 5 3" xfId="19344" xr:uid="{00000000-0005-0000-0000-00002A470000}"/>
    <cellStyle name="Normal 2 3 2 3 3 3 6" xfId="5537" xr:uid="{00000000-0005-0000-0000-00002B470000}"/>
    <cellStyle name="Normal 2 3 2 3 3 3 6 2" xfId="13683" xr:uid="{00000000-0005-0000-0000-00002C470000}"/>
    <cellStyle name="Normal 2 3 2 3 3 3 6 2 2" xfId="29979" xr:uid="{00000000-0005-0000-0000-00002D470000}"/>
    <cellStyle name="Normal 2 3 2 3 3 3 6 3" xfId="21833" xr:uid="{00000000-0005-0000-0000-00002E470000}"/>
    <cellStyle name="Normal 2 3 2 3 3 3 7" xfId="8384" xr:uid="{00000000-0005-0000-0000-00002F470000}"/>
    <cellStyle name="Normal 2 3 2 3 3 3 7 2" xfId="24680" xr:uid="{00000000-0005-0000-0000-000030470000}"/>
    <cellStyle name="Normal 2 3 2 3 3 3 8" xfId="16534" xr:uid="{00000000-0005-0000-0000-000031470000}"/>
    <cellStyle name="Normal 2 3 2 3 3 4" xfId="322" xr:uid="{00000000-0005-0000-0000-000032470000}"/>
    <cellStyle name="Normal 2 3 2 3 3 4 2" xfId="666" xr:uid="{00000000-0005-0000-0000-000033470000}"/>
    <cellStyle name="Normal 2 3 2 3 3 4 2 2" xfId="1372" xr:uid="{00000000-0005-0000-0000-000034470000}"/>
    <cellStyle name="Normal 2 3 2 3 3 4 2 2 2" xfId="2782" xr:uid="{00000000-0005-0000-0000-000035470000}"/>
    <cellStyle name="Normal 2 3 2 3 3 4 2 2 2 2" xfId="5245" xr:uid="{00000000-0005-0000-0000-000036470000}"/>
    <cellStyle name="Normal 2 3 2 3 3 4 2 2 2 2 2" xfId="13391" xr:uid="{00000000-0005-0000-0000-000037470000}"/>
    <cellStyle name="Normal 2 3 2 3 3 4 2 2 2 2 2 2" xfId="29687" xr:uid="{00000000-0005-0000-0000-000038470000}"/>
    <cellStyle name="Normal 2 3 2 3 3 4 2 2 2 2 3" xfId="21541" xr:uid="{00000000-0005-0000-0000-000039470000}"/>
    <cellStyle name="Normal 2 3 2 3 3 4 2 2 2 3" xfId="8081" xr:uid="{00000000-0005-0000-0000-00003A470000}"/>
    <cellStyle name="Normal 2 3 2 3 3 4 2 2 2 3 2" xfId="16227" xr:uid="{00000000-0005-0000-0000-00003B470000}"/>
    <cellStyle name="Normal 2 3 2 3 3 4 2 2 2 3 2 2" xfId="32523" xr:uid="{00000000-0005-0000-0000-00003C470000}"/>
    <cellStyle name="Normal 2 3 2 3 3 4 2 2 2 3 3" xfId="24377" xr:uid="{00000000-0005-0000-0000-00003D470000}"/>
    <cellStyle name="Normal 2 3 2 3 3 4 2 2 2 4" xfId="10928" xr:uid="{00000000-0005-0000-0000-00003E470000}"/>
    <cellStyle name="Normal 2 3 2 3 3 4 2 2 2 4 2" xfId="27224" xr:uid="{00000000-0005-0000-0000-00003F470000}"/>
    <cellStyle name="Normal 2 3 2 3 3 4 2 2 2 5" xfId="19078" xr:uid="{00000000-0005-0000-0000-000040470000}"/>
    <cellStyle name="Normal 2 3 2 3 3 4 2 2 3" xfId="4027" xr:uid="{00000000-0005-0000-0000-000041470000}"/>
    <cellStyle name="Normal 2 3 2 3 3 4 2 2 3 2" xfId="12173" xr:uid="{00000000-0005-0000-0000-000042470000}"/>
    <cellStyle name="Normal 2 3 2 3 3 4 2 2 3 2 2" xfId="28469" xr:uid="{00000000-0005-0000-0000-000043470000}"/>
    <cellStyle name="Normal 2 3 2 3 3 4 2 2 3 3" xfId="20323" xr:uid="{00000000-0005-0000-0000-000044470000}"/>
    <cellStyle name="Normal 2 3 2 3 3 4 2 2 4" xfId="6671" xr:uid="{00000000-0005-0000-0000-000045470000}"/>
    <cellStyle name="Normal 2 3 2 3 3 4 2 2 4 2" xfId="14817" xr:uid="{00000000-0005-0000-0000-000046470000}"/>
    <cellStyle name="Normal 2 3 2 3 3 4 2 2 4 2 2" xfId="31113" xr:uid="{00000000-0005-0000-0000-000047470000}"/>
    <cellStyle name="Normal 2 3 2 3 3 4 2 2 4 3" xfId="22967" xr:uid="{00000000-0005-0000-0000-000048470000}"/>
    <cellStyle name="Normal 2 3 2 3 3 4 2 2 5" xfId="9518" xr:uid="{00000000-0005-0000-0000-000049470000}"/>
    <cellStyle name="Normal 2 3 2 3 3 4 2 2 5 2" xfId="25814" xr:uid="{00000000-0005-0000-0000-00004A470000}"/>
    <cellStyle name="Normal 2 3 2 3 3 4 2 2 6" xfId="17668" xr:uid="{00000000-0005-0000-0000-00004B470000}"/>
    <cellStyle name="Normal 2 3 2 3 3 4 2 3" xfId="2077" xr:uid="{00000000-0005-0000-0000-00004C470000}"/>
    <cellStyle name="Normal 2 3 2 3 3 4 2 3 2" xfId="4636" xr:uid="{00000000-0005-0000-0000-00004D470000}"/>
    <cellStyle name="Normal 2 3 2 3 3 4 2 3 2 2" xfId="12782" xr:uid="{00000000-0005-0000-0000-00004E470000}"/>
    <cellStyle name="Normal 2 3 2 3 3 4 2 3 2 2 2" xfId="29078" xr:uid="{00000000-0005-0000-0000-00004F470000}"/>
    <cellStyle name="Normal 2 3 2 3 3 4 2 3 2 3" xfId="20932" xr:uid="{00000000-0005-0000-0000-000050470000}"/>
    <cellStyle name="Normal 2 3 2 3 3 4 2 3 3" xfId="7376" xr:uid="{00000000-0005-0000-0000-000051470000}"/>
    <cellStyle name="Normal 2 3 2 3 3 4 2 3 3 2" xfId="15522" xr:uid="{00000000-0005-0000-0000-000052470000}"/>
    <cellStyle name="Normal 2 3 2 3 3 4 2 3 3 2 2" xfId="31818" xr:uid="{00000000-0005-0000-0000-000053470000}"/>
    <cellStyle name="Normal 2 3 2 3 3 4 2 3 3 3" xfId="23672" xr:uid="{00000000-0005-0000-0000-000054470000}"/>
    <cellStyle name="Normal 2 3 2 3 3 4 2 3 4" xfId="10223" xr:uid="{00000000-0005-0000-0000-000055470000}"/>
    <cellStyle name="Normal 2 3 2 3 3 4 2 3 4 2" xfId="26519" xr:uid="{00000000-0005-0000-0000-000056470000}"/>
    <cellStyle name="Normal 2 3 2 3 3 4 2 3 5" xfId="18373" xr:uid="{00000000-0005-0000-0000-000057470000}"/>
    <cellStyle name="Normal 2 3 2 3 3 4 2 4" xfId="3418" xr:uid="{00000000-0005-0000-0000-000058470000}"/>
    <cellStyle name="Normal 2 3 2 3 3 4 2 4 2" xfId="11564" xr:uid="{00000000-0005-0000-0000-000059470000}"/>
    <cellStyle name="Normal 2 3 2 3 3 4 2 4 2 2" xfId="27860" xr:uid="{00000000-0005-0000-0000-00005A470000}"/>
    <cellStyle name="Normal 2 3 2 3 3 4 2 4 3" xfId="19714" xr:uid="{00000000-0005-0000-0000-00005B470000}"/>
    <cellStyle name="Normal 2 3 2 3 3 4 2 5" xfId="5966" xr:uid="{00000000-0005-0000-0000-00005C470000}"/>
    <cellStyle name="Normal 2 3 2 3 3 4 2 5 2" xfId="14112" xr:uid="{00000000-0005-0000-0000-00005D470000}"/>
    <cellStyle name="Normal 2 3 2 3 3 4 2 5 2 2" xfId="30408" xr:uid="{00000000-0005-0000-0000-00005E470000}"/>
    <cellStyle name="Normal 2 3 2 3 3 4 2 5 3" xfId="22262" xr:uid="{00000000-0005-0000-0000-00005F470000}"/>
    <cellStyle name="Normal 2 3 2 3 3 4 2 6" xfId="8813" xr:uid="{00000000-0005-0000-0000-000060470000}"/>
    <cellStyle name="Normal 2 3 2 3 3 4 2 6 2" xfId="25109" xr:uid="{00000000-0005-0000-0000-000061470000}"/>
    <cellStyle name="Normal 2 3 2 3 3 4 2 7" xfId="16963" xr:uid="{00000000-0005-0000-0000-000062470000}"/>
    <cellStyle name="Normal 2 3 2 3 3 4 3" xfId="1028" xr:uid="{00000000-0005-0000-0000-000063470000}"/>
    <cellStyle name="Normal 2 3 2 3 3 4 3 2" xfId="2438" xr:uid="{00000000-0005-0000-0000-000064470000}"/>
    <cellStyle name="Normal 2 3 2 3 3 4 3 2 2" xfId="4949" xr:uid="{00000000-0005-0000-0000-000065470000}"/>
    <cellStyle name="Normal 2 3 2 3 3 4 3 2 2 2" xfId="13095" xr:uid="{00000000-0005-0000-0000-000066470000}"/>
    <cellStyle name="Normal 2 3 2 3 3 4 3 2 2 2 2" xfId="29391" xr:uid="{00000000-0005-0000-0000-000067470000}"/>
    <cellStyle name="Normal 2 3 2 3 3 4 3 2 2 3" xfId="21245" xr:uid="{00000000-0005-0000-0000-000068470000}"/>
    <cellStyle name="Normal 2 3 2 3 3 4 3 2 3" xfId="7737" xr:uid="{00000000-0005-0000-0000-000069470000}"/>
    <cellStyle name="Normal 2 3 2 3 3 4 3 2 3 2" xfId="15883" xr:uid="{00000000-0005-0000-0000-00006A470000}"/>
    <cellStyle name="Normal 2 3 2 3 3 4 3 2 3 2 2" xfId="32179" xr:uid="{00000000-0005-0000-0000-00006B470000}"/>
    <cellStyle name="Normal 2 3 2 3 3 4 3 2 3 3" xfId="24033" xr:uid="{00000000-0005-0000-0000-00006C470000}"/>
    <cellStyle name="Normal 2 3 2 3 3 4 3 2 4" xfId="10584" xr:uid="{00000000-0005-0000-0000-00006D470000}"/>
    <cellStyle name="Normal 2 3 2 3 3 4 3 2 4 2" xfId="26880" xr:uid="{00000000-0005-0000-0000-00006E470000}"/>
    <cellStyle name="Normal 2 3 2 3 3 4 3 2 5" xfId="18734" xr:uid="{00000000-0005-0000-0000-00006F470000}"/>
    <cellStyle name="Normal 2 3 2 3 3 4 3 3" xfId="3731" xr:uid="{00000000-0005-0000-0000-000070470000}"/>
    <cellStyle name="Normal 2 3 2 3 3 4 3 3 2" xfId="11877" xr:uid="{00000000-0005-0000-0000-000071470000}"/>
    <cellStyle name="Normal 2 3 2 3 3 4 3 3 2 2" xfId="28173" xr:uid="{00000000-0005-0000-0000-000072470000}"/>
    <cellStyle name="Normal 2 3 2 3 3 4 3 3 3" xfId="20027" xr:uid="{00000000-0005-0000-0000-000073470000}"/>
    <cellStyle name="Normal 2 3 2 3 3 4 3 4" xfId="6327" xr:uid="{00000000-0005-0000-0000-000074470000}"/>
    <cellStyle name="Normal 2 3 2 3 3 4 3 4 2" xfId="14473" xr:uid="{00000000-0005-0000-0000-000075470000}"/>
    <cellStyle name="Normal 2 3 2 3 3 4 3 4 2 2" xfId="30769" xr:uid="{00000000-0005-0000-0000-000076470000}"/>
    <cellStyle name="Normal 2 3 2 3 3 4 3 4 3" xfId="22623" xr:uid="{00000000-0005-0000-0000-000077470000}"/>
    <cellStyle name="Normal 2 3 2 3 3 4 3 5" xfId="9174" xr:uid="{00000000-0005-0000-0000-000078470000}"/>
    <cellStyle name="Normal 2 3 2 3 3 4 3 5 2" xfId="25470" xr:uid="{00000000-0005-0000-0000-000079470000}"/>
    <cellStyle name="Normal 2 3 2 3 3 4 3 6" xfId="17324" xr:uid="{00000000-0005-0000-0000-00007A470000}"/>
    <cellStyle name="Normal 2 3 2 3 3 4 4" xfId="1733" xr:uid="{00000000-0005-0000-0000-00007B470000}"/>
    <cellStyle name="Normal 2 3 2 3 3 4 4 2" xfId="4340" xr:uid="{00000000-0005-0000-0000-00007C470000}"/>
    <cellStyle name="Normal 2 3 2 3 3 4 4 2 2" xfId="12486" xr:uid="{00000000-0005-0000-0000-00007D470000}"/>
    <cellStyle name="Normal 2 3 2 3 3 4 4 2 2 2" xfId="28782" xr:uid="{00000000-0005-0000-0000-00007E470000}"/>
    <cellStyle name="Normal 2 3 2 3 3 4 4 2 3" xfId="20636" xr:uid="{00000000-0005-0000-0000-00007F470000}"/>
    <cellStyle name="Normal 2 3 2 3 3 4 4 3" xfId="7032" xr:uid="{00000000-0005-0000-0000-000080470000}"/>
    <cellStyle name="Normal 2 3 2 3 3 4 4 3 2" xfId="15178" xr:uid="{00000000-0005-0000-0000-000081470000}"/>
    <cellStyle name="Normal 2 3 2 3 3 4 4 3 2 2" xfId="31474" xr:uid="{00000000-0005-0000-0000-000082470000}"/>
    <cellStyle name="Normal 2 3 2 3 3 4 4 3 3" xfId="23328" xr:uid="{00000000-0005-0000-0000-000083470000}"/>
    <cellStyle name="Normal 2 3 2 3 3 4 4 4" xfId="9879" xr:uid="{00000000-0005-0000-0000-000084470000}"/>
    <cellStyle name="Normal 2 3 2 3 3 4 4 4 2" xfId="26175" xr:uid="{00000000-0005-0000-0000-000085470000}"/>
    <cellStyle name="Normal 2 3 2 3 3 4 4 5" xfId="18029" xr:uid="{00000000-0005-0000-0000-000086470000}"/>
    <cellStyle name="Normal 2 3 2 3 3 4 5" xfId="3122" xr:uid="{00000000-0005-0000-0000-000087470000}"/>
    <cellStyle name="Normal 2 3 2 3 3 4 5 2" xfId="11268" xr:uid="{00000000-0005-0000-0000-000088470000}"/>
    <cellStyle name="Normal 2 3 2 3 3 4 5 2 2" xfId="27564" xr:uid="{00000000-0005-0000-0000-000089470000}"/>
    <cellStyle name="Normal 2 3 2 3 3 4 5 3" xfId="19418" xr:uid="{00000000-0005-0000-0000-00008A470000}"/>
    <cellStyle name="Normal 2 3 2 3 3 4 6" xfId="5622" xr:uid="{00000000-0005-0000-0000-00008B470000}"/>
    <cellStyle name="Normal 2 3 2 3 3 4 6 2" xfId="13768" xr:uid="{00000000-0005-0000-0000-00008C470000}"/>
    <cellStyle name="Normal 2 3 2 3 3 4 6 2 2" xfId="30064" xr:uid="{00000000-0005-0000-0000-00008D470000}"/>
    <cellStyle name="Normal 2 3 2 3 3 4 6 3" xfId="21918" xr:uid="{00000000-0005-0000-0000-00008E470000}"/>
    <cellStyle name="Normal 2 3 2 3 3 4 7" xfId="8469" xr:uid="{00000000-0005-0000-0000-00008F470000}"/>
    <cellStyle name="Normal 2 3 2 3 3 4 7 2" xfId="24765" xr:uid="{00000000-0005-0000-0000-000090470000}"/>
    <cellStyle name="Normal 2 3 2 3 3 4 8" xfId="16619" xr:uid="{00000000-0005-0000-0000-000091470000}"/>
    <cellStyle name="Normal 2 3 2 3 3 5" xfId="412" xr:uid="{00000000-0005-0000-0000-000092470000}"/>
    <cellStyle name="Normal 2 3 2 3 3 5 2" xfId="1118" xr:uid="{00000000-0005-0000-0000-000093470000}"/>
    <cellStyle name="Normal 2 3 2 3 3 5 2 2" xfId="2528" xr:uid="{00000000-0005-0000-0000-000094470000}"/>
    <cellStyle name="Normal 2 3 2 3 3 5 2 2 2" xfId="5023" xr:uid="{00000000-0005-0000-0000-000095470000}"/>
    <cellStyle name="Normal 2 3 2 3 3 5 2 2 2 2" xfId="13169" xr:uid="{00000000-0005-0000-0000-000096470000}"/>
    <cellStyle name="Normal 2 3 2 3 3 5 2 2 2 2 2" xfId="29465" xr:uid="{00000000-0005-0000-0000-000097470000}"/>
    <cellStyle name="Normal 2 3 2 3 3 5 2 2 2 3" xfId="21319" xr:uid="{00000000-0005-0000-0000-000098470000}"/>
    <cellStyle name="Normal 2 3 2 3 3 5 2 2 3" xfId="7827" xr:uid="{00000000-0005-0000-0000-000099470000}"/>
    <cellStyle name="Normal 2 3 2 3 3 5 2 2 3 2" xfId="15973" xr:uid="{00000000-0005-0000-0000-00009A470000}"/>
    <cellStyle name="Normal 2 3 2 3 3 5 2 2 3 2 2" xfId="32269" xr:uid="{00000000-0005-0000-0000-00009B470000}"/>
    <cellStyle name="Normal 2 3 2 3 3 5 2 2 3 3" xfId="24123" xr:uid="{00000000-0005-0000-0000-00009C470000}"/>
    <cellStyle name="Normal 2 3 2 3 3 5 2 2 4" xfId="10674" xr:uid="{00000000-0005-0000-0000-00009D470000}"/>
    <cellStyle name="Normal 2 3 2 3 3 5 2 2 4 2" xfId="26970" xr:uid="{00000000-0005-0000-0000-00009E470000}"/>
    <cellStyle name="Normal 2 3 2 3 3 5 2 2 5" xfId="18824" xr:uid="{00000000-0005-0000-0000-00009F470000}"/>
    <cellStyle name="Normal 2 3 2 3 3 5 2 3" xfId="3805" xr:uid="{00000000-0005-0000-0000-0000A0470000}"/>
    <cellStyle name="Normal 2 3 2 3 3 5 2 3 2" xfId="11951" xr:uid="{00000000-0005-0000-0000-0000A1470000}"/>
    <cellStyle name="Normal 2 3 2 3 3 5 2 3 2 2" xfId="28247" xr:uid="{00000000-0005-0000-0000-0000A2470000}"/>
    <cellStyle name="Normal 2 3 2 3 3 5 2 3 3" xfId="20101" xr:uid="{00000000-0005-0000-0000-0000A3470000}"/>
    <cellStyle name="Normal 2 3 2 3 3 5 2 4" xfId="6417" xr:uid="{00000000-0005-0000-0000-0000A4470000}"/>
    <cellStyle name="Normal 2 3 2 3 3 5 2 4 2" xfId="14563" xr:uid="{00000000-0005-0000-0000-0000A5470000}"/>
    <cellStyle name="Normal 2 3 2 3 3 5 2 4 2 2" xfId="30859" xr:uid="{00000000-0005-0000-0000-0000A6470000}"/>
    <cellStyle name="Normal 2 3 2 3 3 5 2 4 3" xfId="22713" xr:uid="{00000000-0005-0000-0000-0000A7470000}"/>
    <cellStyle name="Normal 2 3 2 3 3 5 2 5" xfId="9264" xr:uid="{00000000-0005-0000-0000-0000A8470000}"/>
    <cellStyle name="Normal 2 3 2 3 3 5 2 5 2" xfId="25560" xr:uid="{00000000-0005-0000-0000-0000A9470000}"/>
    <cellStyle name="Normal 2 3 2 3 3 5 2 6" xfId="17414" xr:uid="{00000000-0005-0000-0000-0000AA470000}"/>
    <cellStyle name="Normal 2 3 2 3 3 5 3" xfId="1823" xr:uid="{00000000-0005-0000-0000-0000AB470000}"/>
    <cellStyle name="Normal 2 3 2 3 3 5 3 2" xfId="4414" xr:uid="{00000000-0005-0000-0000-0000AC470000}"/>
    <cellStyle name="Normal 2 3 2 3 3 5 3 2 2" xfId="12560" xr:uid="{00000000-0005-0000-0000-0000AD470000}"/>
    <cellStyle name="Normal 2 3 2 3 3 5 3 2 2 2" xfId="28856" xr:uid="{00000000-0005-0000-0000-0000AE470000}"/>
    <cellStyle name="Normal 2 3 2 3 3 5 3 2 3" xfId="20710" xr:uid="{00000000-0005-0000-0000-0000AF470000}"/>
    <cellStyle name="Normal 2 3 2 3 3 5 3 3" xfId="7122" xr:uid="{00000000-0005-0000-0000-0000B0470000}"/>
    <cellStyle name="Normal 2 3 2 3 3 5 3 3 2" xfId="15268" xr:uid="{00000000-0005-0000-0000-0000B1470000}"/>
    <cellStyle name="Normal 2 3 2 3 3 5 3 3 2 2" xfId="31564" xr:uid="{00000000-0005-0000-0000-0000B2470000}"/>
    <cellStyle name="Normal 2 3 2 3 3 5 3 3 3" xfId="23418" xr:uid="{00000000-0005-0000-0000-0000B3470000}"/>
    <cellStyle name="Normal 2 3 2 3 3 5 3 4" xfId="9969" xr:uid="{00000000-0005-0000-0000-0000B4470000}"/>
    <cellStyle name="Normal 2 3 2 3 3 5 3 4 2" xfId="26265" xr:uid="{00000000-0005-0000-0000-0000B5470000}"/>
    <cellStyle name="Normal 2 3 2 3 3 5 3 5" xfId="18119" xr:uid="{00000000-0005-0000-0000-0000B6470000}"/>
    <cellStyle name="Normal 2 3 2 3 3 5 4" xfId="3196" xr:uid="{00000000-0005-0000-0000-0000B7470000}"/>
    <cellStyle name="Normal 2 3 2 3 3 5 4 2" xfId="11342" xr:uid="{00000000-0005-0000-0000-0000B8470000}"/>
    <cellStyle name="Normal 2 3 2 3 3 5 4 2 2" xfId="27638" xr:uid="{00000000-0005-0000-0000-0000B9470000}"/>
    <cellStyle name="Normal 2 3 2 3 3 5 4 3" xfId="19492" xr:uid="{00000000-0005-0000-0000-0000BA470000}"/>
    <cellStyle name="Normal 2 3 2 3 3 5 5" xfId="5712" xr:uid="{00000000-0005-0000-0000-0000BB470000}"/>
    <cellStyle name="Normal 2 3 2 3 3 5 5 2" xfId="13858" xr:uid="{00000000-0005-0000-0000-0000BC470000}"/>
    <cellStyle name="Normal 2 3 2 3 3 5 5 2 2" xfId="30154" xr:uid="{00000000-0005-0000-0000-0000BD470000}"/>
    <cellStyle name="Normal 2 3 2 3 3 5 5 3" xfId="22008" xr:uid="{00000000-0005-0000-0000-0000BE470000}"/>
    <cellStyle name="Normal 2 3 2 3 3 5 6" xfId="8559" xr:uid="{00000000-0005-0000-0000-0000BF470000}"/>
    <cellStyle name="Normal 2 3 2 3 3 5 6 2" xfId="24855" xr:uid="{00000000-0005-0000-0000-0000C0470000}"/>
    <cellStyle name="Normal 2 3 2 3 3 5 7" xfId="16709" xr:uid="{00000000-0005-0000-0000-0000C1470000}"/>
    <cellStyle name="Normal 2 3 2 3 3 6" xfId="774" xr:uid="{00000000-0005-0000-0000-0000C2470000}"/>
    <cellStyle name="Normal 2 3 2 3 3 6 2" xfId="2184" xr:uid="{00000000-0005-0000-0000-0000C3470000}"/>
    <cellStyle name="Normal 2 3 2 3 3 6 2 2" xfId="4727" xr:uid="{00000000-0005-0000-0000-0000C4470000}"/>
    <cellStyle name="Normal 2 3 2 3 3 6 2 2 2" xfId="12873" xr:uid="{00000000-0005-0000-0000-0000C5470000}"/>
    <cellStyle name="Normal 2 3 2 3 3 6 2 2 2 2" xfId="29169" xr:uid="{00000000-0005-0000-0000-0000C6470000}"/>
    <cellStyle name="Normal 2 3 2 3 3 6 2 2 3" xfId="21023" xr:uid="{00000000-0005-0000-0000-0000C7470000}"/>
    <cellStyle name="Normal 2 3 2 3 3 6 2 3" xfId="7483" xr:uid="{00000000-0005-0000-0000-0000C8470000}"/>
    <cellStyle name="Normal 2 3 2 3 3 6 2 3 2" xfId="15629" xr:uid="{00000000-0005-0000-0000-0000C9470000}"/>
    <cellStyle name="Normal 2 3 2 3 3 6 2 3 2 2" xfId="31925" xr:uid="{00000000-0005-0000-0000-0000CA470000}"/>
    <cellStyle name="Normal 2 3 2 3 3 6 2 3 3" xfId="23779" xr:uid="{00000000-0005-0000-0000-0000CB470000}"/>
    <cellStyle name="Normal 2 3 2 3 3 6 2 4" xfId="10330" xr:uid="{00000000-0005-0000-0000-0000CC470000}"/>
    <cellStyle name="Normal 2 3 2 3 3 6 2 4 2" xfId="26626" xr:uid="{00000000-0005-0000-0000-0000CD470000}"/>
    <cellStyle name="Normal 2 3 2 3 3 6 2 5" xfId="18480" xr:uid="{00000000-0005-0000-0000-0000CE470000}"/>
    <cellStyle name="Normal 2 3 2 3 3 6 3" xfId="3509" xr:uid="{00000000-0005-0000-0000-0000CF470000}"/>
    <cellStyle name="Normal 2 3 2 3 3 6 3 2" xfId="11655" xr:uid="{00000000-0005-0000-0000-0000D0470000}"/>
    <cellStyle name="Normal 2 3 2 3 3 6 3 2 2" xfId="27951" xr:uid="{00000000-0005-0000-0000-0000D1470000}"/>
    <cellStyle name="Normal 2 3 2 3 3 6 3 3" xfId="19805" xr:uid="{00000000-0005-0000-0000-0000D2470000}"/>
    <cellStyle name="Normal 2 3 2 3 3 6 4" xfId="6073" xr:uid="{00000000-0005-0000-0000-0000D3470000}"/>
    <cellStyle name="Normal 2 3 2 3 3 6 4 2" xfId="14219" xr:uid="{00000000-0005-0000-0000-0000D4470000}"/>
    <cellStyle name="Normal 2 3 2 3 3 6 4 2 2" xfId="30515" xr:uid="{00000000-0005-0000-0000-0000D5470000}"/>
    <cellStyle name="Normal 2 3 2 3 3 6 4 3" xfId="22369" xr:uid="{00000000-0005-0000-0000-0000D6470000}"/>
    <cellStyle name="Normal 2 3 2 3 3 6 5" xfId="8920" xr:uid="{00000000-0005-0000-0000-0000D7470000}"/>
    <cellStyle name="Normal 2 3 2 3 3 6 5 2" xfId="25216" xr:uid="{00000000-0005-0000-0000-0000D8470000}"/>
    <cellStyle name="Normal 2 3 2 3 3 6 6" xfId="17070" xr:uid="{00000000-0005-0000-0000-0000D9470000}"/>
    <cellStyle name="Normal 2 3 2 3 3 7" xfId="1479" xr:uid="{00000000-0005-0000-0000-0000DA470000}"/>
    <cellStyle name="Normal 2 3 2 3 3 7 2" xfId="4118" xr:uid="{00000000-0005-0000-0000-0000DB470000}"/>
    <cellStyle name="Normal 2 3 2 3 3 7 2 2" xfId="12264" xr:uid="{00000000-0005-0000-0000-0000DC470000}"/>
    <cellStyle name="Normal 2 3 2 3 3 7 2 2 2" xfId="28560" xr:uid="{00000000-0005-0000-0000-0000DD470000}"/>
    <cellStyle name="Normal 2 3 2 3 3 7 2 3" xfId="20414" xr:uid="{00000000-0005-0000-0000-0000DE470000}"/>
    <cellStyle name="Normal 2 3 2 3 3 7 3" xfId="6778" xr:uid="{00000000-0005-0000-0000-0000DF470000}"/>
    <cellStyle name="Normal 2 3 2 3 3 7 3 2" xfId="14924" xr:uid="{00000000-0005-0000-0000-0000E0470000}"/>
    <cellStyle name="Normal 2 3 2 3 3 7 3 2 2" xfId="31220" xr:uid="{00000000-0005-0000-0000-0000E1470000}"/>
    <cellStyle name="Normal 2 3 2 3 3 7 3 3" xfId="23074" xr:uid="{00000000-0005-0000-0000-0000E2470000}"/>
    <cellStyle name="Normal 2 3 2 3 3 7 4" xfId="9625" xr:uid="{00000000-0005-0000-0000-0000E3470000}"/>
    <cellStyle name="Normal 2 3 2 3 3 7 4 2" xfId="25921" xr:uid="{00000000-0005-0000-0000-0000E4470000}"/>
    <cellStyle name="Normal 2 3 2 3 3 7 5" xfId="17775" xr:uid="{00000000-0005-0000-0000-0000E5470000}"/>
    <cellStyle name="Normal 2 3 2 3 3 8" xfId="2900" xr:uid="{00000000-0005-0000-0000-0000E6470000}"/>
    <cellStyle name="Normal 2 3 2 3 3 8 2" xfId="11046" xr:uid="{00000000-0005-0000-0000-0000E7470000}"/>
    <cellStyle name="Normal 2 3 2 3 3 8 2 2" xfId="27342" xr:uid="{00000000-0005-0000-0000-0000E8470000}"/>
    <cellStyle name="Normal 2 3 2 3 3 8 3" xfId="19196" xr:uid="{00000000-0005-0000-0000-0000E9470000}"/>
    <cellStyle name="Normal 2 3 2 3 3 9" xfId="5368" xr:uid="{00000000-0005-0000-0000-0000EA470000}"/>
    <cellStyle name="Normal 2 3 2 3 3 9 2" xfId="13514" xr:uid="{00000000-0005-0000-0000-0000EB470000}"/>
    <cellStyle name="Normal 2 3 2 3 3 9 2 2" xfId="29810" xr:uid="{00000000-0005-0000-0000-0000EC470000}"/>
    <cellStyle name="Normal 2 3 2 3 3 9 3" xfId="21664" xr:uid="{00000000-0005-0000-0000-0000ED470000}"/>
    <cellStyle name="Normal 2 3 2 3 4" xfId="114" xr:uid="{00000000-0005-0000-0000-0000EE470000}"/>
    <cellStyle name="Normal 2 3 2 3 4 2" xfId="458" xr:uid="{00000000-0005-0000-0000-0000EF470000}"/>
    <cellStyle name="Normal 2 3 2 3 4 2 2" xfId="1164" xr:uid="{00000000-0005-0000-0000-0000F0470000}"/>
    <cellStyle name="Normal 2 3 2 3 4 2 2 2" xfId="2574" xr:uid="{00000000-0005-0000-0000-0000F1470000}"/>
    <cellStyle name="Normal 2 3 2 3 4 2 2 2 2" xfId="5061" xr:uid="{00000000-0005-0000-0000-0000F2470000}"/>
    <cellStyle name="Normal 2 3 2 3 4 2 2 2 2 2" xfId="13207" xr:uid="{00000000-0005-0000-0000-0000F3470000}"/>
    <cellStyle name="Normal 2 3 2 3 4 2 2 2 2 2 2" xfId="29503" xr:uid="{00000000-0005-0000-0000-0000F4470000}"/>
    <cellStyle name="Normal 2 3 2 3 4 2 2 2 2 3" xfId="21357" xr:uid="{00000000-0005-0000-0000-0000F5470000}"/>
    <cellStyle name="Normal 2 3 2 3 4 2 2 2 3" xfId="7873" xr:uid="{00000000-0005-0000-0000-0000F6470000}"/>
    <cellStyle name="Normal 2 3 2 3 4 2 2 2 3 2" xfId="16019" xr:uid="{00000000-0005-0000-0000-0000F7470000}"/>
    <cellStyle name="Normal 2 3 2 3 4 2 2 2 3 2 2" xfId="32315" xr:uid="{00000000-0005-0000-0000-0000F8470000}"/>
    <cellStyle name="Normal 2 3 2 3 4 2 2 2 3 3" xfId="24169" xr:uid="{00000000-0005-0000-0000-0000F9470000}"/>
    <cellStyle name="Normal 2 3 2 3 4 2 2 2 4" xfId="10720" xr:uid="{00000000-0005-0000-0000-0000FA470000}"/>
    <cellStyle name="Normal 2 3 2 3 4 2 2 2 4 2" xfId="27016" xr:uid="{00000000-0005-0000-0000-0000FB470000}"/>
    <cellStyle name="Normal 2 3 2 3 4 2 2 2 5" xfId="18870" xr:uid="{00000000-0005-0000-0000-0000FC470000}"/>
    <cellStyle name="Normal 2 3 2 3 4 2 2 3" xfId="3843" xr:uid="{00000000-0005-0000-0000-0000FD470000}"/>
    <cellStyle name="Normal 2 3 2 3 4 2 2 3 2" xfId="11989" xr:uid="{00000000-0005-0000-0000-0000FE470000}"/>
    <cellStyle name="Normal 2 3 2 3 4 2 2 3 2 2" xfId="28285" xr:uid="{00000000-0005-0000-0000-0000FF470000}"/>
    <cellStyle name="Normal 2 3 2 3 4 2 2 3 3" xfId="20139" xr:uid="{00000000-0005-0000-0000-000000480000}"/>
    <cellStyle name="Normal 2 3 2 3 4 2 2 4" xfId="6463" xr:uid="{00000000-0005-0000-0000-000001480000}"/>
    <cellStyle name="Normal 2 3 2 3 4 2 2 4 2" xfId="14609" xr:uid="{00000000-0005-0000-0000-000002480000}"/>
    <cellStyle name="Normal 2 3 2 3 4 2 2 4 2 2" xfId="30905" xr:uid="{00000000-0005-0000-0000-000003480000}"/>
    <cellStyle name="Normal 2 3 2 3 4 2 2 4 3" xfId="22759" xr:uid="{00000000-0005-0000-0000-000004480000}"/>
    <cellStyle name="Normal 2 3 2 3 4 2 2 5" xfId="9310" xr:uid="{00000000-0005-0000-0000-000005480000}"/>
    <cellStyle name="Normal 2 3 2 3 4 2 2 5 2" xfId="25606" xr:uid="{00000000-0005-0000-0000-000006480000}"/>
    <cellStyle name="Normal 2 3 2 3 4 2 2 6" xfId="17460" xr:uid="{00000000-0005-0000-0000-000007480000}"/>
    <cellStyle name="Normal 2 3 2 3 4 2 3" xfId="1869" xr:uid="{00000000-0005-0000-0000-000008480000}"/>
    <cellStyle name="Normal 2 3 2 3 4 2 3 2" xfId="4452" xr:uid="{00000000-0005-0000-0000-000009480000}"/>
    <cellStyle name="Normal 2 3 2 3 4 2 3 2 2" xfId="12598" xr:uid="{00000000-0005-0000-0000-00000A480000}"/>
    <cellStyle name="Normal 2 3 2 3 4 2 3 2 2 2" xfId="28894" xr:uid="{00000000-0005-0000-0000-00000B480000}"/>
    <cellStyle name="Normal 2 3 2 3 4 2 3 2 3" xfId="20748" xr:uid="{00000000-0005-0000-0000-00000C480000}"/>
    <cellStyle name="Normal 2 3 2 3 4 2 3 3" xfId="7168" xr:uid="{00000000-0005-0000-0000-00000D480000}"/>
    <cellStyle name="Normal 2 3 2 3 4 2 3 3 2" xfId="15314" xr:uid="{00000000-0005-0000-0000-00000E480000}"/>
    <cellStyle name="Normal 2 3 2 3 4 2 3 3 2 2" xfId="31610" xr:uid="{00000000-0005-0000-0000-00000F480000}"/>
    <cellStyle name="Normal 2 3 2 3 4 2 3 3 3" xfId="23464" xr:uid="{00000000-0005-0000-0000-000010480000}"/>
    <cellStyle name="Normal 2 3 2 3 4 2 3 4" xfId="10015" xr:uid="{00000000-0005-0000-0000-000011480000}"/>
    <cellStyle name="Normal 2 3 2 3 4 2 3 4 2" xfId="26311" xr:uid="{00000000-0005-0000-0000-000012480000}"/>
    <cellStyle name="Normal 2 3 2 3 4 2 3 5" xfId="18165" xr:uid="{00000000-0005-0000-0000-000013480000}"/>
    <cellStyle name="Normal 2 3 2 3 4 2 4" xfId="3234" xr:uid="{00000000-0005-0000-0000-000014480000}"/>
    <cellStyle name="Normal 2 3 2 3 4 2 4 2" xfId="11380" xr:uid="{00000000-0005-0000-0000-000015480000}"/>
    <cellStyle name="Normal 2 3 2 3 4 2 4 2 2" xfId="27676" xr:uid="{00000000-0005-0000-0000-000016480000}"/>
    <cellStyle name="Normal 2 3 2 3 4 2 4 3" xfId="19530" xr:uid="{00000000-0005-0000-0000-000017480000}"/>
    <cellStyle name="Normal 2 3 2 3 4 2 5" xfId="5758" xr:uid="{00000000-0005-0000-0000-000018480000}"/>
    <cellStyle name="Normal 2 3 2 3 4 2 5 2" xfId="13904" xr:uid="{00000000-0005-0000-0000-000019480000}"/>
    <cellStyle name="Normal 2 3 2 3 4 2 5 2 2" xfId="30200" xr:uid="{00000000-0005-0000-0000-00001A480000}"/>
    <cellStyle name="Normal 2 3 2 3 4 2 5 3" xfId="22054" xr:uid="{00000000-0005-0000-0000-00001B480000}"/>
    <cellStyle name="Normal 2 3 2 3 4 2 6" xfId="8605" xr:uid="{00000000-0005-0000-0000-00001C480000}"/>
    <cellStyle name="Normal 2 3 2 3 4 2 6 2" xfId="24901" xr:uid="{00000000-0005-0000-0000-00001D480000}"/>
    <cellStyle name="Normal 2 3 2 3 4 2 7" xfId="16755" xr:uid="{00000000-0005-0000-0000-00001E480000}"/>
    <cellStyle name="Normal 2 3 2 3 4 3" xfId="820" xr:uid="{00000000-0005-0000-0000-00001F480000}"/>
    <cellStyle name="Normal 2 3 2 3 4 3 2" xfId="2230" xr:uid="{00000000-0005-0000-0000-000020480000}"/>
    <cellStyle name="Normal 2 3 2 3 4 3 2 2" xfId="4765" xr:uid="{00000000-0005-0000-0000-000021480000}"/>
    <cellStyle name="Normal 2 3 2 3 4 3 2 2 2" xfId="12911" xr:uid="{00000000-0005-0000-0000-000022480000}"/>
    <cellStyle name="Normal 2 3 2 3 4 3 2 2 2 2" xfId="29207" xr:uid="{00000000-0005-0000-0000-000023480000}"/>
    <cellStyle name="Normal 2 3 2 3 4 3 2 2 3" xfId="21061" xr:uid="{00000000-0005-0000-0000-000024480000}"/>
    <cellStyle name="Normal 2 3 2 3 4 3 2 3" xfId="7529" xr:uid="{00000000-0005-0000-0000-000025480000}"/>
    <cellStyle name="Normal 2 3 2 3 4 3 2 3 2" xfId="15675" xr:uid="{00000000-0005-0000-0000-000026480000}"/>
    <cellStyle name="Normal 2 3 2 3 4 3 2 3 2 2" xfId="31971" xr:uid="{00000000-0005-0000-0000-000027480000}"/>
    <cellStyle name="Normal 2 3 2 3 4 3 2 3 3" xfId="23825" xr:uid="{00000000-0005-0000-0000-000028480000}"/>
    <cellStyle name="Normal 2 3 2 3 4 3 2 4" xfId="10376" xr:uid="{00000000-0005-0000-0000-000029480000}"/>
    <cellStyle name="Normal 2 3 2 3 4 3 2 4 2" xfId="26672" xr:uid="{00000000-0005-0000-0000-00002A480000}"/>
    <cellStyle name="Normal 2 3 2 3 4 3 2 5" xfId="18526" xr:uid="{00000000-0005-0000-0000-00002B480000}"/>
    <cellStyle name="Normal 2 3 2 3 4 3 3" xfId="3547" xr:uid="{00000000-0005-0000-0000-00002C480000}"/>
    <cellStyle name="Normal 2 3 2 3 4 3 3 2" xfId="11693" xr:uid="{00000000-0005-0000-0000-00002D480000}"/>
    <cellStyle name="Normal 2 3 2 3 4 3 3 2 2" xfId="27989" xr:uid="{00000000-0005-0000-0000-00002E480000}"/>
    <cellStyle name="Normal 2 3 2 3 4 3 3 3" xfId="19843" xr:uid="{00000000-0005-0000-0000-00002F480000}"/>
    <cellStyle name="Normal 2 3 2 3 4 3 4" xfId="6119" xr:uid="{00000000-0005-0000-0000-000030480000}"/>
    <cellStyle name="Normal 2 3 2 3 4 3 4 2" xfId="14265" xr:uid="{00000000-0005-0000-0000-000031480000}"/>
    <cellStyle name="Normal 2 3 2 3 4 3 4 2 2" xfId="30561" xr:uid="{00000000-0005-0000-0000-000032480000}"/>
    <cellStyle name="Normal 2 3 2 3 4 3 4 3" xfId="22415" xr:uid="{00000000-0005-0000-0000-000033480000}"/>
    <cellStyle name="Normal 2 3 2 3 4 3 5" xfId="8966" xr:uid="{00000000-0005-0000-0000-000034480000}"/>
    <cellStyle name="Normal 2 3 2 3 4 3 5 2" xfId="25262" xr:uid="{00000000-0005-0000-0000-000035480000}"/>
    <cellStyle name="Normal 2 3 2 3 4 3 6" xfId="17116" xr:uid="{00000000-0005-0000-0000-000036480000}"/>
    <cellStyle name="Normal 2 3 2 3 4 4" xfId="1525" xr:uid="{00000000-0005-0000-0000-000037480000}"/>
    <cellStyle name="Normal 2 3 2 3 4 4 2" xfId="4156" xr:uid="{00000000-0005-0000-0000-000038480000}"/>
    <cellStyle name="Normal 2 3 2 3 4 4 2 2" xfId="12302" xr:uid="{00000000-0005-0000-0000-000039480000}"/>
    <cellStyle name="Normal 2 3 2 3 4 4 2 2 2" xfId="28598" xr:uid="{00000000-0005-0000-0000-00003A480000}"/>
    <cellStyle name="Normal 2 3 2 3 4 4 2 3" xfId="20452" xr:uid="{00000000-0005-0000-0000-00003B480000}"/>
    <cellStyle name="Normal 2 3 2 3 4 4 3" xfId="6824" xr:uid="{00000000-0005-0000-0000-00003C480000}"/>
    <cellStyle name="Normal 2 3 2 3 4 4 3 2" xfId="14970" xr:uid="{00000000-0005-0000-0000-00003D480000}"/>
    <cellStyle name="Normal 2 3 2 3 4 4 3 2 2" xfId="31266" xr:uid="{00000000-0005-0000-0000-00003E480000}"/>
    <cellStyle name="Normal 2 3 2 3 4 4 3 3" xfId="23120" xr:uid="{00000000-0005-0000-0000-00003F480000}"/>
    <cellStyle name="Normal 2 3 2 3 4 4 4" xfId="9671" xr:uid="{00000000-0005-0000-0000-000040480000}"/>
    <cellStyle name="Normal 2 3 2 3 4 4 4 2" xfId="25967" xr:uid="{00000000-0005-0000-0000-000041480000}"/>
    <cellStyle name="Normal 2 3 2 3 4 4 5" xfId="17821" xr:uid="{00000000-0005-0000-0000-000042480000}"/>
    <cellStyle name="Normal 2 3 2 3 4 5" xfId="2938" xr:uid="{00000000-0005-0000-0000-000043480000}"/>
    <cellStyle name="Normal 2 3 2 3 4 5 2" xfId="11084" xr:uid="{00000000-0005-0000-0000-000044480000}"/>
    <cellStyle name="Normal 2 3 2 3 4 5 2 2" xfId="27380" xr:uid="{00000000-0005-0000-0000-000045480000}"/>
    <cellStyle name="Normal 2 3 2 3 4 5 3" xfId="19234" xr:uid="{00000000-0005-0000-0000-000046480000}"/>
    <cellStyle name="Normal 2 3 2 3 4 6" xfId="5414" xr:uid="{00000000-0005-0000-0000-000047480000}"/>
    <cellStyle name="Normal 2 3 2 3 4 6 2" xfId="13560" xr:uid="{00000000-0005-0000-0000-000048480000}"/>
    <cellStyle name="Normal 2 3 2 3 4 6 2 2" xfId="29856" xr:uid="{00000000-0005-0000-0000-000049480000}"/>
    <cellStyle name="Normal 2 3 2 3 4 6 3" xfId="21710" xr:uid="{00000000-0005-0000-0000-00004A480000}"/>
    <cellStyle name="Normal 2 3 2 3 4 7" xfId="8261" xr:uid="{00000000-0005-0000-0000-00004B480000}"/>
    <cellStyle name="Normal 2 3 2 3 4 7 2" xfId="24557" xr:uid="{00000000-0005-0000-0000-00004C480000}"/>
    <cellStyle name="Normal 2 3 2 3 4 8" xfId="16411" xr:uid="{00000000-0005-0000-0000-00004D480000}"/>
    <cellStyle name="Normal 2 3 2 3 5" xfId="201" xr:uid="{00000000-0005-0000-0000-00004E480000}"/>
    <cellStyle name="Normal 2 3 2 3 5 2" xfId="545" xr:uid="{00000000-0005-0000-0000-00004F480000}"/>
    <cellStyle name="Normal 2 3 2 3 5 2 2" xfId="1251" xr:uid="{00000000-0005-0000-0000-000050480000}"/>
    <cellStyle name="Normal 2 3 2 3 5 2 2 2" xfId="2661" xr:uid="{00000000-0005-0000-0000-000051480000}"/>
    <cellStyle name="Normal 2 3 2 3 5 2 2 2 2" xfId="5135" xr:uid="{00000000-0005-0000-0000-000052480000}"/>
    <cellStyle name="Normal 2 3 2 3 5 2 2 2 2 2" xfId="13281" xr:uid="{00000000-0005-0000-0000-000053480000}"/>
    <cellStyle name="Normal 2 3 2 3 5 2 2 2 2 2 2" xfId="29577" xr:uid="{00000000-0005-0000-0000-000054480000}"/>
    <cellStyle name="Normal 2 3 2 3 5 2 2 2 2 3" xfId="21431" xr:uid="{00000000-0005-0000-0000-000055480000}"/>
    <cellStyle name="Normal 2 3 2 3 5 2 2 2 3" xfId="7960" xr:uid="{00000000-0005-0000-0000-000056480000}"/>
    <cellStyle name="Normal 2 3 2 3 5 2 2 2 3 2" xfId="16106" xr:uid="{00000000-0005-0000-0000-000057480000}"/>
    <cellStyle name="Normal 2 3 2 3 5 2 2 2 3 2 2" xfId="32402" xr:uid="{00000000-0005-0000-0000-000058480000}"/>
    <cellStyle name="Normal 2 3 2 3 5 2 2 2 3 3" xfId="24256" xr:uid="{00000000-0005-0000-0000-000059480000}"/>
    <cellStyle name="Normal 2 3 2 3 5 2 2 2 4" xfId="10807" xr:uid="{00000000-0005-0000-0000-00005A480000}"/>
    <cellStyle name="Normal 2 3 2 3 5 2 2 2 4 2" xfId="27103" xr:uid="{00000000-0005-0000-0000-00005B480000}"/>
    <cellStyle name="Normal 2 3 2 3 5 2 2 2 5" xfId="18957" xr:uid="{00000000-0005-0000-0000-00005C480000}"/>
    <cellStyle name="Normal 2 3 2 3 5 2 2 3" xfId="3917" xr:uid="{00000000-0005-0000-0000-00005D480000}"/>
    <cellStyle name="Normal 2 3 2 3 5 2 2 3 2" xfId="12063" xr:uid="{00000000-0005-0000-0000-00005E480000}"/>
    <cellStyle name="Normal 2 3 2 3 5 2 2 3 2 2" xfId="28359" xr:uid="{00000000-0005-0000-0000-00005F480000}"/>
    <cellStyle name="Normal 2 3 2 3 5 2 2 3 3" xfId="20213" xr:uid="{00000000-0005-0000-0000-000060480000}"/>
    <cellStyle name="Normal 2 3 2 3 5 2 2 4" xfId="6550" xr:uid="{00000000-0005-0000-0000-000061480000}"/>
    <cellStyle name="Normal 2 3 2 3 5 2 2 4 2" xfId="14696" xr:uid="{00000000-0005-0000-0000-000062480000}"/>
    <cellStyle name="Normal 2 3 2 3 5 2 2 4 2 2" xfId="30992" xr:uid="{00000000-0005-0000-0000-000063480000}"/>
    <cellStyle name="Normal 2 3 2 3 5 2 2 4 3" xfId="22846" xr:uid="{00000000-0005-0000-0000-000064480000}"/>
    <cellStyle name="Normal 2 3 2 3 5 2 2 5" xfId="9397" xr:uid="{00000000-0005-0000-0000-000065480000}"/>
    <cellStyle name="Normal 2 3 2 3 5 2 2 5 2" xfId="25693" xr:uid="{00000000-0005-0000-0000-000066480000}"/>
    <cellStyle name="Normal 2 3 2 3 5 2 2 6" xfId="17547" xr:uid="{00000000-0005-0000-0000-000067480000}"/>
    <cellStyle name="Normal 2 3 2 3 5 2 3" xfId="1956" xr:uid="{00000000-0005-0000-0000-000068480000}"/>
    <cellStyle name="Normal 2 3 2 3 5 2 3 2" xfId="4526" xr:uid="{00000000-0005-0000-0000-000069480000}"/>
    <cellStyle name="Normal 2 3 2 3 5 2 3 2 2" xfId="12672" xr:uid="{00000000-0005-0000-0000-00006A480000}"/>
    <cellStyle name="Normal 2 3 2 3 5 2 3 2 2 2" xfId="28968" xr:uid="{00000000-0005-0000-0000-00006B480000}"/>
    <cellStyle name="Normal 2 3 2 3 5 2 3 2 3" xfId="20822" xr:uid="{00000000-0005-0000-0000-00006C480000}"/>
    <cellStyle name="Normal 2 3 2 3 5 2 3 3" xfId="7255" xr:uid="{00000000-0005-0000-0000-00006D480000}"/>
    <cellStyle name="Normal 2 3 2 3 5 2 3 3 2" xfId="15401" xr:uid="{00000000-0005-0000-0000-00006E480000}"/>
    <cellStyle name="Normal 2 3 2 3 5 2 3 3 2 2" xfId="31697" xr:uid="{00000000-0005-0000-0000-00006F480000}"/>
    <cellStyle name="Normal 2 3 2 3 5 2 3 3 3" xfId="23551" xr:uid="{00000000-0005-0000-0000-000070480000}"/>
    <cellStyle name="Normal 2 3 2 3 5 2 3 4" xfId="10102" xr:uid="{00000000-0005-0000-0000-000071480000}"/>
    <cellStyle name="Normal 2 3 2 3 5 2 3 4 2" xfId="26398" xr:uid="{00000000-0005-0000-0000-000072480000}"/>
    <cellStyle name="Normal 2 3 2 3 5 2 3 5" xfId="18252" xr:uid="{00000000-0005-0000-0000-000073480000}"/>
    <cellStyle name="Normal 2 3 2 3 5 2 4" xfId="3308" xr:uid="{00000000-0005-0000-0000-000074480000}"/>
    <cellStyle name="Normal 2 3 2 3 5 2 4 2" xfId="11454" xr:uid="{00000000-0005-0000-0000-000075480000}"/>
    <cellStyle name="Normal 2 3 2 3 5 2 4 2 2" xfId="27750" xr:uid="{00000000-0005-0000-0000-000076480000}"/>
    <cellStyle name="Normal 2 3 2 3 5 2 4 3" xfId="19604" xr:uid="{00000000-0005-0000-0000-000077480000}"/>
    <cellStyle name="Normal 2 3 2 3 5 2 5" xfId="5845" xr:uid="{00000000-0005-0000-0000-000078480000}"/>
    <cellStyle name="Normal 2 3 2 3 5 2 5 2" xfId="13991" xr:uid="{00000000-0005-0000-0000-000079480000}"/>
    <cellStyle name="Normal 2 3 2 3 5 2 5 2 2" xfId="30287" xr:uid="{00000000-0005-0000-0000-00007A480000}"/>
    <cellStyle name="Normal 2 3 2 3 5 2 5 3" xfId="22141" xr:uid="{00000000-0005-0000-0000-00007B480000}"/>
    <cellStyle name="Normal 2 3 2 3 5 2 6" xfId="8692" xr:uid="{00000000-0005-0000-0000-00007C480000}"/>
    <cellStyle name="Normal 2 3 2 3 5 2 6 2" xfId="24988" xr:uid="{00000000-0005-0000-0000-00007D480000}"/>
    <cellStyle name="Normal 2 3 2 3 5 2 7" xfId="16842" xr:uid="{00000000-0005-0000-0000-00007E480000}"/>
    <cellStyle name="Normal 2 3 2 3 5 3" xfId="907" xr:uid="{00000000-0005-0000-0000-00007F480000}"/>
    <cellStyle name="Normal 2 3 2 3 5 3 2" xfId="2317" xr:uid="{00000000-0005-0000-0000-000080480000}"/>
    <cellStyle name="Normal 2 3 2 3 5 3 2 2" xfId="4839" xr:uid="{00000000-0005-0000-0000-000081480000}"/>
    <cellStyle name="Normal 2 3 2 3 5 3 2 2 2" xfId="12985" xr:uid="{00000000-0005-0000-0000-000082480000}"/>
    <cellStyle name="Normal 2 3 2 3 5 3 2 2 2 2" xfId="29281" xr:uid="{00000000-0005-0000-0000-000083480000}"/>
    <cellStyle name="Normal 2 3 2 3 5 3 2 2 3" xfId="21135" xr:uid="{00000000-0005-0000-0000-000084480000}"/>
    <cellStyle name="Normal 2 3 2 3 5 3 2 3" xfId="7616" xr:uid="{00000000-0005-0000-0000-000085480000}"/>
    <cellStyle name="Normal 2 3 2 3 5 3 2 3 2" xfId="15762" xr:uid="{00000000-0005-0000-0000-000086480000}"/>
    <cellStyle name="Normal 2 3 2 3 5 3 2 3 2 2" xfId="32058" xr:uid="{00000000-0005-0000-0000-000087480000}"/>
    <cellStyle name="Normal 2 3 2 3 5 3 2 3 3" xfId="23912" xr:uid="{00000000-0005-0000-0000-000088480000}"/>
    <cellStyle name="Normal 2 3 2 3 5 3 2 4" xfId="10463" xr:uid="{00000000-0005-0000-0000-000089480000}"/>
    <cellStyle name="Normal 2 3 2 3 5 3 2 4 2" xfId="26759" xr:uid="{00000000-0005-0000-0000-00008A480000}"/>
    <cellStyle name="Normal 2 3 2 3 5 3 2 5" xfId="18613" xr:uid="{00000000-0005-0000-0000-00008B480000}"/>
    <cellStyle name="Normal 2 3 2 3 5 3 3" xfId="3621" xr:uid="{00000000-0005-0000-0000-00008C480000}"/>
    <cellStyle name="Normal 2 3 2 3 5 3 3 2" xfId="11767" xr:uid="{00000000-0005-0000-0000-00008D480000}"/>
    <cellStyle name="Normal 2 3 2 3 5 3 3 2 2" xfId="28063" xr:uid="{00000000-0005-0000-0000-00008E480000}"/>
    <cellStyle name="Normal 2 3 2 3 5 3 3 3" xfId="19917" xr:uid="{00000000-0005-0000-0000-00008F480000}"/>
    <cellStyle name="Normal 2 3 2 3 5 3 4" xfId="6206" xr:uid="{00000000-0005-0000-0000-000090480000}"/>
    <cellStyle name="Normal 2 3 2 3 5 3 4 2" xfId="14352" xr:uid="{00000000-0005-0000-0000-000091480000}"/>
    <cellStyle name="Normal 2 3 2 3 5 3 4 2 2" xfId="30648" xr:uid="{00000000-0005-0000-0000-000092480000}"/>
    <cellStyle name="Normal 2 3 2 3 5 3 4 3" xfId="22502" xr:uid="{00000000-0005-0000-0000-000093480000}"/>
    <cellStyle name="Normal 2 3 2 3 5 3 5" xfId="9053" xr:uid="{00000000-0005-0000-0000-000094480000}"/>
    <cellStyle name="Normal 2 3 2 3 5 3 5 2" xfId="25349" xr:uid="{00000000-0005-0000-0000-000095480000}"/>
    <cellStyle name="Normal 2 3 2 3 5 3 6" xfId="17203" xr:uid="{00000000-0005-0000-0000-000096480000}"/>
    <cellStyle name="Normal 2 3 2 3 5 4" xfId="1612" xr:uid="{00000000-0005-0000-0000-000097480000}"/>
    <cellStyle name="Normal 2 3 2 3 5 4 2" xfId="4230" xr:uid="{00000000-0005-0000-0000-000098480000}"/>
    <cellStyle name="Normal 2 3 2 3 5 4 2 2" xfId="12376" xr:uid="{00000000-0005-0000-0000-000099480000}"/>
    <cellStyle name="Normal 2 3 2 3 5 4 2 2 2" xfId="28672" xr:uid="{00000000-0005-0000-0000-00009A480000}"/>
    <cellStyle name="Normal 2 3 2 3 5 4 2 3" xfId="20526" xr:uid="{00000000-0005-0000-0000-00009B480000}"/>
    <cellStyle name="Normal 2 3 2 3 5 4 3" xfId="6911" xr:uid="{00000000-0005-0000-0000-00009C480000}"/>
    <cellStyle name="Normal 2 3 2 3 5 4 3 2" xfId="15057" xr:uid="{00000000-0005-0000-0000-00009D480000}"/>
    <cellStyle name="Normal 2 3 2 3 5 4 3 2 2" xfId="31353" xr:uid="{00000000-0005-0000-0000-00009E480000}"/>
    <cellStyle name="Normal 2 3 2 3 5 4 3 3" xfId="23207" xr:uid="{00000000-0005-0000-0000-00009F480000}"/>
    <cellStyle name="Normal 2 3 2 3 5 4 4" xfId="9758" xr:uid="{00000000-0005-0000-0000-0000A0480000}"/>
    <cellStyle name="Normal 2 3 2 3 5 4 4 2" xfId="26054" xr:uid="{00000000-0005-0000-0000-0000A1480000}"/>
    <cellStyle name="Normal 2 3 2 3 5 4 5" xfId="17908" xr:uid="{00000000-0005-0000-0000-0000A2480000}"/>
    <cellStyle name="Normal 2 3 2 3 5 5" xfId="3012" xr:uid="{00000000-0005-0000-0000-0000A3480000}"/>
    <cellStyle name="Normal 2 3 2 3 5 5 2" xfId="11158" xr:uid="{00000000-0005-0000-0000-0000A4480000}"/>
    <cellStyle name="Normal 2 3 2 3 5 5 2 2" xfId="27454" xr:uid="{00000000-0005-0000-0000-0000A5480000}"/>
    <cellStyle name="Normal 2 3 2 3 5 5 3" xfId="19308" xr:uid="{00000000-0005-0000-0000-0000A6480000}"/>
    <cellStyle name="Normal 2 3 2 3 5 6" xfId="5501" xr:uid="{00000000-0005-0000-0000-0000A7480000}"/>
    <cellStyle name="Normal 2 3 2 3 5 6 2" xfId="13647" xr:uid="{00000000-0005-0000-0000-0000A8480000}"/>
    <cellStyle name="Normal 2 3 2 3 5 6 2 2" xfId="29943" xr:uid="{00000000-0005-0000-0000-0000A9480000}"/>
    <cellStyle name="Normal 2 3 2 3 5 6 3" xfId="21797" xr:uid="{00000000-0005-0000-0000-0000AA480000}"/>
    <cellStyle name="Normal 2 3 2 3 5 7" xfId="8348" xr:uid="{00000000-0005-0000-0000-0000AB480000}"/>
    <cellStyle name="Normal 2 3 2 3 5 7 2" xfId="24644" xr:uid="{00000000-0005-0000-0000-0000AC480000}"/>
    <cellStyle name="Normal 2 3 2 3 5 8" xfId="16498" xr:uid="{00000000-0005-0000-0000-0000AD480000}"/>
    <cellStyle name="Normal 2 3 2 3 6" xfId="278" xr:uid="{00000000-0005-0000-0000-0000AE480000}"/>
    <cellStyle name="Normal 2 3 2 3 6 2" xfId="622" xr:uid="{00000000-0005-0000-0000-0000AF480000}"/>
    <cellStyle name="Normal 2 3 2 3 6 2 2" xfId="1328" xr:uid="{00000000-0005-0000-0000-0000B0480000}"/>
    <cellStyle name="Normal 2 3 2 3 6 2 2 2" xfId="2738" xr:uid="{00000000-0005-0000-0000-0000B1480000}"/>
    <cellStyle name="Normal 2 3 2 3 6 2 2 2 2" xfId="5209" xr:uid="{00000000-0005-0000-0000-0000B2480000}"/>
    <cellStyle name="Normal 2 3 2 3 6 2 2 2 2 2" xfId="13355" xr:uid="{00000000-0005-0000-0000-0000B3480000}"/>
    <cellStyle name="Normal 2 3 2 3 6 2 2 2 2 2 2" xfId="29651" xr:uid="{00000000-0005-0000-0000-0000B4480000}"/>
    <cellStyle name="Normal 2 3 2 3 6 2 2 2 2 3" xfId="21505" xr:uid="{00000000-0005-0000-0000-0000B5480000}"/>
    <cellStyle name="Normal 2 3 2 3 6 2 2 2 3" xfId="8037" xr:uid="{00000000-0005-0000-0000-0000B6480000}"/>
    <cellStyle name="Normal 2 3 2 3 6 2 2 2 3 2" xfId="16183" xr:uid="{00000000-0005-0000-0000-0000B7480000}"/>
    <cellStyle name="Normal 2 3 2 3 6 2 2 2 3 2 2" xfId="32479" xr:uid="{00000000-0005-0000-0000-0000B8480000}"/>
    <cellStyle name="Normal 2 3 2 3 6 2 2 2 3 3" xfId="24333" xr:uid="{00000000-0005-0000-0000-0000B9480000}"/>
    <cellStyle name="Normal 2 3 2 3 6 2 2 2 4" xfId="10884" xr:uid="{00000000-0005-0000-0000-0000BA480000}"/>
    <cellStyle name="Normal 2 3 2 3 6 2 2 2 4 2" xfId="27180" xr:uid="{00000000-0005-0000-0000-0000BB480000}"/>
    <cellStyle name="Normal 2 3 2 3 6 2 2 2 5" xfId="19034" xr:uid="{00000000-0005-0000-0000-0000BC480000}"/>
    <cellStyle name="Normal 2 3 2 3 6 2 2 3" xfId="3991" xr:uid="{00000000-0005-0000-0000-0000BD480000}"/>
    <cellStyle name="Normal 2 3 2 3 6 2 2 3 2" xfId="12137" xr:uid="{00000000-0005-0000-0000-0000BE480000}"/>
    <cellStyle name="Normal 2 3 2 3 6 2 2 3 2 2" xfId="28433" xr:uid="{00000000-0005-0000-0000-0000BF480000}"/>
    <cellStyle name="Normal 2 3 2 3 6 2 2 3 3" xfId="20287" xr:uid="{00000000-0005-0000-0000-0000C0480000}"/>
    <cellStyle name="Normal 2 3 2 3 6 2 2 4" xfId="6627" xr:uid="{00000000-0005-0000-0000-0000C1480000}"/>
    <cellStyle name="Normal 2 3 2 3 6 2 2 4 2" xfId="14773" xr:uid="{00000000-0005-0000-0000-0000C2480000}"/>
    <cellStyle name="Normal 2 3 2 3 6 2 2 4 2 2" xfId="31069" xr:uid="{00000000-0005-0000-0000-0000C3480000}"/>
    <cellStyle name="Normal 2 3 2 3 6 2 2 4 3" xfId="22923" xr:uid="{00000000-0005-0000-0000-0000C4480000}"/>
    <cellStyle name="Normal 2 3 2 3 6 2 2 5" xfId="9474" xr:uid="{00000000-0005-0000-0000-0000C5480000}"/>
    <cellStyle name="Normal 2 3 2 3 6 2 2 5 2" xfId="25770" xr:uid="{00000000-0005-0000-0000-0000C6480000}"/>
    <cellStyle name="Normal 2 3 2 3 6 2 2 6" xfId="17624" xr:uid="{00000000-0005-0000-0000-0000C7480000}"/>
    <cellStyle name="Normal 2 3 2 3 6 2 3" xfId="2033" xr:uid="{00000000-0005-0000-0000-0000C8480000}"/>
    <cellStyle name="Normal 2 3 2 3 6 2 3 2" xfId="4600" xr:uid="{00000000-0005-0000-0000-0000C9480000}"/>
    <cellStyle name="Normal 2 3 2 3 6 2 3 2 2" xfId="12746" xr:uid="{00000000-0005-0000-0000-0000CA480000}"/>
    <cellStyle name="Normal 2 3 2 3 6 2 3 2 2 2" xfId="29042" xr:uid="{00000000-0005-0000-0000-0000CB480000}"/>
    <cellStyle name="Normal 2 3 2 3 6 2 3 2 3" xfId="20896" xr:uid="{00000000-0005-0000-0000-0000CC480000}"/>
    <cellStyle name="Normal 2 3 2 3 6 2 3 3" xfId="7332" xr:uid="{00000000-0005-0000-0000-0000CD480000}"/>
    <cellStyle name="Normal 2 3 2 3 6 2 3 3 2" xfId="15478" xr:uid="{00000000-0005-0000-0000-0000CE480000}"/>
    <cellStyle name="Normal 2 3 2 3 6 2 3 3 2 2" xfId="31774" xr:uid="{00000000-0005-0000-0000-0000CF480000}"/>
    <cellStyle name="Normal 2 3 2 3 6 2 3 3 3" xfId="23628" xr:uid="{00000000-0005-0000-0000-0000D0480000}"/>
    <cellStyle name="Normal 2 3 2 3 6 2 3 4" xfId="10179" xr:uid="{00000000-0005-0000-0000-0000D1480000}"/>
    <cellStyle name="Normal 2 3 2 3 6 2 3 4 2" xfId="26475" xr:uid="{00000000-0005-0000-0000-0000D2480000}"/>
    <cellStyle name="Normal 2 3 2 3 6 2 3 5" xfId="18329" xr:uid="{00000000-0005-0000-0000-0000D3480000}"/>
    <cellStyle name="Normal 2 3 2 3 6 2 4" xfId="3382" xr:uid="{00000000-0005-0000-0000-0000D4480000}"/>
    <cellStyle name="Normal 2 3 2 3 6 2 4 2" xfId="11528" xr:uid="{00000000-0005-0000-0000-0000D5480000}"/>
    <cellStyle name="Normal 2 3 2 3 6 2 4 2 2" xfId="27824" xr:uid="{00000000-0005-0000-0000-0000D6480000}"/>
    <cellStyle name="Normal 2 3 2 3 6 2 4 3" xfId="19678" xr:uid="{00000000-0005-0000-0000-0000D7480000}"/>
    <cellStyle name="Normal 2 3 2 3 6 2 5" xfId="5922" xr:uid="{00000000-0005-0000-0000-0000D8480000}"/>
    <cellStyle name="Normal 2 3 2 3 6 2 5 2" xfId="14068" xr:uid="{00000000-0005-0000-0000-0000D9480000}"/>
    <cellStyle name="Normal 2 3 2 3 6 2 5 2 2" xfId="30364" xr:uid="{00000000-0005-0000-0000-0000DA480000}"/>
    <cellStyle name="Normal 2 3 2 3 6 2 5 3" xfId="22218" xr:uid="{00000000-0005-0000-0000-0000DB480000}"/>
    <cellStyle name="Normal 2 3 2 3 6 2 6" xfId="8769" xr:uid="{00000000-0005-0000-0000-0000DC480000}"/>
    <cellStyle name="Normal 2 3 2 3 6 2 6 2" xfId="25065" xr:uid="{00000000-0005-0000-0000-0000DD480000}"/>
    <cellStyle name="Normal 2 3 2 3 6 2 7" xfId="16919" xr:uid="{00000000-0005-0000-0000-0000DE480000}"/>
    <cellStyle name="Normal 2 3 2 3 6 3" xfId="984" xr:uid="{00000000-0005-0000-0000-0000DF480000}"/>
    <cellStyle name="Normal 2 3 2 3 6 3 2" xfId="2394" xr:uid="{00000000-0005-0000-0000-0000E0480000}"/>
    <cellStyle name="Normal 2 3 2 3 6 3 2 2" xfId="4913" xr:uid="{00000000-0005-0000-0000-0000E1480000}"/>
    <cellStyle name="Normal 2 3 2 3 6 3 2 2 2" xfId="13059" xr:uid="{00000000-0005-0000-0000-0000E2480000}"/>
    <cellStyle name="Normal 2 3 2 3 6 3 2 2 2 2" xfId="29355" xr:uid="{00000000-0005-0000-0000-0000E3480000}"/>
    <cellStyle name="Normal 2 3 2 3 6 3 2 2 3" xfId="21209" xr:uid="{00000000-0005-0000-0000-0000E4480000}"/>
    <cellStyle name="Normal 2 3 2 3 6 3 2 3" xfId="7693" xr:uid="{00000000-0005-0000-0000-0000E5480000}"/>
    <cellStyle name="Normal 2 3 2 3 6 3 2 3 2" xfId="15839" xr:uid="{00000000-0005-0000-0000-0000E6480000}"/>
    <cellStyle name="Normal 2 3 2 3 6 3 2 3 2 2" xfId="32135" xr:uid="{00000000-0005-0000-0000-0000E7480000}"/>
    <cellStyle name="Normal 2 3 2 3 6 3 2 3 3" xfId="23989" xr:uid="{00000000-0005-0000-0000-0000E8480000}"/>
    <cellStyle name="Normal 2 3 2 3 6 3 2 4" xfId="10540" xr:uid="{00000000-0005-0000-0000-0000E9480000}"/>
    <cellStyle name="Normal 2 3 2 3 6 3 2 4 2" xfId="26836" xr:uid="{00000000-0005-0000-0000-0000EA480000}"/>
    <cellStyle name="Normal 2 3 2 3 6 3 2 5" xfId="18690" xr:uid="{00000000-0005-0000-0000-0000EB480000}"/>
    <cellStyle name="Normal 2 3 2 3 6 3 3" xfId="3695" xr:uid="{00000000-0005-0000-0000-0000EC480000}"/>
    <cellStyle name="Normal 2 3 2 3 6 3 3 2" xfId="11841" xr:uid="{00000000-0005-0000-0000-0000ED480000}"/>
    <cellStyle name="Normal 2 3 2 3 6 3 3 2 2" xfId="28137" xr:uid="{00000000-0005-0000-0000-0000EE480000}"/>
    <cellStyle name="Normal 2 3 2 3 6 3 3 3" xfId="19991" xr:uid="{00000000-0005-0000-0000-0000EF480000}"/>
    <cellStyle name="Normal 2 3 2 3 6 3 4" xfId="6283" xr:uid="{00000000-0005-0000-0000-0000F0480000}"/>
    <cellStyle name="Normal 2 3 2 3 6 3 4 2" xfId="14429" xr:uid="{00000000-0005-0000-0000-0000F1480000}"/>
    <cellStyle name="Normal 2 3 2 3 6 3 4 2 2" xfId="30725" xr:uid="{00000000-0005-0000-0000-0000F2480000}"/>
    <cellStyle name="Normal 2 3 2 3 6 3 4 3" xfId="22579" xr:uid="{00000000-0005-0000-0000-0000F3480000}"/>
    <cellStyle name="Normal 2 3 2 3 6 3 5" xfId="9130" xr:uid="{00000000-0005-0000-0000-0000F4480000}"/>
    <cellStyle name="Normal 2 3 2 3 6 3 5 2" xfId="25426" xr:uid="{00000000-0005-0000-0000-0000F5480000}"/>
    <cellStyle name="Normal 2 3 2 3 6 3 6" xfId="17280" xr:uid="{00000000-0005-0000-0000-0000F6480000}"/>
    <cellStyle name="Normal 2 3 2 3 6 4" xfId="1689" xr:uid="{00000000-0005-0000-0000-0000F7480000}"/>
    <cellStyle name="Normal 2 3 2 3 6 4 2" xfId="4304" xr:uid="{00000000-0005-0000-0000-0000F8480000}"/>
    <cellStyle name="Normal 2 3 2 3 6 4 2 2" xfId="12450" xr:uid="{00000000-0005-0000-0000-0000F9480000}"/>
    <cellStyle name="Normal 2 3 2 3 6 4 2 2 2" xfId="28746" xr:uid="{00000000-0005-0000-0000-0000FA480000}"/>
    <cellStyle name="Normal 2 3 2 3 6 4 2 3" xfId="20600" xr:uid="{00000000-0005-0000-0000-0000FB480000}"/>
    <cellStyle name="Normal 2 3 2 3 6 4 3" xfId="6988" xr:uid="{00000000-0005-0000-0000-0000FC480000}"/>
    <cellStyle name="Normal 2 3 2 3 6 4 3 2" xfId="15134" xr:uid="{00000000-0005-0000-0000-0000FD480000}"/>
    <cellStyle name="Normal 2 3 2 3 6 4 3 2 2" xfId="31430" xr:uid="{00000000-0005-0000-0000-0000FE480000}"/>
    <cellStyle name="Normal 2 3 2 3 6 4 3 3" xfId="23284" xr:uid="{00000000-0005-0000-0000-0000FF480000}"/>
    <cellStyle name="Normal 2 3 2 3 6 4 4" xfId="9835" xr:uid="{00000000-0005-0000-0000-000000490000}"/>
    <cellStyle name="Normal 2 3 2 3 6 4 4 2" xfId="26131" xr:uid="{00000000-0005-0000-0000-000001490000}"/>
    <cellStyle name="Normal 2 3 2 3 6 4 5" xfId="17985" xr:uid="{00000000-0005-0000-0000-000002490000}"/>
    <cellStyle name="Normal 2 3 2 3 6 5" xfId="3086" xr:uid="{00000000-0005-0000-0000-000003490000}"/>
    <cellStyle name="Normal 2 3 2 3 6 5 2" xfId="11232" xr:uid="{00000000-0005-0000-0000-000004490000}"/>
    <cellStyle name="Normal 2 3 2 3 6 5 2 2" xfId="27528" xr:uid="{00000000-0005-0000-0000-000005490000}"/>
    <cellStyle name="Normal 2 3 2 3 6 5 3" xfId="19382" xr:uid="{00000000-0005-0000-0000-000006490000}"/>
    <cellStyle name="Normal 2 3 2 3 6 6" xfId="5578" xr:uid="{00000000-0005-0000-0000-000007490000}"/>
    <cellStyle name="Normal 2 3 2 3 6 6 2" xfId="13724" xr:uid="{00000000-0005-0000-0000-000008490000}"/>
    <cellStyle name="Normal 2 3 2 3 6 6 2 2" xfId="30020" xr:uid="{00000000-0005-0000-0000-000009490000}"/>
    <cellStyle name="Normal 2 3 2 3 6 6 3" xfId="21874" xr:uid="{00000000-0005-0000-0000-00000A490000}"/>
    <cellStyle name="Normal 2 3 2 3 6 7" xfId="8425" xr:uid="{00000000-0005-0000-0000-00000B490000}"/>
    <cellStyle name="Normal 2 3 2 3 6 7 2" xfId="24721" xr:uid="{00000000-0005-0000-0000-00000C490000}"/>
    <cellStyle name="Normal 2 3 2 3 6 8" xfId="16575" xr:uid="{00000000-0005-0000-0000-00000D490000}"/>
    <cellStyle name="Normal 2 3 2 3 7" xfId="368" xr:uid="{00000000-0005-0000-0000-00000E490000}"/>
    <cellStyle name="Normal 2 3 2 3 7 2" xfId="1074" xr:uid="{00000000-0005-0000-0000-00000F490000}"/>
    <cellStyle name="Normal 2 3 2 3 7 2 2" xfId="2484" xr:uid="{00000000-0005-0000-0000-000010490000}"/>
    <cellStyle name="Normal 2 3 2 3 7 2 2 2" xfId="4987" xr:uid="{00000000-0005-0000-0000-000011490000}"/>
    <cellStyle name="Normal 2 3 2 3 7 2 2 2 2" xfId="13133" xr:uid="{00000000-0005-0000-0000-000012490000}"/>
    <cellStyle name="Normal 2 3 2 3 7 2 2 2 2 2" xfId="29429" xr:uid="{00000000-0005-0000-0000-000013490000}"/>
    <cellStyle name="Normal 2 3 2 3 7 2 2 2 3" xfId="21283" xr:uid="{00000000-0005-0000-0000-000014490000}"/>
    <cellStyle name="Normal 2 3 2 3 7 2 2 3" xfId="7783" xr:uid="{00000000-0005-0000-0000-000015490000}"/>
    <cellStyle name="Normal 2 3 2 3 7 2 2 3 2" xfId="15929" xr:uid="{00000000-0005-0000-0000-000016490000}"/>
    <cellStyle name="Normal 2 3 2 3 7 2 2 3 2 2" xfId="32225" xr:uid="{00000000-0005-0000-0000-000017490000}"/>
    <cellStyle name="Normal 2 3 2 3 7 2 2 3 3" xfId="24079" xr:uid="{00000000-0005-0000-0000-000018490000}"/>
    <cellStyle name="Normal 2 3 2 3 7 2 2 4" xfId="10630" xr:uid="{00000000-0005-0000-0000-000019490000}"/>
    <cellStyle name="Normal 2 3 2 3 7 2 2 4 2" xfId="26926" xr:uid="{00000000-0005-0000-0000-00001A490000}"/>
    <cellStyle name="Normal 2 3 2 3 7 2 2 5" xfId="18780" xr:uid="{00000000-0005-0000-0000-00001B490000}"/>
    <cellStyle name="Normal 2 3 2 3 7 2 3" xfId="3769" xr:uid="{00000000-0005-0000-0000-00001C490000}"/>
    <cellStyle name="Normal 2 3 2 3 7 2 3 2" xfId="11915" xr:uid="{00000000-0005-0000-0000-00001D490000}"/>
    <cellStyle name="Normal 2 3 2 3 7 2 3 2 2" xfId="28211" xr:uid="{00000000-0005-0000-0000-00001E490000}"/>
    <cellStyle name="Normal 2 3 2 3 7 2 3 3" xfId="20065" xr:uid="{00000000-0005-0000-0000-00001F490000}"/>
    <cellStyle name="Normal 2 3 2 3 7 2 4" xfId="6373" xr:uid="{00000000-0005-0000-0000-000020490000}"/>
    <cellStyle name="Normal 2 3 2 3 7 2 4 2" xfId="14519" xr:uid="{00000000-0005-0000-0000-000021490000}"/>
    <cellStyle name="Normal 2 3 2 3 7 2 4 2 2" xfId="30815" xr:uid="{00000000-0005-0000-0000-000022490000}"/>
    <cellStyle name="Normal 2 3 2 3 7 2 4 3" xfId="22669" xr:uid="{00000000-0005-0000-0000-000023490000}"/>
    <cellStyle name="Normal 2 3 2 3 7 2 5" xfId="9220" xr:uid="{00000000-0005-0000-0000-000024490000}"/>
    <cellStyle name="Normal 2 3 2 3 7 2 5 2" xfId="25516" xr:uid="{00000000-0005-0000-0000-000025490000}"/>
    <cellStyle name="Normal 2 3 2 3 7 2 6" xfId="17370" xr:uid="{00000000-0005-0000-0000-000026490000}"/>
    <cellStyle name="Normal 2 3 2 3 7 3" xfId="1779" xr:uid="{00000000-0005-0000-0000-000027490000}"/>
    <cellStyle name="Normal 2 3 2 3 7 3 2" xfId="4378" xr:uid="{00000000-0005-0000-0000-000028490000}"/>
    <cellStyle name="Normal 2 3 2 3 7 3 2 2" xfId="12524" xr:uid="{00000000-0005-0000-0000-000029490000}"/>
    <cellStyle name="Normal 2 3 2 3 7 3 2 2 2" xfId="28820" xr:uid="{00000000-0005-0000-0000-00002A490000}"/>
    <cellStyle name="Normal 2 3 2 3 7 3 2 3" xfId="20674" xr:uid="{00000000-0005-0000-0000-00002B490000}"/>
    <cellStyle name="Normal 2 3 2 3 7 3 3" xfId="7078" xr:uid="{00000000-0005-0000-0000-00002C490000}"/>
    <cellStyle name="Normal 2 3 2 3 7 3 3 2" xfId="15224" xr:uid="{00000000-0005-0000-0000-00002D490000}"/>
    <cellStyle name="Normal 2 3 2 3 7 3 3 2 2" xfId="31520" xr:uid="{00000000-0005-0000-0000-00002E490000}"/>
    <cellStyle name="Normal 2 3 2 3 7 3 3 3" xfId="23374" xr:uid="{00000000-0005-0000-0000-00002F490000}"/>
    <cellStyle name="Normal 2 3 2 3 7 3 4" xfId="9925" xr:uid="{00000000-0005-0000-0000-000030490000}"/>
    <cellStyle name="Normal 2 3 2 3 7 3 4 2" xfId="26221" xr:uid="{00000000-0005-0000-0000-000031490000}"/>
    <cellStyle name="Normal 2 3 2 3 7 3 5" xfId="18075" xr:uid="{00000000-0005-0000-0000-000032490000}"/>
    <cellStyle name="Normal 2 3 2 3 7 4" xfId="3160" xr:uid="{00000000-0005-0000-0000-000033490000}"/>
    <cellStyle name="Normal 2 3 2 3 7 4 2" xfId="11306" xr:uid="{00000000-0005-0000-0000-000034490000}"/>
    <cellStyle name="Normal 2 3 2 3 7 4 2 2" xfId="27602" xr:uid="{00000000-0005-0000-0000-000035490000}"/>
    <cellStyle name="Normal 2 3 2 3 7 4 3" xfId="19456" xr:uid="{00000000-0005-0000-0000-000036490000}"/>
    <cellStyle name="Normal 2 3 2 3 7 5" xfId="5668" xr:uid="{00000000-0005-0000-0000-000037490000}"/>
    <cellStyle name="Normal 2 3 2 3 7 5 2" xfId="13814" xr:uid="{00000000-0005-0000-0000-000038490000}"/>
    <cellStyle name="Normal 2 3 2 3 7 5 2 2" xfId="30110" xr:uid="{00000000-0005-0000-0000-000039490000}"/>
    <cellStyle name="Normal 2 3 2 3 7 5 3" xfId="21964" xr:uid="{00000000-0005-0000-0000-00003A490000}"/>
    <cellStyle name="Normal 2 3 2 3 7 6" xfId="8515" xr:uid="{00000000-0005-0000-0000-00003B490000}"/>
    <cellStyle name="Normal 2 3 2 3 7 6 2" xfId="24811" xr:uid="{00000000-0005-0000-0000-00003C490000}"/>
    <cellStyle name="Normal 2 3 2 3 7 7" xfId="16665" xr:uid="{00000000-0005-0000-0000-00003D490000}"/>
    <cellStyle name="Normal 2 3 2 3 8" xfId="730" xr:uid="{00000000-0005-0000-0000-00003E490000}"/>
    <cellStyle name="Normal 2 3 2 3 8 2" xfId="2140" xr:uid="{00000000-0005-0000-0000-00003F490000}"/>
    <cellStyle name="Normal 2 3 2 3 8 2 2" xfId="4691" xr:uid="{00000000-0005-0000-0000-000040490000}"/>
    <cellStyle name="Normal 2 3 2 3 8 2 2 2" xfId="12837" xr:uid="{00000000-0005-0000-0000-000041490000}"/>
    <cellStyle name="Normal 2 3 2 3 8 2 2 2 2" xfId="29133" xr:uid="{00000000-0005-0000-0000-000042490000}"/>
    <cellStyle name="Normal 2 3 2 3 8 2 2 3" xfId="20987" xr:uid="{00000000-0005-0000-0000-000043490000}"/>
    <cellStyle name="Normal 2 3 2 3 8 2 3" xfId="7439" xr:uid="{00000000-0005-0000-0000-000044490000}"/>
    <cellStyle name="Normal 2 3 2 3 8 2 3 2" xfId="15585" xr:uid="{00000000-0005-0000-0000-000045490000}"/>
    <cellStyle name="Normal 2 3 2 3 8 2 3 2 2" xfId="31881" xr:uid="{00000000-0005-0000-0000-000046490000}"/>
    <cellStyle name="Normal 2 3 2 3 8 2 3 3" xfId="23735" xr:uid="{00000000-0005-0000-0000-000047490000}"/>
    <cellStyle name="Normal 2 3 2 3 8 2 4" xfId="10286" xr:uid="{00000000-0005-0000-0000-000048490000}"/>
    <cellStyle name="Normal 2 3 2 3 8 2 4 2" xfId="26582" xr:uid="{00000000-0005-0000-0000-000049490000}"/>
    <cellStyle name="Normal 2 3 2 3 8 2 5" xfId="18436" xr:uid="{00000000-0005-0000-0000-00004A490000}"/>
    <cellStyle name="Normal 2 3 2 3 8 3" xfId="3473" xr:uid="{00000000-0005-0000-0000-00004B490000}"/>
    <cellStyle name="Normal 2 3 2 3 8 3 2" xfId="11619" xr:uid="{00000000-0005-0000-0000-00004C490000}"/>
    <cellStyle name="Normal 2 3 2 3 8 3 2 2" xfId="27915" xr:uid="{00000000-0005-0000-0000-00004D490000}"/>
    <cellStyle name="Normal 2 3 2 3 8 3 3" xfId="19769" xr:uid="{00000000-0005-0000-0000-00004E490000}"/>
    <cellStyle name="Normal 2 3 2 3 8 4" xfId="6029" xr:uid="{00000000-0005-0000-0000-00004F490000}"/>
    <cellStyle name="Normal 2 3 2 3 8 4 2" xfId="14175" xr:uid="{00000000-0005-0000-0000-000050490000}"/>
    <cellStyle name="Normal 2 3 2 3 8 4 2 2" xfId="30471" xr:uid="{00000000-0005-0000-0000-000051490000}"/>
    <cellStyle name="Normal 2 3 2 3 8 4 3" xfId="22325" xr:uid="{00000000-0005-0000-0000-000052490000}"/>
    <cellStyle name="Normal 2 3 2 3 8 5" xfId="8876" xr:uid="{00000000-0005-0000-0000-000053490000}"/>
    <cellStyle name="Normal 2 3 2 3 8 5 2" xfId="25172" xr:uid="{00000000-0005-0000-0000-000054490000}"/>
    <cellStyle name="Normal 2 3 2 3 8 6" xfId="17026" xr:uid="{00000000-0005-0000-0000-000055490000}"/>
    <cellStyle name="Normal 2 3 2 3 9" xfId="1435" xr:uid="{00000000-0005-0000-0000-000056490000}"/>
    <cellStyle name="Normal 2 3 2 3 9 2" xfId="4082" xr:uid="{00000000-0005-0000-0000-000057490000}"/>
    <cellStyle name="Normal 2 3 2 3 9 2 2" xfId="12228" xr:uid="{00000000-0005-0000-0000-000058490000}"/>
    <cellStyle name="Normal 2 3 2 3 9 2 2 2" xfId="28524" xr:uid="{00000000-0005-0000-0000-000059490000}"/>
    <cellStyle name="Normal 2 3 2 3 9 2 3" xfId="20378" xr:uid="{00000000-0005-0000-0000-00005A490000}"/>
    <cellStyle name="Normal 2 3 2 3 9 3" xfId="6734" xr:uid="{00000000-0005-0000-0000-00005B490000}"/>
    <cellStyle name="Normal 2 3 2 3 9 3 2" xfId="14880" xr:uid="{00000000-0005-0000-0000-00005C490000}"/>
    <cellStyle name="Normal 2 3 2 3 9 3 2 2" xfId="31176" xr:uid="{00000000-0005-0000-0000-00005D490000}"/>
    <cellStyle name="Normal 2 3 2 3 9 3 3" xfId="23030" xr:uid="{00000000-0005-0000-0000-00005E490000}"/>
    <cellStyle name="Normal 2 3 2 3 9 4" xfId="9581" xr:uid="{00000000-0005-0000-0000-00005F490000}"/>
    <cellStyle name="Normal 2 3 2 3 9 4 2" xfId="25877" xr:uid="{00000000-0005-0000-0000-000060490000}"/>
    <cellStyle name="Normal 2 3 2 3 9 5" xfId="17731" xr:uid="{00000000-0005-0000-0000-000061490000}"/>
    <cellStyle name="Normal 2 3 2 4" xfId="35" xr:uid="{00000000-0005-0000-0000-000062490000}"/>
    <cellStyle name="Normal 2 3 2 4 10" xfId="5335" xr:uid="{00000000-0005-0000-0000-000063490000}"/>
    <cellStyle name="Normal 2 3 2 4 10 2" xfId="13481" xr:uid="{00000000-0005-0000-0000-000064490000}"/>
    <cellStyle name="Normal 2 3 2 4 10 2 2" xfId="29777" xr:uid="{00000000-0005-0000-0000-000065490000}"/>
    <cellStyle name="Normal 2 3 2 4 10 3" xfId="21631" xr:uid="{00000000-0005-0000-0000-000066490000}"/>
    <cellStyle name="Normal 2 3 2 4 11" xfId="8182" xr:uid="{00000000-0005-0000-0000-000067490000}"/>
    <cellStyle name="Normal 2 3 2 4 11 2" xfId="24478" xr:uid="{00000000-0005-0000-0000-000068490000}"/>
    <cellStyle name="Normal 2 3 2 4 12" xfId="16332" xr:uid="{00000000-0005-0000-0000-000069490000}"/>
    <cellStyle name="Normal 2 3 2 4 2" xfId="79" xr:uid="{00000000-0005-0000-0000-00006A490000}"/>
    <cellStyle name="Normal 2 3 2 4 2 10" xfId="8226" xr:uid="{00000000-0005-0000-0000-00006B490000}"/>
    <cellStyle name="Normal 2 3 2 4 2 10 2" xfId="24522" xr:uid="{00000000-0005-0000-0000-00006C490000}"/>
    <cellStyle name="Normal 2 3 2 4 2 11" xfId="16376" xr:uid="{00000000-0005-0000-0000-00006D490000}"/>
    <cellStyle name="Normal 2 3 2 4 2 2" xfId="169" xr:uid="{00000000-0005-0000-0000-00006E490000}"/>
    <cellStyle name="Normal 2 3 2 4 2 2 2" xfId="513" xr:uid="{00000000-0005-0000-0000-00006F490000}"/>
    <cellStyle name="Normal 2 3 2 4 2 2 2 2" xfId="1219" xr:uid="{00000000-0005-0000-0000-000070490000}"/>
    <cellStyle name="Normal 2 3 2 4 2 2 2 2 2" xfId="2629" xr:uid="{00000000-0005-0000-0000-000071490000}"/>
    <cellStyle name="Normal 2 3 2 4 2 2 2 2 2 2" xfId="5106" xr:uid="{00000000-0005-0000-0000-000072490000}"/>
    <cellStyle name="Normal 2 3 2 4 2 2 2 2 2 2 2" xfId="13252" xr:uid="{00000000-0005-0000-0000-000073490000}"/>
    <cellStyle name="Normal 2 3 2 4 2 2 2 2 2 2 2 2" xfId="29548" xr:uid="{00000000-0005-0000-0000-000074490000}"/>
    <cellStyle name="Normal 2 3 2 4 2 2 2 2 2 2 3" xfId="21402" xr:uid="{00000000-0005-0000-0000-000075490000}"/>
    <cellStyle name="Normal 2 3 2 4 2 2 2 2 2 3" xfId="7928" xr:uid="{00000000-0005-0000-0000-000076490000}"/>
    <cellStyle name="Normal 2 3 2 4 2 2 2 2 2 3 2" xfId="16074" xr:uid="{00000000-0005-0000-0000-000077490000}"/>
    <cellStyle name="Normal 2 3 2 4 2 2 2 2 2 3 2 2" xfId="32370" xr:uid="{00000000-0005-0000-0000-000078490000}"/>
    <cellStyle name="Normal 2 3 2 4 2 2 2 2 2 3 3" xfId="24224" xr:uid="{00000000-0005-0000-0000-000079490000}"/>
    <cellStyle name="Normal 2 3 2 4 2 2 2 2 2 4" xfId="10775" xr:uid="{00000000-0005-0000-0000-00007A490000}"/>
    <cellStyle name="Normal 2 3 2 4 2 2 2 2 2 4 2" xfId="27071" xr:uid="{00000000-0005-0000-0000-00007B490000}"/>
    <cellStyle name="Normal 2 3 2 4 2 2 2 2 2 5" xfId="18925" xr:uid="{00000000-0005-0000-0000-00007C490000}"/>
    <cellStyle name="Normal 2 3 2 4 2 2 2 2 3" xfId="3888" xr:uid="{00000000-0005-0000-0000-00007D490000}"/>
    <cellStyle name="Normal 2 3 2 4 2 2 2 2 3 2" xfId="12034" xr:uid="{00000000-0005-0000-0000-00007E490000}"/>
    <cellStyle name="Normal 2 3 2 4 2 2 2 2 3 2 2" xfId="28330" xr:uid="{00000000-0005-0000-0000-00007F490000}"/>
    <cellStyle name="Normal 2 3 2 4 2 2 2 2 3 3" xfId="20184" xr:uid="{00000000-0005-0000-0000-000080490000}"/>
    <cellStyle name="Normal 2 3 2 4 2 2 2 2 4" xfId="6518" xr:uid="{00000000-0005-0000-0000-000081490000}"/>
    <cellStyle name="Normal 2 3 2 4 2 2 2 2 4 2" xfId="14664" xr:uid="{00000000-0005-0000-0000-000082490000}"/>
    <cellStyle name="Normal 2 3 2 4 2 2 2 2 4 2 2" xfId="30960" xr:uid="{00000000-0005-0000-0000-000083490000}"/>
    <cellStyle name="Normal 2 3 2 4 2 2 2 2 4 3" xfId="22814" xr:uid="{00000000-0005-0000-0000-000084490000}"/>
    <cellStyle name="Normal 2 3 2 4 2 2 2 2 5" xfId="9365" xr:uid="{00000000-0005-0000-0000-000085490000}"/>
    <cellStyle name="Normal 2 3 2 4 2 2 2 2 5 2" xfId="25661" xr:uid="{00000000-0005-0000-0000-000086490000}"/>
    <cellStyle name="Normal 2 3 2 4 2 2 2 2 6" xfId="17515" xr:uid="{00000000-0005-0000-0000-000087490000}"/>
    <cellStyle name="Normal 2 3 2 4 2 2 2 3" xfId="1924" xr:uid="{00000000-0005-0000-0000-000088490000}"/>
    <cellStyle name="Normal 2 3 2 4 2 2 2 3 2" xfId="4497" xr:uid="{00000000-0005-0000-0000-000089490000}"/>
    <cellStyle name="Normal 2 3 2 4 2 2 2 3 2 2" xfId="12643" xr:uid="{00000000-0005-0000-0000-00008A490000}"/>
    <cellStyle name="Normal 2 3 2 4 2 2 2 3 2 2 2" xfId="28939" xr:uid="{00000000-0005-0000-0000-00008B490000}"/>
    <cellStyle name="Normal 2 3 2 4 2 2 2 3 2 3" xfId="20793" xr:uid="{00000000-0005-0000-0000-00008C490000}"/>
    <cellStyle name="Normal 2 3 2 4 2 2 2 3 3" xfId="7223" xr:uid="{00000000-0005-0000-0000-00008D490000}"/>
    <cellStyle name="Normal 2 3 2 4 2 2 2 3 3 2" xfId="15369" xr:uid="{00000000-0005-0000-0000-00008E490000}"/>
    <cellStyle name="Normal 2 3 2 4 2 2 2 3 3 2 2" xfId="31665" xr:uid="{00000000-0005-0000-0000-00008F490000}"/>
    <cellStyle name="Normal 2 3 2 4 2 2 2 3 3 3" xfId="23519" xr:uid="{00000000-0005-0000-0000-000090490000}"/>
    <cellStyle name="Normal 2 3 2 4 2 2 2 3 4" xfId="10070" xr:uid="{00000000-0005-0000-0000-000091490000}"/>
    <cellStyle name="Normal 2 3 2 4 2 2 2 3 4 2" xfId="26366" xr:uid="{00000000-0005-0000-0000-000092490000}"/>
    <cellStyle name="Normal 2 3 2 4 2 2 2 3 5" xfId="18220" xr:uid="{00000000-0005-0000-0000-000093490000}"/>
    <cellStyle name="Normal 2 3 2 4 2 2 2 4" xfId="3279" xr:uid="{00000000-0005-0000-0000-000094490000}"/>
    <cellStyle name="Normal 2 3 2 4 2 2 2 4 2" xfId="11425" xr:uid="{00000000-0005-0000-0000-000095490000}"/>
    <cellStyle name="Normal 2 3 2 4 2 2 2 4 2 2" xfId="27721" xr:uid="{00000000-0005-0000-0000-000096490000}"/>
    <cellStyle name="Normal 2 3 2 4 2 2 2 4 3" xfId="19575" xr:uid="{00000000-0005-0000-0000-000097490000}"/>
    <cellStyle name="Normal 2 3 2 4 2 2 2 5" xfId="5813" xr:uid="{00000000-0005-0000-0000-000098490000}"/>
    <cellStyle name="Normal 2 3 2 4 2 2 2 5 2" xfId="13959" xr:uid="{00000000-0005-0000-0000-000099490000}"/>
    <cellStyle name="Normal 2 3 2 4 2 2 2 5 2 2" xfId="30255" xr:uid="{00000000-0005-0000-0000-00009A490000}"/>
    <cellStyle name="Normal 2 3 2 4 2 2 2 5 3" xfId="22109" xr:uid="{00000000-0005-0000-0000-00009B490000}"/>
    <cellStyle name="Normal 2 3 2 4 2 2 2 6" xfId="8660" xr:uid="{00000000-0005-0000-0000-00009C490000}"/>
    <cellStyle name="Normal 2 3 2 4 2 2 2 6 2" xfId="24956" xr:uid="{00000000-0005-0000-0000-00009D490000}"/>
    <cellStyle name="Normal 2 3 2 4 2 2 2 7" xfId="16810" xr:uid="{00000000-0005-0000-0000-00009E490000}"/>
    <cellStyle name="Normal 2 3 2 4 2 2 3" xfId="875" xr:uid="{00000000-0005-0000-0000-00009F490000}"/>
    <cellStyle name="Normal 2 3 2 4 2 2 3 2" xfId="2285" xr:uid="{00000000-0005-0000-0000-0000A0490000}"/>
    <cellStyle name="Normal 2 3 2 4 2 2 3 2 2" xfId="4810" xr:uid="{00000000-0005-0000-0000-0000A1490000}"/>
    <cellStyle name="Normal 2 3 2 4 2 2 3 2 2 2" xfId="12956" xr:uid="{00000000-0005-0000-0000-0000A2490000}"/>
    <cellStyle name="Normal 2 3 2 4 2 2 3 2 2 2 2" xfId="29252" xr:uid="{00000000-0005-0000-0000-0000A3490000}"/>
    <cellStyle name="Normal 2 3 2 4 2 2 3 2 2 3" xfId="21106" xr:uid="{00000000-0005-0000-0000-0000A4490000}"/>
    <cellStyle name="Normal 2 3 2 4 2 2 3 2 3" xfId="7584" xr:uid="{00000000-0005-0000-0000-0000A5490000}"/>
    <cellStyle name="Normal 2 3 2 4 2 2 3 2 3 2" xfId="15730" xr:uid="{00000000-0005-0000-0000-0000A6490000}"/>
    <cellStyle name="Normal 2 3 2 4 2 2 3 2 3 2 2" xfId="32026" xr:uid="{00000000-0005-0000-0000-0000A7490000}"/>
    <cellStyle name="Normal 2 3 2 4 2 2 3 2 3 3" xfId="23880" xr:uid="{00000000-0005-0000-0000-0000A8490000}"/>
    <cellStyle name="Normal 2 3 2 4 2 2 3 2 4" xfId="10431" xr:uid="{00000000-0005-0000-0000-0000A9490000}"/>
    <cellStyle name="Normal 2 3 2 4 2 2 3 2 4 2" xfId="26727" xr:uid="{00000000-0005-0000-0000-0000AA490000}"/>
    <cellStyle name="Normal 2 3 2 4 2 2 3 2 5" xfId="18581" xr:uid="{00000000-0005-0000-0000-0000AB490000}"/>
    <cellStyle name="Normal 2 3 2 4 2 2 3 3" xfId="3592" xr:uid="{00000000-0005-0000-0000-0000AC490000}"/>
    <cellStyle name="Normal 2 3 2 4 2 2 3 3 2" xfId="11738" xr:uid="{00000000-0005-0000-0000-0000AD490000}"/>
    <cellStyle name="Normal 2 3 2 4 2 2 3 3 2 2" xfId="28034" xr:uid="{00000000-0005-0000-0000-0000AE490000}"/>
    <cellStyle name="Normal 2 3 2 4 2 2 3 3 3" xfId="19888" xr:uid="{00000000-0005-0000-0000-0000AF490000}"/>
    <cellStyle name="Normal 2 3 2 4 2 2 3 4" xfId="6174" xr:uid="{00000000-0005-0000-0000-0000B0490000}"/>
    <cellStyle name="Normal 2 3 2 4 2 2 3 4 2" xfId="14320" xr:uid="{00000000-0005-0000-0000-0000B1490000}"/>
    <cellStyle name="Normal 2 3 2 4 2 2 3 4 2 2" xfId="30616" xr:uid="{00000000-0005-0000-0000-0000B2490000}"/>
    <cellStyle name="Normal 2 3 2 4 2 2 3 4 3" xfId="22470" xr:uid="{00000000-0005-0000-0000-0000B3490000}"/>
    <cellStyle name="Normal 2 3 2 4 2 2 3 5" xfId="9021" xr:uid="{00000000-0005-0000-0000-0000B4490000}"/>
    <cellStyle name="Normal 2 3 2 4 2 2 3 5 2" xfId="25317" xr:uid="{00000000-0005-0000-0000-0000B5490000}"/>
    <cellStyle name="Normal 2 3 2 4 2 2 3 6" xfId="17171" xr:uid="{00000000-0005-0000-0000-0000B6490000}"/>
    <cellStyle name="Normal 2 3 2 4 2 2 4" xfId="1580" xr:uid="{00000000-0005-0000-0000-0000B7490000}"/>
    <cellStyle name="Normal 2 3 2 4 2 2 4 2" xfId="4201" xr:uid="{00000000-0005-0000-0000-0000B8490000}"/>
    <cellStyle name="Normal 2 3 2 4 2 2 4 2 2" xfId="12347" xr:uid="{00000000-0005-0000-0000-0000B9490000}"/>
    <cellStyle name="Normal 2 3 2 4 2 2 4 2 2 2" xfId="28643" xr:uid="{00000000-0005-0000-0000-0000BA490000}"/>
    <cellStyle name="Normal 2 3 2 4 2 2 4 2 3" xfId="20497" xr:uid="{00000000-0005-0000-0000-0000BB490000}"/>
    <cellStyle name="Normal 2 3 2 4 2 2 4 3" xfId="6879" xr:uid="{00000000-0005-0000-0000-0000BC490000}"/>
    <cellStyle name="Normal 2 3 2 4 2 2 4 3 2" xfId="15025" xr:uid="{00000000-0005-0000-0000-0000BD490000}"/>
    <cellStyle name="Normal 2 3 2 4 2 2 4 3 2 2" xfId="31321" xr:uid="{00000000-0005-0000-0000-0000BE490000}"/>
    <cellStyle name="Normal 2 3 2 4 2 2 4 3 3" xfId="23175" xr:uid="{00000000-0005-0000-0000-0000BF490000}"/>
    <cellStyle name="Normal 2 3 2 4 2 2 4 4" xfId="9726" xr:uid="{00000000-0005-0000-0000-0000C0490000}"/>
    <cellStyle name="Normal 2 3 2 4 2 2 4 4 2" xfId="26022" xr:uid="{00000000-0005-0000-0000-0000C1490000}"/>
    <cellStyle name="Normal 2 3 2 4 2 2 4 5" xfId="17876" xr:uid="{00000000-0005-0000-0000-0000C2490000}"/>
    <cellStyle name="Normal 2 3 2 4 2 2 5" xfId="2983" xr:uid="{00000000-0005-0000-0000-0000C3490000}"/>
    <cellStyle name="Normal 2 3 2 4 2 2 5 2" xfId="11129" xr:uid="{00000000-0005-0000-0000-0000C4490000}"/>
    <cellStyle name="Normal 2 3 2 4 2 2 5 2 2" xfId="27425" xr:uid="{00000000-0005-0000-0000-0000C5490000}"/>
    <cellStyle name="Normal 2 3 2 4 2 2 5 3" xfId="19279" xr:uid="{00000000-0005-0000-0000-0000C6490000}"/>
    <cellStyle name="Normal 2 3 2 4 2 2 6" xfId="5469" xr:uid="{00000000-0005-0000-0000-0000C7490000}"/>
    <cellStyle name="Normal 2 3 2 4 2 2 6 2" xfId="13615" xr:uid="{00000000-0005-0000-0000-0000C8490000}"/>
    <cellStyle name="Normal 2 3 2 4 2 2 6 2 2" xfId="29911" xr:uid="{00000000-0005-0000-0000-0000C9490000}"/>
    <cellStyle name="Normal 2 3 2 4 2 2 6 3" xfId="21765" xr:uid="{00000000-0005-0000-0000-0000CA490000}"/>
    <cellStyle name="Normal 2 3 2 4 2 2 7" xfId="8316" xr:uid="{00000000-0005-0000-0000-0000CB490000}"/>
    <cellStyle name="Normal 2 3 2 4 2 2 7 2" xfId="24612" xr:uid="{00000000-0005-0000-0000-0000CC490000}"/>
    <cellStyle name="Normal 2 3 2 4 2 2 8" xfId="16466" xr:uid="{00000000-0005-0000-0000-0000CD490000}"/>
    <cellStyle name="Normal 2 3 2 4 2 3" xfId="246" xr:uid="{00000000-0005-0000-0000-0000CE490000}"/>
    <cellStyle name="Normal 2 3 2 4 2 3 2" xfId="590" xr:uid="{00000000-0005-0000-0000-0000CF490000}"/>
    <cellStyle name="Normal 2 3 2 4 2 3 2 2" xfId="1296" xr:uid="{00000000-0005-0000-0000-0000D0490000}"/>
    <cellStyle name="Normal 2 3 2 4 2 3 2 2 2" xfId="2706" xr:uid="{00000000-0005-0000-0000-0000D1490000}"/>
    <cellStyle name="Normal 2 3 2 4 2 3 2 2 2 2" xfId="5180" xr:uid="{00000000-0005-0000-0000-0000D2490000}"/>
    <cellStyle name="Normal 2 3 2 4 2 3 2 2 2 2 2" xfId="13326" xr:uid="{00000000-0005-0000-0000-0000D3490000}"/>
    <cellStyle name="Normal 2 3 2 4 2 3 2 2 2 2 2 2" xfId="29622" xr:uid="{00000000-0005-0000-0000-0000D4490000}"/>
    <cellStyle name="Normal 2 3 2 4 2 3 2 2 2 2 3" xfId="21476" xr:uid="{00000000-0005-0000-0000-0000D5490000}"/>
    <cellStyle name="Normal 2 3 2 4 2 3 2 2 2 3" xfId="8005" xr:uid="{00000000-0005-0000-0000-0000D6490000}"/>
    <cellStyle name="Normal 2 3 2 4 2 3 2 2 2 3 2" xfId="16151" xr:uid="{00000000-0005-0000-0000-0000D7490000}"/>
    <cellStyle name="Normal 2 3 2 4 2 3 2 2 2 3 2 2" xfId="32447" xr:uid="{00000000-0005-0000-0000-0000D8490000}"/>
    <cellStyle name="Normal 2 3 2 4 2 3 2 2 2 3 3" xfId="24301" xr:uid="{00000000-0005-0000-0000-0000D9490000}"/>
    <cellStyle name="Normal 2 3 2 4 2 3 2 2 2 4" xfId="10852" xr:uid="{00000000-0005-0000-0000-0000DA490000}"/>
    <cellStyle name="Normal 2 3 2 4 2 3 2 2 2 4 2" xfId="27148" xr:uid="{00000000-0005-0000-0000-0000DB490000}"/>
    <cellStyle name="Normal 2 3 2 4 2 3 2 2 2 5" xfId="19002" xr:uid="{00000000-0005-0000-0000-0000DC490000}"/>
    <cellStyle name="Normal 2 3 2 4 2 3 2 2 3" xfId="3962" xr:uid="{00000000-0005-0000-0000-0000DD490000}"/>
    <cellStyle name="Normal 2 3 2 4 2 3 2 2 3 2" xfId="12108" xr:uid="{00000000-0005-0000-0000-0000DE490000}"/>
    <cellStyle name="Normal 2 3 2 4 2 3 2 2 3 2 2" xfId="28404" xr:uid="{00000000-0005-0000-0000-0000DF490000}"/>
    <cellStyle name="Normal 2 3 2 4 2 3 2 2 3 3" xfId="20258" xr:uid="{00000000-0005-0000-0000-0000E0490000}"/>
    <cellStyle name="Normal 2 3 2 4 2 3 2 2 4" xfId="6595" xr:uid="{00000000-0005-0000-0000-0000E1490000}"/>
    <cellStyle name="Normal 2 3 2 4 2 3 2 2 4 2" xfId="14741" xr:uid="{00000000-0005-0000-0000-0000E2490000}"/>
    <cellStyle name="Normal 2 3 2 4 2 3 2 2 4 2 2" xfId="31037" xr:uid="{00000000-0005-0000-0000-0000E3490000}"/>
    <cellStyle name="Normal 2 3 2 4 2 3 2 2 4 3" xfId="22891" xr:uid="{00000000-0005-0000-0000-0000E4490000}"/>
    <cellStyle name="Normal 2 3 2 4 2 3 2 2 5" xfId="9442" xr:uid="{00000000-0005-0000-0000-0000E5490000}"/>
    <cellStyle name="Normal 2 3 2 4 2 3 2 2 5 2" xfId="25738" xr:uid="{00000000-0005-0000-0000-0000E6490000}"/>
    <cellStyle name="Normal 2 3 2 4 2 3 2 2 6" xfId="17592" xr:uid="{00000000-0005-0000-0000-0000E7490000}"/>
    <cellStyle name="Normal 2 3 2 4 2 3 2 3" xfId="2001" xr:uid="{00000000-0005-0000-0000-0000E8490000}"/>
    <cellStyle name="Normal 2 3 2 4 2 3 2 3 2" xfId="4571" xr:uid="{00000000-0005-0000-0000-0000E9490000}"/>
    <cellStyle name="Normal 2 3 2 4 2 3 2 3 2 2" xfId="12717" xr:uid="{00000000-0005-0000-0000-0000EA490000}"/>
    <cellStyle name="Normal 2 3 2 4 2 3 2 3 2 2 2" xfId="29013" xr:uid="{00000000-0005-0000-0000-0000EB490000}"/>
    <cellStyle name="Normal 2 3 2 4 2 3 2 3 2 3" xfId="20867" xr:uid="{00000000-0005-0000-0000-0000EC490000}"/>
    <cellStyle name="Normal 2 3 2 4 2 3 2 3 3" xfId="7300" xr:uid="{00000000-0005-0000-0000-0000ED490000}"/>
    <cellStyle name="Normal 2 3 2 4 2 3 2 3 3 2" xfId="15446" xr:uid="{00000000-0005-0000-0000-0000EE490000}"/>
    <cellStyle name="Normal 2 3 2 4 2 3 2 3 3 2 2" xfId="31742" xr:uid="{00000000-0005-0000-0000-0000EF490000}"/>
    <cellStyle name="Normal 2 3 2 4 2 3 2 3 3 3" xfId="23596" xr:uid="{00000000-0005-0000-0000-0000F0490000}"/>
    <cellStyle name="Normal 2 3 2 4 2 3 2 3 4" xfId="10147" xr:uid="{00000000-0005-0000-0000-0000F1490000}"/>
    <cellStyle name="Normal 2 3 2 4 2 3 2 3 4 2" xfId="26443" xr:uid="{00000000-0005-0000-0000-0000F2490000}"/>
    <cellStyle name="Normal 2 3 2 4 2 3 2 3 5" xfId="18297" xr:uid="{00000000-0005-0000-0000-0000F3490000}"/>
    <cellStyle name="Normal 2 3 2 4 2 3 2 4" xfId="3353" xr:uid="{00000000-0005-0000-0000-0000F4490000}"/>
    <cellStyle name="Normal 2 3 2 4 2 3 2 4 2" xfId="11499" xr:uid="{00000000-0005-0000-0000-0000F5490000}"/>
    <cellStyle name="Normal 2 3 2 4 2 3 2 4 2 2" xfId="27795" xr:uid="{00000000-0005-0000-0000-0000F6490000}"/>
    <cellStyle name="Normal 2 3 2 4 2 3 2 4 3" xfId="19649" xr:uid="{00000000-0005-0000-0000-0000F7490000}"/>
    <cellStyle name="Normal 2 3 2 4 2 3 2 5" xfId="5890" xr:uid="{00000000-0005-0000-0000-0000F8490000}"/>
    <cellStyle name="Normal 2 3 2 4 2 3 2 5 2" xfId="14036" xr:uid="{00000000-0005-0000-0000-0000F9490000}"/>
    <cellStyle name="Normal 2 3 2 4 2 3 2 5 2 2" xfId="30332" xr:uid="{00000000-0005-0000-0000-0000FA490000}"/>
    <cellStyle name="Normal 2 3 2 4 2 3 2 5 3" xfId="22186" xr:uid="{00000000-0005-0000-0000-0000FB490000}"/>
    <cellStyle name="Normal 2 3 2 4 2 3 2 6" xfId="8737" xr:uid="{00000000-0005-0000-0000-0000FC490000}"/>
    <cellStyle name="Normal 2 3 2 4 2 3 2 6 2" xfId="25033" xr:uid="{00000000-0005-0000-0000-0000FD490000}"/>
    <cellStyle name="Normal 2 3 2 4 2 3 2 7" xfId="16887" xr:uid="{00000000-0005-0000-0000-0000FE490000}"/>
    <cellStyle name="Normal 2 3 2 4 2 3 3" xfId="952" xr:uid="{00000000-0005-0000-0000-0000FF490000}"/>
    <cellStyle name="Normal 2 3 2 4 2 3 3 2" xfId="2362" xr:uid="{00000000-0005-0000-0000-0000004A0000}"/>
    <cellStyle name="Normal 2 3 2 4 2 3 3 2 2" xfId="4884" xr:uid="{00000000-0005-0000-0000-0000014A0000}"/>
    <cellStyle name="Normal 2 3 2 4 2 3 3 2 2 2" xfId="13030" xr:uid="{00000000-0005-0000-0000-0000024A0000}"/>
    <cellStyle name="Normal 2 3 2 4 2 3 3 2 2 2 2" xfId="29326" xr:uid="{00000000-0005-0000-0000-0000034A0000}"/>
    <cellStyle name="Normal 2 3 2 4 2 3 3 2 2 3" xfId="21180" xr:uid="{00000000-0005-0000-0000-0000044A0000}"/>
    <cellStyle name="Normal 2 3 2 4 2 3 3 2 3" xfId="7661" xr:uid="{00000000-0005-0000-0000-0000054A0000}"/>
    <cellStyle name="Normal 2 3 2 4 2 3 3 2 3 2" xfId="15807" xr:uid="{00000000-0005-0000-0000-0000064A0000}"/>
    <cellStyle name="Normal 2 3 2 4 2 3 3 2 3 2 2" xfId="32103" xr:uid="{00000000-0005-0000-0000-0000074A0000}"/>
    <cellStyle name="Normal 2 3 2 4 2 3 3 2 3 3" xfId="23957" xr:uid="{00000000-0005-0000-0000-0000084A0000}"/>
    <cellStyle name="Normal 2 3 2 4 2 3 3 2 4" xfId="10508" xr:uid="{00000000-0005-0000-0000-0000094A0000}"/>
    <cellStyle name="Normal 2 3 2 4 2 3 3 2 4 2" xfId="26804" xr:uid="{00000000-0005-0000-0000-00000A4A0000}"/>
    <cellStyle name="Normal 2 3 2 4 2 3 3 2 5" xfId="18658" xr:uid="{00000000-0005-0000-0000-00000B4A0000}"/>
    <cellStyle name="Normal 2 3 2 4 2 3 3 3" xfId="3666" xr:uid="{00000000-0005-0000-0000-00000C4A0000}"/>
    <cellStyle name="Normal 2 3 2 4 2 3 3 3 2" xfId="11812" xr:uid="{00000000-0005-0000-0000-00000D4A0000}"/>
    <cellStyle name="Normal 2 3 2 4 2 3 3 3 2 2" xfId="28108" xr:uid="{00000000-0005-0000-0000-00000E4A0000}"/>
    <cellStyle name="Normal 2 3 2 4 2 3 3 3 3" xfId="19962" xr:uid="{00000000-0005-0000-0000-00000F4A0000}"/>
    <cellStyle name="Normal 2 3 2 4 2 3 3 4" xfId="6251" xr:uid="{00000000-0005-0000-0000-0000104A0000}"/>
    <cellStyle name="Normal 2 3 2 4 2 3 3 4 2" xfId="14397" xr:uid="{00000000-0005-0000-0000-0000114A0000}"/>
    <cellStyle name="Normal 2 3 2 4 2 3 3 4 2 2" xfId="30693" xr:uid="{00000000-0005-0000-0000-0000124A0000}"/>
    <cellStyle name="Normal 2 3 2 4 2 3 3 4 3" xfId="22547" xr:uid="{00000000-0005-0000-0000-0000134A0000}"/>
    <cellStyle name="Normal 2 3 2 4 2 3 3 5" xfId="9098" xr:uid="{00000000-0005-0000-0000-0000144A0000}"/>
    <cellStyle name="Normal 2 3 2 4 2 3 3 5 2" xfId="25394" xr:uid="{00000000-0005-0000-0000-0000154A0000}"/>
    <cellStyle name="Normal 2 3 2 4 2 3 3 6" xfId="17248" xr:uid="{00000000-0005-0000-0000-0000164A0000}"/>
    <cellStyle name="Normal 2 3 2 4 2 3 4" xfId="1657" xr:uid="{00000000-0005-0000-0000-0000174A0000}"/>
    <cellStyle name="Normal 2 3 2 4 2 3 4 2" xfId="4275" xr:uid="{00000000-0005-0000-0000-0000184A0000}"/>
    <cellStyle name="Normal 2 3 2 4 2 3 4 2 2" xfId="12421" xr:uid="{00000000-0005-0000-0000-0000194A0000}"/>
    <cellStyle name="Normal 2 3 2 4 2 3 4 2 2 2" xfId="28717" xr:uid="{00000000-0005-0000-0000-00001A4A0000}"/>
    <cellStyle name="Normal 2 3 2 4 2 3 4 2 3" xfId="20571" xr:uid="{00000000-0005-0000-0000-00001B4A0000}"/>
    <cellStyle name="Normal 2 3 2 4 2 3 4 3" xfId="6956" xr:uid="{00000000-0005-0000-0000-00001C4A0000}"/>
    <cellStyle name="Normal 2 3 2 4 2 3 4 3 2" xfId="15102" xr:uid="{00000000-0005-0000-0000-00001D4A0000}"/>
    <cellStyle name="Normal 2 3 2 4 2 3 4 3 2 2" xfId="31398" xr:uid="{00000000-0005-0000-0000-00001E4A0000}"/>
    <cellStyle name="Normal 2 3 2 4 2 3 4 3 3" xfId="23252" xr:uid="{00000000-0005-0000-0000-00001F4A0000}"/>
    <cellStyle name="Normal 2 3 2 4 2 3 4 4" xfId="9803" xr:uid="{00000000-0005-0000-0000-0000204A0000}"/>
    <cellStyle name="Normal 2 3 2 4 2 3 4 4 2" xfId="26099" xr:uid="{00000000-0005-0000-0000-0000214A0000}"/>
    <cellStyle name="Normal 2 3 2 4 2 3 4 5" xfId="17953" xr:uid="{00000000-0005-0000-0000-0000224A0000}"/>
    <cellStyle name="Normal 2 3 2 4 2 3 5" xfId="3057" xr:uid="{00000000-0005-0000-0000-0000234A0000}"/>
    <cellStyle name="Normal 2 3 2 4 2 3 5 2" xfId="11203" xr:uid="{00000000-0005-0000-0000-0000244A0000}"/>
    <cellStyle name="Normal 2 3 2 4 2 3 5 2 2" xfId="27499" xr:uid="{00000000-0005-0000-0000-0000254A0000}"/>
    <cellStyle name="Normal 2 3 2 4 2 3 5 3" xfId="19353" xr:uid="{00000000-0005-0000-0000-0000264A0000}"/>
    <cellStyle name="Normal 2 3 2 4 2 3 6" xfId="5546" xr:uid="{00000000-0005-0000-0000-0000274A0000}"/>
    <cellStyle name="Normal 2 3 2 4 2 3 6 2" xfId="13692" xr:uid="{00000000-0005-0000-0000-0000284A0000}"/>
    <cellStyle name="Normal 2 3 2 4 2 3 6 2 2" xfId="29988" xr:uid="{00000000-0005-0000-0000-0000294A0000}"/>
    <cellStyle name="Normal 2 3 2 4 2 3 6 3" xfId="21842" xr:uid="{00000000-0005-0000-0000-00002A4A0000}"/>
    <cellStyle name="Normal 2 3 2 4 2 3 7" xfId="8393" xr:uid="{00000000-0005-0000-0000-00002B4A0000}"/>
    <cellStyle name="Normal 2 3 2 4 2 3 7 2" xfId="24689" xr:uid="{00000000-0005-0000-0000-00002C4A0000}"/>
    <cellStyle name="Normal 2 3 2 4 2 3 8" xfId="16543" xr:uid="{00000000-0005-0000-0000-00002D4A0000}"/>
    <cellStyle name="Normal 2 3 2 4 2 4" xfId="333" xr:uid="{00000000-0005-0000-0000-00002E4A0000}"/>
    <cellStyle name="Normal 2 3 2 4 2 4 2" xfId="677" xr:uid="{00000000-0005-0000-0000-00002F4A0000}"/>
    <cellStyle name="Normal 2 3 2 4 2 4 2 2" xfId="1383" xr:uid="{00000000-0005-0000-0000-0000304A0000}"/>
    <cellStyle name="Normal 2 3 2 4 2 4 2 2 2" xfId="2793" xr:uid="{00000000-0005-0000-0000-0000314A0000}"/>
    <cellStyle name="Normal 2 3 2 4 2 4 2 2 2 2" xfId="5254" xr:uid="{00000000-0005-0000-0000-0000324A0000}"/>
    <cellStyle name="Normal 2 3 2 4 2 4 2 2 2 2 2" xfId="13400" xr:uid="{00000000-0005-0000-0000-0000334A0000}"/>
    <cellStyle name="Normal 2 3 2 4 2 4 2 2 2 2 2 2" xfId="29696" xr:uid="{00000000-0005-0000-0000-0000344A0000}"/>
    <cellStyle name="Normal 2 3 2 4 2 4 2 2 2 2 3" xfId="21550" xr:uid="{00000000-0005-0000-0000-0000354A0000}"/>
    <cellStyle name="Normal 2 3 2 4 2 4 2 2 2 3" xfId="8092" xr:uid="{00000000-0005-0000-0000-0000364A0000}"/>
    <cellStyle name="Normal 2 3 2 4 2 4 2 2 2 3 2" xfId="16238" xr:uid="{00000000-0005-0000-0000-0000374A0000}"/>
    <cellStyle name="Normal 2 3 2 4 2 4 2 2 2 3 2 2" xfId="32534" xr:uid="{00000000-0005-0000-0000-0000384A0000}"/>
    <cellStyle name="Normal 2 3 2 4 2 4 2 2 2 3 3" xfId="24388" xr:uid="{00000000-0005-0000-0000-0000394A0000}"/>
    <cellStyle name="Normal 2 3 2 4 2 4 2 2 2 4" xfId="10939" xr:uid="{00000000-0005-0000-0000-00003A4A0000}"/>
    <cellStyle name="Normal 2 3 2 4 2 4 2 2 2 4 2" xfId="27235" xr:uid="{00000000-0005-0000-0000-00003B4A0000}"/>
    <cellStyle name="Normal 2 3 2 4 2 4 2 2 2 5" xfId="19089" xr:uid="{00000000-0005-0000-0000-00003C4A0000}"/>
    <cellStyle name="Normal 2 3 2 4 2 4 2 2 3" xfId="4036" xr:uid="{00000000-0005-0000-0000-00003D4A0000}"/>
    <cellStyle name="Normal 2 3 2 4 2 4 2 2 3 2" xfId="12182" xr:uid="{00000000-0005-0000-0000-00003E4A0000}"/>
    <cellStyle name="Normal 2 3 2 4 2 4 2 2 3 2 2" xfId="28478" xr:uid="{00000000-0005-0000-0000-00003F4A0000}"/>
    <cellStyle name="Normal 2 3 2 4 2 4 2 2 3 3" xfId="20332" xr:uid="{00000000-0005-0000-0000-0000404A0000}"/>
    <cellStyle name="Normal 2 3 2 4 2 4 2 2 4" xfId="6682" xr:uid="{00000000-0005-0000-0000-0000414A0000}"/>
    <cellStyle name="Normal 2 3 2 4 2 4 2 2 4 2" xfId="14828" xr:uid="{00000000-0005-0000-0000-0000424A0000}"/>
    <cellStyle name="Normal 2 3 2 4 2 4 2 2 4 2 2" xfId="31124" xr:uid="{00000000-0005-0000-0000-0000434A0000}"/>
    <cellStyle name="Normal 2 3 2 4 2 4 2 2 4 3" xfId="22978" xr:uid="{00000000-0005-0000-0000-0000444A0000}"/>
    <cellStyle name="Normal 2 3 2 4 2 4 2 2 5" xfId="9529" xr:uid="{00000000-0005-0000-0000-0000454A0000}"/>
    <cellStyle name="Normal 2 3 2 4 2 4 2 2 5 2" xfId="25825" xr:uid="{00000000-0005-0000-0000-0000464A0000}"/>
    <cellStyle name="Normal 2 3 2 4 2 4 2 2 6" xfId="17679" xr:uid="{00000000-0005-0000-0000-0000474A0000}"/>
    <cellStyle name="Normal 2 3 2 4 2 4 2 3" xfId="2088" xr:uid="{00000000-0005-0000-0000-0000484A0000}"/>
    <cellStyle name="Normal 2 3 2 4 2 4 2 3 2" xfId="4645" xr:uid="{00000000-0005-0000-0000-0000494A0000}"/>
    <cellStyle name="Normal 2 3 2 4 2 4 2 3 2 2" xfId="12791" xr:uid="{00000000-0005-0000-0000-00004A4A0000}"/>
    <cellStyle name="Normal 2 3 2 4 2 4 2 3 2 2 2" xfId="29087" xr:uid="{00000000-0005-0000-0000-00004B4A0000}"/>
    <cellStyle name="Normal 2 3 2 4 2 4 2 3 2 3" xfId="20941" xr:uid="{00000000-0005-0000-0000-00004C4A0000}"/>
    <cellStyle name="Normal 2 3 2 4 2 4 2 3 3" xfId="7387" xr:uid="{00000000-0005-0000-0000-00004D4A0000}"/>
    <cellStyle name="Normal 2 3 2 4 2 4 2 3 3 2" xfId="15533" xr:uid="{00000000-0005-0000-0000-00004E4A0000}"/>
    <cellStyle name="Normal 2 3 2 4 2 4 2 3 3 2 2" xfId="31829" xr:uid="{00000000-0005-0000-0000-00004F4A0000}"/>
    <cellStyle name="Normal 2 3 2 4 2 4 2 3 3 3" xfId="23683" xr:uid="{00000000-0005-0000-0000-0000504A0000}"/>
    <cellStyle name="Normal 2 3 2 4 2 4 2 3 4" xfId="10234" xr:uid="{00000000-0005-0000-0000-0000514A0000}"/>
    <cellStyle name="Normal 2 3 2 4 2 4 2 3 4 2" xfId="26530" xr:uid="{00000000-0005-0000-0000-0000524A0000}"/>
    <cellStyle name="Normal 2 3 2 4 2 4 2 3 5" xfId="18384" xr:uid="{00000000-0005-0000-0000-0000534A0000}"/>
    <cellStyle name="Normal 2 3 2 4 2 4 2 4" xfId="3427" xr:uid="{00000000-0005-0000-0000-0000544A0000}"/>
    <cellStyle name="Normal 2 3 2 4 2 4 2 4 2" xfId="11573" xr:uid="{00000000-0005-0000-0000-0000554A0000}"/>
    <cellStyle name="Normal 2 3 2 4 2 4 2 4 2 2" xfId="27869" xr:uid="{00000000-0005-0000-0000-0000564A0000}"/>
    <cellStyle name="Normal 2 3 2 4 2 4 2 4 3" xfId="19723" xr:uid="{00000000-0005-0000-0000-0000574A0000}"/>
    <cellStyle name="Normal 2 3 2 4 2 4 2 5" xfId="5977" xr:uid="{00000000-0005-0000-0000-0000584A0000}"/>
    <cellStyle name="Normal 2 3 2 4 2 4 2 5 2" xfId="14123" xr:uid="{00000000-0005-0000-0000-0000594A0000}"/>
    <cellStyle name="Normal 2 3 2 4 2 4 2 5 2 2" xfId="30419" xr:uid="{00000000-0005-0000-0000-00005A4A0000}"/>
    <cellStyle name="Normal 2 3 2 4 2 4 2 5 3" xfId="22273" xr:uid="{00000000-0005-0000-0000-00005B4A0000}"/>
    <cellStyle name="Normal 2 3 2 4 2 4 2 6" xfId="8824" xr:uid="{00000000-0005-0000-0000-00005C4A0000}"/>
    <cellStyle name="Normal 2 3 2 4 2 4 2 6 2" xfId="25120" xr:uid="{00000000-0005-0000-0000-00005D4A0000}"/>
    <cellStyle name="Normal 2 3 2 4 2 4 2 7" xfId="16974" xr:uid="{00000000-0005-0000-0000-00005E4A0000}"/>
    <cellStyle name="Normal 2 3 2 4 2 4 3" xfId="1039" xr:uid="{00000000-0005-0000-0000-00005F4A0000}"/>
    <cellStyle name="Normal 2 3 2 4 2 4 3 2" xfId="2449" xr:uid="{00000000-0005-0000-0000-0000604A0000}"/>
    <cellStyle name="Normal 2 3 2 4 2 4 3 2 2" xfId="4958" xr:uid="{00000000-0005-0000-0000-0000614A0000}"/>
    <cellStyle name="Normal 2 3 2 4 2 4 3 2 2 2" xfId="13104" xr:uid="{00000000-0005-0000-0000-0000624A0000}"/>
    <cellStyle name="Normal 2 3 2 4 2 4 3 2 2 2 2" xfId="29400" xr:uid="{00000000-0005-0000-0000-0000634A0000}"/>
    <cellStyle name="Normal 2 3 2 4 2 4 3 2 2 3" xfId="21254" xr:uid="{00000000-0005-0000-0000-0000644A0000}"/>
    <cellStyle name="Normal 2 3 2 4 2 4 3 2 3" xfId="7748" xr:uid="{00000000-0005-0000-0000-0000654A0000}"/>
    <cellStyle name="Normal 2 3 2 4 2 4 3 2 3 2" xfId="15894" xr:uid="{00000000-0005-0000-0000-0000664A0000}"/>
    <cellStyle name="Normal 2 3 2 4 2 4 3 2 3 2 2" xfId="32190" xr:uid="{00000000-0005-0000-0000-0000674A0000}"/>
    <cellStyle name="Normal 2 3 2 4 2 4 3 2 3 3" xfId="24044" xr:uid="{00000000-0005-0000-0000-0000684A0000}"/>
    <cellStyle name="Normal 2 3 2 4 2 4 3 2 4" xfId="10595" xr:uid="{00000000-0005-0000-0000-0000694A0000}"/>
    <cellStyle name="Normal 2 3 2 4 2 4 3 2 4 2" xfId="26891" xr:uid="{00000000-0005-0000-0000-00006A4A0000}"/>
    <cellStyle name="Normal 2 3 2 4 2 4 3 2 5" xfId="18745" xr:uid="{00000000-0005-0000-0000-00006B4A0000}"/>
    <cellStyle name="Normal 2 3 2 4 2 4 3 3" xfId="3740" xr:uid="{00000000-0005-0000-0000-00006C4A0000}"/>
    <cellStyle name="Normal 2 3 2 4 2 4 3 3 2" xfId="11886" xr:uid="{00000000-0005-0000-0000-00006D4A0000}"/>
    <cellStyle name="Normal 2 3 2 4 2 4 3 3 2 2" xfId="28182" xr:uid="{00000000-0005-0000-0000-00006E4A0000}"/>
    <cellStyle name="Normal 2 3 2 4 2 4 3 3 3" xfId="20036" xr:uid="{00000000-0005-0000-0000-00006F4A0000}"/>
    <cellStyle name="Normal 2 3 2 4 2 4 3 4" xfId="6338" xr:uid="{00000000-0005-0000-0000-0000704A0000}"/>
    <cellStyle name="Normal 2 3 2 4 2 4 3 4 2" xfId="14484" xr:uid="{00000000-0005-0000-0000-0000714A0000}"/>
    <cellStyle name="Normal 2 3 2 4 2 4 3 4 2 2" xfId="30780" xr:uid="{00000000-0005-0000-0000-0000724A0000}"/>
    <cellStyle name="Normal 2 3 2 4 2 4 3 4 3" xfId="22634" xr:uid="{00000000-0005-0000-0000-0000734A0000}"/>
    <cellStyle name="Normal 2 3 2 4 2 4 3 5" xfId="9185" xr:uid="{00000000-0005-0000-0000-0000744A0000}"/>
    <cellStyle name="Normal 2 3 2 4 2 4 3 5 2" xfId="25481" xr:uid="{00000000-0005-0000-0000-0000754A0000}"/>
    <cellStyle name="Normal 2 3 2 4 2 4 3 6" xfId="17335" xr:uid="{00000000-0005-0000-0000-0000764A0000}"/>
    <cellStyle name="Normal 2 3 2 4 2 4 4" xfId="1744" xr:uid="{00000000-0005-0000-0000-0000774A0000}"/>
    <cellStyle name="Normal 2 3 2 4 2 4 4 2" xfId="4349" xr:uid="{00000000-0005-0000-0000-0000784A0000}"/>
    <cellStyle name="Normal 2 3 2 4 2 4 4 2 2" xfId="12495" xr:uid="{00000000-0005-0000-0000-0000794A0000}"/>
    <cellStyle name="Normal 2 3 2 4 2 4 4 2 2 2" xfId="28791" xr:uid="{00000000-0005-0000-0000-00007A4A0000}"/>
    <cellStyle name="Normal 2 3 2 4 2 4 4 2 3" xfId="20645" xr:uid="{00000000-0005-0000-0000-00007B4A0000}"/>
    <cellStyle name="Normal 2 3 2 4 2 4 4 3" xfId="7043" xr:uid="{00000000-0005-0000-0000-00007C4A0000}"/>
    <cellStyle name="Normal 2 3 2 4 2 4 4 3 2" xfId="15189" xr:uid="{00000000-0005-0000-0000-00007D4A0000}"/>
    <cellStyle name="Normal 2 3 2 4 2 4 4 3 2 2" xfId="31485" xr:uid="{00000000-0005-0000-0000-00007E4A0000}"/>
    <cellStyle name="Normal 2 3 2 4 2 4 4 3 3" xfId="23339" xr:uid="{00000000-0005-0000-0000-00007F4A0000}"/>
    <cellStyle name="Normal 2 3 2 4 2 4 4 4" xfId="9890" xr:uid="{00000000-0005-0000-0000-0000804A0000}"/>
    <cellStyle name="Normal 2 3 2 4 2 4 4 4 2" xfId="26186" xr:uid="{00000000-0005-0000-0000-0000814A0000}"/>
    <cellStyle name="Normal 2 3 2 4 2 4 4 5" xfId="18040" xr:uid="{00000000-0005-0000-0000-0000824A0000}"/>
    <cellStyle name="Normal 2 3 2 4 2 4 5" xfId="3131" xr:uid="{00000000-0005-0000-0000-0000834A0000}"/>
    <cellStyle name="Normal 2 3 2 4 2 4 5 2" xfId="11277" xr:uid="{00000000-0005-0000-0000-0000844A0000}"/>
    <cellStyle name="Normal 2 3 2 4 2 4 5 2 2" xfId="27573" xr:uid="{00000000-0005-0000-0000-0000854A0000}"/>
    <cellStyle name="Normal 2 3 2 4 2 4 5 3" xfId="19427" xr:uid="{00000000-0005-0000-0000-0000864A0000}"/>
    <cellStyle name="Normal 2 3 2 4 2 4 6" xfId="5633" xr:uid="{00000000-0005-0000-0000-0000874A0000}"/>
    <cellStyle name="Normal 2 3 2 4 2 4 6 2" xfId="13779" xr:uid="{00000000-0005-0000-0000-0000884A0000}"/>
    <cellStyle name="Normal 2 3 2 4 2 4 6 2 2" xfId="30075" xr:uid="{00000000-0005-0000-0000-0000894A0000}"/>
    <cellStyle name="Normal 2 3 2 4 2 4 6 3" xfId="21929" xr:uid="{00000000-0005-0000-0000-00008A4A0000}"/>
    <cellStyle name="Normal 2 3 2 4 2 4 7" xfId="8480" xr:uid="{00000000-0005-0000-0000-00008B4A0000}"/>
    <cellStyle name="Normal 2 3 2 4 2 4 7 2" xfId="24776" xr:uid="{00000000-0005-0000-0000-00008C4A0000}"/>
    <cellStyle name="Normal 2 3 2 4 2 4 8" xfId="16630" xr:uid="{00000000-0005-0000-0000-00008D4A0000}"/>
    <cellStyle name="Normal 2 3 2 4 2 5" xfId="423" xr:uid="{00000000-0005-0000-0000-00008E4A0000}"/>
    <cellStyle name="Normal 2 3 2 4 2 5 2" xfId="1129" xr:uid="{00000000-0005-0000-0000-00008F4A0000}"/>
    <cellStyle name="Normal 2 3 2 4 2 5 2 2" xfId="2539" xr:uid="{00000000-0005-0000-0000-0000904A0000}"/>
    <cellStyle name="Normal 2 3 2 4 2 5 2 2 2" xfId="5032" xr:uid="{00000000-0005-0000-0000-0000914A0000}"/>
    <cellStyle name="Normal 2 3 2 4 2 5 2 2 2 2" xfId="13178" xr:uid="{00000000-0005-0000-0000-0000924A0000}"/>
    <cellStyle name="Normal 2 3 2 4 2 5 2 2 2 2 2" xfId="29474" xr:uid="{00000000-0005-0000-0000-0000934A0000}"/>
    <cellStyle name="Normal 2 3 2 4 2 5 2 2 2 3" xfId="21328" xr:uid="{00000000-0005-0000-0000-0000944A0000}"/>
    <cellStyle name="Normal 2 3 2 4 2 5 2 2 3" xfId="7838" xr:uid="{00000000-0005-0000-0000-0000954A0000}"/>
    <cellStyle name="Normal 2 3 2 4 2 5 2 2 3 2" xfId="15984" xr:uid="{00000000-0005-0000-0000-0000964A0000}"/>
    <cellStyle name="Normal 2 3 2 4 2 5 2 2 3 2 2" xfId="32280" xr:uid="{00000000-0005-0000-0000-0000974A0000}"/>
    <cellStyle name="Normal 2 3 2 4 2 5 2 2 3 3" xfId="24134" xr:uid="{00000000-0005-0000-0000-0000984A0000}"/>
    <cellStyle name="Normal 2 3 2 4 2 5 2 2 4" xfId="10685" xr:uid="{00000000-0005-0000-0000-0000994A0000}"/>
    <cellStyle name="Normal 2 3 2 4 2 5 2 2 4 2" xfId="26981" xr:uid="{00000000-0005-0000-0000-00009A4A0000}"/>
    <cellStyle name="Normal 2 3 2 4 2 5 2 2 5" xfId="18835" xr:uid="{00000000-0005-0000-0000-00009B4A0000}"/>
    <cellStyle name="Normal 2 3 2 4 2 5 2 3" xfId="3814" xr:uid="{00000000-0005-0000-0000-00009C4A0000}"/>
    <cellStyle name="Normal 2 3 2 4 2 5 2 3 2" xfId="11960" xr:uid="{00000000-0005-0000-0000-00009D4A0000}"/>
    <cellStyle name="Normal 2 3 2 4 2 5 2 3 2 2" xfId="28256" xr:uid="{00000000-0005-0000-0000-00009E4A0000}"/>
    <cellStyle name="Normal 2 3 2 4 2 5 2 3 3" xfId="20110" xr:uid="{00000000-0005-0000-0000-00009F4A0000}"/>
    <cellStyle name="Normal 2 3 2 4 2 5 2 4" xfId="6428" xr:uid="{00000000-0005-0000-0000-0000A04A0000}"/>
    <cellStyle name="Normal 2 3 2 4 2 5 2 4 2" xfId="14574" xr:uid="{00000000-0005-0000-0000-0000A14A0000}"/>
    <cellStyle name="Normal 2 3 2 4 2 5 2 4 2 2" xfId="30870" xr:uid="{00000000-0005-0000-0000-0000A24A0000}"/>
    <cellStyle name="Normal 2 3 2 4 2 5 2 4 3" xfId="22724" xr:uid="{00000000-0005-0000-0000-0000A34A0000}"/>
    <cellStyle name="Normal 2 3 2 4 2 5 2 5" xfId="9275" xr:uid="{00000000-0005-0000-0000-0000A44A0000}"/>
    <cellStyle name="Normal 2 3 2 4 2 5 2 5 2" xfId="25571" xr:uid="{00000000-0005-0000-0000-0000A54A0000}"/>
    <cellStyle name="Normal 2 3 2 4 2 5 2 6" xfId="17425" xr:uid="{00000000-0005-0000-0000-0000A64A0000}"/>
    <cellStyle name="Normal 2 3 2 4 2 5 3" xfId="1834" xr:uid="{00000000-0005-0000-0000-0000A74A0000}"/>
    <cellStyle name="Normal 2 3 2 4 2 5 3 2" xfId="4423" xr:uid="{00000000-0005-0000-0000-0000A84A0000}"/>
    <cellStyle name="Normal 2 3 2 4 2 5 3 2 2" xfId="12569" xr:uid="{00000000-0005-0000-0000-0000A94A0000}"/>
    <cellStyle name="Normal 2 3 2 4 2 5 3 2 2 2" xfId="28865" xr:uid="{00000000-0005-0000-0000-0000AA4A0000}"/>
    <cellStyle name="Normal 2 3 2 4 2 5 3 2 3" xfId="20719" xr:uid="{00000000-0005-0000-0000-0000AB4A0000}"/>
    <cellStyle name="Normal 2 3 2 4 2 5 3 3" xfId="7133" xr:uid="{00000000-0005-0000-0000-0000AC4A0000}"/>
    <cellStyle name="Normal 2 3 2 4 2 5 3 3 2" xfId="15279" xr:uid="{00000000-0005-0000-0000-0000AD4A0000}"/>
    <cellStyle name="Normal 2 3 2 4 2 5 3 3 2 2" xfId="31575" xr:uid="{00000000-0005-0000-0000-0000AE4A0000}"/>
    <cellStyle name="Normal 2 3 2 4 2 5 3 3 3" xfId="23429" xr:uid="{00000000-0005-0000-0000-0000AF4A0000}"/>
    <cellStyle name="Normal 2 3 2 4 2 5 3 4" xfId="9980" xr:uid="{00000000-0005-0000-0000-0000B04A0000}"/>
    <cellStyle name="Normal 2 3 2 4 2 5 3 4 2" xfId="26276" xr:uid="{00000000-0005-0000-0000-0000B14A0000}"/>
    <cellStyle name="Normal 2 3 2 4 2 5 3 5" xfId="18130" xr:uid="{00000000-0005-0000-0000-0000B24A0000}"/>
    <cellStyle name="Normal 2 3 2 4 2 5 4" xfId="3205" xr:uid="{00000000-0005-0000-0000-0000B34A0000}"/>
    <cellStyle name="Normal 2 3 2 4 2 5 4 2" xfId="11351" xr:uid="{00000000-0005-0000-0000-0000B44A0000}"/>
    <cellStyle name="Normal 2 3 2 4 2 5 4 2 2" xfId="27647" xr:uid="{00000000-0005-0000-0000-0000B54A0000}"/>
    <cellStyle name="Normal 2 3 2 4 2 5 4 3" xfId="19501" xr:uid="{00000000-0005-0000-0000-0000B64A0000}"/>
    <cellStyle name="Normal 2 3 2 4 2 5 5" xfId="5723" xr:uid="{00000000-0005-0000-0000-0000B74A0000}"/>
    <cellStyle name="Normal 2 3 2 4 2 5 5 2" xfId="13869" xr:uid="{00000000-0005-0000-0000-0000B84A0000}"/>
    <cellStyle name="Normal 2 3 2 4 2 5 5 2 2" xfId="30165" xr:uid="{00000000-0005-0000-0000-0000B94A0000}"/>
    <cellStyle name="Normal 2 3 2 4 2 5 5 3" xfId="22019" xr:uid="{00000000-0005-0000-0000-0000BA4A0000}"/>
    <cellStyle name="Normal 2 3 2 4 2 5 6" xfId="8570" xr:uid="{00000000-0005-0000-0000-0000BB4A0000}"/>
    <cellStyle name="Normal 2 3 2 4 2 5 6 2" xfId="24866" xr:uid="{00000000-0005-0000-0000-0000BC4A0000}"/>
    <cellStyle name="Normal 2 3 2 4 2 5 7" xfId="16720" xr:uid="{00000000-0005-0000-0000-0000BD4A0000}"/>
    <cellStyle name="Normal 2 3 2 4 2 6" xfId="785" xr:uid="{00000000-0005-0000-0000-0000BE4A0000}"/>
    <cellStyle name="Normal 2 3 2 4 2 6 2" xfId="2195" xr:uid="{00000000-0005-0000-0000-0000BF4A0000}"/>
    <cellStyle name="Normal 2 3 2 4 2 6 2 2" xfId="4736" xr:uid="{00000000-0005-0000-0000-0000C04A0000}"/>
    <cellStyle name="Normal 2 3 2 4 2 6 2 2 2" xfId="12882" xr:uid="{00000000-0005-0000-0000-0000C14A0000}"/>
    <cellStyle name="Normal 2 3 2 4 2 6 2 2 2 2" xfId="29178" xr:uid="{00000000-0005-0000-0000-0000C24A0000}"/>
    <cellStyle name="Normal 2 3 2 4 2 6 2 2 3" xfId="21032" xr:uid="{00000000-0005-0000-0000-0000C34A0000}"/>
    <cellStyle name="Normal 2 3 2 4 2 6 2 3" xfId="7494" xr:uid="{00000000-0005-0000-0000-0000C44A0000}"/>
    <cellStyle name="Normal 2 3 2 4 2 6 2 3 2" xfId="15640" xr:uid="{00000000-0005-0000-0000-0000C54A0000}"/>
    <cellStyle name="Normal 2 3 2 4 2 6 2 3 2 2" xfId="31936" xr:uid="{00000000-0005-0000-0000-0000C64A0000}"/>
    <cellStyle name="Normal 2 3 2 4 2 6 2 3 3" xfId="23790" xr:uid="{00000000-0005-0000-0000-0000C74A0000}"/>
    <cellStyle name="Normal 2 3 2 4 2 6 2 4" xfId="10341" xr:uid="{00000000-0005-0000-0000-0000C84A0000}"/>
    <cellStyle name="Normal 2 3 2 4 2 6 2 4 2" xfId="26637" xr:uid="{00000000-0005-0000-0000-0000C94A0000}"/>
    <cellStyle name="Normal 2 3 2 4 2 6 2 5" xfId="18491" xr:uid="{00000000-0005-0000-0000-0000CA4A0000}"/>
    <cellStyle name="Normal 2 3 2 4 2 6 3" xfId="3518" xr:uid="{00000000-0005-0000-0000-0000CB4A0000}"/>
    <cellStyle name="Normal 2 3 2 4 2 6 3 2" xfId="11664" xr:uid="{00000000-0005-0000-0000-0000CC4A0000}"/>
    <cellStyle name="Normal 2 3 2 4 2 6 3 2 2" xfId="27960" xr:uid="{00000000-0005-0000-0000-0000CD4A0000}"/>
    <cellStyle name="Normal 2 3 2 4 2 6 3 3" xfId="19814" xr:uid="{00000000-0005-0000-0000-0000CE4A0000}"/>
    <cellStyle name="Normal 2 3 2 4 2 6 4" xfId="6084" xr:uid="{00000000-0005-0000-0000-0000CF4A0000}"/>
    <cellStyle name="Normal 2 3 2 4 2 6 4 2" xfId="14230" xr:uid="{00000000-0005-0000-0000-0000D04A0000}"/>
    <cellStyle name="Normal 2 3 2 4 2 6 4 2 2" xfId="30526" xr:uid="{00000000-0005-0000-0000-0000D14A0000}"/>
    <cellStyle name="Normal 2 3 2 4 2 6 4 3" xfId="22380" xr:uid="{00000000-0005-0000-0000-0000D24A0000}"/>
    <cellStyle name="Normal 2 3 2 4 2 6 5" xfId="8931" xr:uid="{00000000-0005-0000-0000-0000D34A0000}"/>
    <cellStyle name="Normal 2 3 2 4 2 6 5 2" xfId="25227" xr:uid="{00000000-0005-0000-0000-0000D44A0000}"/>
    <cellStyle name="Normal 2 3 2 4 2 6 6" xfId="17081" xr:uid="{00000000-0005-0000-0000-0000D54A0000}"/>
    <cellStyle name="Normal 2 3 2 4 2 7" xfId="1490" xr:uid="{00000000-0005-0000-0000-0000D64A0000}"/>
    <cellStyle name="Normal 2 3 2 4 2 7 2" xfId="4127" xr:uid="{00000000-0005-0000-0000-0000D74A0000}"/>
    <cellStyle name="Normal 2 3 2 4 2 7 2 2" xfId="12273" xr:uid="{00000000-0005-0000-0000-0000D84A0000}"/>
    <cellStyle name="Normal 2 3 2 4 2 7 2 2 2" xfId="28569" xr:uid="{00000000-0005-0000-0000-0000D94A0000}"/>
    <cellStyle name="Normal 2 3 2 4 2 7 2 3" xfId="20423" xr:uid="{00000000-0005-0000-0000-0000DA4A0000}"/>
    <cellStyle name="Normal 2 3 2 4 2 7 3" xfId="6789" xr:uid="{00000000-0005-0000-0000-0000DB4A0000}"/>
    <cellStyle name="Normal 2 3 2 4 2 7 3 2" xfId="14935" xr:uid="{00000000-0005-0000-0000-0000DC4A0000}"/>
    <cellStyle name="Normal 2 3 2 4 2 7 3 2 2" xfId="31231" xr:uid="{00000000-0005-0000-0000-0000DD4A0000}"/>
    <cellStyle name="Normal 2 3 2 4 2 7 3 3" xfId="23085" xr:uid="{00000000-0005-0000-0000-0000DE4A0000}"/>
    <cellStyle name="Normal 2 3 2 4 2 7 4" xfId="9636" xr:uid="{00000000-0005-0000-0000-0000DF4A0000}"/>
    <cellStyle name="Normal 2 3 2 4 2 7 4 2" xfId="25932" xr:uid="{00000000-0005-0000-0000-0000E04A0000}"/>
    <cellStyle name="Normal 2 3 2 4 2 7 5" xfId="17786" xr:uid="{00000000-0005-0000-0000-0000E14A0000}"/>
    <cellStyle name="Normal 2 3 2 4 2 8" xfId="2909" xr:uid="{00000000-0005-0000-0000-0000E24A0000}"/>
    <cellStyle name="Normal 2 3 2 4 2 8 2" xfId="11055" xr:uid="{00000000-0005-0000-0000-0000E34A0000}"/>
    <cellStyle name="Normal 2 3 2 4 2 8 2 2" xfId="27351" xr:uid="{00000000-0005-0000-0000-0000E44A0000}"/>
    <cellStyle name="Normal 2 3 2 4 2 8 3" xfId="19205" xr:uid="{00000000-0005-0000-0000-0000E54A0000}"/>
    <cellStyle name="Normal 2 3 2 4 2 9" xfId="5379" xr:uid="{00000000-0005-0000-0000-0000E64A0000}"/>
    <cellStyle name="Normal 2 3 2 4 2 9 2" xfId="13525" xr:uid="{00000000-0005-0000-0000-0000E74A0000}"/>
    <cellStyle name="Normal 2 3 2 4 2 9 2 2" xfId="29821" xr:uid="{00000000-0005-0000-0000-0000E84A0000}"/>
    <cellStyle name="Normal 2 3 2 4 2 9 3" xfId="21675" xr:uid="{00000000-0005-0000-0000-0000E94A0000}"/>
    <cellStyle name="Normal 2 3 2 4 3" xfId="125" xr:uid="{00000000-0005-0000-0000-0000EA4A0000}"/>
    <cellStyle name="Normal 2 3 2 4 3 2" xfId="469" xr:uid="{00000000-0005-0000-0000-0000EB4A0000}"/>
    <cellStyle name="Normal 2 3 2 4 3 2 2" xfId="1175" xr:uid="{00000000-0005-0000-0000-0000EC4A0000}"/>
    <cellStyle name="Normal 2 3 2 4 3 2 2 2" xfId="2585" xr:uid="{00000000-0005-0000-0000-0000ED4A0000}"/>
    <cellStyle name="Normal 2 3 2 4 3 2 2 2 2" xfId="5070" xr:uid="{00000000-0005-0000-0000-0000EE4A0000}"/>
    <cellStyle name="Normal 2 3 2 4 3 2 2 2 2 2" xfId="13216" xr:uid="{00000000-0005-0000-0000-0000EF4A0000}"/>
    <cellStyle name="Normal 2 3 2 4 3 2 2 2 2 2 2" xfId="29512" xr:uid="{00000000-0005-0000-0000-0000F04A0000}"/>
    <cellStyle name="Normal 2 3 2 4 3 2 2 2 2 3" xfId="21366" xr:uid="{00000000-0005-0000-0000-0000F14A0000}"/>
    <cellStyle name="Normal 2 3 2 4 3 2 2 2 3" xfId="7884" xr:uid="{00000000-0005-0000-0000-0000F24A0000}"/>
    <cellStyle name="Normal 2 3 2 4 3 2 2 2 3 2" xfId="16030" xr:uid="{00000000-0005-0000-0000-0000F34A0000}"/>
    <cellStyle name="Normal 2 3 2 4 3 2 2 2 3 2 2" xfId="32326" xr:uid="{00000000-0005-0000-0000-0000F44A0000}"/>
    <cellStyle name="Normal 2 3 2 4 3 2 2 2 3 3" xfId="24180" xr:uid="{00000000-0005-0000-0000-0000F54A0000}"/>
    <cellStyle name="Normal 2 3 2 4 3 2 2 2 4" xfId="10731" xr:uid="{00000000-0005-0000-0000-0000F64A0000}"/>
    <cellStyle name="Normal 2 3 2 4 3 2 2 2 4 2" xfId="27027" xr:uid="{00000000-0005-0000-0000-0000F74A0000}"/>
    <cellStyle name="Normal 2 3 2 4 3 2 2 2 5" xfId="18881" xr:uid="{00000000-0005-0000-0000-0000F84A0000}"/>
    <cellStyle name="Normal 2 3 2 4 3 2 2 3" xfId="3852" xr:uid="{00000000-0005-0000-0000-0000F94A0000}"/>
    <cellStyle name="Normal 2 3 2 4 3 2 2 3 2" xfId="11998" xr:uid="{00000000-0005-0000-0000-0000FA4A0000}"/>
    <cellStyle name="Normal 2 3 2 4 3 2 2 3 2 2" xfId="28294" xr:uid="{00000000-0005-0000-0000-0000FB4A0000}"/>
    <cellStyle name="Normal 2 3 2 4 3 2 2 3 3" xfId="20148" xr:uid="{00000000-0005-0000-0000-0000FC4A0000}"/>
    <cellStyle name="Normal 2 3 2 4 3 2 2 4" xfId="6474" xr:uid="{00000000-0005-0000-0000-0000FD4A0000}"/>
    <cellStyle name="Normal 2 3 2 4 3 2 2 4 2" xfId="14620" xr:uid="{00000000-0005-0000-0000-0000FE4A0000}"/>
    <cellStyle name="Normal 2 3 2 4 3 2 2 4 2 2" xfId="30916" xr:uid="{00000000-0005-0000-0000-0000FF4A0000}"/>
    <cellStyle name="Normal 2 3 2 4 3 2 2 4 3" xfId="22770" xr:uid="{00000000-0005-0000-0000-0000004B0000}"/>
    <cellStyle name="Normal 2 3 2 4 3 2 2 5" xfId="9321" xr:uid="{00000000-0005-0000-0000-0000014B0000}"/>
    <cellStyle name="Normal 2 3 2 4 3 2 2 5 2" xfId="25617" xr:uid="{00000000-0005-0000-0000-0000024B0000}"/>
    <cellStyle name="Normal 2 3 2 4 3 2 2 6" xfId="17471" xr:uid="{00000000-0005-0000-0000-0000034B0000}"/>
    <cellStyle name="Normal 2 3 2 4 3 2 3" xfId="1880" xr:uid="{00000000-0005-0000-0000-0000044B0000}"/>
    <cellStyle name="Normal 2 3 2 4 3 2 3 2" xfId="4461" xr:uid="{00000000-0005-0000-0000-0000054B0000}"/>
    <cellStyle name="Normal 2 3 2 4 3 2 3 2 2" xfId="12607" xr:uid="{00000000-0005-0000-0000-0000064B0000}"/>
    <cellStyle name="Normal 2 3 2 4 3 2 3 2 2 2" xfId="28903" xr:uid="{00000000-0005-0000-0000-0000074B0000}"/>
    <cellStyle name="Normal 2 3 2 4 3 2 3 2 3" xfId="20757" xr:uid="{00000000-0005-0000-0000-0000084B0000}"/>
    <cellStyle name="Normal 2 3 2 4 3 2 3 3" xfId="7179" xr:uid="{00000000-0005-0000-0000-0000094B0000}"/>
    <cellStyle name="Normal 2 3 2 4 3 2 3 3 2" xfId="15325" xr:uid="{00000000-0005-0000-0000-00000A4B0000}"/>
    <cellStyle name="Normal 2 3 2 4 3 2 3 3 2 2" xfId="31621" xr:uid="{00000000-0005-0000-0000-00000B4B0000}"/>
    <cellStyle name="Normal 2 3 2 4 3 2 3 3 3" xfId="23475" xr:uid="{00000000-0005-0000-0000-00000C4B0000}"/>
    <cellStyle name="Normal 2 3 2 4 3 2 3 4" xfId="10026" xr:uid="{00000000-0005-0000-0000-00000D4B0000}"/>
    <cellStyle name="Normal 2 3 2 4 3 2 3 4 2" xfId="26322" xr:uid="{00000000-0005-0000-0000-00000E4B0000}"/>
    <cellStyle name="Normal 2 3 2 4 3 2 3 5" xfId="18176" xr:uid="{00000000-0005-0000-0000-00000F4B0000}"/>
    <cellStyle name="Normal 2 3 2 4 3 2 4" xfId="3243" xr:uid="{00000000-0005-0000-0000-0000104B0000}"/>
    <cellStyle name="Normal 2 3 2 4 3 2 4 2" xfId="11389" xr:uid="{00000000-0005-0000-0000-0000114B0000}"/>
    <cellStyle name="Normal 2 3 2 4 3 2 4 2 2" xfId="27685" xr:uid="{00000000-0005-0000-0000-0000124B0000}"/>
    <cellStyle name="Normal 2 3 2 4 3 2 4 3" xfId="19539" xr:uid="{00000000-0005-0000-0000-0000134B0000}"/>
    <cellStyle name="Normal 2 3 2 4 3 2 5" xfId="5769" xr:uid="{00000000-0005-0000-0000-0000144B0000}"/>
    <cellStyle name="Normal 2 3 2 4 3 2 5 2" xfId="13915" xr:uid="{00000000-0005-0000-0000-0000154B0000}"/>
    <cellStyle name="Normal 2 3 2 4 3 2 5 2 2" xfId="30211" xr:uid="{00000000-0005-0000-0000-0000164B0000}"/>
    <cellStyle name="Normal 2 3 2 4 3 2 5 3" xfId="22065" xr:uid="{00000000-0005-0000-0000-0000174B0000}"/>
    <cellStyle name="Normal 2 3 2 4 3 2 6" xfId="8616" xr:uid="{00000000-0005-0000-0000-0000184B0000}"/>
    <cellStyle name="Normal 2 3 2 4 3 2 6 2" xfId="24912" xr:uid="{00000000-0005-0000-0000-0000194B0000}"/>
    <cellStyle name="Normal 2 3 2 4 3 2 7" xfId="16766" xr:uid="{00000000-0005-0000-0000-00001A4B0000}"/>
    <cellStyle name="Normal 2 3 2 4 3 3" xfId="831" xr:uid="{00000000-0005-0000-0000-00001B4B0000}"/>
    <cellStyle name="Normal 2 3 2 4 3 3 2" xfId="2241" xr:uid="{00000000-0005-0000-0000-00001C4B0000}"/>
    <cellStyle name="Normal 2 3 2 4 3 3 2 2" xfId="4774" xr:uid="{00000000-0005-0000-0000-00001D4B0000}"/>
    <cellStyle name="Normal 2 3 2 4 3 3 2 2 2" xfId="12920" xr:uid="{00000000-0005-0000-0000-00001E4B0000}"/>
    <cellStyle name="Normal 2 3 2 4 3 3 2 2 2 2" xfId="29216" xr:uid="{00000000-0005-0000-0000-00001F4B0000}"/>
    <cellStyle name="Normal 2 3 2 4 3 3 2 2 3" xfId="21070" xr:uid="{00000000-0005-0000-0000-0000204B0000}"/>
    <cellStyle name="Normal 2 3 2 4 3 3 2 3" xfId="7540" xr:uid="{00000000-0005-0000-0000-0000214B0000}"/>
    <cellStyle name="Normal 2 3 2 4 3 3 2 3 2" xfId="15686" xr:uid="{00000000-0005-0000-0000-0000224B0000}"/>
    <cellStyle name="Normal 2 3 2 4 3 3 2 3 2 2" xfId="31982" xr:uid="{00000000-0005-0000-0000-0000234B0000}"/>
    <cellStyle name="Normal 2 3 2 4 3 3 2 3 3" xfId="23836" xr:uid="{00000000-0005-0000-0000-0000244B0000}"/>
    <cellStyle name="Normal 2 3 2 4 3 3 2 4" xfId="10387" xr:uid="{00000000-0005-0000-0000-0000254B0000}"/>
    <cellStyle name="Normal 2 3 2 4 3 3 2 4 2" xfId="26683" xr:uid="{00000000-0005-0000-0000-0000264B0000}"/>
    <cellStyle name="Normal 2 3 2 4 3 3 2 5" xfId="18537" xr:uid="{00000000-0005-0000-0000-0000274B0000}"/>
    <cellStyle name="Normal 2 3 2 4 3 3 3" xfId="3556" xr:uid="{00000000-0005-0000-0000-0000284B0000}"/>
    <cellStyle name="Normal 2 3 2 4 3 3 3 2" xfId="11702" xr:uid="{00000000-0005-0000-0000-0000294B0000}"/>
    <cellStyle name="Normal 2 3 2 4 3 3 3 2 2" xfId="27998" xr:uid="{00000000-0005-0000-0000-00002A4B0000}"/>
    <cellStyle name="Normal 2 3 2 4 3 3 3 3" xfId="19852" xr:uid="{00000000-0005-0000-0000-00002B4B0000}"/>
    <cellStyle name="Normal 2 3 2 4 3 3 4" xfId="6130" xr:uid="{00000000-0005-0000-0000-00002C4B0000}"/>
    <cellStyle name="Normal 2 3 2 4 3 3 4 2" xfId="14276" xr:uid="{00000000-0005-0000-0000-00002D4B0000}"/>
    <cellStyle name="Normal 2 3 2 4 3 3 4 2 2" xfId="30572" xr:uid="{00000000-0005-0000-0000-00002E4B0000}"/>
    <cellStyle name="Normal 2 3 2 4 3 3 4 3" xfId="22426" xr:uid="{00000000-0005-0000-0000-00002F4B0000}"/>
    <cellStyle name="Normal 2 3 2 4 3 3 5" xfId="8977" xr:uid="{00000000-0005-0000-0000-0000304B0000}"/>
    <cellStyle name="Normal 2 3 2 4 3 3 5 2" xfId="25273" xr:uid="{00000000-0005-0000-0000-0000314B0000}"/>
    <cellStyle name="Normal 2 3 2 4 3 3 6" xfId="17127" xr:uid="{00000000-0005-0000-0000-0000324B0000}"/>
    <cellStyle name="Normal 2 3 2 4 3 4" xfId="1536" xr:uid="{00000000-0005-0000-0000-0000334B0000}"/>
    <cellStyle name="Normal 2 3 2 4 3 4 2" xfId="4165" xr:uid="{00000000-0005-0000-0000-0000344B0000}"/>
    <cellStyle name="Normal 2 3 2 4 3 4 2 2" xfId="12311" xr:uid="{00000000-0005-0000-0000-0000354B0000}"/>
    <cellStyle name="Normal 2 3 2 4 3 4 2 2 2" xfId="28607" xr:uid="{00000000-0005-0000-0000-0000364B0000}"/>
    <cellStyle name="Normal 2 3 2 4 3 4 2 3" xfId="20461" xr:uid="{00000000-0005-0000-0000-0000374B0000}"/>
    <cellStyle name="Normal 2 3 2 4 3 4 3" xfId="6835" xr:uid="{00000000-0005-0000-0000-0000384B0000}"/>
    <cellStyle name="Normal 2 3 2 4 3 4 3 2" xfId="14981" xr:uid="{00000000-0005-0000-0000-0000394B0000}"/>
    <cellStyle name="Normal 2 3 2 4 3 4 3 2 2" xfId="31277" xr:uid="{00000000-0005-0000-0000-00003A4B0000}"/>
    <cellStyle name="Normal 2 3 2 4 3 4 3 3" xfId="23131" xr:uid="{00000000-0005-0000-0000-00003B4B0000}"/>
    <cellStyle name="Normal 2 3 2 4 3 4 4" xfId="9682" xr:uid="{00000000-0005-0000-0000-00003C4B0000}"/>
    <cellStyle name="Normal 2 3 2 4 3 4 4 2" xfId="25978" xr:uid="{00000000-0005-0000-0000-00003D4B0000}"/>
    <cellStyle name="Normal 2 3 2 4 3 4 5" xfId="17832" xr:uid="{00000000-0005-0000-0000-00003E4B0000}"/>
    <cellStyle name="Normal 2 3 2 4 3 5" xfId="2947" xr:uid="{00000000-0005-0000-0000-00003F4B0000}"/>
    <cellStyle name="Normal 2 3 2 4 3 5 2" xfId="11093" xr:uid="{00000000-0005-0000-0000-0000404B0000}"/>
    <cellStyle name="Normal 2 3 2 4 3 5 2 2" xfId="27389" xr:uid="{00000000-0005-0000-0000-0000414B0000}"/>
    <cellStyle name="Normal 2 3 2 4 3 5 3" xfId="19243" xr:uid="{00000000-0005-0000-0000-0000424B0000}"/>
    <cellStyle name="Normal 2 3 2 4 3 6" xfId="5425" xr:uid="{00000000-0005-0000-0000-0000434B0000}"/>
    <cellStyle name="Normal 2 3 2 4 3 6 2" xfId="13571" xr:uid="{00000000-0005-0000-0000-0000444B0000}"/>
    <cellStyle name="Normal 2 3 2 4 3 6 2 2" xfId="29867" xr:uid="{00000000-0005-0000-0000-0000454B0000}"/>
    <cellStyle name="Normal 2 3 2 4 3 6 3" xfId="21721" xr:uid="{00000000-0005-0000-0000-0000464B0000}"/>
    <cellStyle name="Normal 2 3 2 4 3 7" xfId="8272" xr:uid="{00000000-0005-0000-0000-0000474B0000}"/>
    <cellStyle name="Normal 2 3 2 4 3 7 2" xfId="24568" xr:uid="{00000000-0005-0000-0000-0000484B0000}"/>
    <cellStyle name="Normal 2 3 2 4 3 8" xfId="16422" xr:uid="{00000000-0005-0000-0000-0000494B0000}"/>
    <cellStyle name="Normal 2 3 2 4 4" xfId="210" xr:uid="{00000000-0005-0000-0000-00004A4B0000}"/>
    <cellStyle name="Normal 2 3 2 4 4 2" xfId="554" xr:uid="{00000000-0005-0000-0000-00004B4B0000}"/>
    <cellStyle name="Normal 2 3 2 4 4 2 2" xfId="1260" xr:uid="{00000000-0005-0000-0000-00004C4B0000}"/>
    <cellStyle name="Normal 2 3 2 4 4 2 2 2" xfId="2670" xr:uid="{00000000-0005-0000-0000-00004D4B0000}"/>
    <cellStyle name="Normal 2 3 2 4 4 2 2 2 2" xfId="5144" xr:uid="{00000000-0005-0000-0000-00004E4B0000}"/>
    <cellStyle name="Normal 2 3 2 4 4 2 2 2 2 2" xfId="13290" xr:uid="{00000000-0005-0000-0000-00004F4B0000}"/>
    <cellStyle name="Normal 2 3 2 4 4 2 2 2 2 2 2" xfId="29586" xr:uid="{00000000-0005-0000-0000-0000504B0000}"/>
    <cellStyle name="Normal 2 3 2 4 4 2 2 2 2 3" xfId="21440" xr:uid="{00000000-0005-0000-0000-0000514B0000}"/>
    <cellStyle name="Normal 2 3 2 4 4 2 2 2 3" xfId="7969" xr:uid="{00000000-0005-0000-0000-0000524B0000}"/>
    <cellStyle name="Normal 2 3 2 4 4 2 2 2 3 2" xfId="16115" xr:uid="{00000000-0005-0000-0000-0000534B0000}"/>
    <cellStyle name="Normal 2 3 2 4 4 2 2 2 3 2 2" xfId="32411" xr:uid="{00000000-0005-0000-0000-0000544B0000}"/>
    <cellStyle name="Normal 2 3 2 4 4 2 2 2 3 3" xfId="24265" xr:uid="{00000000-0005-0000-0000-0000554B0000}"/>
    <cellStyle name="Normal 2 3 2 4 4 2 2 2 4" xfId="10816" xr:uid="{00000000-0005-0000-0000-0000564B0000}"/>
    <cellStyle name="Normal 2 3 2 4 4 2 2 2 4 2" xfId="27112" xr:uid="{00000000-0005-0000-0000-0000574B0000}"/>
    <cellStyle name="Normal 2 3 2 4 4 2 2 2 5" xfId="18966" xr:uid="{00000000-0005-0000-0000-0000584B0000}"/>
    <cellStyle name="Normal 2 3 2 4 4 2 2 3" xfId="3926" xr:uid="{00000000-0005-0000-0000-0000594B0000}"/>
    <cellStyle name="Normal 2 3 2 4 4 2 2 3 2" xfId="12072" xr:uid="{00000000-0005-0000-0000-00005A4B0000}"/>
    <cellStyle name="Normal 2 3 2 4 4 2 2 3 2 2" xfId="28368" xr:uid="{00000000-0005-0000-0000-00005B4B0000}"/>
    <cellStyle name="Normal 2 3 2 4 4 2 2 3 3" xfId="20222" xr:uid="{00000000-0005-0000-0000-00005C4B0000}"/>
    <cellStyle name="Normal 2 3 2 4 4 2 2 4" xfId="6559" xr:uid="{00000000-0005-0000-0000-00005D4B0000}"/>
    <cellStyle name="Normal 2 3 2 4 4 2 2 4 2" xfId="14705" xr:uid="{00000000-0005-0000-0000-00005E4B0000}"/>
    <cellStyle name="Normal 2 3 2 4 4 2 2 4 2 2" xfId="31001" xr:uid="{00000000-0005-0000-0000-00005F4B0000}"/>
    <cellStyle name="Normal 2 3 2 4 4 2 2 4 3" xfId="22855" xr:uid="{00000000-0005-0000-0000-0000604B0000}"/>
    <cellStyle name="Normal 2 3 2 4 4 2 2 5" xfId="9406" xr:uid="{00000000-0005-0000-0000-0000614B0000}"/>
    <cellStyle name="Normal 2 3 2 4 4 2 2 5 2" xfId="25702" xr:uid="{00000000-0005-0000-0000-0000624B0000}"/>
    <cellStyle name="Normal 2 3 2 4 4 2 2 6" xfId="17556" xr:uid="{00000000-0005-0000-0000-0000634B0000}"/>
    <cellStyle name="Normal 2 3 2 4 4 2 3" xfId="1965" xr:uid="{00000000-0005-0000-0000-0000644B0000}"/>
    <cellStyle name="Normal 2 3 2 4 4 2 3 2" xfId="4535" xr:uid="{00000000-0005-0000-0000-0000654B0000}"/>
    <cellStyle name="Normal 2 3 2 4 4 2 3 2 2" xfId="12681" xr:uid="{00000000-0005-0000-0000-0000664B0000}"/>
    <cellStyle name="Normal 2 3 2 4 4 2 3 2 2 2" xfId="28977" xr:uid="{00000000-0005-0000-0000-0000674B0000}"/>
    <cellStyle name="Normal 2 3 2 4 4 2 3 2 3" xfId="20831" xr:uid="{00000000-0005-0000-0000-0000684B0000}"/>
    <cellStyle name="Normal 2 3 2 4 4 2 3 3" xfId="7264" xr:uid="{00000000-0005-0000-0000-0000694B0000}"/>
    <cellStyle name="Normal 2 3 2 4 4 2 3 3 2" xfId="15410" xr:uid="{00000000-0005-0000-0000-00006A4B0000}"/>
    <cellStyle name="Normal 2 3 2 4 4 2 3 3 2 2" xfId="31706" xr:uid="{00000000-0005-0000-0000-00006B4B0000}"/>
    <cellStyle name="Normal 2 3 2 4 4 2 3 3 3" xfId="23560" xr:uid="{00000000-0005-0000-0000-00006C4B0000}"/>
    <cellStyle name="Normal 2 3 2 4 4 2 3 4" xfId="10111" xr:uid="{00000000-0005-0000-0000-00006D4B0000}"/>
    <cellStyle name="Normal 2 3 2 4 4 2 3 4 2" xfId="26407" xr:uid="{00000000-0005-0000-0000-00006E4B0000}"/>
    <cellStyle name="Normal 2 3 2 4 4 2 3 5" xfId="18261" xr:uid="{00000000-0005-0000-0000-00006F4B0000}"/>
    <cellStyle name="Normal 2 3 2 4 4 2 4" xfId="3317" xr:uid="{00000000-0005-0000-0000-0000704B0000}"/>
    <cellStyle name="Normal 2 3 2 4 4 2 4 2" xfId="11463" xr:uid="{00000000-0005-0000-0000-0000714B0000}"/>
    <cellStyle name="Normal 2 3 2 4 4 2 4 2 2" xfId="27759" xr:uid="{00000000-0005-0000-0000-0000724B0000}"/>
    <cellStyle name="Normal 2 3 2 4 4 2 4 3" xfId="19613" xr:uid="{00000000-0005-0000-0000-0000734B0000}"/>
    <cellStyle name="Normal 2 3 2 4 4 2 5" xfId="5854" xr:uid="{00000000-0005-0000-0000-0000744B0000}"/>
    <cellStyle name="Normal 2 3 2 4 4 2 5 2" xfId="14000" xr:uid="{00000000-0005-0000-0000-0000754B0000}"/>
    <cellStyle name="Normal 2 3 2 4 4 2 5 2 2" xfId="30296" xr:uid="{00000000-0005-0000-0000-0000764B0000}"/>
    <cellStyle name="Normal 2 3 2 4 4 2 5 3" xfId="22150" xr:uid="{00000000-0005-0000-0000-0000774B0000}"/>
    <cellStyle name="Normal 2 3 2 4 4 2 6" xfId="8701" xr:uid="{00000000-0005-0000-0000-0000784B0000}"/>
    <cellStyle name="Normal 2 3 2 4 4 2 6 2" xfId="24997" xr:uid="{00000000-0005-0000-0000-0000794B0000}"/>
    <cellStyle name="Normal 2 3 2 4 4 2 7" xfId="16851" xr:uid="{00000000-0005-0000-0000-00007A4B0000}"/>
    <cellStyle name="Normal 2 3 2 4 4 3" xfId="916" xr:uid="{00000000-0005-0000-0000-00007B4B0000}"/>
    <cellStyle name="Normal 2 3 2 4 4 3 2" xfId="2326" xr:uid="{00000000-0005-0000-0000-00007C4B0000}"/>
    <cellStyle name="Normal 2 3 2 4 4 3 2 2" xfId="4848" xr:uid="{00000000-0005-0000-0000-00007D4B0000}"/>
    <cellStyle name="Normal 2 3 2 4 4 3 2 2 2" xfId="12994" xr:uid="{00000000-0005-0000-0000-00007E4B0000}"/>
    <cellStyle name="Normal 2 3 2 4 4 3 2 2 2 2" xfId="29290" xr:uid="{00000000-0005-0000-0000-00007F4B0000}"/>
    <cellStyle name="Normal 2 3 2 4 4 3 2 2 3" xfId="21144" xr:uid="{00000000-0005-0000-0000-0000804B0000}"/>
    <cellStyle name="Normal 2 3 2 4 4 3 2 3" xfId="7625" xr:uid="{00000000-0005-0000-0000-0000814B0000}"/>
    <cellStyle name="Normal 2 3 2 4 4 3 2 3 2" xfId="15771" xr:uid="{00000000-0005-0000-0000-0000824B0000}"/>
    <cellStyle name="Normal 2 3 2 4 4 3 2 3 2 2" xfId="32067" xr:uid="{00000000-0005-0000-0000-0000834B0000}"/>
    <cellStyle name="Normal 2 3 2 4 4 3 2 3 3" xfId="23921" xr:uid="{00000000-0005-0000-0000-0000844B0000}"/>
    <cellStyle name="Normal 2 3 2 4 4 3 2 4" xfId="10472" xr:uid="{00000000-0005-0000-0000-0000854B0000}"/>
    <cellStyle name="Normal 2 3 2 4 4 3 2 4 2" xfId="26768" xr:uid="{00000000-0005-0000-0000-0000864B0000}"/>
    <cellStyle name="Normal 2 3 2 4 4 3 2 5" xfId="18622" xr:uid="{00000000-0005-0000-0000-0000874B0000}"/>
    <cellStyle name="Normal 2 3 2 4 4 3 3" xfId="3630" xr:uid="{00000000-0005-0000-0000-0000884B0000}"/>
    <cellStyle name="Normal 2 3 2 4 4 3 3 2" xfId="11776" xr:uid="{00000000-0005-0000-0000-0000894B0000}"/>
    <cellStyle name="Normal 2 3 2 4 4 3 3 2 2" xfId="28072" xr:uid="{00000000-0005-0000-0000-00008A4B0000}"/>
    <cellStyle name="Normal 2 3 2 4 4 3 3 3" xfId="19926" xr:uid="{00000000-0005-0000-0000-00008B4B0000}"/>
    <cellStyle name="Normal 2 3 2 4 4 3 4" xfId="6215" xr:uid="{00000000-0005-0000-0000-00008C4B0000}"/>
    <cellStyle name="Normal 2 3 2 4 4 3 4 2" xfId="14361" xr:uid="{00000000-0005-0000-0000-00008D4B0000}"/>
    <cellStyle name="Normal 2 3 2 4 4 3 4 2 2" xfId="30657" xr:uid="{00000000-0005-0000-0000-00008E4B0000}"/>
    <cellStyle name="Normal 2 3 2 4 4 3 4 3" xfId="22511" xr:uid="{00000000-0005-0000-0000-00008F4B0000}"/>
    <cellStyle name="Normal 2 3 2 4 4 3 5" xfId="9062" xr:uid="{00000000-0005-0000-0000-0000904B0000}"/>
    <cellStyle name="Normal 2 3 2 4 4 3 5 2" xfId="25358" xr:uid="{00000000-0005-0000-0000-0000914B0000}"/>
    <cellStyle name="Normal 2 3 2 4 4 3 6" xfId="17212" xr:uid="{00000000-0005-0000-0000-0000924B0000}"/>
    <cellStyle name="Normal 2 3 2 4 4 4" xfId="1621" xr:uid="{00000000-0005-0000-0000-0000934B0000}"/>
    <cellStyle name="Normal 2 3 2 4 4 4 2" xfId="4239" xr:uid="{00000000-0005-0000-0000-0000944B0000}"/>
    <cellStyle name="Normal 2 3 2 4 4 4 2 2" xfId="12385" xr:uid="{00000000-0005-0000-0000-0000954B0000}"/>
    <cellStyle name="Normal 2 3 2 4 4 4 2 2 2" xfId="28681" xr:uid="{00000000-0005-0000-0000-0000964B0000}"/>
    <cellStyle name="Normal 2 3 2 4 4 4 2 3" xfId="20535" xr:uid="{00000000-0005-0000-0000-0000974B0000}"/>
    <cellStyle name="Normal 2 3 2 4 4 4 3" xfId="6920" xr:uid="{00000000-0005-0000-0000-0000984B0000}"/>
    <cellStyle name="Normal 2 3 2 4 4 4 3 2" xfId="15066" xr:uid="{00000000-0005-0000-0000-0000994B0000}"/>
    <cellStyle name="Normal 2 3 2 4 4 4 3 2 2" xfId="31362" xr:uid="{00000000-0005-0000-0000-00009A4B0000}"/>
    <cellStyle name="Normal 2 3 2 4 4 4 3 3" xfId="23216" xr:uid="{00000000-0005-0000-0000-00009B4B0000}"/>
    <cellStyle name="Normal 2 3 2 4 4 4 4" xfId="9767" xr:uid="{00000000-0005-0000-0000-00009C4B0000}"/>
    <cellStyle name="Normal 2 3 2 4 4 4 4 2" xfId="26063" xr:uid="{00000000-0005-0000-0000-00009D4B0000}"/>
    <cellStyle name="Normal 2 3 2 4 4 4 5" xfId="17917" xr:uid="{00000000-0005-0000-0000-00009E4B0000}"/>
    <cellStyle name="Normal 2 3 2 4 4 5" xfId="3021" xr:uid="{00000000-0005-0000-0000-00009F4B0000}"/>
    <cellStyle name="Normal 2 3 2 4 4 5 2" xfId="11167" xr:uid="{00000000-0005-0000-0000-0000A04B0000}"/>
    <cellStyle name="Normal 2 3 2 4 4 5 2 2" xfId="27463" xr:uid="{00000000-0005-0000-0000-0000A14B0000}"/>
    <cellStyle name="Normal 2 3 2 4 4 5 3" xfId="19317" xr:uid="{00000000-0005-0000-0000-0000A24B0000}"/>
    <cellStyle name="Normal 2 3 2 4 4 6" xfId="5510" xr:uid="{00000000-0005-0000-0000-0000A34B0000}"/>
    <cellStyle name="Normal 2 3 2 4 4 6 2" xfId="13656" xr:uid="{00000000-0005-0000-0000-0000A44B0000}"/>
    <cellStyle name="Normal 2 3 2 4 4 6 2 2" xfId="29952" xr:uid="{00000000-0005-0000-0000-0000A54B0000}"/>
    <cellStyle name="Normal 2 3 2 4 4 6 3" xfId="21806" xr:uid="{00000000-0005-0000-0000-0000A64B0000}"/>
    <cellStyle name="Normal 2 3 2 4 4 7" xfId="8357" xr:uid="{00000000-0005-0000-0000-0000A74B0000}"/>
    <cellStyle name="Normal 2 3 2 4 4 7 2" xfId="24653" xr:uid="{00000000-0005-0000-0000-0000A84B0000}"/>
    <cellStyle name="Normal 2 3 2 4 4 8" xfId="16507" xr:uid="{00000000-0005-0000-0000-0000A94B0000}"/>
    <cellStyle name="Normal 2 3 2 4 5" xfId="289" xr:uid="{00000000-0005-0000-0000-0000AA4B0000}"/>
    <cellStyle name="Normal 2 3 2 4 5 2" xfId="633" xr:uid="{00000000-0005-0000-0000-0000AB4B0000}"/>
    <cellStyle name="Normal 2 3 2 4 5 2 2" xfId="1339" xr:uid="{00000000-0005-0000-0000-0000AC4B0000}"/>
    <cellStyle name="Normal 2 3 2 4 5 2 2 2" xfId="2749" xr:uid="{00000000-0005-0000-0000-0000AD4B0000}"/>
    <cellStyle name="Normal 2 3 2 4 5 2 2 2 2" xfId="5218" xr:uid="{00000000-0005-0000-0000-0000AE4B0000}"/>
    <cellStyle name="Normal 2 3 2 4 5 2 2 2 2 2" xfId="13364" xr:uid="{00000000-0005-0000-0000-0000AF4B0000}"/>
    <cellStyle name="Normal 2 3 2 4 5 2 2 2 2 2 2" xfId="29660" xr:uid="{00000000-0005-0000-0000-0000B04B0000}"/>
    <cellStyle name="Normal 2 3 2 4 5 2 2 2 2 3" xfId="21514" xr:uid="{00000000-0005-0000-0000-0000B14B0000}"/>
    <cellStyle name="Normal 2 3 2 4 5 2 2 2 3" xfId="8048" xr:uid="{00000000-0005-0000-0000-0000B24B0000}"/>
    <cellStyle name="Normal 2 3 2 4 5 2 2 2 3 2" xfId="16194" xr:uid="{00000000-0005-0000-0000-0000B34B0000}"/>
    <cellStyle name="Normal 2 3 2 4 5 2 2 2 3 2 2" xfId="32490" xr:uid="{00000000-0005-0000-0000-0000B44B0000}"/>
    <cellStyle name="Normal 2 3 2 4 5 2 2 2 3 3" xfId="24344" xr:uid="{00000000-0005-0000-0000-0000B54B0000}"/>
    <cellStyle name="Normal 2 3 2 4 5 2 2 2 4" xfId="10895" xr:uid="{00000000-0005-0000-0000-0000B64B0000}"/>
    <cellStyle name="Normal 2 3 2 4 5 2 2 2 4 2" xfId="27191" xr:uid="{00000000-0005-0000-0000-0000B74B0000}"/>
    <cellStyle name="Normal 2 3 2 4 5 2 2 2 5" xfId="19045" xr:uid="{00000000-0005-0000-0000-0000B84B0000}"/>
    <cellStyle name="Normal 2 3 2 4 5 2 2 3" xfId="4000" xr:uid="{00000000-0005-0000-0000-0000B94B0000}"/>
    <cellStyle name="Normal 2 3 2 4 5 2 2 3 2" xfId="12146" xr:uid="{00000000-0005-0000-0000-0000BA4B0000}"/>
    <cellStyle name="Normal 2 3 2 4 5 2 2 3 2 2" xfId="28442" xr:uid="{00000000-0005-0000-0000-0000BB4B0000}"/>
    <cellStyle name="Normal 2 3 2 4 5 2 2 3 3" xfId="20296" xr:uid="{00000000-0005-0000-0000-0000BC4B0000}"/>
    <cellStyle name="Normal 2 3 2 4 5 2 2 4" xfId="6638" xr:uid="{00000000-0005-0000-0000-0000BD4B0000}"/>
    <cellStyle name="Normal 2 3 2 4 5 2 2 4 2" xfId="14784" xr:uid="{00000000-0005-0000-0000-0000BE4B0000}"/>
    <cellStyle name="Normal 2 3 2 4 5 2 2 4 2 2" xfId="31080" xr:uid="{00000000-0005-0000-0000-0000BF4B0000}"/>
    <cellStyle name="Normal 2 3 2 4 5 2 2 4 3" xfId="22934" xr:uid="{00000000-0005-0000-0000-0000C04B0000}"/>
    <cellStyle name="Normal 2 3 2 4 5 2 2 5" xfId="9485" xr:uid="{00000000-0005-0000-0000-0000C14B0000}"/>
    <cellStyle name="Normal 2 3 2 4 5 2 2 5 2" xfId="25781" xr:uid="{00000000-0005-0000-0000-0000C24B0000}"/>
    <cellStyle name="Normal 2 3 2 4 5 2 2 6" xfId="17635" xr:uid="{00000000-0005-0000-0000-0000C34B0000}"/>
    <cellStyle name="Normal 2 3 2 4 5 2 3" xfId="2044" xr:uid="{00000000-0005-0000-0000-0000C44B0000}"/>
    <cellStyle name="Normal 2 3 2 4 5 2 3 2" xfId="4609" xr:uid="{00000000-0005-0000-0000-0000C54B0000}"/>
    <cellStyle name="Normal 2 3 2 4 5 2 3 2 2" xfId="12755" xr:uid="{00000000-0005-0000-0000-0000C64B0000}"/>
    <cellStyle name="Normal 2 3 2 4 5 2 3 2 2 2" xfId="29051" xr:uid="{00000000-0005-0000-0000-0000C74B0000}"/>
    <cellStyle name="Normal 2 3 2 4 5 2 3 2 3" xfId="20905" xr:uid="{00000000-0005-0000-0000-0000C84B0000}"/>
    <cellStyle name="Normal 2 3 2 4 5 2 3 3" xfId="7343" xr:uid="{00000000-0005-0000-0000-0000C94B0000}"/>
    <cellStyle name="Normal 2 3 2 4 5 2 3 3 2" xfId="15489" xr:uid="{00000000-0005-0000-0000-0000CA4B0000}"/>
    <cellStyle name="Normal 2 3 2 4 5 2 3 3 2 2" xfId="31785" xr:uid="{00000000-0005-0000-0000-0000CB4B0000}"/>
    <cellStyle name="Normal 2 3 2 4 5 2 3 3 3" xfId="23639" xr:uid="{00000000-0005-0000-0000-0000CC4B0000}"/>
    <cellStyle name="Normal 2 3 2 4 5 2 3 4" xfId="10190" xr:uid="{00000000-0005-0000-0000-0000CD4B0000}"/>
    <cellStyle name="Normal 2 3 2 4 5 2 3 4 2" xfId="26486" xr:uid="{00000000-0005-0000-0000-0000CE4B0000}"/>
    <cellStyle name="Normal 2 3 2 4 5 2 3 5" xfId="18340" xr:uid="{00000000-0005-0000-0000-0000CF4B0000}"/>
    <cellStyle name="Normal 2 3 2 4 5 2 4" xfId="3391" xr:uid="{00000000-0005-0000-0000-0000D04B0000}"/>
    <cellStyle name="Normal 2 3 2 4 5 2 4 2" xfId="11537" xr:uid="{00000000-0005-0000-0000-0000D14B0000}"/>
    <cellStyle name="Normal 2 3 2 4 5 2 4 2 2" xfId="27833" xr:uid="{00000000-0005-0000-0000-0000D24B0000}"/>
    <cellStyle name="Normal 2 3 2 4 5 2 4 3" xfId="19687" xr:uid="{00000000-0005-0000-0000-0000D34B0000}"/>
    <cellStyle name="Normal 2 3 2 4 5 2 5" xfId="5933" xr:uid="{00000000-0005-0000-0000-0000D44B0000}"/>
    <cellStyle name="Normal 2 3 2 4 5 2 5 2" xfId="14079" xr:uid="{00000000-0005-0000-0000-0000D54B0000}"/>
    <cellStyle name="Normal 2 3 2 4 5 2 5 2 2" xfId="30375" xr:uid="{00000000-0005-0000-0000-0000D64B0000}"/>
    <cellStyle name="Normal 2 3 2 4 5 2 5 3" xfId="22229" xr:uid="{00000000-0005-0000-0000-0000D74B0000}"/>
    <cellStyle name="Normal 2 3 2 4 5 2 6" xfId="8780" xr:uid="{00000000-0005-0000-0000-0000D84B0000}"/>
    <cellStyle name="Normal 2 3 2 4 5 2 6 2" xfId="25076" xr:uid="{00000000-0005-0000-0000-0000D94B0000}"/>
    <cellStyle name="Normal 2 3 2 4 5 2 7" xfId="16930" xr:uid="{00000000-0005-0000-0000-0000DA4B0000}"/>
    <cellStyle name="Normal 2 3 2 4 5 3" xfId="995" xr:uid="{00000000-0005-0000-0000-0000DB4B0000}"/>
    <cellStyle name="Normal 2 3 2 4 5 3 2" xfId="2405" xr:uid="{00000000-0005-0000-0000-0000DC4B0000}"/>
    <cellStyle name="Normal 2 3 2 4 5 3 2 2" xfId="4922" xr:uid="{00000000-0005-0000-0000-0000DD4B0000}"/>
    <cellStyle name="Normal 2 3 2 4 5 3 2 2 2" xfId="13068" xr:uid="{00000000-0005-0000-0000-0000DE4B0000}"/>
    <cellStyle name="Normal 2 3 2 4 5 3 2 2 2 2" xfId="29364" xr:uid="{00000000-0005-0000-0000-0000DF4B0000}"/>
    <cellStyle name="Normal 2 3 2 4 5 3 2 2 3" xfId="21218" xr:uid="{00000000-0005-0000-0000-0000E04B0000}"/>
    <cellStyle name="Normal 2 3 2 4 5 3 2 3" xfId="7704" xr:uid="{00000000-0005-0000-0000-0000E14B0000}"/>
    <cellStyle name="Normal 2 3 2 4 5 3 2 3 2" xfId="15850" xr:uid="{00000000-0005-0000-0000-0000E24B0000}"/>
    <cellStyle name="Normal 2 3 2 4 5 3 2 3 2 2" xfId="32146" xr:uid="{00000000-0005-0000-0000-0000E34B0000}"/>
    <cellStyle name="Normal 2 3 2 4 5 3 2 3 3" xfId="24000" xr:uid="{00000000-0005-0000-0000-0000E44B0000}"/>
    <cellStyle name="Normal 2 3 2 4 5 3 2 4" xfId="10551" xr:uid="{00000000-0005-0000-0000-0000E54B0000}"/>
    <cellStyle name="Normal 2 3 2 4 5 3 2 4 2" xfId="26847" xr:uid="{00000000-0005-0000-0000-0000E64B0000}"/>
    <cellStyle name="Normal 2 3 2 4 5 3 2 5" xfId="18701" xr:uid="{00000000-0005-0000-0000-0000E74B0000}"/>
    <cellStyle name="Normal 2 3 2 4 5 3 3" xfId="3704" xr:uid="{00000000-0005-0000-0000-0000E84B0000}"/>
    <cellStyle name="Normal 2 3 2 4 5 3 3 2" xfId="11850" xr:uid="{00000000-0005-0000-0000-0000E94B0000}"/>
    <cellStyle name="Normal 2 3 2 4 5 3 3 2 2" xfId="28146" xr:uid="{00000000-0005-0000-0000-0000EA4B0000}"/>
    <cellStyle name="Normal 2 3 2 4 5 3 3 3" xfId="20000" xr:uid="{00000000-0005-0000-0000-0000EB4B0000}"/>
    <cellStyle name="Normal 2 3 2 4 5 3 4" xfId="6294" xr:uid="{00000000-0005-0000-0000-0000EC4B0000}"/>
    <cellStyle name="Normal 2 3 2 4 5 3 4 2" xfId="14440" xr:uid="{00000000-0005-0000-0000-0000ED4B0000}"/>
    <cellStyle name="Normal 2 3 2 4 5 3 4 2 2" xfId="30736" xr:uid="{00000000-0005-0000-0000-0000EE4B0000}"/>
    <cellStyle name="Normal 2 3 2 4 5 3 4 3" xfId="22590" xr:uid="{00000000-0005-0000-0000-0000EF4B0000}"/>
    <cellStyle name="Normal 2 3 2 4 5 3 5" xfId="9141" xr:uid="{00000000-0005-0000-0000-0000F04B0000}"/>
    <cellStyle name="Normal 2 3 2 4 5 3 5 2" xfId="25437" xr:uid="{00000000-0005-0000-0000-0000F14B0000}"/>
    <cellStyle name="Normal 2 3 2 4 5 3 6" xfId="17291" xr:uid="{00000000-0005-0000-0000-0000F24B0000}"/>
    <cellStyle name="Normal 2 3 2 4 5 4" xfId="1700" xr:uid="{00000000-0005-0000-0000-0000F34B0000}"/>
    <cellStyle name="Normal 2 3 2 4 5 4 2" xfId="4313" xr:uid="{00000000-0005-0000-0000-0000F44B0000}"/>
    <cellStyle name="Normal 2 3 2 4 5 4 2 2" xfId="12459" xr:uid="{00000000-0005-0000-0000-0000F54B0000}"/>
    <cellStyle name="Normal 2 3 2 4 5 4 2 2 2" xfId="28755" xr:uid="{00000000-0005-0000-0000-0000F64B0000}"/>
    <cellStyle name="Normal 2 3 2 4 5 4 2 3" xfId="20609" xr:uid="{00000000-0005-0000-0000-0000F74B0000}"/>
    <cellStyle name="Normal 2 3 2 4 5 4 3" xfId="6999" xr:uid="{00000000-0005-0000-0000-0000F84B0000}"/>
    <cellStyle name="Normal 2 3 2 4 5 4 3 2" xfId="15145" xr:uid="{00000000-0005-0000-0000-0000F94B0000}"/>
    <cellStyle name="Normal 2 3 2 4 5 4 3 2 2" xfId="31441" xr:uid="{00000000-0005-0000-0000-0000FA4B0000}"/>
    <cellStyle name="Normal 2 3 2 4 5 4 3 3" xfId="23295" xr:uid="{00000000-0005-0000-0000-0000FB4B0000}"/>
    <cellStyle name="Normal 2 3 2 4 5 4 4" xfId="9846" xr:uid="{00000000-0005-0000-0000-0000FC4B0000}"/>
    <cellStyle name="Normal 2 3 2 4 5 4 4 2" xfId="26142" xr:uid="{00000000-0005-0000-0000-0000FD4B0000}"/>
    <cellStyle name="Normal 2 3 2 4 5 4 5" xfId="17996" xr:uid="{00000000-0005-0000-0000-0000FE4B0000}"/>
    <cellStyle name="Normal 2 3 2 4 5 5" xfId="3095" xr:uid="{00000000-0005-0000-0000-0000FF4B0000}"/>
    <cellStyle name="Normal 2 3 2 4 5 5 2" xfId="11241" xr:uid="{00000000-0005-0000-0000-0000004C0000}"/>
    <cellStyle name="Normal 2 3 2 4 5 5 2 2" xfId="27537" xr:uid="{00000000-0005-0000-0000-0000014C0000}"/>
    <cellStyle name="Normal 2 3 2 4 5 5 3" xfId="19391" xr:uid="{00000000-0005-0000-0000-0000024C0000}"/>
    <cellStyle name="Normal 2 3 2 4 5 6" xfId="5589" xr:uid="{00000000-0005-0000-0000-0000034C0000}"/>
    <cellStyle name="Normal 2 3 2 4 5 6 2" xfId="13735" xr:uid="{00000000-0005-0000-0000-0000044C0000}"/>
    <cellStyle name="Normal 2 3 2 4 5 6 2 2" xfId="30031" xr:uid="{00000000-0005-0000-0000-0000054C0000}"/>
    <cellStyle name="Normal 2 3 2 4 5 6 3" xfId="21885" xr:uid="{00000000-0005-0000-0000-0000064C0000}"/>
    <cellStyle name="Normal 2 3 2 4 5 7" xfId="8436" xr:uid="{00000000-0005-0000-0000-0000074C0000}"/>
    <cellStyle name="Normal 2 3 2 4 5 7 2" xfId="24732" xr:uid="{00000000-0005-0000-0000-0000084C0000}"/>
    <cellStyle name="Normal 2 3 2 4 5 8" xfId="16586" xr:uid="{00000000-0005-0000-0000-0000094C0000}"/>
    <cellStyle name="Normal 2 3 2 4 6" xfId="379" xr:uid="{00000000-0005-0000-0000-00000A4C0000}"/>
    <cellStyle name="Normal 2 3 2 4 6 2" xfId="1085" xr:uid="{00000000-0005-0000-0000-00000B4C0000}"/>
    <cellStyle name="Normal 2 3 2 4 6 2 2" xfId="2495" xr:uid="{00000000-0005-0000-0000-00000C4C0000}"/>
    <cellStyle name="Normal 2 3 2 4 6 2 2 2" xfId="4996" xr:uid="{00000000-0005-0000-0000-00000D4C0000}"/>
    <cellStyle name="Normal 2 3 2 4 6 2 2 2 2" xfId="13142" xr:uid="{00000000-0005-0000-0000-00000E4C0000}"/>
    <cellStyle name="Normal 2 3 2 4 6 2 2 2 2 2" xfId="29438" xr:uid="{00000000-0005-0000-0000-00000F4C0000}"/>
    <cellStyle name="Normal 2 3 2 4 6 2 2 2 3" xfId="21292" xr:uid="{00000000-0005-0000-0000-0000104C0000}"/>
    <cellStyle name="Normal 2 3 2 4 6 2 2 3" xfId="7794" xr:uid="{00000000-0005-0000-0000-0000114C0000}"/>
    <cellStyle name="Normal 2 3 2 4 6 2 2 3 2" xfId="15940" xr:uid="{00000000-0005-0000-0000-0000124C0000}"/>
    <cellStyle name="Normal 2 3 2 4 6 2 2 3 2 2" xfId="32236" xr:uid="{00000000-0005-0000-0000-0000134C0000}"/>
    <cellStyle name="Normal 2 3 2 4 6 2 2 3 3" xfId="24090" xr:uid="{00000000-0005-0000-0000-0000144C0000}"/>
    <cellStyle name="Normal 2 3 2 4 6 2 2 4" xfId="10641" xr:uid="{00000000-0005-0000-0000-0000154C0000}"/>
    <cellStyle name="Normal 2 3 2 4 6 2 2 4 2" xfId="26937" xr:uid="{00000000-0005-0000-0000-0000164C0000}"/>
    <cellStyle name="Normal 2 3 2 4 6 2 2 5" xfId="18791" xr:uid="{00000000-0005-0000-0000-0000174C0000}"/>
    <cellStyle name="Normal 2 3 2 4 6 2 3" xfId="3778" xr:uid="{00000000-0005-0000-0000-0000184C0000}"/>
    <cellStyle name="Normal 2 3 2 4 6 2 3 2" xfId="11924" xr:uid="{00000000-0005-0000-0000-0000194C0000}"/>
    <cellStyle name="Normal 2 3 2 4 6 2 3 2 2" xfId="28220" xr:uid="{00000000-0005-0000-0000-00001A4C0000}"/>
    <cellStyle name="Normal 2 3 2 4 6 2 3 3" xfId="20074" xr:uid="{00000000-0005-0000-0000-00001B4C0000}"/>
    <cellStyle name="Normal 2 3 2 4 6 2 4" xfId="6384" xr:uid="{00000000-0005-0000-0000-00001C4C0000}"/>
    <cellStyle name="Normal 2 3 2 4 6 2 4 2" xfId="14530" xr:uid="{00000000-0005-0000-0000-00001D4C0000}"/>
    <cellStyle name="Normal 2 3 2 4 6 2 4 2 2" xfId="30826" xr:uid="{00000000-0005-0000-0000-00001E4C0000}"/>
    <cellStyle name="Normal 2 3 2 4 6 2 4 3" xfId="22680" xr:uid="{00000000-0005-0000-0000-00001F4C0000}"/>
    <cellStyle name="Normal 2 3 2 4 6 2 5" xfId="9231" xr:uid="{00000000-0005-0000-0000-0000204C0000}"/>
    <cellStyle name="Normal 2 3 2 4 6 2 5 2" xfId="25527" xr:uid="{00000000-0005-0000-0000-0000214C0000}"/>
    <cellStyle name="Normal 2 3 2 4 6 2 6" xfId="17381" xr:uid="{00000000-0005-0000-0000-0000224C0000}"/>
    <cellStyle name="Normal 2 3 2 4 6 3" xfId="1790" xr:uid="{00000000-0005-0000-0000-0000234C0000}"/>
    <cellStyle name="Normal 2 3 2 4 6 3 2" xfId="4387" xr:uid="{00000000-0005-0000-0000-0000244C0000}"/>
    <cellStyle name="Normal 2 3 2 4 6 3 2 2" xfId="12533" xr:uid="{00000000-0005-0000-0000-0000254C0000}"/>
    <cellStyle name="Normal 2 3 2 4 6 3 2 2 2" xfId="28829" xr:uid="{00000000-0005-0000-0000-0000264C0000}"/>
    <cellStyle name="Normal 2 3 2 4 6 3 2 3" xfId="20683" xr:uid="{00000000-0005-0000-0000-0000274C0000}"/>
    <cellStyle name="Normal 2 3 2 4 6 3 3" xfId="7089" xr:uid="{00000000-0005-0000-0000-0000284C0000}"/>
    <cellStyle name="Normal 2 3 2 4 6 3 3 2" xfId="15235" xr:uid="{00000000-0005-0000-0000-0000294C0000}"/>
    <cellStyle name="Normal 2 3 2 4 6 3 3 2 2" xfId="31531" xr:uid="{00000000-0005-0000-0000-00002A4C0000}"/>
    <cellStyle name="Normal 2 3 2 4 6 3 3 3" xfId="23385" xr:uid="{00000000-0005-0000-0000-00002B4C0000}"/>
    <cellStyle name="Normal 2 3 2 4 6 3 4" xfId="9936" xr:uid="{00000000-0005-0000-0000-00002C4C0000}"/>
    <cellStyle name="Normal 2 3 2 4 6 3 4 2" xfId="26232" xr:uid="{00000000-0005-0000-0000-00002D4C0000}"/>
    <cellStyle name="Normal 2 3 2 4 6 3 5" xfId="18086" xr:uid="{00000000-0005-0000-0000-00002E4C0000}"/>
    <cellStyle name="Normal 2 3 2 4 6 4" xfId="3169" xr:uid="{00000000-0005-0000-0000-00002F4C0000}"/>
    <cellStyle name="Normal 2 3 2 4 6 4 2" xfId="11315" xr:uid="{00000000-0005-0000-0000-0000304C0000}"/>
    <cellStyle name="Normal 2 3 2 4 6 4 2 2" xfId="27611" xr:uid="{00000000-0005-0000-0000-0000314C0000}"/>
    <cellStyle name="Normal 2 3 2 4 6 4 3" xfId="19465" xr:uid="{00000000-0005-0000-0000-0000324C0000}"/>
    <cellStyle name="Normal 2 3 2 4 6 5" xfId="5679" xr:uid="{00000000-0005-0000-0000-0000334C0000}"/>
    <cellStyle name="Normal 2 3 2 4 6 5 2" xfId="13825" xr:uid="{00000000-0005-0000-0000-0000344C0000}"/>
    <cellStyle name="Normal 2 3 2 4 6 5 2 2" xfId="30121" xr:uid="{00000000-0005-0000-0000-0000354C0000}"/>
    <cellStyle name="Normal 2 3 2 4 6 5 3" xfId="21975" xr:uid="{00000000-0005-0000-0000-0000364C0000}"/>
    <cellStyle name="Normal 2 3 2 4 6 6" xfId="8526" xr:uid="{00000000-0005-0000-0000-0000374C0000}"/>
    <cellStyle name="Normal 2 3 2 4 6 6 2" xfId="24822" xr:uid="{00000000-0005-0000-0000-0000384C0000}"/>
    <cellStyle name="Normal 2 3 2 4 6 7" xfId="16676" xr:uid="{00000000-0005-0000-0000-0000394C0000}"/>
    <cellStyle name="Normal 2 3 2 4 7" xfId="741" xr:uid="{00000000-0005-0000-0000-00003A4C0000}"/>
    <cellStyle name="Normal 2 3 2 4 7 2" xfId="2151" xr:uid="{00000000-0005-0000-0000-00003B4C0000}"/>
    <cellStyle name="Normal 2 3 2 4 7 2 2" xfId="4700" xr:uid="{00000000-0005-0000-0000-00003C4C0000}"/>
    <cellStyle name="Normal 2 3 2 4 7 2 2 2" xfId="12846" xr:uid="{00000000-0005-0000-0000-00003D4C0000}"/>
    <cellStyle name="Normal 2 3 2 4 7 2 2 2 2" xfId="29142" xr:uid="{00000000-0005-0000-0000-00003E4C0000}"/>
    <cellStyle name="Normal 2 3 2 4 7 2 2 3" xfId="20996" xr:uid="{00000000-0005-0000-0000-00003F4C0000}"/>
    <cellStyle name="Normal 2 3 2 4 7 2 3" xfId="7450" xr:uid="{00000000-0005-0000-0000-0000404C0000}"/>
    <cellStyle name="Normal 2 3 2 4 7 2 3 2" xfId="15596" xr:uid="{00000000-0005-0000-0000-0000414C0000}"/>
    <cellStyle name="Normal 2 3 2 4 7 2 3 2 2" xfId="31892" xr:uid="{00000000-0005-0000-0000-0000424C0000}"/>
    <cellStyle name="Normal 2 3 2 4 7 2 3 3" xfId="23746" xr:uid="{00000000-0005-0000-0000-0000434C0000}"/>
    <cellStyle name="Normal 2 3 2 4 7 2 4" xfId="10297" xr:uid="{00000000-0005-0000-0000-0000444C0000}"/>
    <cellStyle name="Normal 2 3 2 4 7 2 4 2" xfId="26593" xr:uid="{00000000-0005-0000-0000-0000454C0000}"/>
    <cellStyle name="Normal 2 3 2 4 7 2 5" xfId="18447" xr:uid="{00000000-0005-0000-0000-0000464C0000}"/>
    <cellStyle name="Normal 2 3 2 4 7 3" xfId="3482" xr:uid="{00000000-0005-0000-0000-0000474C0000}"/>
    <cellStyle name="Normal 2 3 2 4 7 3 2" xfId="11628" xr:uid="{00000000-0005-0000-0000-0000484C0000}"/>
    <cellStyle name="Normal 2 3 2 4 7 3 2 2" xfId="27924" xr:uid="{00000000-0005-0000-0000-0000494C0000}"/>
    <cellStyle name="Normal 2 3 2 4 7 3 3" xfId="19778" xr:uid="{00000000-0005-0000-0000-00004A4C0000}"/>
    <cellStyle name="Normal 2 3 2 4 7 4" xfId="6040" xr:uid="{00000000-0005-0000-0000-00004B4C0000}"/>
    <cellStyle name="Normal 2 3 2 4 7 4 2" xfId="14186" xr:uid="{00000000-0005-0000-0000-00004C4C0000}"/>
    <cellStyle name="Normal 2 3 2 4 7 4 2 2" xfId="30482" xr:uid="{00000000-0005-0000-0000-00004D4C0000}"/>
    <cellStyle name="Normal 2 3 2 4 7 4 3" xfId="22336" xr:uid="{00000000-0005-0000-0000-00004E4C0000}"/>
    <cellStyle name="Normal 2 3 2 4 7 5" xfId="8887" xr:uid="{00000000-0005-0000-0000-00004F4C0000}"/>
    <cellStyle name="Normal 2 3 2 4 7 5 2" xfId="25183" xr:uid="{00000000-0005-0000-0000-0000504C0000}"/>
    <cellStyle name="Normal 2 3 2 4 7 6" xfId="17037" xr:uid="{00000000-0005-0000-0000-0000514C0000}"/>
    <cellStyle name="Normal 2 3 2 4 8" xfId="1446" xr:uid="{00000000-0005-0000-0000-0000524C0000}"/>
    <cellStyle name="Normal 2 3 2 4 8 2" xfId="4091" xr:uid="{00000000-0005-0000-0000-0000534C0000}"/>
    <cellStyle name="Normal 2 3 2 4 8 2 2" xfId="12237" xr:uid="{00000000-0005-0000-0000-0000544C0000}"/>
    <cellStyle name="Normal 2 3 2 4 8 2 2 2" xfId="28533" xr:uid="{00000000-0005-0000-0000-0000554C0000}"/>
    <cellStyle name="Normal 2 3 2 4 8 2 3" xfId="20387" xr:uid="{00000000-0005-0000-0000-0000564C0000}"/>
    <cellStyle name="Normal 2 3 2 4 8 3" xfId="6745" xr:uid="{00000000-0005-0000-0000-0000574C0000}"/>
    <cellStyle name="Normal 2 3 2 4 8 3 2" xfId="14891" xr:uid="{00000000-0005-0000-0000-0000584C0000}"/>
    <cellStyle name="Normal 2 3 2 4 8 3 2 2" xfId="31187" xr:uid="{00000000-0005-0000-0000-0000594C0000}"/>
    <cellStyle name="Normal 2 3 2 4 8 3 3" xfId="23041" xr:uid="{00000000-0005-0000-0000-00005A4C0000}"/>
    <cellStyle name="Normal 2 3 2 4 8 4" xfId="9592" xr:uid="{00000000-0005-0000-0000-00005B4C0000}"/>
    <cellStyle name="Normal 2 3 2 4 8 4 2" xfId="25888" xr:uid="{00000000-0005-0000-0000-00005C4C0000}"/>
    <cellStyle name="Normal 2 3 2 4 8 5" xfId="17742" xr:uid="{00000000-0005-0000-0000-00005D4C0000}"/>
    <cellStyle name="Normal 2 3 2 4 9" xfId="2873" xr:uid="{00000000-0005-0000-0000-00005E4C0000}"/>
    <cellStyle name="Normal 2 3 2 4 9 2" xfId="11019" xr:uid="{00000000-0005-0000-0000-00005F4C0000}"/>
    <cellStyle name="Normal 2 3 2 4 9 2 2" xfId="27315" xr:uid="{00000000-0005-0000-0000-0000604C0000}"/>
    <cellStyle name="Normal 2 3 2 4 9 3" xfId="19169" xr:uid="{00000000-0005-0000-0000-0000614C0000}"/>
    <cellStyle name="Normal 2 3 2 5" xfId="57" xr:uid="{00000000-0005-0000-0000-0000624C0000}"/>
    <cellStyle name="Normal 2 3 2 5 10" xfId="8204" xr:uid="{00000000-0005-0000-0000-0000634C0000}"/>
    <cellStyle name="Normal 2 3 2 5 10 2" xfId="24500" xr:uid="{00000000-0005-0000-0000-0000644C0000}"/>
    <cellStyle name="Normal 2 3 2 5 11" xfId="16354" xr:uid="{00000000-0005-0000-0000-0000654C0000}"/>
    <cellStyle name="Normal 2 3 2 5 2" xfId="147" xr:uid="{00000000-0005-0000-0000-0000664C0000}"/>
    <cellStyle name="Normal 2 3 2 5 2 2" xfId="491" xr:uid="{00000000-0005-0000-0000-0000674C0000}"/>
    <cellStyle name="Normal 2 3 2 5 2 2 2" xfId="1197" xr:uid="{00000000-0005-0000-0000-0000684C0000}"/>
    <cellStyle name="Normal 2 3 2 5 2 2 2 2" xfId="2607" xr:uid="{00000000-0005-0000-0000-0000694C0000}"/>
    <cellStyle name="Normal 2 3 2 5 2 2 2 2 2" xfId="5088" xr:uid="{00000000-0005-0000-0000-00006A4C0000}"/>
    <cellStyle name="Normal 2 3 2 5 2 2 2 2 2 2" xfId="13234" xr:uid="{00000000-0005-0000-0000-00006B4C0000}"/>
    <cellStyle name="Normal 2 3 2 5 2 2 2 2 2 2 2" xfId="29530" xr:uid="{00000000-0005-0000-0000-00006C4C0000}"/>
    <cellStyle name="Normal 2 3 2 5 2 2 2 2 2 3" xfId="21384" xr:uid="{00000000-0005-0000-0000-00006D4C0000}"/>
    <cellStyle name="Normal 2 3 2 5 2 2 2 2 3" xfId="7906" xr:uid="{00000000-0005-0000-0000-00006E4C0000}"/>
    <cellStyle name="Normal 2 3 2 5 2 2 2 2 3 2" xfId="16052" xr:uid="{00000000-0005-0000-0000-00006F4C0000}"/>
    <cellStyle name="Normal 2 3 2 5 2 2 2 2 3 2 2" xfId="32348" xr:uid="{00000000-0005-0000-0000-0000704C0000}"/>
    <cellStyle name="Normal 2 3 2 5 2 2 2 2 3 3" xfId="24202" xr:uid="{00000000-0005-0000-0000-0000714C0000}"/>
    <cellStyle name="Normal 2 3 2 5 2 2 2 2 4" xfId="10753" xr:uid="{00000000-0005-0000-0000-0000724C0000}"/>
    <cellStyle name="Normal 2 3 2 5 2 2 2 2 4 2" xfId="27049" xr:uid="{00000000-0005-0000-0000-0000734C0000}"/>
    <cellStyle name="Normal 2 3 2 5 2 2 2 2 5" xfId="18903" xr:uid="{00000000-0005-0000-0000-0000744C0000}"/>
    <cellStyle name="Normal 2 3 2 5 2 2 2 3" xfId="3870" xr:uid="{00000000-0005-0000-0000-0000754C0000}"/>
    <cellStyle name="Normal 2 3 2 5 2 2 2 3 2" xfId="12016" xr:uid="{00000000-0005-0000-0000-0000764C0000}"/>
    <cellStyle name="Normal 2 3 2 5 2 2 2 3 2 2" xfId="28312" xr:uid="{00000000-0005-0000-0000-0000774C0000}"/>
    <cellStyle name="Normal 2 3 2 5 2 2 2 3 3" xfId="20166" xr:uid="{00000000-0005-0000-0000-0000784C0000}"/>
    <cellStyle name="Normal 2 3 2 5 2 2 2 4" xfId="6496" xr:uid="{00000000-0005-0000-0000-0000794C0000}"/>
    <cellStyle name="Normal 2 3 2 5 2 2 2 4 2" xfId="14642" xr:uid="{00000000-0005-0000-0000-00007A4C0000}"/>
    <cellStyle name="Normal 2 3 2 5 2 2 2 4 2 2" xfId="30938" xr:uid="{00000000-0005-0000-0000-00007B4C0000}"/>
    <cellStyle name="Normal 2 3 2 5 2 2 2 4 3" xfId="22792" xr:uid="{00000000-0005-0000-0000-00007C4C0000}"/>
    <cellStyle name="Normal 2 3 2 5 2 2 2 5" xfId="9343" xr:uid="{00000000-0005-0000-0000-00007D4C0000}"/>
    <cellStyle name="Normal 2 3 2 5 2 2 2 5 2" xfId="25639" xr:uid="{00000000-0005-0000-0000-00007E4C0000}"/>
    <cellStyle name="Normal 2 3 2 5 2 2 2 6" xfId="17493" xr:uid="{00000000-0005-0000-0000-00007F4C0000}"/>
    <cellStyle name="Normal 2 3 2 5 2 2 3" xfId="1902" xr:uid="{00000000-0005-0000-0000-0000804C0000}"/>
    <cellStyle name="Normal 2 3 2 5 2 2 3 2" xfId="4479" xr:uid="{00000000-0005-0000-0000-0000814C0000}"/>
    <cellStyle name="Normal 2 3 2 5 2 2 3 2 2" xfId="12625" xr:uid="{00000000-0005-0000-0000-0000824C0000}"/>
    <cellStyle name="Normal 2 3 2 5 2 2 3 2 2 2" xfId="28921" xr:uid="{00000000-0005-0000-0000-0000834C0000}"/>
    <cellStyle name="Normal 2 3 2 5 2 2 3 2 3" xfId="20775" xr:uid="{00000000-0005-0000-0000-0000844C0000}"/>
    <cellStyle name="Normal 2 3 2 5 2 2 3 3" xfId="7201" xr:uid="{00000000-0005-0000-0000-0000854C0000}"/>
    <cellStyle name="Normal 2 3 2 5 2 2 3 3 2" xfId="15347" xr:uid="{00000000-0005-0000-0000-0000864C0000}"/>
    <cellStyle name="Normal 2 3 2 5 2 2 3 3 2 2" xfId="31643" xr:uid="{00000000-0005-0000-0000-0000874C0000}"/>
    <cellStyle name="Normal 2 3 2 5 2 2 3 3 3" xfId="23497" xr:uid="{00000000-0005-0000-0000-0000884C0000}"/>
    <cellStyle name="Normal 2 3 2 5 2 2 3 4" xfId="10048" xr:uid="{00000000-0005-0000-0000-0000894C0000}"/>
    <cellStyle name="Normal 2 3 2 5 2 2 3 4 2" xfId="26344" xr:uid="{00000000-0005-0000-0000-00008A4C0000}"/>
    <cellStyle name="Normal 2 3 2 5 2 2 3 5" xfId="18198" xr:uid="{00000000-0005-0000-0000-00008B4C0000}"/>
    <cellStyle name="Normal 2 3 2 5 2 2 4" xfId="3261" xr:uid="{00000000-0005-0000-0000-00008C4C0000}"/>
    <cellStyle name="Normal 2 3 2 5 2 2 4 2" xfId="11407" xr:uid="{00000000-0005-0000-0000-00008D4C0000}"/>
    <cellStyle name="Normal 2 3 2 5 2 2 4 2 2" xfId="27703" xr:uid="{00000000-0005-0000-0000-00008E4C0000}"/>
    <cellStyle name="Normal 2 3 2 5 2 2 4 3" xfId="19557" xr:uid="{00000000-0005-0000-0000-00008F4C0000}"/>
    <cellStyle name="Normal 2 3 2 5 2 2 5" xfId="5791" xr:uid="{00000000-0005-0000-0000-0000904C0000}"/>
    <cellStyle name="Normal 2 3 2 5 2 2 5 2" xfId="13937" xr:uid="{00000000-0005-0000-0000-0000914C0000}"/>
    <cellStyle name="Normal 2 3 2 5 2 2 5 2 2" xfId="30233" xr:uid="{00000000-0005-0000-0000-0000924C0000}"/>
    <cellStyle name="Normal 2 3 2 5 2 2 5 3" xfId="22087" xr:uid="{00000000-0005-0000-0000-0000934C0000}"/>
    <cellStyle name="Normal 2 3 2 5 2 2 6" xfId="8638" xr:uid="{00000000-0005-0000-0000-0000944C0000}"/>
    <cellStyle name="Normal 2 3 2 5 2 2 6 2" xfId="24934" xr:uid="{00000000-0005-0000-0000-0000954C0000}"/>
    <cellStyle name="Normal 2 3 2 5 2 2 7" xfId="16788" xr:uid="{00000000-0005-0000-0000-0000964C0000}"/>
    <cellStyle name="Normal 2 3 2 5 2 3" xfId="853" xr:uid="{00000000-0005-0000-0000-0000974C0000}"/>
    <cellStyle name="Normal 2 3 2 5 2 3 2" xfId="2263" xr:uid="{00000000-0005-0000-0000-0000984C0000}"/>
    <cellStyle name="Normal 2 3 2 5 2 3 2 2" xfId="4792" xr:uid="{00000000-0005-0000-0000-0000994C0000}"/>
    <cellStyle name="Normal 2 3 2 5 2 3 2 2 2" xfId="12938" xr:uid="{00000000-0005-0000-0000-00009A4C0000}"/>
    <cellStyle name="Normal 2 3 2 5 2 3 2 2 2 2" xfId="29234" xr:uid="{00000000-0005-0000-0000-00009B4C0000}"/>
    <cellStyle name="Normal 2 3 2 5 2 3 2 2 3" xfId="21088" xr:uid="{00000000-0005-0000-0000-00009C4C0000}"/>
    <cellStyle name="Normal 2 3 2 5 2 3 2 3" xfId="7562" xr:uid="{00000000-0005-0000-0000-00009D4C0000}"/>
    <cellStyle name="Normal 2 3 2 5 2 3 2 3 2" xfId="15708" xr:uid="{00000000-0005-0000-0000-00009E4C0000}"/>
    <cellStyle name="Normal 2 3 2 5 2 3 2 3 2 2" xfId="32004" xr:uid="{00000000-0005-0000-0000-00009F4C0000}"/>
    <cellStyle name="Normal 2 3 2 5 2 3 2 3 3" xfId="23858" xr:uid="{00000000-0005-0000-0000-0000A04C0000}"/>
    <cellStyle name="Normal 2 3 2 5 2 3 2 4" xfId="10409" xr:uid="{00000000-0005-0000-0000-0000A14C0000}"/>
    <cellStyle name="Normal 2 3 2 5 2 3 2 4 2" xfId="26705" xr:uid="{00000000-0005-0000-0000-0000A24C0000}"/>
    <cellStyle name="Normal 2 3 2 5 2 3 2 5" xfId="18559" xr:uid="{00000000-0005-0000-0000-0000A34C0000}"/>
    <cellStyle name="Normal 2 3 2 5 2 3 3" xfId="3574" xr:uid="{00000000-0005-0000-0000-0000A44C0000}"/>
    <cellStyle name="Normal 2 3 2 5 2 3 3 2" xfId="11720" xr:uid="{00000000-0005-0000-0000-0000A54C0000}"/>
    <cellStyle name="Normal 2 3 2 5 2 3 3 2 2" xfId="28016" xr:uid="{00000000-0005-0000-0000-0000A64C0000}"/>
    <cellStyle name="Normal 2 3 2 5 2 3 3 3" xfId="19870" xr:uid="{00000000-0005-0000-0000-0000A74C0000}"/>
    <cellStyle name="Normal 2 3 2 5 2 3 4" xfId="6152" xr:uid="{00000000-0005-0000-0000-0000A84C0000}"/>
    <cellStyle name="Normal 2 3 2 5 2 3 4 2" xfId="14298" xr:uid="{00000000-0005-0000-0000-0000A94C0000}"/>
    <cellStyle name="Normal 2 3 2 5 2 3 4 2 2" xfId="30594" xr:uid="{00000000-0005-0000-0000-0000AA4C0000}"/>
    <cellStyle name="Normal 2 3 2 5 2 3 4 3" xfId="22448" xr:uid="{00000000-0005-0000-0000-0000AB4C0000}"/>
    <cellStyle name="Normal 2 3 2 5 2 3 5" xfId="8999" xr:uid="{00000000-0005-0000-0000-0000AC4C0000}"/>
    <cellStyle name="Normal 2 3 2 5 2 3 5 2" xfId="25295" xr:uid="{00000000-0005-0000-0000-0000AD4C0000}"/>
    <cellStyle name="Normal 2 3 2 5 2 3 6" xfId="17149" xr:uid="{00000000-0005-0000-0000-0000AE4C0000}"/>
    <cellStyle name="Normal 2 3 2 5 2 4" xfId="1558" xr:uid="{00000000-0005-0000-0000-0000AF4C0000}"/>
    <cellStyle name="Normal 2 3 2 5 2 4 2" xfId="4183" xr:uid="{00000000-0005-0000-0000-0000B04C0000}"/>
    <cellStyle name="Normal 2 3 2 5 2 4 2 2" xfId="12329" xr:uid="{00000000-0005-0000-0000-0000B14C0000}"/>
    <cellStyle name="Normal 2 3 2 5 2 4 2 2 2" xfId="28625" xr:uid="{00000000-0005-0000-0000-0000B24C0000}"/>
    <cellStyle name="Normal 2 3 2 5 2 4 2 3" xfId="20479" xr:uid="{00000000-0005-0000-0000-0000B34C0000}"/>
    <cellStyle name="Normal 2 3 2 5 2 4 3" xfId="6857" xr:uid="{00000000-0005-0000-0000-0000B44C0000}"/>
    <cellStyle name="Normal 2 3 2 5 2 4 3 2" xfId="15003" xr:uid="{00000000-0005-0000-0000-0000B54C0000}"/>
    <cellStyle name="Normal 2 3 2 5 2 4 3 2 2" xfId="31299" xr:uid="{00000000-0005-0000-0000-0000B64C0000}"/>
    <cellStyle name="Normal 2 3 2 5 2 4 3 3" xfId="23153" xr:uid="{00000000-0005-0000-0000-0000B74C0000}"/>
    <cellStyle name="Normal 2 3 2 5 2 4 4" xfId="9704" xr:uid="{00000000-0005-0000-0000-0000B84C0000}"/>
    <cellStyle name="Normal 2 3 2 5 2 4 4 2" xfId="26000" xr:uid="{00000000-0005-0000-0000-0000B94C0000}"/>
    <cellStyle name="Normal 2 3 2 5 2 4 5" xfId="17854" xr:uid="{00000000-0005-0000-0000-0000BA4C0000}"/>
    <cellStyle name="Normal 2 3 2 5 2 5" xfId="2965" xr:uid="{00000000-0005-0000-0000-0000BB4C0000}"/>
    <cellStyle name="Normal 2 3 2 5 2 5 2" xfId="11111" xr:uid="{00000000-0005-0000-0000-0000BC4C0000}"/>
    <cellStyle name="Normal 2 3 2 5 2 5 2 2" xfId="27407" xr:uid="{00000000-0005-0000-0000-0000BD4C0000}"/>
    <cellStyle name="Normal 2 3 2 5 2 5 3" xfId="19261" xr:uid="{00000000-0005-0000-0000-0000BE4C0000}"/>
    <cellStyle name="Normal 2 3 2 5 2 6" xfId="5447" xr:uid="{00000000-0005-0000-0000-0000BF4C0000}"/>
    <cellStyle name="Normal 2 3 2 5 2 6 2" xfId="13593" xr:uid="{00000000-0005-0000-0000-0000C04C0000}"/>
    <cellStyle name="Normal 2 3 2 5 2 6 2 2" xfId="29889" xr:uid="{00000000-0005-0000-0000-0000C14C0000}"/>
    <cellStyle name="Normal 2 3 2 5 2 6 3" xfId="21743" xr:uid="{00000000-0005-0000-0000-0000C24C0000}"/>
    <cellStyle name="Normal 2 3 2 5 2 7" xfId="8294" xr:uid="{00000000-0005-0000-0000-0000C34C0000}"/>
    <cellStyle name="Normal 2 3 2 5 2 7 2" xfId="24590" xr:uid="{00000000-0005-0000-0000-0000C44C0000}"/>
    <cellStyle name="Normal 2 3 2 5 2 8" xfId="16444" xr:uid="{00000000-0005-0000-0000-0000C54C0000}"/>
    <cellStyle name="Normal 2 3 2 5 3" xfId="228" xr:uid="{00000000-0005-0000-0000-0000C64C0000}"/>
    <cellStyle name="Normal 2 3 2 5 3 2" xfId="572" xr:uid="{00000000-0005-0000-0000-0000C74C0000}"/>
    <cellStyle name="Normal 2 3 2 5 3 2 2" xfId="1278" xr:uid="{00000000-0005-0000-0000-0000C84C0000}"/>
    <cellStyle name="Normal 2 3 2 5 3 2 2 2" xfId="2688" xr:uid="{00000000-0005-0000-0000-0000C94C0000}"/>
    <cellStyle name="Normal 2 3 2 5 3 2 2 2 2" xfId="5162" xr:uid="{00000000-0005-0000-0000-0000CA4C0000}"/>
    <cellStyle name="Normal 2 3 2 5 3 2 2 2 2 2" xfId="13308" xr:uid="{00000000-0005-0000-0000-0000CB4C0000}"/>
    <cellStyle name="Normal 2 3 2 5 3 2 2 2 2 2 2" xfId="29604" xr:uid="{00000000-0005-0000-0000-0000CC4C0000}"/>
    <cellStyle name="Normal 2 3 2 5 3 2 2 2 2 3" xfId="21458" xr:uid="{00000000-0005-0000-0000-0000CD4C0000}"/>
    <cellStyle name="Normal 2 3 2 5 3 2 2 2 3" xfId="7987" xr:uid="{00000000-0005-0000-0000-0000CE4C0000}"/>
    <cellStyle name="Normal 2 3 2 5 3 2 2 2 3 2" xfId="16133" xr:uid="{00000000-0005-0000-0000-0000CF4C0000}"/>
    <cellStyle name="Normal 2 3 2 5 3 2 2 2 3 2 2" xfId="32429" xr:uid="{00000000-0005-0000-0000-0000D04C0000}"/>
    <cellStyle name="Normal 2 3 2 5 3 2 2 2 3 3" xfId="24283" xr:uid="{00000000-0005-0000-0000-0000D14C0000}"/>
    <cellStyle name="Normal 2 3 2 5 3 2 2 2 4" xfId="10834" xr:uid="{00000000-0005-0000-0000-0000D24C0000}"/>
    <cellStyle name="Normal 2 3 2 5 3 2 2 2 4 2" xfId="27130" xr:uid="{00000000-0005-0000-0000-0000D34C0000}"/>
    <cellStyle name="Normal 2 3 2 5 3 2 2 2 5" xfId="18984" xr:uid="{00000000-0005-0000-0000-0000D44C0000}"/>
    <cellStyle name="Normal 2 3 2 5 3 2 2 3" xfId="3944" xr:uid="{00000000-0005-0000-0000-0000D54C0000}"/>
    <cellStyle name="Normal 2 3 2 5 3 2 2 3 2" xfId="12090" xr:uid="{00000000-0005-0000-0000-0000D64C0000}"/>
    <cellStyle name="Normal 2 3 2 5 3 2 2 3 2 2" xfId="28386" xr:uid="{00000000-0005-0000-0000-0000D74C0000}"/>
    <cellStyle name="Normal 2 3 2 5 3 2 2 3 3" xfId="20240" xr:uid="{00000000-0005-0000-0000-0000D84C0000}"/>
    <cellStyle name="Normal 2 3 2 5 3 2 2 4" xfId="6577" xr:uid="{00000000-0005-0000-0000-0000D94C0000}"/>
    <cellStyle name="Normal 2 3 2 5 3 2 2 4 2" xfId="14723" xr:uid="{00000000-0005-0000-0000-0000DA4C0000}"/>
    <cellStyle name="Normal 2 3 2 5 3 2 2 4 2 2" xfId="31019" xr:uid="{00000000-0005-0000-0000-0000DB4C0000}"/>
    <cellStyle name="Normal 2 3 2 5 3 2 2 4 3" xfId="22873" xr:uid="{00000000-0005-0000-0000-0000DC4C0000}"/>
    <cellStyle name="Normal 2 3 2 5 3 2 2 5" xfId="9424" xr:uid="{00000000-0005-0000-0000-0000DD4C0000}"/>
    <cellStyle name="Normal 2 3 2 5 3 2 2 5 2" xfId="25720" xr:uid="{00000000-0005-0000-0000-0000DE4C0000}"/>
    <cellStyle name="Normal 2 3 2 5 3 2 2 6" xfId="17574" xr:uid="{00000000-0005-0000-0000-0000DF4C0000}"/>
    <cellStyle name="Normal 2 3 2 5 3 2 3" xfId="1983" xr:uid="{00000000-0005-0000-0000-0000E04C0000}"/>
    <cellStyle name="Normal 2 3 2 5 3 2 3 2" xfId="4553" xr:uid="{00000000-0005-0000-0000-0000E14C0000}"/>
    <cellStyle name="Normal 2 3 2 5 3 2 3 2 2" xfId="12699" xr:uid="{00000000-0005-0000-0000-0000E24C0000}"/>
    <cellStyle name="Normal 2 3 2 5 3 2 3 2 2 2" xfId="28995" xr:uid="{00000000-0005-0000-0000-0000E34C0000}"/>
    <cellStyle name="Normal 2 3 2 5 3 2 3 2 3" xfId="20849" xr:uid="{00000000-0005-0000-0000-0000E44C0000}"/>
    <cellStyle name="Normal 2 3 2 5 3 2 3 3" xfId="7282" xr:uid="{00000000-0005-0000-0000-0000E54C0000}"/>
    <cellStyle name="Normal 2 3 2 5 3 2 3 3 2" xfId="15428" xr:uid="{00000000-0005-0000-0000-0000E64C0000}"/>
    <cellStyle name="Normal 2 3 2 5 3 2 3 3 2 2" xfId="31724" xr:uid="{00000000-0005-0000-0000-0000E74C0000}"/>
    <cellStyle name="Normal 2 3 2 5 3 2 3 3 3" xfId="23578" xr:uid="{00000000-0005-0000-0000-0000E84C0000}"/>
    <cellStyle name="Normal 2 3 2 5 3 2 3 4" xfId="10129" xr:uid="{00000000-0005-0000-0000-0000E94C0000}"/>
    <cellStyle name="Normal 2 3 2 5 3 2 3 4 2" xfId="26425" xr:uid="{00000000-0005-0000-0000-0000EA4C0000}"/>
    <cellStyle name="Normal 2 3 2 5 3 2 3 5" xfId="18279" xr:uid="{00000000-0005-0000-0000-0000EB4C0000}"/>
    <cellStyle name="Normal 2 3 2 5 3 2 4" xfId="3335" xr:uid="{00000000-0005-0000-0000-0000EC4C0000}"/>
    <cellStyle name="Normal 2 3 2 5 3 2 4 2" xfId="11481" xr:uid="{00000000-0005-0000-0000-0000ED4C0000}"/>
    <cellStyle name="Normal 2 3 2 5 3 2 4 2 2" xfId="27777" xr:uid="{00000000-0005-0000-0000-0000EE4C0000}"/>
    <cellStyle name="Normal 2 3 2 5 3 2 4 3" xfId="19631" xr:uid="{00000000-0005-0000-0000-0000EF4C0000}"/>
    <cellStyle name="Normal 2 3 2 5 3 2 5" xfId="5872" xr:uid="{00000000-0005-0000-0000-0000F04C0000}"/>
    <cellStyle name="Normal 2 3 2 5 3 2 5 2" xfId="14018" xr:uid="{00000000-0005-0000-0000-0000F14C0000}"/>
    <cellStyle name="Normal 2 3 2 5 3 2 5 2 2" xfId="30314" xr:uid="{00000000-0005-0000-0000-0000F24C0000}"/>
    <cellStyle name="Normal 2 3 2 5 3 2 5 3" xfId="22168" xr:uid="{00000000-0005-0000-0000-0000F34C0000}"/>
    <cellStyle name="Normal 2 3 2 5 3 2 6" xfId="8719" xr:uid="{00000000-0005-0000-0000-0000F44C0000}"/>
    <cellStyle name="Normal 2 3 2 5 3 2 6 2" xfId="25015" xr:uid="{00000000-0005-0000-0000-0000F54C0000}"/>
    <cellStyle name="Normal 2 3 2 5 3 2 7" xfId="16869" xr:uid="{00000000-0005-0000-0000-0000F64C0000}"/>
    <cellStyle name="Normal 2 3 2 5 3 3" xfId="934" xr:uid="{00000000-0005-0000-0000-0000F74C0000}"/>
    <cellStyle name="Normal 2 3 2 5 3 3 2" xfId="2344" xr:uid="{00000000-0005-0000-0000-0000F84C0000}"/>
    <cellStyle name="Normal 2 3 2 5 3 3 2 2" xfId="4866" xr:uid="{00000000-0005-0000-0000-0000F94C0000}"/>
    <cellStyle name="Normal 2 3 2 5 3 3 2 2 2" xfId="13012" xr:uid="{00000000-0005-0000-0000-0000FA4C0000}"/>
    <cellStyle name="Normal 2 3 2 5 3 3 2 2 2 2" xfId="29308" xr:uid="{00000000-0005-0000-0000-0000FB4C0000}"/>
    <cellStyle name="Normal 2 3 2 5 3 3 2 2 3" xfId="21162" xr:uid="{00000000-0005-0000-0000-0000FC4C0000}"/>
    <cellStyle name="Normal 2 3 2 5 3 3 2 3" xfId="7643" xr:uid="{00000000-0005-0000-0000-0000FD4C0000}"/>
    <cellStyle name="Normal 2 3 2 5 3 3 2 3 2" xfId="15789" xr:uid="{00000000-0005-0000-0000-0000FE4C0000}"/>
    <cellStyle name="Normal 2 3 2 5 3 3 2 3 2 2" xfId="32085" xr:uid="{00000000-0005-0000-0000-0000FF4C0000}"/>
    <cellStyle name="Normal 2 3 2 5 3 3 2 3 3" xfId="23939" xr:uid="{00000000-0005-0000-0000-0000004D0000}"/>
    <cellStyle name="Normal 2 3 2 5 3 3 2 4" xfId="10490" xr:uid="{00000000-0005-0000-0000-0000014D0000}"/>
    <cellStyle name="Normal 2 3 2 5 3 3 2 4 2" xfId="26786" xr:uid="{00000000-0005-0000-0000-0000024D0000}"/>
    <cellStyle name="Normal 2 3 2 5 3 3 2 5" xfId="18640" xr:uid="{00000000-0005-0000-0000-0000034D0000}"/>
    <cellStyle name="Normal 2 3 2 5 3 3 3" xfId="3648" xr:uid="{00000000-0005-0000-0000-0000044D0000}"/>
    <cellStyle name="Normal 2 3 2 5 3 3 3 2" xfId="11794" xr:uid="{00000000-0005-0000-0000-0000054D0000}"/>
    <cellStyle name="Normal 2 3 2 5 3 3 3 2 2" xfId="28090" xr:uid="{00000000-0005-0000-0000-0000064D0000}"/>
    <cellStyle name="Normal 2 3 2 5 3 3 3 3" xfId="19944" xr:uid="{00000000-0005-0000-0000-0000074D0000}"/>
    <cellStyle name="Normal 2 3 2 5 3 3 4" xfId="6233" xr:uid="{00000000-0005-0000-0000-0000084D0000}"/>
    <cellStyle name="Normal 2 3 2 5 3 3 4 2" xfId="14379" xr:uid="{00000000-0005-0000-0000-0000094D0000}"/>
    <cellStyle name="Normal 2 3 2 5 3 3 4 2 2" xfId="30675" xr:uid="{00000000-0005-0000-0000-00000A4D0000}"/>
    <cellStyle name="Normal 2 3 2 5 3 3 4 3" xfId="22529" xr:uid="{00000000-0005-0000-0000-00000B4D0000}"/>
    <cellStyle name="Normal 2 3 2 5 3 3 5" xfId="9080" xr:uid="{00000000-0005-0000-0000-00000C4D0000}"/>
    <cellStyle name="Normal 2 3 2 5 3 3 5 2" xfId="25376" xr:uid="{00000000-0005-0000-0000-00000D4D0000}"/>
    <cellStyle name="Normal 2 3 2 5 3 3 6" xfId="17230" xr:uid="{00000000-0005-0000-0000-00000E4D0000}"/>
    <cellStyle name="Normal 2 3 2 5 3 4" xfId="1639" xr:uid="{00000000-0005-0000-0000-00000F4D0000}"/>
    <cellStyle name="Normal 2 3 2 5 3 4 2" xfId="4257" xr:uid="{00000000-0005-0000-0000-0000104D0000}"/>
    <cellStyle name="Normal 2 3 2 5 3 4 2 2" xfId="12403" xr:uid="{00000000-0005-0000-0000-0000114D0000}"/>
    <cellStyle name="Normal 2 3 2 5 3 4 2 2 2" xfId="28699" xr:uid="{00000000-0005-0000-0000-0000124D0000}"/>
    <cellStyle name="Normal 2 3 2 5 3 4 2 3" xfId="20553" xr:uid="{00000000-0005-0000-0000-0000134D0000}"/>
    <cellStyle name="Normal 2 3 2 5 3 4 3" xfId="6938" xr:uid="{00000000-0005-0000-0000-0000144D0000}"/>
    <cellStyle name="Normal 2 3 2 5 3 4 3 2" xfId="15084" xr:uid="{00000000-0005-0000-0000-0000154D0000}"/>
    <cellStyle name="Normal 2 3 2 5 3 4 3 2 2" xfId="31380" xr:uid="{00000000-0005-0000-0000-0000164D0000}"/>
    <cellStyle name="Normal 2 3 2 5 3 4 3 3" xfId="23234" xr:uid="{00000000-0005-0000-0000-0000174D0000}"/>
    <cellStyle name="Normal 2 3 2 5 3 4 4" xfId="9785" xr:uid="{00000000-0005-0000-0000-0000184D0000}"/>
    <cellStyle name="Normal 2 3 2 5 3 4 4 2" xfId="26081" xr:uid="{00000000-0005-0000-0000-0000194D0000}"/>
    <cellStyle name="Normal 2 3 2 5 3 4 5" xfId="17935" xr:uid="{00000000-0005-0000-0000-00001A4D0000}"/>
    <cellStyle name="Normal 2 3 2 5 3 5" xfId="3039" xr:uid="{00000000-0005-0000-0000-00001B4D0000}"/>
    <cellStyle name="Normal 2 3 2 5 3 5 2" xfId="11185" xr:uid="{00000000-0005-0000-0000-00001C4D0000}"/>
    <cellStyle name="Normal 2 3 2 5 3 5 2 2" xfId="27481" xr:uid="{00000000-0005-0000-0000-00001D4D0000}"/>
    <cellStyle name="Normal 2 3 2 5 3 5 3" xfId="19335" xr:uid="{00000000-0005-0000-0000-00001E4D0000}"/>
    <cellStyle name="Normal 2 3 2 5 3 6" xfId="5528" xr:uid="{00000000-0005-0000-0000-00001F4D0000}"/>
    <cellStyle name="Normal 2 3 2 5 3 6 2" xfId="13674" xr:uid="{00000000-0005-0000-0000-0000204D0000}"/>
    <cellStyle name="Normal 2 3 2 5 3 6 2 2" xfId="29970" xr:uid="{00000000-0005-0000-0000-0000214D0000}"/>
    <cellStyle name="Normal 2 3 2 5 3 6 3" xfId="21824" xr:uid="{00000000-0005-0000-0000-0000224D0000}"/>
    <cellStyle name="Normal 2 3 2 5 3 7" xfId="8375" xr:uid="{00000000-0005-0000-0000-0000234D0000}"/>
    <cellStyle name="Normal 2 3 2 5 3 7 2" xfId="24671" xr:uid="{00000000-0005-0000-0000-0000244D0000}"/>
    <cellStyle name="Normal 2 3 2 5 3 8" xfId="16525" xr:uid="{00000000-0005-0000-0000-0000254D0000}"/>
    <cellStyle name="Normal 2 3 2 5 4" xfId="311" xr:uid="{00000000-0005-0000-0000-0000264D0000}"/>
    <cellStyle name="Normal 2 3 2 5 4 2" xfId="655" xr:uid="{00000000-0005-0000-0000-0000274D0000}"/>
    <cellStyle name="Normal 2 3 2 5 4 2 2" xfId="1361" xr:uid="{00000000-0005-0000-0000-0000284D0000}"/>
    <cellStyle name="Normal 2 3 2 5 4 2 2 2" xfId="2771" xr:uid="{00000000-0005-0000-0000-0000294D0000}"/>
    <cellStyle name="Normal 2 3 2 5 4 2 2 2 2" xfId="5236" xr:uid="{00000000-0005-0000-0000-00002A4D0000}"/>
    <cellStyle name="Normal 2 3 2 5 4 2 2 2 2 2" xfId="13382" xr:uid="{00000000-0005-0000-0000-00002B4D0000}"/>
    <cellStyle name="Normal 2 3 2 5 4 2 2 2 2 2 2" xfId="29678" xr:uid="{00000000-0005-0000-0000-00002C4D0000}"/>
    <cellStyle name="Normal 2 3 2 5 4 2 2 2 2 3" xfId="21532" xr:uid="{00000000-0005-0000-0000-00002D4D0000}"/>
    <cellStyle name="Normal 2 3 2 5 4 2 2 2 3" xfId="8070" xr:uid="{00000000-0005-0000-0000-00002E4D0000}"/>
    <cellStyle name="Normal 2 3 2 5 4 2 2 2 3 2" xfId="16216" xr:uid="{00000000-0005-0000-0000-00002F4D0000}"/>
    <cellStyle name="Normal 2 3 2 5 4 2 2 2 3 2 2" xfId="32512" xr:uid="{00000000-0005-0000-0000-0000304D0000}"/>
    <cellStyle name="Normal 2 3 2 5 4 2 2 2 3 3" xfId="24366" xr:uid="{00000000-0005-0000-0000-0000314D0000}"/>
    <cellStyle name="Normal 2 3 2 5 4 2 2 2 4" xfId="10917" xr:uid="{00000000-0005-0000-0000-0000324D0000}"/>
    <cellStyle name="Normal 2 3 2 5 4 2 2 2 4 2" xfId="27213" xr:uid="{00000000-0005-0000-0000-0000334D0000}"/>
    <cellStyle name="Normal 2 3 2 5 4 2 2 2 5" xfId="19067" xr:uid="{00000000-0005-0000-0000-0000344D0000}"/>
    <cellStyle name="Normal 2 3 2 5 4 2 2 3" xfId="4018" xr:uid="{00000000-0005-0000-0000-0000354D0000}"/>
    <cellStyle name="Normal 2 3 2 5 4 2 2 3 2" xfId="12164" xr:uid="{00000000-0005-0000-0000-0000364D0000}"/>
    <cellStyle name="Normal 2 3 2 5 4 2 2 3 2 2" xfId="28460" xr:uid="{00000000-0005-0000-0000-0000374D0000}"/>
    <cellStyle name="Normal 2 3 2 5 4 2 2 3 3" xfId="20314" xr:uid="{00000000-0005-0000-0000-0000384D0000}"/>
    <cellStyle name="Normal 2 3 2 5 4 2 2 4" xfId="6660" xr:uid="{00000000-0005-0000-0000-0000394D0000}"/>
    <cellStyle name="Normal 2 3 2 5 4 2 2 4 2" xfId="14806" xr:uid="{00000000-0005-0000-0000-00003A4D0000}"/>
    <cellStyle name="Normal 2 3 2 5 4 2 2 4 2 2" xfId="31102" xr:uid="{00000000-0005-0000-0000-00003B4D0000}"/>
    <cellStyle name="Normal 2 3 2 5 4 2 2 4 3" xfId="22956" xr:uid="{00000000-0005-0000-0000-00003C4D0000}"/>
    <cellStyle name="Normal 2 3 2 5 4 2 2 5" xfId="9507" xr:uid="{00000000-0005-0000-0000-00003D4D0000}"/>
    <cellStyle name="Normal 2 3 2 5 4 2 2 5 2" xfId="25803" xr:uid="{00000000-0005-0000-0000-00003E4D0000}"/>
    <cellStyle name="Normal 2 3 2 5 4 2 2 6" xfId="17657" xr:uid="{00000000-0005-0000-0000-00003F4D0000}"/>
    <cellStyle name="Normal 2 3 2 5 4 2 3" xfId="2066" xr:uid="{00000000-0005-0000-0000-0000404D0000}"/>
    <cellStyle name="Normal 2 3 2 5 4 2 3 2" xfId="4627" xr:uid="{00000000-0005-0000-0000-0000414D0000}"/>
    <cellStyle name="Normal 2 3 2 5 4 2 3 2 2" xfId="12773" xr:uid="{00000000-0005-0000-0000-0000424D0000}"/>
    <cellStyle name="Normal 2 3 2 5 4 2 3 2 2 2" xfId="29069" xr:uid="{00000000-0005-0000-0000-0000434D0000}"/>
    <cellStyle name="Normal 2 3 2 5 4 2 3 2 3" xfId="20923" xr:uid="{00000000-0005-0000-0000-0000444D0000}"/>
    <cellStyle name="Normal 2 3 2 5 4 2 3 3" xfId="7365" xr:uid="{00000000-0005-0000-0000-0000454D0000}"/>
    <cellStyle name="Normal 2 3 2 5 4 2 3 3 2" xfId="15511" xr:uid="{00000000-0005-0000-0000-0000464D0000}"/>
    <cellStyle name="Normal 2 3 2 5 4 2 3 3 2 2" xfId="31807" xr:uid="{00000000-0005-0000-0000-0000474D0000}"/>
    <cellStyle name="Normal 2 3 2 5 4 2 3 3 3" xfId="23661" xr:uid="{00000000-0005-0000-0000-0000484D0000}"/>
    <cellStyle name="Normal 2 3 2 5 4 2 3 4" xfId="10212" xr:uid="{00000000-0005-0000-0000-0000494D0000}"/>
    <cellStyle name="Normal 2 3 2 5 4 2 3 4 2" xfId="26508" xr:uid="{00000000-0005-0000-0000-00004A4D0000}"/>
    <cellStyle name="Normal 2 3 2 5 4 2 3 5" xfId="18362" xr:uid="{00000000-0005-0000-0000-00004B4D0000}"/>
    <cellStyle name="Normal 2 3 2 5 4 2 4" xfId="3409" xr:uid="{00000000-0005-0000-0000-00004C4D0000}"/>
    <cellStyle name="Normal 2 3 2 5 4 2 4 2" xfId="11555" xr:uid="{00000000-0005-0000-0000-00004D4D0000}"/>
    <cellStyle name="Normal 2 3 2 5 4 2 4 2 2" xfId="27851" xr:uid="{00000000-0005-0000-0000-00004E4D0000}"/>
    <cellStyle name="Normal 2 3 2 5 4 2 4 3" xfId="19705" xr:uid="{00000000-0005-0000-0000-00004F4D0000}"/>
    <cellStyle name="Normal 2 3 2 5 4 2 5" xfId="5955" xr:uid="{00000000-0005-0000-0000-0000504D0000}"/>
    <cellStyle name="Normal 2 3 2 5 4 2 5 2" xfId="14101" xr:uid="{00000000-0005-0000-0000-0000514D0000}"/>
    <cellStyle name="Normal 2 3 2 5 4 2 5 2 2" xfId="30397" xr:uid="{00000000-0005-0000-0000-0000524D0000}"/>
    <cellStyle name="Normal 2 3 2 5 4 2 5 3" xfId="22251" xr:uid="{00000000-0005-0000-0000-0000534D0000}"/>
    <cellStyle name="Normal 2 3 2 5 4 2 6" xfId="8802" xr:uid="{00000000-0005-0000-0000-0000544D0000}"/>
    <cellStyle name="Normal 2 3 2 5 4 2 6 2" xfId="25098" xr:uid="{00000000-0005-0000-0000-0000554D0000}"/>
    <cellStyle name="Normal 2 3 2 5 4 2 7" xfId="16952" xr:uid="{00000000-0005-0000-0000-0000564D0000}"/>
    <cellStyle name="Normal 2 3 2 5 4 3" xfId="1017" xr:uid="{00000000-0005-0000-0000-0000574D0000}"/>
    <cellStyle name="Normal 2 3 2 5 4 3 2" xfId="2427" xr:uid="{00000000-0005-0000-0000-0000584D0000}"/>
    <cellStyle name="Normal 2 3 2 5 4 3 2 2" xfId="4940" xr:uid="{00000000-0005-0000-0000-0000594D0000}"/>
    <cellStyle name="Normal 2 3 2 5 4 3 2 2 2" xfId="13086" xr:uid="{00000000-0005-0000-0000-00005A4D0000}"/>
    <cellStyle name="Normal 2 3 2 5 4 3 2 2 2 2" xfId="29382" xr:uid="{00000000-0005-0000-0000-00005B4D0000}"/>
    <cellStyle name="Normal 2 3 2 5 4 3 2 2 3" xfId="21236" xr:uid="{00000000-0005-0000-0000-00005C4D0000}"/>
    <cellStyle name="Normal 2 3 2 5 4 3 2 3" xfId="7726" xr:uid="{00000000-0005-0000-0000-00005D4D0000}"/>
    <cellStyle name="Normal 2 3 2 5 4 3 2 3 2" xfId="15872" xr:uid="{00000000-0005-0000-0000-00005E4D0000}"/>
    <cellStyle name="Normal 2 3 2 5 4 3 2 3 2 2" xfId="32168" xr:uid="{00000000-0005-0000-0000-00005F4D0000}"/>
    <cellStyle name="Normal 2 3 2 5 4 3 2 3 3" xfId="24022" xr:uid="{00000000-0005-0000-0000-0000604D0000}"/>
    <cellStyle name="Normal 2 3 2 5 4 3 2 4" xfId="10573" xr:uid="{00000000-0005-0000-0000-0000614D0000}"/>
    <cellStyle name="Normal 2 3 2 5 4 3 2 4 2" xfId="26869" xr:uid="{00000000-0005-0000-0000-0000624D0000}"/>
    <cellStyle name="Normal 2 3 2 5 4 3 2 5" xfId="18723" xr:uid="{00000000-0005-0000-0000-0000634D0000}"/>
    <cellStyle name="Normal 2 3 2 5 4 3 3" xfId="3722" xr:uid="{00000000-0005-0000-0000-0000644D0000}"/>
    <cellStyle name="Normal 2 3 2 5 4 3 3 2" xfId="11868" xr:uid="{00000000-0005-0000-0000-0000654D0000}"/>
    <cellStyle name="Normal 2 3 2 5 4 3 3 2 2" xfId="28164" xr:uid="{00000000-0005-0000-0000-0000664D0000}"/>
    <cellStyle name="Normal 2 3 2 5 4 3 3 3" xfId="20018" xr:uid="{00000000-0005-0000-0000-0000674D0000}"/>
    <cellStyle name="Normal 2 3 2 5 4 3 4" xfId="6316" xr:uid="{00000000-0005-0000-0000-0000684D0000}"/>
    <cellStyle name="Normal 2 3 2 5 4 3 4 2" xfId="14462" xr:uid="{00000000-0005-0000-0000-0000694D0000}"/>
    <cellStyle name="Normal 2 3 2 5 4 3 4 2 2" xfId="30758" xr:uid="{00000000-0005-0000-0000-00006A4D0000}"/>
    <cellStyle name="Normal 2 3 2 5 4 3 4 3" xfId="22612" xr:uid="{00000000-0005-0000-0000-00006B4D0000}"/>
    <cellStyle name="Normal 2 3 2 5 4 3 5" xfId="9163" xr:uid="{00000000-0005-0000-0000-00006C4D0000}"/>
    <cellStyle name="Normal 2 3 2 5 4 3 5 2" xfId="25459" xr:uid="{00000000-0005-0000-0000-00006D4D0000}"/>
    <cellStyle name="Normal 2 3 2 5 4 3 6" xfId="17313" xr:uid="{00000000-0005-0000-0000-00006E4D0000}"/>
    <cellStyle name="Normal 2 3 2 5 4 4" xfId="1722" xr:uid="{00000000-0005-0000-0000-00006F4D0000}"/>
    <cellStyle name="Normal 2 3 2 5 4 4 2" xfId="4331" xr:uid="{00000000-0005-0000-0000-0000704D0000}"/>
    <cellStyle name="Normal 2 3 2 5 4 4 2 2" xfId="12477" xr:uid="{00000000-0005-0000-0000-0000714D0000}"/>
    <cellStyle name="Normal 2 3 2 5 4 4 2 2 2" xfId="28773" xr:uid="{00000000-0005-0000-0000-0000724D0000}"/>
    <cellStyle name="Normal 2 3 2 5 4 4 2 3" xfId="20627" xr:uid="{00000000-0005-0000-0000-0000734D0000}"/>
    <cellStyle name="Normal 2 3 2 5 4 4 3" xfId="7021" xr:uid="{00000000-0005-0000-0000-0000744D0000}"/>
    <cellStyle name="Normal 2 3 2 5 4 4 3 2" xfId="15167" xr:uid="{00000000-0005-0000-0000-0000754D0000}"/>
    <cellStyle name="Normal 2 3 2 5 4 4 3 2 2" xfId="31463" xr:uid="{00000000-0005-0000-0000-0000764D0000}"/>
    <cellStyle name="Normal 2 3 2 5 4 4 3 3" xfId="23317" xr:uid="{00000000-0005-0000-0000-0000774D0000}"/>
    <cellStyle name="Normal 2 3 2 5 4 4 4" xfId="9868" xr:uid="{00000000-0005-0000-0000-0000784D0000}"/>
    <cellStyle name="Normal 2 3 2 5 4 4 4 2" xfId="26164" xr:uid="{00000000-0005-0000-0000-0000794D0000}"/>
    <cellStyle name="Normal 2 3 2 5 4 4 5" xfId="18018" xr:uid="{00000000-0005-0000-0000-00007A4D0000}"/>
    <cellStyle name="Normal 2 3 2 5 4 5" xfId="3113" xr:uid="{00000000-0005-0000-0000-00007B4D0000}"/>
    <cellStyle name="Normal 2 3 2 5 4 5 2" xfId="11259" xr:uid="{00000000-0005-0000-0000-00007C4D0000}"/>
    <cellStyle name="Normal 2 3 2 5 4 5 2 2" xfId="27555" xr:uid="{00000000-0005-0000-0000-00007D4D0000}"/>
    <cellStyle name="Normal 2 3 2 5 4 5 3" xfId="19409" xr:uid="{00000000-0005-0000-0000-00007E4D0000}"/>
    <cellStyle name="Normal 2 3 2 5 4 6" xfId="5611" xr:uid="{00000000-0005-0000-0000-00007F4D0000}"/>
    <cellStyle name="Normal 2 3 2 5 4 6 2" xfId="13757" xr:uid="{00000000-0005-0000-0000-0000804D0000}"/>
    <cellStyle name="Normal 2 3 2 5 4 6 2 2" xfId="30053" xr:uid="{00000000-0005-0000-0000-0000814D0000}"/>
    <cellStyle name="Normal 2 3 2 5 4 6 3" xfId="21907" xr:uid="{00000000-0005-0000-0000-0000824D0000}"/>
    <cellStyle name="Normal 2 3 2 5 4 7" xfId="8458" xr:uid="{00000000-0005-0000-0000-0000834D0000}"/>
    <cellStyle name="Normal 2 3 2 5 4 7 2" xfId="24754" xr:uid="{00000000-0005-0000-0000-0000844D0000}"/>
    <cellStyle name="Normal 2 3 2 5 4 8" xfId="16608" xr:uid="{00000000-0005-0000-0000-0000854D0000}"/>
    <cellStyle name="Normal 2 3 2 5 5" xfId="401" xr:uid="{00000000-0005-0000-0000-0000864D0000}"/>
    <cellStyle name="Normal 2 3 2 5 5 2" xfId="1107" xr:uid="{00000000-0005-0000-0000-0000874D0000}"/>
    <cellStyle name="Normal 2 3 2 5 5 2 2" xfId="2517" xr:uid="{00000000-0005-0000-0000-0000884D0000}"/>
    <cellStyle name="Normal 2 3 2 5 5 2 2 2" xfId="5014" xr:uid="{00000000-0005-0000-0000-0000894D0000}"/>
    <cellStyle name="Normal 2 3 2 5 5 2 2 2 2" xfId="13160" xr:uid="{00000000-0005-0000-0000-00008A4D0000}"/>
    <cellStyle name="Normal 2 3 2 5 5 2 2 2 2 2" xfId="29456" xr:uid="{00000000-0005-0000-0000-00008B4D0000}"/>
    <cellStyle name="Normal 2 3 2 5 5 2 2 2 3" xfId="21310" xr:uid="{00000000-0005-0000-0000-00008C4D0000}"/>
    <cellStyle name="Normal 2 3 2 5 5 2 2 3" xfId="7816" xr:uid="{00000000-0005-0000-0000-00008D4D0000}"/>
    <cellStyle name="Normal 2 3 2 5 5 2 2 3 2" xfId="15962" xr:uid="{00000000-0005-0000-0000-00008E4D0000}"/>
    <cellStyle name="Normal 2 3 2 5 5 2 2 3 2 2" xfId="32258" xr:uid="{00000000-0005-0000-0000-00008F4D0000}"/>
    <cellStyle name="Normal 2 3 2 5 5 2 2 3 3" xfId="24112" xr:uid="{00000000-0005-0000-0000-0000904D0000}"/>
    <cellStyle name="Normal 2 3 2 5 5 2 2 4" xfId="10663" xr:uid="{00000000-0005-0000-0000-0000914D0000}"/>
    <cellStyle name="Normal 2 3 2 5 5 2 2 4 2" xfId="26959" xr:uid="{00000000-0005-0000-0000-0000924D0000}"/>
    <cellStyle name="Normal 2 3 2 5 5 2 2 5" xfId="18813" xr:uid="{00000000-0005-0000-0000-0000934D0000}"/>
    <cellStyle name="Normal 2 3 2 5 5 2 3" xfId="3796" xr:uid="{00000000-0005-0000-0000-0000944D0000}"/>
    <cellStyle name="Normal 2 3 2 5 5 2 3 2" xfId="11942" xr:uid="{00000000-0005-0000-0000-0000954D0000}"/>
    <cellStyle name="Normal 2 3 2 5 5 2 3 2 2" xfId="28238" xr:uid="{00000000-0005-0000-0000-0000964D0000}"/>
    <cellStyle name="Normal 2 3 2 5 5 2 3 3" xfId="20092" xr:uid="{00000000-0005-0000-0000-0000974D0000}"/>
    <cellStyle name="Normal 2 3 2 5 5 2 4" xfId="6406" xr:uid="{00000000-0005-0000-0000-0000984D0000}"/>
    <cellStyle name="Normal 2 3 2 5 5 2 4 2" xfId="14552" xr:uid="{00000000-0005-0000-0000-0000994D0000}"/>
    <cellStyle name="Normal 2 3 2 5 5 2 4 2 2" xfId="30848" xr:uid="{00000000-0005-0000-0000-00009A4D0000}"/>
    <cellStyle name="Normal 2 3 2 5 5 2 4 3" xfId="22702" xr:uid="{00000000-0005-0000-0000-00009B4D0000}"/>
    <cellStyle name="Normal 2 3 2 5 5 2 5" xfId="9253" xr:uid="{00000000-0005-0000-0000-00009C4D0000}"/>
    <cellStyle name="Normal 2 3 2 5 5 2 5 2" xfId="25549" xr:uid="{00000000-0005-0000-0000-00009D4D0000}"/>
    <cellStyle name="Normal 2 3 2 5 5 2 6" xfId="17403" xr:uid="{00000000-0005-0000-0000-00009E4D0000}"/>
    <cellStyle name="Normal 2 3 2 5 5 3" xfId="1812" xr:uid="{00000000-0005-0000-0000-00009F4D0000}"/>
    <cellStyle name="Normal 2 3 2 5 5 3 2" xfId="4405" xr:uid="{00000000-0005-0000-0000-0000A04D0000}"/>
    <cellStyle name="Normal 2 3 2 5 5 3 2 2" xfId="12551" xr:uid="{00000000-0005-0000-0000-0000A14D0000}"/>
    <cellStyle name="Normal 2 3 2 5 5 3 2 2 2" xfId="28847" xr:uid="{00000000-0005-0000-0000-0000A24D0000}"/>
    <cellStyle name="Normal 2 3 2 5 5 3 2 3" xfId="20701" xr:uid="{00000000-0005-0000-0000-0000A34D0000}"/>
    <cellStyle name="Normal 2 3 2 5 5 3 3" xfId="7111" xr:uid="{00000000-0005-0000-0000-0000A44D0000}"/>
    <cellStyle name="Normal 2 3 2 5 5 3 3 2" xfId="15257" xr:uid="{00000000-0005-0000-0000-0000A54D0000}"/>
    <cellStyle name="Normal 2 3 2 5 5 3 3 2 2" xfId="31553" xr:uid="{00000000-0005-0000-0000-0000A64D0000}"/>
    <cellStyle name="Normal 2 3 2 5 5 3 3 3" xfId="23407" xr:uid="{00000000-0005-0000-0000-0000A74D0000}"/>
    <cellStyle name="Normal 2 3 2 5 5 3 4" xfId="9958" xr:uid="{00000000-0005-0000-0000-0000A84D0000}"/>
    <cellStyle name="Normal 2 3 2 5 5 3 4 2" xfId="26254" xr:uid="{00000000-0005-0000-0000-0000A94D0000}"/>
    <cellStyle name="Normal 2 3 2 5 5 3 5" xfId="18108" xr:uid="{00000000-0005-0000-0000-0000AA4D0000}"/>
    <cellStyle name="Normal 2 3 2 5 5 4" xfId="3187" xr:uid="{00000000-0005-0000-0000-0000AB4D0000}"/>
    <cellStyle name="Normal 2 3 2 5 5 4 2" xfId="11333" xr:uid="{00000000-0005-0000-0000-0000AC4D0000}"/>
    <cellStyle name="Normal 2 3 2 5 5 4 2 2" xfId="27629" xr:uid="{00000000-0005-0000-0000-0000AD4D0000}"/>
    <cellStyle name="Normal 2 3 2 5 5 4 3" xfId="19483" xr:uid="{00000000-0005-0000-0000-0000AE4D0000}"/>
    <cellStyle name="Normal 2 3 2 5 5 5" xfId="5701" xr:uid="{00000000-0005-0000-0000-0000AF4D0000}"/>
    <cellStyle name="Normal 2 3 2 5 5 5 2" xfId="13847" xr:uid="{00000000-0005-0000-0000-0000B04D0000}"/>
    <cellStyle name="Normal 2 3 2 5 5 5 2 2" xfId="30143" xr:uid="{00000000-0005-0000-0000-0000B14D0000}"/>
    <cellStyle name="Normal 2 3 2 5 5 5 3" xfId="21997" xr:uid="{00000000-0005-0000-0000-0000B24D0000}"/>
    <cellStyle name="Normal 2 3 2 5 5 6" xfId="8548" xr:uid="{00000000-0005-0000-0000-0000B34D0000}"/>
    <cellStyle name="Normal 2 3 2 5 5 6 2" xfId="24844" xr:uid="{00000000-0005-0000-0000-0000B44D0000}"/>
    <cellStyle name="Normal 2 3 2 5 5 7" xfId="16698" xr:uid="{00000000-0005-0000-0000-0000B54D0000}"/>
    <cellStyle name="Normal 2 3 2 5 6" xfId="763" xr:uid="{00000000-0005-0000-0000-0000B64D0000}"/>
    <cellStyle name="Normal 2 3 2 5 6 2" xfId="2173" xr:uid="{00000000-0005-0000-0000-0000B74D0000}"/>
    <cellStyle name="Normal 2 3 2 5 6 2 2" xfId="4718" xr:uid="{00000000-0005-0000-0000-0000B84D0000}"/>
    <cellStyle name="Normal 2 3 2 5 6 2 2 2" xfId="12864" xr:uid="{00000000-0005-0000-0000-0000B94D0000}"/>
    <cellStyle name="Normal 2 3 2 5 6 2 2 2 2" xfId="29160" xr:uid="{00000000-0005-0000-0000-0000BA4D0000}"/>
    <cellStyle name="Normal 2 3 2 5 6 2 2 3" xfId="21014" xr:uid="{00000000-0005-0000-0000-0000BB4D0000}"/>
    <cellStyle name="Normal 2 3 2 5 6 2 3" xfId="7472" xr:uid="{00000000-0005-0000-0000-0000BC4D0000}"/>
    <cellStyle name="Normal 2 3 2 5 6 2 3 2" xfId="15618" xr:uid="{00000000-0005-0000-0000-0000BD4D0000}"/>
    <cellStyle name="Normal 2 3 2 5 6 2 3 2 2" xfId="31914" xr:uid="{00000000-0005-0000-0000-0000BE4D0000}"/>
    <cellStyle name="Normal 2 3 2 5 6 2 3 3" xfId="23768" xr:uid="{00000000-0005-0000-0000-0000BF4D0000}"/>
    <cellStyle name="Normal 2 3 2 5 6 2 4" xfId="10319" xr:uid="{00000000-0005-0000-0000-0000C04D0000}"/>
    <cellStyle name="Normal 2 3 2 5 6 2 4 2" xfId="26615" xr:uid="{00000000-0005-0000-0000-0000C14D0000}"/>
    <cellStyle name="Normal 2 3 2 5 6 2 5" xfId="18469" xr:uid="{00000000-0005-0000-0000-0000C24D0000}"/>
    <cellStyle name="Normal 2 3 2 5 6 3" xfId="3500" xr:uid="{00000000-0005-0000-0000-0000C34D0000}"/>
    <cellStyle name="Normal 2 3 2 5 6 3 2" xfId="11646" xr:uid="{00000000-0005-0000-0000-0000C44D0000}"/>
    <cellStyle name="Normal 2 3 2 5 6 3 2 2" xfId="27942" xr:uid="{00000000-0005-0000-0000-0000C54D0000}"/>
    <cellStyle name="Normal 2 3 2 5 6 3 3" xfId="19796" xr:uid="{00000000-0005-0000-0000-0000C64D0000}"/>
    <cellStyle name="Normal 2 3 2 5 6 4" xfId="6062" xr:uid="{00000000-0005-0000-0000-0000C74D0000}"/>
    <cellStyle name="Normal 2 3 2 5 6 4 2" xfId="14208" xr:uid="{00000000-0005-0000-0000-0000C84D0000}"/>
    <cellStyle name="Normal 2 3 2 5 6 4 2 2" xfId="30504" xr:uid="{00000000-0005-0000-0000-0000C94D0000}"/>
    <cellStyle name="Normal 2 3 2 5 6 4 3" xfId="22358" xr:uid="{00000000-0005-0000-0000-0000CA4D0000}"/>
    <cellStyle name="Normal 2 3 2 5 6 5" xfId="8909" xr:uid="{00000000-0005-0000-0000-0000CB4D0000}"/>
    <cellStyle name="Normal 2 3 2 5 6 5 2" xfId="25205" xr:uid="{00000000-0005-0000-0000-0000CC4D0000}"/>
    <cellStyle name="Normal 2 3 2 5 6 6" xfId="17059" xr:uid="{00000000-0005-0000-0000-0000CD4D0000}"/>
    <cellStyle name="Normal 2 3 2 5 7" xfId="1468" xr:uid="{00000000-0005-0000-0000-0000CE4D0000}"/>
    <cellStyle name="Normal 2 3 2 5 7 2" xfId="4109" xr:uid="{00000000-0005-0000-0000-0000CF4D0000}"/>
    <cellStyle name="Normal 2 3 2 5 7 2 2" xfId="12255" xr:uid="{00000000-0005-0000-0000-0000D04D0000}"/>
    <cellStyle name="Normal 2 3 2 5 7 2 2 2" xfId="28551" xr:uid="{00000000-0005-0000-0000-0000D14D0000}"/>
    <cellStyle name="Normal 2 3 2 5 7 2 3" xfId="20405" xr:uid="{00000000-0005-0000-0000-0000D24D0000}"/>
    <cellStyle name="Normal 2 3 2 5 7 3" xfId="6767" xr:uid="{00000000-0005-0000-0000-0000D34D0000}"/>
    <cellStyle name="Normal 2 3 2 5 7 3 2" xfId="14913" xr:uid="{00000000-0005-0000-0000-0000D44D0000}"/>
    <cellStyle name="Normal 2 3 2 5 7 3 2 2" xfId="31209" xr:uid="{00000000-0005-0000-0000-0000D54D0000}"/>
    <cellStyle name="Normal 2 3 2 5 7 3 3" xfId="23063" xr:uid="{00000000-0005-0000-0000-0000D64D0000}"/>
    <cellStyle name="Normal 2 3 2 5 7 4" xfId="9614" xr:uid="{00000000-0005-0000-0000-0000D74D0000}"/>
    <cellStyle name="Normal 2 3 2 5 7 4 2" xfId="25910" xr:uid="{00000000-0005-0000-0000-0000D84D0000}"/>
    <cellStyle name="Normal 2 3 2 5 7 5" xfId="17764" xr:uid="{00000000-0005-0000-0000-0000D94D0000}"/>
    <cellStyle name="Normal 2 3 2 5 8" xfId="2891" xr:uid="{00000000-0005-0000-0000-0000DA4D0000}"/>
    <cellStyle name="Normal 2 3 2 5 8 2" xfId="11037" xr:uid="{00000000-0005-0000-0000-0000DB4D0000}"/>
    <cellStyle name="Normal 2 3 2 5 8 2 2" xfId="27333" xr:uid="{00000000-0005-0000-0000-0000DC4D0000}"/>
    <cellStyle name="Normal 2 3 2 5 8 3" xfId="19187" xr:uid="{00000000-0005-0000-0000-0000DD4D0000}"/>
    <cellStyle name="Normal 2 3 2 5 9" xfId="5357" xr:uid="{00000000-0005-0000-0000-0000DE4D0000}"/>
    <cellStyle name="Normal 2 3 2 5 9 2" xfId="13503" xr:uid="{00000000-0005-0000-0000-0000DF4D0000}"/>
    <cellStyle name="Normal 2 3 2 5 9 2 2" xfId="29799" xr:uid="{00000000-0005-0000-0000-0000E04D0000}"/>
    <cellStyle name="Normal 2 3 2 5 9 3" xfId="21653" xr:uid="{00000000-0005-0000-0000-0000E14D0000}"/>
    <cellStyle name="Normal 2 3 2 6" xfId="96" xr:uid="{00000000-0005-0000-0000-0000E24D0000}"/>
    <cellStyle name="Normal 2 3 2 6 10" xfId="5396" xr:uid="{00000000-0005-0000-0000-0000E34D0000}"/>
    <cellStyle name="Normal 2 3 2 6 10 2" xfId="13542" xr:uid="{00000000-0005-0000-0000-0000E44D0000}"/>
    <cellStyle name="Normal 2 3 2 6 10 2 2" xfId="29838" xr:uid="{00000000-0005-0000-0000-0000E54D0000}"/>
    <cellStyle name="Normal 2 3 2 6 10 3" xfId="21692" xr:uid="{00000000-0005-0000-0000-0000E64D0000}"/>
    <cellStyle name="Normal 2 3 2 6 11" xfId="8243" xr:uid="{00000000-0005-0000-0000-0000E74D0000}"/>
    <cellStyle name="Normal 2 3 2 6 11 2" xfId="24539" xr:uid="{00000000-0005-0000-0000-0000E84D0000}"/>
    <cellStyle name="Normal 2 3 2 6 12" xfId="16393" xr:uid="{00000000-0005-0000-0000-0000E94D0000}"/>
    <cellStyle name="Normal 2 3 2 6 2" xfId="186" xr:uid="{00000000-0005-0000-0000-0000EA4D0000}"/>
    <cellStyle name="Normal 2 3 2 6 2 2" xfId="530" xr:uid="{00000000-0005-0000-0000-0000EB4D0000}"/>
    <cellStyle name="Normal 2 3 2 6 2 2 2" xfId="1236" xr:uid="{00000000-0005-0000-0000-0000EC4D0000}"/>
    <cellStyle name="Normal 2 3 2 6 2 2 2 2" xfId="2646" xr:uid="{00000000-0005-0000-0000-0000ED4D0000}"/>
    <cellStyle name="Normal 2 3 2 6 2 2 2 2 2" xfId="5120" xr:uid="{00000000-0005-0000-0000-0000EE4D0000}"/>
    <cellStyle name="Normal 2 3 2 6 2 2 2 2 2 2" xfId="13266" xr:uid="{00000000-0005-0000-0000-0000EF4D0000}"/>
    <cellStyle name="Normal 2 3 2 6 2 2 2 2 2 2 2" xfId="29562" xr:uid="{00000000-0005-0000-0000-0000F04D0000}"/>
    <cellStyle name="Normal 2 3 2 6 2 2 2 2 2 3" xfId="21416" xr:uid="{00000000-0005-0000-0000-0000F14D0000}"/>
    <cellStyle name="Normal 2 3 2 6 2 2 2 2 3" xfId="7945" xr:uid="{00000000-0005-0000-0000-0000F24D0000}"/>
    <cellStyle name="Normal 2 3 2 6 2 2 2 2 3 2" xfId="16091" xr:uid="{00000000-0005-0000-0000-0000F34D0000}"/>
    <cellStyle name="Normal 2 3 2 6 2 2 2 2 3 2 2" xfId="32387" xr:uid="{00000000-0005-0000-0000-0000F44D0000}"/>
    <cellStyle name="Normal 2 3 2 6 2 2 2 2 3 3" xfId="24241" xr:uid="{00000000-0005-0000-0000-0000F54D0000}"/>
    <cellStyle name="Normal 2 3 2 6 2 2 2 2 4" xfId="10792" xr:uid="{00000000-0005-0000-0000-0000F64D0000}"/>
    <cellStyle name="Normal 2 3 2 6 2 2 2 2 4 2" xfId="27088" xr:uid="{00000000-0005-0000-0000-0000F74D0000}"/>
    <cellStyle name="Normal 2 3 2 6 2 2 2 2 5" xfId="18942" xr:uid="{00000000-0005-0000-0000-0000F84D0000}"/>
    <cellStyle name="Normal 2 3 2 6 2 2 2 3" xfId="3902" xr:uid="{00000000-0005-0000-0000-0000F94D0000}"/>
    <cellStyle name="Normal 2 3 2 6 2 2 2 3 2" xfId="12048" xr:uid="{00000000-0005-0000-0000-0000FA4D0000}"/>
    <cellStyle name="Normal 2 3 2 6 2 2 2 3 2 2" xfId="28344" xr:uid="{00000000-0005-0000-0000-0000FB4D0000}"/>
    <cellStyle name="Normal 2 3 2 6 2 2 2 3 3" xfId="20198" xr:uid="{00000000-0005-0000-0000-0000FC4D0000}"/>
    <cellStyle name="Normal 2 3 2 6 2 2 2 4" xfId="6535" xr:uid="{00000000-0005-0000-0000-0000FD4D0000}"/>
    <cellStyle name="Normal 2 3 2 6 2 2 2 4 2" xfId="14681" xr:uid="{00000000-0005-0000-0000-0000FE4D0000}"/>
    <cellStyle name="Normal 2 3 2 6 2 2 2 4 2 2" xfId="30977" xr:uid="{00000000-0005-0000-0000-0000FF4D0000}"/>
    <cellStyle name="Normal 2 3 2 6 2 2 2 4 3" xfId="22831" xr:uid="{00000000-0005-0000-0000-0000004E0000}"/>
    <cellStyle name="Normal 2 3 2 6 2 2 2 5" xfId="9382" xr:uid="{00000000-0005-0000-0000-0000014E0000}"/>
    <cellStyle name="Normal 2 3 2 6 2 2 2 5 2" xfId="25678" xr:uid="{00000000-0005-0000-0000-0000024E0000}"/>
    <cellStyle name="Normal 2 3 2 6 2 2 2 6" xfId="17532" xr:uid="{00000000-0005-0000-0000-0000034E0000}"/>
    <cellStyle name="Normal 2 3 2 6 2 2 3" xfId="1941" xr:uid="{00000000-0005-0000-0000-0000044E0000}"/>
    <cellStyle name="Normal 2 3 2 6 2 2 3 2" xfId="4511" xr:uid="{00000000-0005-0000-0000-0000054E0000}"/>
    <cellStyle name="Normal 2 3 2 6 2 2 3 2 2" xfId="12657" xr:uid="{00000000-0005-0000-0000-0000064E0000}"/>
    <cellStyle name="Normal 2 3 2 6 2 2 3 2 2 2" xfId="28953" xr:uid="{00000000-0005-0000-0000-0000074E0000}"/>
    <cellStyle name="Normal 2 3 2 6 2 2 3 2 3" xfId="20807" xr:uid="{00000000-0005-0000-0000-0000084E0000}"/>
    <cellStyle name="Normal 2 3 2 6 2 2 3 3" xfId="7240" xr:uid="{00000000-0005-0000-0000-0000094E0000}"/>
    <cellStyle name="Normal 2 3 2 6 2 2 3 3 2" xfId="15386" xr:uid="{00000000-0005-0000-0000-00000A4E0000}"/>
    <cellStyle name="Normal 2 3 2 6 2 2 3 3 2 2" xfId="31682" xr:uid="{00000000-0005-0000-0000-00000B4E0000}"/>
    <cellStyle name="Normal 2 3 2 6 2 2 3 3 3" xfId="23536" xr:uid="{00000000-0005-0000-0000-00000C4E0000}"/>
    <cellStyle name="Normal 2 3 2 6 2 2 3 4" xfId="10087" xr:uid="{00000000-0005-0000-0000-00000D4E0000}"/>
    <cellStyle name="Normal 2 3 2 6 2 2 3 4 2" xfId="26383" xr:uid="{00000000-0005-0000-0000-00000E4E0000}"/>
    <cellStyle name="Normal 2 3 2 6 2 2 3 5" xfId="18237" xr:uid="{00000000-0005-0000-0000-00000F4E0000}"/>
    <cellStyle name="Normal 2 3 2 6 2 2 4" xfId="3293" xr:uid="{00000000-0005-0000-0000-0000104E0000}"/>
    <cellStyle name="Normal 2 3 2 6 2 2 4 2" xfId="11439" xr:uid="{00000000-0005-0000-0000-0000114E0000}"/>
    <cellStyle name="Normal 2 3 2 6 2 2 4 2 2" xfId="27735" xr:uid="{00000000-0005-0000-0000-0000124E0000}"/>
    <cellStyle name="Normal 2 3 2 6 2 2 4 3" xfId="19589" xr:uid="{00000000-0005-0000-0000-0000134E0000}"/>
    <cellStyle name="Normal 2 3 2 6 2 2 5" xfId="5830" xr:uid="{00000000-0005-0000-0000-0000144E0000}"/>
    <cellStyle name="Normal 2 3 2 6 2 2 5 2" xfId="13976" xr:uid="{00000000-0005-0000-0000-0000154E0000}"/>
    <cellStyle name="Normal 2 3 2 6 2 2 5 2 2" xfId="30272" xr:uid="{00000000-0005-0000-0000-0000164E0000}"/>
    <cellStyle name="Normal 2 3 2 6 2 2 5 3" xfId="22126" xr:uid="{00000000-0005-0000-0000-0000174E0000}"/>
    <cellStyle name="Normal 2 3 2 6 2 2 6" xfId="8677" xr:uid="{00000000-0005-0000-0000-0000184E0000}"/>
    <cellStyle name="Normal 2 3 2 6 2 2 6 2" xfId="24973" xr:uid="{00000000-0005-0000-0000-0000194E0000}"/>
    <cellStyle name="Normal 2 3 2 6 2 2 7" xfId="16827" xr:uid="{00000000-0005-0000-0000-00001A4E0000}"/>
    <cellStyle name="Normal 2 3 2 6 2 3" xfId="892" xr:uid="{00000000-0005-0000-0000-00001B4E0000}"/>
    <cellStyle name="Normal 2 3 2 6 2 3 2" xfId="2302" xr:uid="{00000000-0005-0000-0000-00001C4E0000}"/>
    <cellStyle name="Normal 2 3 2 6 2 3 2 2" xfId="4824" xr:uid="{00000000-0005-0000-0000-00001D4E0000}"/>
    <cellStyle name="Normal 2 3 2 6 2 3 2 2 2" xfId="12970" xr:uid="{00000000-0005-0000-0000-00001E4E0000}"/>
    <cellStyle name="Normal 2 3 2 6 2 3 2 2 2 2" xfId="29266" xr:uid="{00000000-0005-0000-0000-00001F4E0000}"/>
    <cellStyle name="Normal 2 3 2 6 2 3 2 2 3" xfId="21120" xr:uid="{00000000-0005-0000-0000-0000204E0000}"/>
    <cellStyle name="Normal 2 3 2 6 2 3 2 3" xfId="7601" xr:uid="{00000000-0005-0000-0000-0000214E0000}"/>
    <cellStyle name="Normal 2 3 2 6 2 3 2 3 2" xfId="15747" xr:uid="{00000000-0005-0000-0000-0000224E0000}"/>
    <cellStyle name="Normal 2 3 2 6 2 3 2 3 2 2" xfId="32043" xr:uid="{00000000-0005-0000-0000-0000234E0000}"/>
    <cellStyle name="Normal 2 3 2 6 2 3 2 3 3" xfId="23897" xr:uid="{00000000-0005-0000-0000-0000244E0000}"/>
    <cellStyle name="Normal 2 3 2 6 2 3 2 4" xfId="10448" xr:uid="{00000000-0005-0000-0000-0000254E0000}"/>
    <cellStyle name="Normal 2 3 2 6 2 3 2 4 2" xfId="26744" xr:uid="{00000000-0005-0000-0000-0000264E0000}"/>
    <cellStyle name="Normal 2 3 2 6 2 3 2 5" xfId="18598" xr:uid="{00000000-0005-0000-0000-0000274E0000}"/>
    <cellStyle name="Normal 2 3 2 6 2 3 3" xfId="3606" xr:uid="{00000000-0005-0000-0000-0000284E0000}"/>
    <cellStyle name="Normal 2 3 2 6 2 3 3 2" xfId="11752" xr:uid="{00000000-0005-0000-0000-0000294E0000}"/>
    <cellStyle name="Normal 2 3 2 6 2 3 3 2 2" xfId="28048" xr:uid="{00000000-0005-0000-0000-00002A4E0000}"/>
    <cellStyle name="Normal 2 3 2 6 2 3 3 3" xfId="19902" xr:uid="{00000000-0005-0000-0000-00002B4E0000}"/>
    <cellStyle name="Normal 2 3 2 6 2 3 4" xfId="6191" xr:uid="{00000000-0005-0000-0000-00002C4E0000}"/>
    <cellStyle name="Normal 2 3 2 6 2 3 4 2" xfId="14337" xr:uid="{00000000-0005-0000-0000-00002D4E0000}"/>
    <cellStyle name="Normal 2 3 2 6 2 3 4 2 2" xfId="30633" xr:uid="{00000000-0005-0000-0000-00002E4E0000}"/>
    <cellStyle name="Normal 2 3 2 6 2 3 4 3" xfId="22487" xr:uid="{00000000-0005-0000-0000-00002F4E0000}"/>
    <cellStyle name="Normal 2 3 2 6 2 3 5" xfId="9038" xr:uid="{00000000-0005-0000-0000-0000304E0000}"/>
    <cellStyle name="Normal 2 3 2 6 2 3 5 2" xfId="25334" xr:uid="{00000000-0005-0000-0000-0000314E0000}"/>
    <cellStyle name="Normal 2 3 2 6 2 3 6" xfId="17188" xr:uid="{00000000-0005-0000-0000-0000324E0000}"/>
    <cellStyle name="Normal 2 3 2 6 2 4" xfId="1597" xr:uid="{00000000-0005-0000-0000-0000334E0000}"/>
    <cellStyle name="Normal 2 3 2 6 2 4 2" xfId="4215" xr:uid="{00000000-0005-0000-0000-0000344E0000}"/>
    <cellStyle name="Normal 2 3 2 6 2 4 2 2" xfId="12361" xr:uid="{00000000-0005-0000-0000-0000354E0000}"/>
    <cellStyle name="Normal 2 3 2 6 2 4 2 2 2" xfId="28657" xr:uid="{00000000-0005-0000-0000-0000364E0000}"/>
    <cellStyle name="Normal 2 3 2 6 2 4 2 3" xfId="20511" xr:uid="{00000000-0005-0000-0000-0000374E0000}"/>
    <cellStyle name="Normal 2 3 2 6 2 4 3" xfId="6896" xr:uid="{00000000-0005-0000-0000-0000384E0000}"/>
    <cellStyle name="Normal 2 3 2 6 2 4 3 2" xfId="15042" xr:uid="{00000000-0005-0000-0000-0000394E0000}"/>
    <cellStyle name="Normal 2 3 2 6 2 4 3 2 2" xfId="31338" xr:uid="{00000000-0005-0000-0000-00003A4E0000}"/>
    <cellStyle name="Normal 2 3 2 6 2 4 3 3" xfId="23192" xr:uid="{00000000-0005-0000-0000-00003B4E0000}"/>
    <cellStyle name="Normal 2 3 2 6 2 4 4" xfId="9743" xr:uid="{00000000-0005-0000-0000-00003C4E0000}"/>
    <cellStyle name="Normal 2 3 2 6 2 4 4 2" xfId="26039" xr:uid="{00000000-0005-0000-0000-00003D4E0000}"/>
    <cellStyle name="Normal 2 3 2 6 2 4 5" xfId="17893" xr:uid="{00000000-0005-0000-0000-00003E4E0000}"/>
    <cellStyle name="Normal 2 3 2 6 2 5" xfId="2997" xr:uid="{00000000-0005-0000-0000-00003F4E0000}"/>
    <cellStyle name="Normal 2 3 2 6 2 5 2" xfId="11143" xr:uid="{00000000-0005-0000-0000-0000404E0000}"/>
    <cellStyle name="Normal 2 3 2 6 2 5 2 2" xfId="27439" xr:uid="{00000000-0005-0000-0000-0000414E0000}"/>
    <cellStyle name="Normal 2 3 2 6 2 5 3" xfId="19293" xr:uid="{00000000-0005-0000-0000-0000424E0000}"/>
    <cellStyle name="Normal 2 3 2 6 2 6" xfId="5486" xr:uid="{00000000-0005-0000-0000-0000434E0000}"/>
    <cellStyle name="Normal 2 3 2 6 2 6 2" xfId="13632" xr:uid="{00000000-0005-0000-0000-0000444E0000}"/>
    <cellStyle name="Normal 2 3 2 6 2 6 2 2" xfId="29928" xr:uid="{00000000-0005-0000-0000-0000454E0000}"/>
    <cellStyle name="Normal 2 3 2 6 2 6 3" xfId="21782" xr:uid="{00000000-0005-0000-0000-0000464E0000}"/>
    <cellStyle name="Normal 2 3 2 6 2 7" xfId="8333" xr:uid="{00000000-0005-0000-0000-0000474E0000}"/>
    <cellStyle name="Normal 2 3 2 6 2 7 2" xfId="24629" xr:uid="{00000000-0005-0000-0000-0000484E0000}"/>
    <cellStyle name="Normal 2 3 2 6 2 8" xfId="16483" xr:uid="{00000000-0005-0000-0000-0000494E0000}"/>
    <cellStyle name="Normal 2 3 2 6 3" xfId="260" xr:uid="{00000000-0005-0000-0000-00004A4E0000}"/>
    <cellStyle name="Normal 2 3 2 6 3 2" xfId="604" xr:uid="{00000000-0005-0000-0000-00004B4E0000}"/>
    <cellStyle name="Normal 2 3 2 6 3 2 2" xfId="1310" xr:uid="{00000000-0005-0000-0000-00004C4E0000}"/>
    <cellStyle name="Normal 2 3 2 6 3 2 2 2" xfId="2720" xr:uid="{00000000-0005-0000-0000-00004D4E0000}"/>
    <cellStyle name="Normal 2 3 2 6 3 2 2 2 2" xfId="5194" xr:uid="{00000000-0005-0000-0000-00004E4E0000}"/>
    <cellStyle name="Normal 2 3 2 6 3 2 2 2 2 2" xfId="13340" xr:uid="{00000000-0005-0000-0000-00004F4E0000}"/>
    <cellStyle name="Normal 2 3 2 6 3 2 2 2 2 2 2" xfId="29636" xr:uid="{00000000-0005-0000-0000-0000504E0000}"/>
    <cellStyle name="Normal 2 3 2 6 3 2 2 2 2 3" xfId="21490" xr:uid="{00000000-0005-0000-0000-0000514E0000}"/>
    <cellStyle name="Normal 2 3 2 6 3 2 2 2 3" xfId="8019" xr:uid="{00000000-0005-0000-0000-0000524E0000}"/>
    <cellStyle name="Normal 2 3 2 6 3 2 2 2 3 2" xfId="16165" xr:uid="{00000000-0005-0000-0000-0000534E0000}"/>
    <cellStyle name="Normal 2 3 2 6 3 2 2 2 3 2 2" xfId="32461" xr:uid="{00000000-0005-0000-0000-0000544E0000}"/>
    <cellStyle name="Normal 2 3 2 6 3 2 2 2 3 3" xfId="24315" xr:uid="{00000000-0005-0000-0000-0000554E0000}"/>
    <cellStyle name="Normal 2 3 2 6 3 2 2 2 4" xfId="10866" xr:uid="{00000000-0005-0000-0000-0000564E0000}"/>
    <cellStyle name="Normal 2 3 2 6 3 2 2 2 4 2" xfId="27162" xr:uid="{00000000-0005-0000-0000-0000574E0000}"/>
    <cellStyle name="Normal 2 3 2 6 3 2 2 2 5" xfId="19016" xr:uid="{00000000-0005-0000-0000-0000584E0000}"/>
    <cellStyle name="Normal 2 3 2 6 3 2 2 3" xfId="3976" xr:uid="{00000000-0005-0000-0000-0000594E0000}"/>
    <cellStyle name="Normal 2 3 2 6 3 2 2 3 2" xfId="12122" xr:uid="{00000000-0005-0000-0000-00005A4E0000}"/>
    <cellStyle name="Normal 2 3 2 6 3 2 2 3 2 2" xfId="28418" xr:uid="{00000000-0005-0000-0000-00005B4E0000}"/>
    <cellStyle name="Normal 2 3 2 6 3 2 2 3 3" xfId="20272" xr:uid="{00000000-0005-0000-0000-00005C4E0000}"/>
    <cellStyle name="Normal 2 3 2 6 3 2 2 4" xfId="6609" xr:uid="{00000000-0005-0000-0000-00005D4E0000}"/>
    <cellStyle name="Normal 2 3 2 6 3 2 2 4 2" xfId="14755" xr:uid="{00000000-0005-0000-0000-00005E4E0000}"/>
    <cellStyle name="Normal 2 3 2 6 3 2 2 4 2 2" xfId="31051" xr:uid="{00000000-0005-0000-0000-00005F4E0000}"/>
    <cellStyle name="Normal 2 3 2 6 3 2 2 4 3" xfId="22905" xr:uid="{00000000-0005-0000-0000-0000604E0000}"/>
    <cellStyle name="Normal 2 3 2 6 3 2 2 5" xfId="9456" xr:uid="{00000000-0005-0000-0000-0000614E0000}"/>
    <cellStyle name="Normal 2 3 2 6 3 2 2 5 2" xfId="25752" xr:uid="{00000000-0005-0000-0000-0000624E0000}"/>
    <cellStyle name="Normal 2 3 2 6 3 2 2 6" xfId="17606" xr:uid="{00000000-0005-0000-0000-0000634E0000}"/>
    <cellStyle name="Normal 2 3 2 6 3 2 3" xfId="2015" xr:uid="{00000000-0005-0000-0000-0000644E0000}"/>
    <cellStyle name="Normal 2 3 2 6 3 2 3 2" xfId="4585" xr:uid="{00000000-0005-0000-0000-0000654E0000}"/>
    <cellStyle name="Normal 2 3 2 6 3 2 3 2 2" xfId="12731" xr:uid="{00000000-0005-0000-0000-0000664E0000}"/>
    <cellStyle name="Normal 2 3 2 6 3 2 3 2 2 2" xfId="29027" xr:uid="{00000000-0005-0000-0000-0000674E0000}"/>
    <cellStyle name="Normal 2 3 2 6 3 2 3 2 3" xfId="20881" xr:uid="{00000000-0005-0000-0000-0000684E0000}"/>
    <cellStyle name="Normal 2 3 2 6 3 2 3 3" xfId="7314" xr:uid="{00000000-0005-0000-0000-0000694E0000}"/>
    <cellStyle name="Normal 2 3 2 6 3 2 3 3 2" xfId="15460" xr:uid="{00000000-0005-0000-0000-00006A4E0000}"/>
    <cellStyle name="Normal 2 3 2 6 3 2 3 3 2 2" xfId="31756" xr:uid="{00000000-0005-0000-0000-00006B4E0000}"/>
    <cellStyle name="Normal 2 3 2 6 3 2 3 3 3" xfId="23610" xr:uid="{00000000-0005-0000-0000-00006C4E0000}"/>
    <cellStyle name="Normal 2 3 2 6 3 2 3 4" xfId="10161" xr:uid="{00000000-0005-0000-0000-00006D4E0000}"/>
    <cellStyle name="Normal 2 3 2 6 3 2 3 4 2" xfId="26457" xr:uid="{00000000-0005-0000-0000-00006E4E0000}"/>
    <cellStyle name="Normal 2 3 2 6 3 2 3 5" xfId="18311" xr:uid="{00000000-0005-0000-0000-00006F4E0000}"/>
    <cellStyle name="Normal 2 3 2 6 3 2 4" xfId="3367" xr:uid="{00000000-0005-0000-0000-0000704E0000}"/>
    <cellStyle name="Normal 2 3 2 6 3 2 4 2" xfId="11513" xr:uid="{00000000-0005-0000-0000-0000714E0000}"/>
    <cellStyle name="Normal 2 3 2 6 3 2 4 2 2" xfId="27809" xr:uid="{00000000-0005-0000-0000-0000724E0000}"/>
    <cellStyle name="Normal 2 3 2 6 3 2 4 3" xfId="19663" xr:uid="{00000000-0005-0000-0000-0000734E0000}"/>
    <cellStyle name="Normal 2 3 2 6 3 2 5" xfId="5904" xr:uid="{00000000-0005-0000-0000-0000744E0000}"/>
    <cellStyle name="Normal 2 3 2 6 3 2 5 2" xfId="14050" xr:uid="{00000000-0005-0000-0000-0000754E0000}"/>
    <cellStyle name="Normal 2 3 2 6 3 2 5 2 2" xfId="30346" xr:uid="{00000000-0005-0000-0000-0000764E0000}"/>
    <cellStyle name="Normal 2 3 2 6 3 2 5 3" xfId="22200" xr:uid="{00000000-0005-0000-0000-0000774E0000}"/>
    <cellStyle name="Normal 2 3 2 6 3 2 6" xfId="8751" xr:uid="{00000000-0005-0000-0000-0000784E0000}"/>
    <cellStyle name="Normal 2 3 2 6 3 2 6 2" xfId="25047" xr:uid="{00000000-0005-0000-0000-0000794E0000}"/>
    <cellStyle name="Normal 2 3 2 6 3 2 7" xfId="16901" xr:uid="{00000000-0005-0000-0000-00007A4E0000}"/>
    <cellStyle name="Normal 2 3 2 6 3 3" xfId="966" xr:uid="{00000000-0005-0000-0000-00007B4E0000}"/>
    <cellStyle name="Normal 2 3 2 6 3 3 2" xfId="2376" xr:uid="{00000000-0005-0000-0000-00007C4E0000}"/>
    <cellStyle name="Normal 2 3 2 6 3 3 2 2" xfId="4898" xr:uid="{00000000-0005-0000-0000-00007D4E0000}"/>
    <cellStyle name="Normal 2 3 2 6 3 3 2 2 2" xfId="13044" xr:uid="{00000000-0005-0000-0000-00007E4E0000}"/>
    <cellStyle name="Normal 2 3 2 6 3 3 2 2 2 2" xfId="29340" xr:uid="{00000000-0005-0000-0000-00007F4E0000}"/>
    <cellStyle name="Normal 2 3 2 6 3 3 2 2 3" xfId="21194" xr:uid="{00000000-0005-0000-0000-0000804E0000}"/>
    <cellStyle name="Normal 2 3 2 6 3 3 2 3" xfId="7675" xr:uid="{00000000-0005-0000-0000-0000814E0000}"/>
    <cellStyle name="Normal 2 3 2 6 3 3 2 3 2" xfId="15821" xr:uid="{00000000-0005-0000-0000-0000824E0000}"/>
    <cellStyle name="Normal 2 3 2 6 3 3 2 3 2 2" xfId="32117" xr:uid="{00000000-0005-0000-0000-0000834E0000}"/>
    <cellStyle name="Normal 2 3 2 6 3 3 2 3 3" xfId="23971" xr:uid="{00000000-0005-0000-0000-0000844E0000}"/>
    <cellStyle name="Normal 2 3 2 6 3 3 2 4" xfId="10522" xr:uid="{00000000-0005-0000-0000-0000854E0000}"/>
    <cellStyle name="Normal 2 3 2 6 3 3 2 4 2" xfId="26818" xr:uid="{00000000-0005-0000-0000-0000864E0000}"/>
    <cellStyle name="Normal 2 3 2 6 3 3 2 5" xfId="18672" xr:uid="{00000000-0005-0000-0000-0000874E0000}"/>
    <cellStyle name="Normal 2 3 2 6 3 3 3" xfId="3680" xr:uid="{00000000-0005-0000-0000-0000884E0000}"/>
    <cellStyle name="Normal 2 3 2 6 3 3 3 2" xfId="11826" xr:uid="{00000000-0005-0000-0000-0000894E0000}"/>
    <cellStyle name="Normal 2 3 2 6 3 3 3 2 2" xfId="28122" xr:uid="{00000000-0005-0000-0000-00008A4E0000}"/>
    <cellStyle name="Normal 2 3 2 6 3 3 3 3" xfId="19976" xr:uid="{00000000-0005-0000-0000-00008B4E0000}"/>
    <cellStyle name="Normal 2 3 2 6 3 3 4" xfId="6265" xr:uid="{00000000-0005-0000-0000-00008C4E0000}"/>
    <cellStyle name="Normal 2 3 2 6 3 3 4 2" xfId="14411" xr:uid="{00000000-0005-0000-0000-00008D4E0000}"/>
    <cellStyle name="Normal 2 3 2 6 3 3 4 2 2" xfId="30707" xr:uid="{00000000-0005-0000-0000-00008E4E0000}"/>
    <cellStyle name="Normal 2 3 2 6 3 3 4 3" xfId="22561" xr:uid="{00000000-0005-0000-0000-00008F4E0000}"/>
    <cellStyle name="Normal 2 3 2 6 3 3 5" xfId="9112" xr:uid="{00000000-0005-0000-0000-0000904E0000}"/>
    <cellStyle name="Normal 2 3 2 6 3 3 5 2" xfId="25408" xr:uid="{00000000-0005-0000-0000-0000914E0000}"/>
    <cellStyle name="Normal 2 3 2 6 3 3 6" xfId="17262" xr:uid="{00000000-0005-0000-0000-0000924E0000}"/>
    <cellStyle name="Normal 2 3 2 6 3 4" xfId="1671" xr:uid="{00000000-0005-0000-0000-0000934E0000}"/>
    <cellStyle name="Normal 2 3 2 6 3 4 2" xfId="4289" xr:uid="{00000000-0005-0000-0000-0000944E0000}"/>
    <cellStyle name="Normal 2 3 2 6 3 4 2 2" xfId="12435" xr:uid="{00000000-0005-0000-0000-0000954E0000}"/>
    <cellStyle name="Normal 2 3 2 6 3 4 2 2 2" xfId="28731" xr:uid="{00000000-0005-0000-0000-0000964E0000}"/>
    <cellStyle name="Normal 2 3 2 6 3 4 2 3" xfId="20585" xr:uid="{00000000-0005-0000-0000-0000974E0000}"/>
    <cellStyle name="Normal 2 3 2 6 3 4 3" xfId="6970" xr:uid="{00000000-0005-0000-0000-0000984E0000}"/>
    <cellStyle name="Normal 2 3 2 6 3 4 3 2" xfId="15116" xr:uid="{00000000-0005-0000-0000-0000994E0000}"/>
    <cellStyle name="Normal 2 3 2 6 3 4 3 2 2" xfId="31412" xr:uid="{00000000-0005-0000-0000-00009A4E0000}"/>
    <cellStyle name="Normal 2 3 2 6 3 4 3 3" xfId="23266" xr:uid="{00000000-0005-0000-0000-00009B4E0000}"/>
    <cellStyle name="Normal 2 3 2 6 3 4 4" xfId="9817" xr:uid="{00000000-0005-0000-0000-00009C4E0000}"/>
    <cellStyle name="Normal 2 3 2 6 3 4 4 2" xfId="26113" xr:uid="{00000000-0005-0000-0000-00009D4E0000}"/>
    <cellStyle name="Normal 2 3 2 6 3 4 5" xfId="17967" xr:uid="{00000000-0005-0000-0000-00009E4E0000}"/>
    <cellStyle name="Normal 2 3 2 6 3 5" xfId="3071" xr:uid="{00000000-0005-0000-0000-00009F4E0000}"/>
    <cellStyle name="Normal 2 3 2 6 3 5 2" xfId="11217" xr:uid="{00000000-0005-0000-0000-0000A04E0000}"/>
    <cellStyle name="Normal 2 3 2 6 3 5 2 2" xfId="27513" xr:uid="{00000000-0005-0000-0000-0000A14E0000}"/>
    <cellStyle name="Normal 2 3 2 6 3 5 3" xfId="19367" xr:uid="{00000000-0005-0000-0000-0000A24E0000}"/>
    <cellStyle name="Normal 2 3 2 6 3 6" xfId="5560" xr:uid="{00000000-0005-0000-0000-0000A34E0000}"/>
    <cellStyle name="Normal 2 3 2 6 3 6 2" xfId="13706" xr:uid="{00000000-0005-0000-0000-0000A44E0000}"/>
    <cellStyle name="Normal 2 3 2 6 3 6 2 2" xfId="30002" xr:uid="{00000000-0005-0000-0000-0000A54E0000}"/>
    <cellStyle name="Normal 2 3 2 6 3 6 3" xfId="21856" xr:uid="{00000000-0005-0000-0000-0000A64E0000}"/>
    <cellStyle name="Normal 2 3 2 6 3 7" xfId="8407" xr:uid="{00000000-0005-0000-0000-0000A74E0000}"/>
    <cellStyle name="Normal 2 3 2 6 3 7 2" xfId="24703" xr:uid="{00000000-0005-0000-0000-0000A84E0000}"/>
    <cellStyle name="Normal 2 3 2 6 3 8" xfId="16557" xr:uid="{00000000-0005-0000-0000-0000A94E0000}"/>
    <cellStyle name="Normal 2 3 2 6 4" xfId="350" xr:uid="{00000000-0005-0000-0000-0000AA4E0000}"/>
    <cellStyle name="Normal 2 3 2 6 4 2" xfId="694" xr:uid="{00000000-0005-0000-0000-0000AB4E0000}"/>
    <cellStyle name="Normal 2 3 2 6 4 2 2" xfId="1400" xr:uid="{00000000-0005-0000-0000-0000AC4E0000}"/>
    <cellStyle name="Normal 2 3 2 6 4 2 2 2" xfId="2810" xr:uid="{00000000-0005-0000-0000-0000AD4E0000}"/>
    <cellStyle name="Normal 2 3 2 6 4 2 2 2 2" xfId="5268" xr:uid="{00000000-0005-0000-0000-0000AE4E0000}"/>
    <cellStyle name="Normal 2 3 2 6 4 2 2 2 2 2" xfId="13414" xr:uid="{00000000-0005-0000-0000-0000AF4E0000}"/>
    <cellStyle name="Normal 2 3 2 6 4 2 2 2 2 2 2" xfId="29710" xr:uid="{00000000-0005-0000-0000-0000B04E0000}"/>
    <cellStyle name="Normal 2 3 2 6 4 2 2 2 2 3" xfId="21564" xr:uid="{00000000-0005-0000-0000-0000B14E0000}"/>
    <cellStyle name="Normal 2 3 2 6 4 2 2 2 3" xfId="8109" xr:uid="{00000000-0005-0000-0000-0000B24E0000}"/>
    <cellStyle name="Normal 2 3 2 6 4 2 2 2 3 2" xfId="16255" xr:uid="{00000000-0005-0000-0000-0000B34E0000}"/>
    <cellStyle name="Normal 2 3 2 6 4 2 2 2 3 2 2" xfId="32551" xr:uid="{00000000-0005-0000-0000-0000B44E0000}"/>
    <cellStyle name="Normal 2 3 2 6 4 2 2 2 3 3" xfId="24405" xr:uid="{00000000-0005-0000-0000-0000B54E0000}"/>
    <cellStyle name="Normal 2 3 2 6 4 2 2 2 4" xfId="10956" xr:uid="{00000000-0005-0000-0000-0000B64E0000}"/>
    <cellStyle name="Normal 2 3 2 6 4 2 2 2 4 2" xfId="27252" xr:uid="{00000000-0005-0000-0000-0000B74E0000}"/>
    <cellStyle name="Normal 2 3 2 6 4 2 2 2 5" xfId="19106" xr:uid="{00000000-0005-0000-0000-0000B84E0000}"/>
    <cellStyle name="Normal 2 3 2 6 4 2 2 3" xfId="4050" xr:uid="{00000000-0005-0000-0000-0000B94E0000}"/>
    <cellStyle name="Normal 2 3 2 6 4 2 2 3 2" xfId="12196" xr:uid="{00000000-0005-0000-0000-0000BA4E0000}"/>
    <cellStyle name="Normal 2 3 2 6 4 2 2 3 2 2" xfId="28492" xr:uid="{00000000-0005-0000-0000-0000BB4E0000}"/>
    <cellStyle name="Normal 2 3 2 6 4 2 2 3 3" xfId="20346" xr:uid="{00000000-0005-0000-0000-0000BC4E0000}"/>
    <cellStyle name="Normal 2 3 2 6 4 2 2 4" xfId="6699" xr:uid="{00000000-0005-0000-0000-0000BD4E0000}"/>
    <cellStyle name="Normal 2 3 2 6 4 2 2 4 2" xfId="14845" xr:uid="{00000000-0005-0000-0000-0000BE4E0000}"/>
    <cellStyle name="Normal 2 3 2 6 4 2 2 4 2 2" xfId="31141" xr:uid="{00000000-0005-0000-0000-0000BF4E0000}"/>
    <cellStyle name="Normal 2 3 2 6 4 2 2 4 3" xfId="22995" xr:uid="{00000000-0005-0000-0000-0000C04E0000}"/>
    <cellStyle name="Normal 2 3 2 6 4 2 2 5" xfId="9546" xr:uid="{00000000-0005-0000-0000-0000C14E0000}"/>
    <cellStyle name="Normal 2 3 2 6 4 2 2 5 2" xfId="25842" xr:uid="{00000000-0005-0000-0000-0000C24E0000}"/>
    <cellStyle name="Normal 2 3 2 6 4 2 2 6" xfId="17696" xr:uid="{00000000-0005-0000-0000-0000C34E0000}"/>
    <cellStyle name="Normal 2 3 2 6 4 2 3" xfId="2105" xr:uid="{00000000-0005-0000-0000-0000C44E0000}"/>
    <cellStyle name="Normal 2 3 2 6 4 2 3 2" xfId="4659" xr:uid="{00000000-0005-0000-0000-0000C54E0000}"/>
    <cellStyle name="Normal 2 3 2 6 4 2 3 2 2" xfId="12805" xr:uid="{00000000-0005-0000-0000-0000C64E0000}"/>
    <cellStyle name="Normal 2 3 2 6 4 2 3 2 2 2" xfId="29101" xr:uid="{00000000-0005-0000-0000-0000C74E0000}"/>
    <cellStyle name="Normal 2 3 2 6 4 2 3 2 3" xfId="20955" xr:uid="{00000000-0005-0000-0000-0000C84E0000}"/>
    <cellStyle name="Normal 2 3 2 6 4 2 3 3" xfId="7404" xr:uid="{00000000-0005-0000-0000-0000C94E0000}"/>
    <cellStyle name="Normal 2 3 2 6 4 2 3 3 2" xfId="15550" xr:uid="{00000000-0005-0000-0000-0000CA4E0000}"/>
    <cellStyle name="Normal 2 3 2 6 4 2 3 3 2 2" xfId="31846" xr:uid="{00000000-0005-0000-0000-0000CB4E0000}"/>
    <cellStyle name="Normal 2 3 2 6 4 2 3 3 3" xfId="23700" xr:uid="{00000000-0005-0000-0000-0000CC4E0000}"/>
    <cellStyle name="Normal 2 3 2 6 4 2 3 4" xfId="10251" xr:uid="{00000000-0005-0000-0000-0000CD4E0000}"/>
    <cellStyle name="Normal 2 3 2 6 4 2 3 4 2" xfId="26547" xr:uid="{00000000-0005-0000-0000-0000CE4E0000}"/>
    <cellStyle name="Normal 2 3 2 6 4 2 3 5" xfId="18401" xr:uid="{00000000-0005-0000-0000-0000CF4E0000}"/>
    <cellStyle name="Normal 2 3 2 6 4 2 4" xfId="3441" xr:uid="{00000000-0005-0000-0000-0000D04E0000}"/>
    <cellStyle name="Normal 2 3 2 6 4 2 4 2" xfId="11587" xr:uid="{00000000-0005-0000-0000-0000D14E0000}"/>
    <cellStyle name="Normal 2 3 2 6 4 2 4 2 2" xfId="27883" xr:uid="{00000000-0005-0000-0000-0000D24E0000}"/>
    <cellStyle name="Normal 2 3 2 6 4 2 4 3" xfId="19737" xr:uid="{00000000-0005-0000-0000-0000D34E0000}"/>
    <cellStyle name="Normal 2 3 2 6 4 2 5" xfId="5994" xr:uid="{00000000-0005-0000-0000-0000D44E0000}"/>
    <cellStyle name="Normal 2 3 2 6 4 2 5 2" xfId="14140" xr:uid="{00000000-0005-0000-0000-0000D54E0000}"/>
    <cellStyle name="Normal 2 3 2 6 4 2 5 2 2" xfId="30436" xr:uid="{00000000-0005-0000-0000-0000D64E0000}"/>
    <cellStyle name="Normal 2 3 2 6 4 2 5 3" xfId="22290" xr:uid="{00000000-0005-0000-0000-0000D74E0000}"/>
    <cellStyle name="Normal 2 3 2 6 4 2 6" xfId="8841" xr:uid="{00000000-0005-0000-0000-0000D84E0000}"/>
    <cellStyle name="Normal 2 3 2 6 4 2 6 2" xfId="25137" xr:uid="{00000000-0005-0000-0000-0000D94E0000}"/>
    <cellStyle name="Normal 2 3 2 6 4 2 7" xfId="16991" xr:uid="{00000000-0005-0000-0000-0000DA4E0000}"/>
    <cellStyle name="Normal 2 3 2 6 4 3" xfId="1056" xr:uid="{00000000-0005-0000-0000-0000DB4E0000}"/>
    <cellStyle name="Normal 2 3 2 6 4 3 2" xfId="2466" xr:uid="{00000000-0005-0000-0000-0000DC4E0000}"/>
    <cellStyle name="Normal 2 3 2 6 4 3 2 2" xfId="4972" xr:uid="{00000000-0005-0000-0000-0000DD4E0000}"/>
    <cellStyle name="Normal 2 3 2 6 4 3 2 2 2" xfId="13118" xr:uid="{00000000-0005-0000-0000-0000DE4E0000}"/>
    <cellStyle name="Normal 2 3 2 6 4 3 2 2 2 2" xfId="29414" xr:uid="{00000000-0005-0000-0000-0000DF4E0000}"/>
    <cellStyle name="Normal 2 3 2 6 4 3 2 2 3" xfId="21268" xr:uid="{00000000-0005-0000-0000-0000E04E0000}"/>
    <cellStyle name="Normal 2 3 2 6 4 3 2 3" xfId="7765" xr:uid="{00000000-0005-0000-0000-0000E14E0000}"/>
    <cellStyle name="Normal 2 3 2 6 4 3 2 3 2" xfId="15911" xr:uid="{00000000-0005-0000-0000-0000E24E0000}"/>
    <cellStyle name="Normal 2 3 2 6 4 3 2 3 2 2" xfId="32207" xr:uid="{00000000-0005-0000-0000-0000E34E0000}"/>
    <cellStyle name="Normal 2 3 2 6 4 3 2 3 3" xfId="24061" xr:uid="{00000000-0005-0000-0000-0000E44E0000}"/>
    <cellStyle name="Normal 2 3 2 6 4 3 2 4" xfId="10612" xr:uid="{00000000-0005-0000-0000-0000E54E0000}"/>
    <cellStyle name="Normal 2 3 2 6 4 3 2 4 2" xfId="26908" xr:uid="{00000000-0005-0000-0000-0000E64E0000}"/>
    <cellStyle name="Normal 2 3 2 6 4 3 2 5" xfId="18762" xr:uid="{00000000-0005-0000-0000-0000E74E0000}"/>
    <cellStyle name="Normal 2 3 2 6 4 3 3" xfId="3754" xr:uid="{00000000-0005-0000-0000-0000E84E0000}"/>
    <cellStyle name="Normal 2 3 2 6 4 3 3 2" xfId="11900" xr:uid="{00000000-0005-0000-0000-0000E94E0000}"/>
    <cellStyle name="Normal 2 3 2 6 4 3 3 2 2" xfId="28196" xr:uid="{00000000-0005-0000-0000-0000EA4E0000}"/>
    <cellStyle name="Normal 2 3 2 6 4 3 3 3" xfId="20050" xr:uid="{00000000-0005-0000-0000-0000EB4E0000}"/>
    <cellStyle name="Normal 2 3 2 6 4 3 4" xfId="6355" xr:uid="{00000000-0005-0000-0000-0000EC4E0000}"/>
    <cellStyle name="Normal 2 3 2 6 4 3 4 2" xfId="14501" xr:uid="{00000000-0005-0000-0000-0000ED4E0000}"/>
    <cellStyle name="Normal 2 3 2 6 4 3 4 2 2" xfId="30797" xr:uid="{00000000-0005-0000-0000-0000EE4E0000}"/>
    <cellStyle name="Normal 2 3 2 6 4 3 4 3" xfId="22651" xr:uid="{00000000-0005-0000-0000-0000EF4E0000}"/>
    <cellStyle name="Normal 2 3 2 6 4 3 5" xfId="9202" xr:uid="{00000000-0005-0000-0000-0000F04E0000}"/>
    <cellStyle name="Normal 2 3 2 6 4 3 5 2" xfId="25498" xr:uid="{00000000-0005-0000-0000-0000F14E0000}"/>
    <cellStyle name="Normal 2 3 2 6 4 3 6" xfId="17352" xr:uid="{00000000-0005-0000-0000-0000F24E0000}"/>
    <cellStyle name="Normal 2 3 2 6 4 4" xfId="1761" xr:uid="{00000000-0005-0000-0000-0000F34E0000}"/>
    <cellStyle name="Normal 2 3 2 6 4 4 2" xfId="4363" xr:uid="{00000000-0005-0000-0000-0000F44E0000}"/>
    <cellStyle name="Normal 2 3 2 6 4 4 2 2" xfId="12509" xr:uid="{00000000-0005-0000-0000-0000F54E0000}"/>
    <cellStyle name="Normal 2 3 2 6 4 4 2 2 2" xfId="28805" xr:uid="{00000000-0005-0000-0000-0000F64E0000}"/>
    <cellStyle name="Normal 2 3 2 6 4 4 2 3" xfId="20659" xr:uid="{00000000-0005-0000-0000-0000F74E0000}"/>
    <cellStyle name="Normal 2 3 2 6 4 4 3" xfId="7060" xr:uid="{00000000-0005-0000-0000-0000F84E0000}"/>
    <cellStyle name="Normal 2 3 2 6 4 4 3 2" xfId="15206" xr:uid="{00000000-0005-0000-0000-0000F94E0000}"/>
    <cellStyle name="Normal 2 3 2 6 4 4 3 2 2" xfId="31502" xr:uid="{00000000-0005-0000-0000-0000FA4E0000}"/>
    <cellStyle name="Normal 2 3 2 6 4 4 3 3" xfId="23356" xr:uid="{00000000-0005-0000-0000-0000FB4E0000}"/>
    <cellStyle name="Normal 2 3 2 6 4 4 4" xfId="9907" xr:uid="{00000000-0005-0000-0000-0000FC4E0000}"/>
    <cellStyle name="Normal 2 3 2 6 4 4 4 2" xfId="26203" xr:uid="{00000000-0005-0000-0000-0000FD4E0000}"/>
    <cellStyle name="Normal 2 3 2 6 4 4 5" xfId="18057" xr:uid="{00000000-0005-0000-0000-0000FE4E0000}"/>
    <cellStyle name="Normal 2 3 2 6 4 5" xfId="3145" xr:uid="{00000000-0005-0000-0000-0000FF4E0000}"/>
    <cellStyle name="Normal 2 3 2 6 4 5 2" xfId="11291" xr:uid="{00000000-0005-0000-0000-0000004F0000}"/>
    <cellStyle name="Normal 2 3 2 6 4 5 2 2" xfId="27587" xr:uid="{00000000-0005-0000-0000-0000014F0000}"/>
    <cellStyle name="Normal 2 3 2 6 4 5 3" xfId="19441" xr:uid="{00000000-0005-0000-0000-0000024F0000}"/>
    <cellStyle name="Normal 2 3 2 6 4 6" xfId="5650" xr:uid="{00000000-0005-0000-0000-0000034F0000}"/>
    <cellStyle name="Normal 2 3 2 6 4 6 2" xfId="13796" xr:uid="{00000000-0005-0000-0000-0000044F0000}"/>
    <cellStyle name="Normal 2 3 2 6 4 6 2 2" xfId="30092" xr:uid="{00000000-0005-0000-0000-0000054F0000}"/>
    <cellStyle name="Normal 2 3 2 6 4 6 3" xfId="21946" xr:uid="{00000000-0005-0000-0000-0000064F0000}"/>
    <cellStyle name="Normal 2 3 2 6 4 7" xfId="8497" xr:uid="{00000000-0005-0000-0000-0000074F0000}"/>
    <cellStyle name="Normal 2 3 2 6 4 7 2" xfId="24793" xr:uid="{00000000-0005-0000-0000-0000084F0000}"/>
    <cellStyle name="Normal 2 3 2 6 4 8" xfId="16647" xr:uid="{00000000-0005-0000-0000-0000094F0000}"/>
    <cellStyle name="Normal 2 3 2 6 5" xfId="440" xr:uid="{00000000-0005-0000-0000-00000A4F0000}"/>
    <cellStyle name="Normal 2 3 2 6 5 2" xfId="1146" xr:uid="{00000000-0005-0000-0000-00000B4F0000}"/>
    <cellStyle name="Normal 2 3 2 6 5 2 2" xfId="2556" xr:uid="{00000000-0005-0000-0000-00000C4F0000}"/>
    <cellStyle name="Normal 2 3 2 6 5 2 2 2" xfId="5046" xr:uid="{00000000-0005-0000-0000-00000D4F0000}"/>
    <cellStyle name="Normal 2 3 2 6 5 2 2 2 2" xfId="13192" xr:uid="{00000000-0005-0000-0000-00000E4F0000}"/>
    <cellStyle name="Normal 2 3 2 6 5 2 2 2 2 2" xfId="29488" xr:uid="{00000000-0005-0000-0000-00000F4F0000}"/>
    <cellStyle name="Normal 2 3 2 6 5 2 2 2 3" xfId="21342" xr:uid="{00000000-0005-0000-0000-0000104F0000}"/>
    <cellStyle name="Normal 2 3 2 6 5 2 2 3" xfId="7855" xr:uid="{00000000-0005-0000-0000-0000114F0000}"/>
    <cellStyle name="Normal 2 3 2 6 5 2 2 3 2" xfId="16001" xr:uid="{00000000-0005-0000-0000-0000124F0000}"/>
    <cellStyle name="Normal 2 3 2 6 5 2 2 3 2 2" xfId="32297" xr:uid="{00000000-0005-0000-0000-0000134F0000}"/>
    <cellStyle name="Normal 2 3 2 6 5 2 2 3 3" xfId="24151" xr:uid="{00000000-0005-0000-0000-0000144F0000}"/>
    <cellStyle name="Normal 2 3 2 6 5 2 2 4" xfId="10702" xr:uid="{00000000-0005-0000-0000-0000154F0000}"/>
    <cellStyle name="Normal 2 3 2 6 5 2 2 4 2" xfId="26998" xr:uid="{00000000-0005-0000-0000-0000164F0000}"/>
    <cellStyle name="Normal 2 3 2 6 5 2 2 5" xfId="18852" xr:uid="{00000000-0005-0000-0000-0000174F0000}"/>
    <cellStyle name="Normal 2 3 2 6 5 2 3" xfId="3828" xr:uid="{00000000-0005-0000-0000-0000184F0000}"/>
    <cellStyle name="Normal 2 3 2 6 5 2 3 2" xfId="11974" xr:uid="{00000000-0005-0000-0000-0000194F0000}"/>
    <cellStyle name="Normal 2 3 2 6 5 2 3 2 2" xfId="28270" xr:uid="{00000000-0005-0000-0000-00001A4F0000}"/>
    <cellStyle name="Normal 2 3 2 6 5 2 3 3" xfId="20124" xr:uid="{00000000-0005-0000-0000-00001B4F0000}"/>
    <cellStyle name="Normal 2 3 2 6 5 2 4" xfId="6445" xr:uid="{00000000-0005-0000-0000-00001C4F0000}"/>
    <cellStyle name="Normal 2 3 2 6 5 2 4 2" xfId="14591" xr:uid="{00000000-0005-0000-0000-00001D4F0000}"/>
    <cellStyle name="Normal 2 3 2 6 5 2 4 2 2" xfId="30887" xr:uid="{00000000-0005-0000-0000-00001E4F0000}"/>
    <cellStyle name="Normal 2 3 2 6 5 2 4 3" xfId="22741" xr:uid="{00000000-0005-0000-0000-00001F4F0000}"/>
    <cellStyle name="Normal 2 3 2 6 5 2 5" xfId="9292" xr:uid="{00000000-0005-0000-0000-0000204F0000}"/>
    <cellStyle name="Normal 2 3 2 6 5 2 5 2" xfId="25588" xr:uid="{00000000-0005-0000-0000-0000214F0000}"/>
    <cellStyle name="Normal 2 3 2 6 5 2 6" xfId="17442" xr:uid="{00000000-0005-0000-0000-0000224F0000}"/>
    <cellStyle name="Normal 2 3 2 6 5 3" xfId="1851" xr:uid="{00000000-0005-0000-0000-0000234F0000}"/>
    <cellStyle name="Normal 2 3 2 6 5 3 2" xfId="4437" xr:uid="{00000000-0005-0000-0000-0000244F0000}"/>
    <cellStyle name="Normal 2 3 2 6 5 3 2 2" xfId="12583" xr:uid="{00000000-0005-0000-0000-0000254F0000}"/>
    <cellStyle name="Normal 2 3 2 6 5 3 2 2 2" xfId="28879" xr:uid="{00000000-0005-0000-0000-0000264F0000}"/>
    <cellStyle name="Normal 2 3 2 6 5 3 2 3" xfId="20733" xr:uid="{00000000-0005-0000-0000-0000274F0000}"/>
    <cellStyle name="Normal 2 3 2 6 5 3 3" xfId="7150" xr:uid="{00000000-0005-0000-0000-0000284F0000}"/>
    <cellStyle name="Normal 2 3 2 6 5 3 3 2" xfId="15296" xr:uid="{00000000-0005-0000-0000-0000294F0000}"/>
    <cellStyle name="Normal 2 3 2 6 5 3 3 2 2" xfId="31592" xr:uid="{00000000-0005-0000-0000-00002A4F0000}"/>
    <cellStyle name="Normal 2 3 2 6 5 3 3 3" xfId="23446" xr:uid="{00000000-0005-0000-0000-00002B4F0000}"/>
    <cellStyle name="Normal 2 3 2 6 5 3 4" xfId="9997" xr:uid="{00000000-0005-0000-0000-00002C4F0000}"/>
    <cellStyle name="Normal 2 3 2 6 5 3 4 2" xfId="26293" xr:uid="{00000000-0005-0000-0000-00002D4F0000}"/>
    <cellStyle name="Normal 2 3 2 6 5 3 5" xfId="18147" xr:uid="{00000000-0005-0000-0000-00002E4F0000}"/>
    <cellStyle name="Normal 2 3 2 6 5 4" xfId="3219" xr:uid="{00000000-0005-0000-0000-00002F4F0000}"/>
    <cellStyle name="Normal 2 3 2 6 5 4 2" xfId="11365" xr:uid="{00000000-0005-0000-0000-0000304F0000}"/>
    <cellStyle name="Normal 2 3 2 6 5 4 2 2" xfId="27661" xr:uid="{00000000-0005-0000-0000-0000314F0000}"/>
    <cellStyle name="Normal 2 3 2 6 5 4 3" xfId="19515" xr:uid="{00000000-0005-0000-0000-0000324F0000}"/>
    <cellStyle name="Normal 2 3 2 6 5 5" xfId="5740" xr:uid="{00000000-0005-0000-0000-0000334F0000}"/>
    <cellStyle name="Normal 2 3 2 6 5 5 2" xfId="13886" xr:uid="{00000000-0005-0000-0000-0000344F0000}"/>
    <cellStyle name="Normal 2 3 2 6 5 5 2 2" xfId="30182" xr:uid="{00000000-0005-0000-0000-0000354F0000}"/>
    <cellStyle name="Normal 2 3 2 6 5 5 3" xfId="22036" xr:uid="{00000000-0005-0000-0000-0000364F0000}"/>
    <cellStyle name="Normal 2 3 2 6 5 6" xfId="8587" xr:uid="{00000000-0005-0000-0000-0000374F0000}"/>
    <cellStyle name="Normal 2 3 2 6 5 6 2" xfId="24883" xr:uid="{00000000-0005-0000-0000-0000384F0000}"/>
    <cellStyle name="Normal 2 3 2 6 5 7" xfId="16737" xr:uid="{00000000-0005-0000-0000-0000394F0000}"/>
    <cellStyle name="Normal 2 3 2 6 6" xfId="709" xr:uid="{00000000-0005-0000-0000-00003A4F0000}"/>
    <cellStyle name="Normal 2 3 2 6 6 2" xfId="1414" xr:uid="{00000000-0005-0000-0000-00003B4F0000}"/>
    <cellStyle name="Normal 2 3 2 6 6 2 2" xfId="2824" xr:uid="{00000000-0005-0000-0000-00003C4F0000}"/>
    <cellStyle name="Normal 2 3 2 6 6 2 2 2" xfId="5282" xr:uid="{00000000-0005-0000-0000-00003D4F0000}"/>
    <cellStyle name="Normal 2 3 2 6 6 2 2 2 2" xfId="13428" xr:uid="{00000000-0005-0000-0000-00003E4F0000}"/>
    <cellStyle name="Normal 2 3 2 6 6 2 2 2 2 2" xfId="29724" xr:uid="{00000000-0005-0000-0000-00003F4F0000}"/>
    <cellStyle name="Normal 2 3 2 6 6 2 2 2 3" xfId="21578" xr:uid="{00000000-0005-0000-0000-0000404F0000}"/>
    <cellStyle name="Normal 2 3 2 6 6 2 2 3" xfId="8123" xr:uid="{00000000-0005-0000-0000-0000414F0000}"/>
    <cellStyle name="Normal 2 3 2 6 6 2 2 3 2" xfId="16269" xr:uid="{00000000-0005-0000-0000-0000424F0000}"/>
    <cellStyle name="Normal 2 3 2 6 6 2 2 3 2 2" xfId="32565" xr:uid="{00000000-0005-0000-0000-0000434F0000}"/>
    <cellStyle name="Normal 2 3 2 6 6 2 2 3 3" xfId="24419" xr:uid="{00000000-0005-0000-0000-0000444F0000}"/>
    <cellStyle name="Normal 2 3 2 6 6 2 2 4" xfId="10970" xr:uid="{00000000-0005-0000-0000-0000454F0000}"/>
    <cellStyle name="Normal 2 3 2 6 6 2 2 4 2" xfId="27266" xr:uid="{00000000-0005-0000-0000-0000464F0000}"/>
    <cellStyle name="Normal 2 3 2 6 6 2 2 5" xfId="19120" xr:uid="{00000000-0005-0000-0000-0000474F0000}"/>
    <cellStyle name="Normal 2 3 2 6 6 2 3" xfId="4064" xr:uid="{00000000-0005-0000-0000-0000484F0000}"/>
    <cellStyle name="Normal 2 3 2 6 6 2 3 2" xfId="12210" xr:uid="{00000000-0005-0000-0000-0000494F0000}"/>
    <cellStyle name="Normal 2 3 2 6 6 2 3 2 2" xfId="28506" xr:uid="{00000000-0005-0000-0000-00004A4F0000}"/>
    <cellStyle name="Normal 2 3 2 6 6 2 3 3" xfId="20360" xr:uid="{00000000-0005-0000-0000-00004B4F0000}"/>
    <cellStyle name="Normal 2 3 2 6 6 2 4" xfId="6713" xr:uid="{00000000-0005-0000-0000-00004C4F0000}"/>
    <cellStyle name="Normal 2 3 2 6 6 2 4 2" xfId="14859" xr:uid="{00000000-0005-0000-0000-00004D4F0000}"/>
    <cellStyle name="Normal 2 3 2 6 6 2 4 2 2" xfId="31155" xr:uid="{00000000-0005-0000-0000-00004E4F0000}"/>
    <cellStyle name="Normal 2 3 2 6 6 2 4 3" xfId="23009" xr:uid="{00000000-0005-0000-0000-00004F4F0000}"/>
    <cellStyle name="Normal 2 3 2 6 6 2 5" xfId="9560" xr:uid="{00000000-0005-0000-0000-0000504F0000}"/>
    <cellStyle name="Normal 2 3 2 6 6 2 5 2" xfId="25856" xr:uid="{00000000-0005-0000-0000-0000514F0000}"/>
    <cellStyle name="Normal 2 3 2 6 6 2 6" xfId="17710" xr:uid="{00000000-0005-0000-0000-0000524F0000}"/>
    <cellStyle name="Normal 2 3 2 6 6 3" xfId="2119" xr:uid="{00000000-0005-0000-0000-0000534F0000}"/>
    <cellStyle name="Normal 2 3 2 6 6 3 2" xfId="4673" xr:uid="{00000000-0005-0000-0000-0000544F0000}"/>
    <cellStyle name="Normal 2 3 2 6 6 3 2 2" xfId="12819" xr:uid="{00000000-0005-0000-0000-0000554F0000}"/>
    <cellStyle name="Normal 2 3 2 6 6 3 2 2 2" xfId="29115" xr:uid="{00000000-0005-0000-0000-0000564F0000}"/>
    <cellStyle name="Normal 2 3 2 6 6 3 2 3" xfId="20969" xr:uid="{00000000-0005-0000-0000-0000574F0000}"/>
    <cellStyle name="Normal 2 3 2 6 6 3 3" xfId="7418" xr:uid="{00000000-0005-0000-0000-0000584F0000}"/>
    <cellStyle name="Normal 2 3 2 6 6 3 3 2" xfId="15564" xr:uid="{00000000-0005-0000-0000-0000594F0000}"/>
    <cellStyle name="Normal 2 3 2 6 6 3 3 2 2" xfId="31860" xr:uid="{00000000-0005-0000-0000-00005A4F0000}"/>
    <cellStyle name="Normal 2 3 2 6 6 3 3 3" xfId="23714" xr:uid="{00000000-0005-0000-0000-00005B4F0000}"/>
    <cellStyle name="Normal 2 3 2 6 6 3 4" xfId="10265" xr:uid="{00000000-0005-0000-0000-00005C4F0000}"/>
    <cellStyle name="Normal 2 3 2 6 6 3 4 2" xfId="26561" xr:uid="{00000000-0005-0000-0000-00005D4F0000}"/>
    <cellStyle name="Normal 2 3 2 6 6 3 5" xfId="18415" xr:uid="{00000000-0005-0000-0000-00005E4F0000}"/>
    <cellStyle name="Normal 2 3 2 6 6 4" xfId="2842" xr:uid="{00000000-0005-0000-0000-00005F4F0000}"/>
    <cellStyle name="Normal 2 3 2 6 6 4 2" xfId="5299" xr:uid="{00000000-0005-0000-0000-0000604F0000}"/>
    <cellStyle name="Normal 2 3 2 6 6 4 2 2" xfId="13445" xr:uid="{00000000-0005-0000-0000-0000614F0000}"/>
    <cellStyle name="Normal 2 3 2 6 6 4 2 2 2" xfId="29741" xr:uid="{00000000-0005-0000-0000-0000624F0000}"/>
    <cellStyle name="Normal 2 3 2 6 6 4 2 3" xfId="21595" xr:uid="{00000000-0005-0000-0000-0000634F0000}"/>
    <cellStyle name="Normal 2 3 2 6 6 4 3" xfId="8141" xr:uid="{00000000-0005-0000-0000-0000644F0000}"/>
    <cellStyle name="Normal 2 3 2 6 6 4 3 2" xfId="16287" xr:uid="{00000000-0005-0000-0000-0000654F0000}"/>
    <cellStyle name="Normal 2 3 2 6 6 4 3 2 2" xfId="32583" xr:uid="{00000000-0005-0000-0000-0000664F0000}"/>
    <cellStyle name="Normal 2 3 2 6 6 4 3 3" xfId="24437" xr:uid="{00000000-0005-0000-0000-0000674F0000}"/>
    <cellStyle name="Normal 2 3 2 6 6 4 4" xfId="10988" xr:uid="{00000000-0005-0000-0000-0000684F0000}"/>
    <cellStyle name="Normal 2 3 2 6 6 4 4 2" xfId="27284" xr:uid="{00000000-0005-0000-0000-0000694F0000}"/>
    <cellStyle name="Normal 2 3 2 6 6 4 5" xfId="19138" xr:uid="{00000000-0005-0000-0000-00006A4F0000}"/>
    <cellStyle name="Normal 2 3 2 6 6 5" xfId="3455" xr:uid="{00000000-0005-0000-0000-00006B4F0000}"/>
    <cellStyle name="Normal 2 3 2 6 6 5 2" xfId="11601" xr:uid="{00000000-0005-0000-0000-00006C4F0000}"/>
    <cellStyle name="Normal 2 3 2 6 6 5 2 2" xfId="27897" xr:uid="{00000000-0005-0000-0000-00006D4F0000}"/>
    <cellStyle name="Normal 2 3 2 6 6 5 3" xfId="19751" xr:uid="{00000000-0005-0000-0000-00006E4F0000}"/>
    <cellStyle name="Normal 2 3 2 6 6 6" xfId="6008" xr:uid="{00000000-0005-0000-0000-00006F4F0000}"/>
    <cellStyle name="Normal 2 3 2 6 6 6 2" xfId="14154" xr:uid="{00000000-0005-0000-0000-0000704F0000}"/>
    <cellStyle name="Normal 2 3 2 6 6 6 2 2" xfId="30450" xr:uid="{00000000-0005-0000-0000-0000714F0000}"/>
    <cellStyle name="Normal 2 3 2 6 6 6 3" xfId="22304" xr:uid="{00000000-0005-0000-0000-0000724F0000}"/>
    <cellStyle name="Normal 2 3 2 6 6 7" xfId="8855" xr:uid="{00000000-0005-0000-0000-0000734F0000}"/>
    <cellStyle name="Normal 2 3 2 6 6 7 2" xfId="25151" xr:uid="{00000000-0005-0000-0000-0000744F0000}"/>
    <cellStyle name="Normal 2 3 2 6 6 8" xfId="17005" xr:uid="{00000000-0005-0000-0000-0000754F0000}"/>
    <cellStyle name="Normal 2 3 2 6 7" xfId="802" xr:uid="{00000000-0005-0000-0000-0000764F0000}"/>
    <cellStyle name="Normal 2 3 2 6 7 2" xfId="2212" xr:uid="{00000000-0005-0000-0000-0000774F0000}"/>
    <cellStyle name="Normal 2 3 2 6 7 2 2" xfId="4750" xr:uid="{00000000-0005-0000-0000-0000784F0000}"/>
    <cellStyle name="Normal 2 3 2 6 7 2 2 2" xfId="12896" xr:uid="{00000000-0005-0000-0000-0000794F0000}"/>
    <cellStyle name="Normal 2 3 2 6 7 2 2 2 2" xfId="29192" xr:uid="{00000000-0005-0000-0000-00007A4F0000}"/>
    <cellStyle name="Normal 2 3 2 6 7 2 2 3" xfId="21046" xr:uid="{00000000-0005-0000-0000-00007B4F0000}"/>
    <cellStyle name="Normal 2 3 2 6 7 2 3" xfId="7511" xr:uid="{00000000-0005-0000-0000-00007C4F0000}"/>
    <cellStyle name="Normal 2 3 2 6 7 2 3 2" xfId="15657" xr:uid="{00000000-0005-0000-0000-00007D4F0000}"/>
    <cellStyle name="Normal 2 3 2 6 7 2 3 2 2" xfId="31953" xr:uid="{00000000-0005-0000-0000-00007E4F0000}"/>
    <cellStyle name="Normal 2 3 2 6 7 2 3 3" xfId="23807" xr:uid="{00000000-0005-0000-0000-00007F4F0000}"/>
    <cellStyle name="Normal 2 3 2 6 7 2 4" xfId="10358" xr:uid="{00000000-0005-0000-0000-0000804F0000}"/>
    <cellStyle name="Normal 2 3 2 6 7 2 4 2" xfId="26654" xr:uid="{00000000-0005-0000-0000-0000814F0000}"/>
    <cellStyle name="Normal 2 3 2 6 7 2 5" xfId="18508" xr:uid="{00000000-0005-0000-0000-0000824F0000}"/>
    <cellStyle name="Normal 2 3 2 6 7 3" xfId="3532" xr:uid="{00000000-0005-0000-0000-0000834F0000}"/>
    <cellStyle name="Normal 2 3 2 6 7 3 2" xfId="11678" xr:uid="{00000000-0005-0000-0000-0000844F0000}"/>
    <cellStyle name="Normal 2 3 2 6 7 3 2 2" xfId="27974" xr:uid="{00000000-0005-0000-0000-0000854F0000}"/>
    <cellStyle name="Normal 2 3 2 6 7 3 3" xfId="19828" xr:uid="{00000000-0005-0000-0000-0000864F0000}"/>
    <cellStyle name="Normal 2 3 2 6 7 4" xfId="6101" xr:uid="{00000000-0005-0000-0000-0000874F0000}"/>
    <cellStyle name="Normal 2 3 2 6 7 4 2" xfId="14247" xr:uid="{00000000-0005-0000-0000-0000884F0000}"/>
    <cellStyle name="Normal 2 3 2 6 7 4 2 2" xfId="30543" xr:uid="{00000000-0005-0000-0000-0000894F0000}"/>
    <cellStyle name="Normal 2 3 2 6 7 4 3" xfId="22397" xr:uid="{00000000-0005-0000-0000-00008A4F0000}"/>
    <cellStyle name="Normal 2 3 2 6 7 5" xfId="8948" xr:uid="{00000000-0005-0000-0000-00008B4F0000}"/>
    <cellStyle name="Normal 2 3 2 6 7 5 2" xfId="25244" xr:uid="{00000000-0005-0000-0000-00008C4F0000}"/>
    <cellStyle name="Normal 2 3 2 6 7 6" xfId="17098" xr:uid="{00000000-0005-0000-0000-00008D4F0000}"/>
    <cellStyle name="Normal 2 3 2 6 8" xfId="1507" xr:uid="{00000000-0005-0000-0000-00008E4F0000}"/>
    <cellStyle name="Normal 2 3 2 6 8 2" xfId="4141" xr:uid="{00000000-0005-0000-0000-00008F4F0000}"/>
    <cellStyle name="Normal 2 3 2 6 8 2 2" xfId="12287" xr:uid="{00000000-0005-0000-0000-0000904F0000}"/>
    <cellStyle name="Normal 2 3 2 6 8 2 2 2" xfId="28583" xr:uid="{00000000-0005-0000-0000-0000914F0000}"/>
    <cellStyle name="Normal 2 3 2 6 8 2 3" xfId="20437" xr:uid="{00000000-0005-0000-0000-0000924F0000}"/>
    <cellStyle name="Normal 2 3 2 6 8 3" xfId="6806" xr:uid="{00000000-0005-0000-0000-0000934F0000}"/>
    <cellStyle name="Normal 2 3 2 6 8 3 2" xfId="14952" xr:uid="{00000000-0005-0000-0000-0000944F0000}"/>
    <cellStyle name="Normal 2 3 2 6 8 3 2 2" xfId="31248" xr:uid="{00000000-0005-0000-0000-0000954F0000}"/>
    <cellStyle name="Normal 2 3 2 6 8 3 3" xfId="23102" xr:uid="{00000000-0005-0000-0000-0000964F0000}"/>
    <cellStyle name="Normal 2 3 2 6 8 4" xfId="9653" xr:uid="{00000000-0005-0000-0000-0000974F0000}"/>
    <cellStyle name="Normal 2 3 2 6 8 4 2" xfId="25949" xr:uid="{00000000-0005-0000-0000-0000984F0000}"/>
    <cellStyle name="Normal 2 3 2 6 8 5" xfId="17803" xr:uid="{00000000-0005-0000-0000-0000994F0000}"/>
    <cellStyle name="Normal 2 3 2 6 9" xfId="2923" xr:uid="{00000000-0005-0000-0000-00009A4F0000}"/>
    <cellStyle name="Normal 2 3 2 6 9 2" xfId="11069" xr:uid="{00000000-0005-0000-0000-00009B4F0000}"/>
    <cellStyle name="Normal 2 3 2 6 9 2 2" xfId="27365" xr:uid="{00000000-0005-0000-0000-00009C4F0000}"/>
    <cellStyle name="Normal 2 3 2 6 9 3" xfId="19219" xr:uid="{00000000-0005-0000-0000-00009D4F0000}"/>
    <cellStyle name="Normal 2 3 2 7" xfId="103" xr:uid="{00000000-0005-0000-0000-00009E4F0000}"/>
    <cellStyle name="Normal 2 3 2 7 2" xfId="447" xr:uid="{00000000-0005-0000-0000-00009F4F0000}"/>
    <cellStyle name="Normal 2 3 2 7 2 2" xfId="1153" xr:uid="{00000000-0005-0000-0000-0000A04F0000}"/>
    <cellStyle name="Normal 2 3 2 7 2 2 2" xfId="2563" xr:uid="{00000000-0005-0000-0000-0000A14F0000}"/>
    <cellStyle name="Normal 2 3 2 7 2 2 2 2" xfId="5052" xr:uid="{00000000-0005-0000-0000-0000A24F0000}"/>
    <cellStyle name="Normal 2 3 2 7 2 2 2 2 2" xfId="13198" xr:uid="{00000000-0005-0000-0000-0000A34F0000}"/>
    <cellStyle name="Normal 2 3 2 7 2 2 2 2 2 2" xfId="29494" xr:uid="{00000000-0005-0000-0000-0000A44F0000}"/>
    <cellStyle name="Normal 2 3 2 7 2 2 2 2 3" xfId="21348" xr:uid="{00000000-0005-0000-0000-0000A54F0000}"/>
    <cellStyle name="Normal 2 3 2 7 2 2 2 3" xfId="7862" xr:uid="{00000000-0005-0000-0000-0000A64F0000}"/>
    <cellStyle name="Normal 2 3 2 7 2 2 2 3 2" xfId="16008" xr:uid="{00000000-0005-0000-0000-0000A74F0000}"/>
    <cellStyle name="Normal 2 3 2 7 2 2 2 3 2 2" xfId="32304" xr:uid="{00000000-0005-0000-0000-0000A84F0000}"/>
    <cellStyle name="Normal 2 3 2 7 2 2 2 3 3" xfId="24158" xr:uid="{00000000-0005-0000-0000-0000A94F0000}"/>
    <cellStyle name="Normal 2 3 2 7 2 2 2 4" xfId="10709" xr:uid="{00000000-0005-0000-0000-0000AA4F0000}"/>
    <cellStyle name="Normal 2 3 2 7 2 2 2 4 2" xfId="27005" xr:uid="{00000000-0005-0000-0000-0000AB4F0000}"/>
    <cellStyle name="Normal 2 3 2 7 2 2 2 5" xfId="18859" xr:uid="{00000000-0005-0000-0000-0000AC4F0000}"/>
    <cellStyle name="Normal 2 3 2 7 2 2 3" xfId="3834" xr:uid="{00000000-0005-0000-0000-0000AD4F0000}"/>
    <cellStyle name="Normal 2 3 2 7 2 2 3 2" xfId="11980" xr:uid="{00000000-0005-0000-0000-0000AE4F0000}"/>
    <cellStyle name="Normal 2 3 2 7 2 2 3 2 2" xfId="28276" xr:uid="{00000000-0005-0000-0000-0000AF4F0000}"/>
    <cellStyle name="Normal 2 3 2 7 2 2 3 3" xfId="20130" xr:uid="{00000000-0005-0000-0000-0000B04F0000}"/>
    <cellStyle name="Normal 2 3 2 7 2 2 4" xfId="6452" xr:uid="{00000000-0005-0000-0000-0000B14F0000}"/>
    <cellStyle name="Normal 2 3 2 7 2 2 4 2" xfId="14598" xr:uid="{00000000-0005-0000-0000-0000B24F0000}"/>
    <cellStyle name="Normal 2 3 2 7 2 2 4 2 2" xfId="30894" xr:uid="{00000000-0005-0000-0000-0000B34F0000}"/>
    <cellStyle name="Normal 2 3 2 7 2 2 4 3" xfId="22748" xr:uid="{00000000-0005-0000-0000-0000B44F0000}"/>
    <cellStyle name="Normal 2 3 2 7 2 2 5" xfId="9299" xr:uid="{00000000-0005-0000-0000-0000B54F0000}"/>
    <cellStyle name="Normal 2 3 2 7 2 2 5 2" xfId="25595" xr:uid="{00000000-0005-0000-0000-0000B64F0000}"/>
    <cellStyle name="Normal 2 3 2 7 2 2 6" xfId="17449" xr:uid="{00000000-0005-0000-0000-0000B74F0000}"/>
    <cellStyle name="Normal 2 3 2 7 2 3" xfId="1858" xr:uid="{00000000-0005-0000-0000-0000B84F0000}"/>
    <cellStyle name="Normal 2 3 2 7 2 3 2" xfId="4443" xr:uid="{00000000-0005-0000-0000-0000B94F0000}"/>
    <cellStyle name="Normal 2 3 2 7 2 3 2 2" xfId="12589" xr:uid="{00000000-0005-0000-0000-0000BA4F0000}"/>
    <cellStyle name="Normal 2 3 2 7 2 3 2 2 2" xfId="28885" xr:uid="{00000000-0005-0000-0000-0000BB4F0000}"/>
    <cellStyle name="Normal 2 3 2 7 2 3 2 3" xfId="20739" xr:uid="{00000000-0005-0000-0000-0000BC4F0000}"/>
    <cellStyle name="Normal 2 3 2 7 2 3 3" xfId="7157" xr:uid="{00000000-0005-0000-0000-0000BD4F0000}"/>
    <cellStyle name="Normal 2 3 2 7 2 3 3 2" xfId="15303" xr:uid="{00000000-0005-0000-0000-0000BE4F0000}"/>
    <cellStyle name="Normal 2 3 2 7 2 3 3 2 2" xfId="31599" xr:uid="{00000000-0005-0000-0000-0000BF4F0000}"/>
    <cellStyle name="Normal 2 3 2 7 2 3 3 3" xfId="23453" xr:uid="{00000000-0005-0000-0000-0000C04F0000}"/>
    <cellStyle name="Normal 2 3 2 7 2 3 4" xfId="10004" xr:uid="{00000000-0005-0000-0000-0000C14F0000}"/>
    <cellStyle name="Normal 2 3 2 7 2 3 4 2" xfId="26300" xr:uid="{00000000-0005-0000-0000-0000C24F0000}"/>
    <cellStyle name="Normal 2 3 2 7 2 3 5" xfId="18154" xr:uid="{00000000-0005-0000-0000-0000C34F0000}"/>
    <cellStyle name="Normal 2 3 2 7 2 4" xfId="3225" xr:uid="{00000000-0005-0000-0000-0000C44F0000}"/>
    <cellStyle name="Normal 2 3 2 7 2 4 2" xfId="11371" xr:uid="{00000000-0005-0000-0000-0000C54F0000}"/>
    <cellStyle name="Normal 2 3 2 7 2 4 2 2" xfId="27667" xr:uid="{00000000-0005-0000-0000-0000C64F0000}"/>
    <cellStyle name="Normal 2 3 2 7 2 4 3" xfId="19521" xr:uid="{00000000-0005-0000-0000-0000C74F0000}"/>
    <cellStyle name="Normal 2 3 2 7 2 5" xfId="5747" xr:uid="{00000000-0005-0000-0000-0000C84F0000}"/>
    <cellStyle name="Normal 2 3 2 7 2 5 2" xfId="13893" xr:uid="{00000000-0005-0000-0000-0000C94F0000}"/>
    <cellStyle name="Normal 2 3 2 7 2 5 2 2" xfId="30189" xr:uid="{00000000-0005-0000-0000-0000CA4F0000}"/>
    <cellStyle name="Normal 2 3 2 7 2 5 3" xfId="22043" xr:uid="{00000000-0005-0000-0000-0000CB4F0000}"/>
    <cellStyle name="Normal 2 3 2 7 2 6" xfId="8594" xr:uid="{00000000-0005-0000-0000-0000CC4F0000}"/>
    <cellStyle name="Normal 2 3 2 7 2 6 2" xfId="24890" xr:uid="{00000000-0005-0000-0000-0000CD4F0000}"/>
    <cellStyle name="Normal 2 3 2 7 2 7" xfId="16744" xr:uid="{00000000-0005-0000-0000-0000CE4F0000}"/>
    <cellStyle name="Normal 2 3 2 7 3" xfId="809" xr:uid="{00000000-0005-0000-0000-0000CF4F0000}"/>
    <cellStyle name="Normal 2 3 2 7 3 2" xfId="2219" xr:uid="{00000000-0005-0000-0000-0000D04F0000}"/>
    <cellStyle name="Normal 2 3 2 7 3 2 2" xfId="4756" xr:uid="{00000000-0005-0000-0000-0000D14F0000}"/>
    <cellStyle name="Normal 2 3 2 7 3 2 2 2" xfId="12902" xr:uid="{00000000-0005-0000-0000-0000D24F0000}"/>
    <cellStyle name="Normal 2 3 2 7 3 2 2 2 2" xfId="29198" xr:uid="{00000000-0005-0000-0000-0000D34F0000}"/>
    <cellStyle name="Normal 2 3 2 7 3 2 2 3" xfId="21052" xr:uid="{00000000-0005-0000-0000-0000D44F0000}"/>
    <cellStyle name="Normal 2 3 2 7 3 2 3" xfId="7518" xr:uid="{00000000-0005-0000-0000-0000D54F0000}"/>
    <cellStyle name="Normal 2 3 2 7 3 2 3 2" xfId="15664" xr:uid="{00000000-0005-0000-0000-0000D64F0000}"/>
    <cellStyle name="Normal 2 3 2 7 3 2 3 2 2" xfId="31960" xr:uid="{00000000-0005-0000-0000-0000D74F0000}"/>
    <cellStyle name="Normal 2 3 2 7 3 2 3 3" xfId="23814" xr:uid="{00000000-0005-0000-0000-0000D84F0000}"/>
    <cellStyle name="Normal 2 3 2 7 3 2 4" xfId="10365" xr:uid="{00000000-0005-0000-0000-0000D94F0000}"/>
    <cellStyle name="Normal 2 3 2 7 3 2 4 2" xfId="26661" xr:uid="{00000000-0005-0000-0000-0000DA4F0000}"/>
    <cellStyle name="Normal 2 3 2 7 3 2 5" xfId="18515" xr:uid="{00000000-0005-0000-0000-0000DB4F0000}"/>
    <cellStyle name="Normal 2 3 2 7 3 3" xfId="3538" xr:uid="{00000000-0005-0000-0000-0000DC4F0000}"/>
    <cellStyle name="Normal 2 3 2 7 3 3 2" xfId="11684" xr:uid="{00000000-0005-0000-0000-0000DD4F0000}"/>
    <cellStyle name="Normal 2 3 2 7 3 3 2 2" xfId="27980" xr:uid="{00000000-0005-0000-0000-0000DE4F0000}"/>
    <cellStyle name="Normal 2 3 2 7 3 3 3" xfId="19834" xr:uid="{00000000-0005-0000-0000-0000DF4F0000}"/>
    <cellStyle name="Normal 2 3 2 7 3 4" xfId="6108" xr:uid="{00000000-0005-0000-0000-0000E04F0000}"/>
    <cellStyle name="Normal 2 3 2 7 3 4 2" xfId="14254" xr:uid="{00000000-0005-0000-0000-0000E14F0000}"/>
    <cellStyle name="Normal 2 3 2 7 3 4 2 2" xfId="30550" xr:uid="{00000000-0005-0000-0000-0000E24F0000}"/>
    <cellStyle name="Normal 2 3 2 7 3 4 3" xfId="22404" xr:uid="{00000000-0005-0000-0000-0000E34F0000}"/>
    <cellStyle name="Normal 2 3 2 7 3 5" xfId="8955" xr:uid="{00000000-0005-0000-0000-0000E44F0000}"/>
    <cellStyle name="Normal 2 3 2 7 3 5 2" xfId="25251" xr:uid="{00000000-0005-0000-0000-0000E54F0000}"/>
    <cellStyle name="Normal 2 3 2 7 3 6" xfId="17105" xr:uid="{00000000-0005-0000-0000-0000E64F0000}"/>
    <cellStyle name="Normal 2 3 2 7 4" xfId="1514" xr:uid="{00000000-0005-0000-0000-0000E74F0000}"/>
    <cellStyle name="Normal 2 3 2 7 4 2" xfId="4147" xr:uid="{00000000-0005-0000-0000-0000E84F0000}"/>
    <cellStyle name="Normal 2 3 2 7 4 2 2" xfId="12293" xr:uid="{00000000-0005-0000-0000-0000E94F0000}"/>
    <cellStyle name="Normal 2 3 2 7 4 2 2 2" xfId="28589" xr:uid="{00000000-0005-0000-0000-0000EA4F0000}"/>
    <cellStyle name="Normal 2 3 2 7 4 2 3" xfId="20443" xr:uid="{00000000-0005-0000-0000-0000EB4F0000}"/>
    <cellStyle name="Normal 2 3 2 7 4 3" xfId="6813" xr:uid="{00000000-0005-0000-0000-0000EC4F0000}"/>
    <cellStyle name="Normal 2 3 2 7 4 3 2" xfId="14959" xr:uid="{00000000-0005-0000-0000-0000ED4F0000}"/>
    <cellStyle name="Normal 2 3 2 7 4 3 2 2" xfId="31255" xr:uid="{00000000-0005-0000-0000-0000EE4F0000}"/>
    <cellStyle name="Normal 2 3 2 7 4 3 3" xfId="23109" xr:uid="{00000000-0005-0000-0000-0000EF4F0000}"/>
    <cellStyle name="Normal 2 3 2 7 4 4" xfId="9660" xr:uid="{00000000-0005-0000-0000-0000F04F0000}"/>
    <cellStyle name="Normal 2 3 2 7 4 4 2" xfId="25956" xr:uid="{00000000-0005-0000-0000-0000F14F0000}"/>
    <cellStyle name="Normal 2 3 2 7 4 5" xfId="17810" xr:uid="{00000000-0005-0000-0000-0000F24F0000}"/>
    <cellStyle name="Normal 2 3 2 7 5" xfId="2929" xr:uid="{00000000-0005-0000-0000-0000F34F0000}"/>
    <cellStyle name="Normal 2 3 2 7 5 2" xfId="11075" xr:uid="{00000000-0005-0000-0000-0000F44F0000}"/>
    <cellStyle name="Normal 2 3 2 7 5 2 2" xfId="27371" xr:uid="{00000000-0005-0000-0000-0000F54F0000}"/>
    <cellStyle name="Normal 2 3 2 7 5 3" xfId="19225" xr:uid="{00000000-0005-0000-0000-0000F64F0000}"/>
    <cellStyle name="Normal 2 3 2 7 6" xfId="5403" xr:uid="{00000000-0005-0000-0000-0000F74F0000}"/>
    <cellStyle name="Normal 2 3 2 7 6 2" xfId="13549" xr:uid="{00000000-0005-0000-0000-0000F84F0000}"/>
    <cellStyle name="Normal 2 3 2 7 6 2 2" xfId="29845" xr:uid="{00000000-0005-0000-0000-0000F94F0000}"/>
    <cellStyle name="Normal 2 3 2 7 6 3" xfId="21699" xr:uid="{00000000-0005-0000-0000-0000FA4F0000}"/>
    <cellStyle name="Normal 2 3 2 7 7" xfId="8250" xr:uid="{00000000-0005-0000-0000-0000FB4F0000}"/>
    <cellStyle name="Normal 2 3 2 7 7 2" xfId="24546" xr:uid="{00000000-0005-0000-0000-0000FC4F0000}"/>
    <cellStyle name="Normal 2 3 2 7 8" xfId="16400" xr:uid="{00000000-0005-0000-0000-0000FD4F0000}"/>
    <cellStyle name="Normal 2 3 2 8" xfId="192" xr:uid="{00000000-0005-0000-0000-0000FE4F0000}"/>
    <cellStyle name="Normal 2 3 2 8 2" xfId="536" xr:uid="{00000000-0005-0000-0000-0000FF4F0000}"/>
    <cellStyle name="Normal 2 3 2 8 2 2" xfId="1242" xr:uid="{00000000-0005-0000-0000-000000500000}"/>
    <cellStyle name="Normal 2 3 2 8 2 2 2" xfId="2652" xr:uid="{00000000-0005-0000-0000-000001500000}"/>
    <cellStyle name="Normal 2 3 2 8 2 2 2 2" xfId="5126" xr:uid="{00000000-0005-0000-0000-000002500000}"/>
    <cellStyle name="Normal 2 3 2 8 2 2 2 2 2" xfId="13272" xr:uid="{00000000-0005-0000-0000-000003500000}"/>
    <cellStyle name="Normal 2 3 2 8 2 2 2 2 2 2" xfId="29568" xr:uid="{00000000-0005-0000-0000-000004500000}"/>
    <cellStyle name="Normal 2 3 2 8 2 2 2 2 3" xfId="21422" xr:uid="{00000000-0005-0000-0000-000005500000}"/>
    <cellStyle name="Normal 2 3 2 8 2 2 2 3" xfId="7951" xr:uid="{00000000-0005-0000-0000-000006500000}"/>
    <cellStyle name="Normal 2 3 2 8 2 2 2 3 2" xfId="16097" xr:uid="{00000000-0005-0000-0000-000007500000}"/>
    <cellStyle name="Normal 2 3 2 8 2 2 2 3 2 2" xfId="32393" xr:uid="{00000000-0005-0000-0000-000008500000}"/>
    <cellStyle name="Normal 2 3 2 8 2 2 2 3 3" xfId="24247" xr:uid="{00000000-0005-0000-0000-000009500000}"/>
    <cellStyle name="Normal 2 3 2 8 2 2 2 4" xfId="10798" xr:uid="{00000000-0005-0000-0000-00000A500000}"/>
    <cellStyle name="Normal 2 3 2 8 2 2 2 4 2" xfId="27094" xr:uid="{00000000-0005-0000-0000-00000B500000}"/>
    <cellStyle name="Normal 2 3 2 8 2 2 2 5" xfId="18948" xr:uid="{00000000-0005-0000-0000-00000C500000}"/>
    <cellStyle name="Normal 2 3 2 8 2 2 3" xfId="3908" xr:uid="{00000000-0005-0000-0000-00000D500000}"/>
    <cellStyle name="Normal 2 3 2 8 2 2 3 2" xfId="12054" xr:uid="{00000000-0005-0000-0000-00000E500000}"/>
    <cellStyle name="Normal 2 3 2 8 2 2 3 2 2" xfId="28350" xr:uid="{00000000-0005-0000-0000-00000F500000}"/>
    <cellStyle name="Normal 2 3 2 8 2 2 3 3" xfId="20204" xr:uid="{00000000-0005-0000-0000-000010500000}"/>
    <cellStyle name="Normal 2 3 2 8 2 2 4" xfId="6541" xr:uid="{00000000-0005-0000-0000-000011500000}"/>
    <cellStyle name="Normal 2 3 2 8 2 2 4 2" xfId="14687" xr:uid="{00000000-0005-0000-0000-000012500000}"/>
    <cellStyle name="Normal 2 3 2 8 2 2 4 2 2" xfId="30983" xr:uid="{00000000-0005-0000-0000-000013500000}"/>
    <cellStyle name="Normal 2 3 2 8 2 2 4 3" xfId="22837" xr:uid="{00000000-0005-0000-0000-000014500000}"/>
    <cellStyle name="Normal 2 3 2 8 2 2 5" xfId="9388" xr:uid="{00000000-0005-0000-0000-000015500000}"/>
    <cellStyle name="Normal 2 3 2 8 2 2 5 2" xfId="25684" xr:uid="{00000000-0005-0000-0000-000016500000}"/>
    <cellStyle name="Normal 2 3 2 8 2 2 6" xfId="17538" xr:uid="{00000000-0005-0000-0000-000017500000}"/>
    <cellStyle name="Normal 2 3 2 8 2 3" xfId="1947" xr:uid="{00000000-0005-0000-0000-000018500000}"/>
    <cellStyle name="Normal 2 3 2 8 2 3 2" xfId="4517" xr:uid="{00000000-0005-0000-0000-000019500000}"/>
    <cellStyle name="Normal 2 3 2 8 2 3 2 2" xfId="12663" xr:uid="{00000000-0005-0000-0000-00001A500000}"/>
    <cellStyle name="Normal 2 3 2 8 2 3 2 2 2" xfId="28959" xr:uid="{00000000-0005-0000-0000-00001B500000}"/>
    <cellStyle name="Normal 2 3 2 8 2 3 2 3" xfId="20813" xr:uid="{00000000-0005-0000-0000-00001C500000}"/>
    <cellStyle name="Normal 2 3 2 8 2 3 3" xfId="7246" xr:uid="{00000000-0005-0000-0000-00001D500000}"/>
    <cellStyle name="Normal 2 3 2 8 2 3 3 2" xfId="15392" xr:uid="{00000000-0005-0000-0000-00001E500000}"/>
    <cellStyle name="Normal 2 3 2 8 2 3 3 2 2" xfId="31688" xr:uid="{00000000-0005-0000-0000-00001F500000}"/>
    <cellStyle name="Normal 2 3 2 8 2 3 3 3" xfId="23542" xr:uid="{00000000-0005-0000-0000-000020500000}"/>
    <cellStyle name="Normal 2 3 2 8 2 3 4" xfId="10093" xr:uid="{00000000-0005-0000-0000-000021500000}"/>
    <cellStyle name="Normal 2 3 2 8 2 3 4 2" xfId="26389" xr:uid="{00000000-0005-0000-0000-000022500000}"/>
    <cellStyle name="Normal 2 3 2 8 2 3 5" xfId="18243" xr:uid="{00000000-0005-0000-0000-000023500000}"/>
    <cellStyle name="Normal 2 3 2 8 2 4" xfId="3299" xr:uid="{00000000-0005-0000-0000-000024500000}"/>
    <cellStyle name="Normal 2 3 2 8 2 4 2" xfId="11445" xr:uid="{00000000-0005-0000-0000-000025500000}"/>
    <cellStyle name="Normal 2 3 2 8 2 4 2 2" xfId="27741" xr:uid="{00000000-0005-0000-0000-000026500000}"/>
    <cellStyle name="Normal 2 3 2 8 2 4 3" xfId="19595" xr:uid="{00000000-0005-0000-0000-000027500000}"/>
    <cellStyle name="Normal 2 3 2 8 2 5" xfId="5836" xr:uid="{00000000-0005-0000-0000-000028500000}"/>
    <cellStyle name="Normal 2 3 2 8 2 5 2" xfId="13982" xr:uid="{00000000-0005-0000-0000-000029500000}"/>
    <cellStyle name="Normal 2 3 2 8 2 5 2 2" xfId="30278" xr:uid="{00000000-0005-0000-0000-00002A500000}"/>
    <cellStyle name="Normal 2 3 2 8 2 5 3" xfId="22132" xr:uid="{00000000-0005-0000-0000-00002B500000}"/>
    <cellStyle name="Normal 2 3 2 8 2 6" xfId="8683" xr:uid="{00000000-0005-0000-0000-00002C500000}"/>
    <cellStyle name="Normal 2 3 2 8 2 6 2" xfId="24979" xr:uid="{00000000-0005-0000-0000-00002D500000}"/>
    <cellStyle name="Normal 2 3 2 8 2 7" xfId="16833" xr:uid="{00000000-0005-0000-0000-00002E500000}"/>
    <cellStyle name="Normal 2 3 2 8 3" xfId="898" xr:uid="{00000000-0005-0000-0000-00002F500000}"/>
    <cellStyle name="Normal 2 3 2 8 3 2" xfId="2308" xr:uid="{00000000-0005-0000-0000-000030500000}"/>
    <cellStyle name="Normal 2 3 2 8 3 2 2" xfId="4830" xr:uid="{00000000-0005-0000-0000-000031500000}"/>
    <cellStyle name="Normal 2 3 2 8 3 2 2 2" xfId="12976" xr:uid="{00000000-0005-0000-0000-000032500000}"/>
    <cellStyle name="Normal 2 3 2 8 3 2 2 2 2" xfId="29272" xr:uid="{00000000-0005-0000-0000-000033500000}"/>
    <cellStyle name="Normal 2 3 2 8 3 2 2 3" xfId="21126" xr:uid="{00000000-0005-0000-0000-000034500000}"/>
    <cellStyle name="Normal 2 3 2 8 3 2 3" xfId="7607" xr:uid="{00000000-0005-0000-0000-000035500000}"/>
    <cellStyle name="Normal 2 3 2 8 3 2 3 2" xfId="15753" xr:uid="{00000000-0005-0000-0000-000036500000}"/>
    <cellStyle name="Normal 2 3 2 8 3 2 3 2 2" xfId="32049" xr:uid="{00000000-0005-0000-0000-000037500000}"/>
    <cellStyle name="Normal 2 3 2 8 3 2 3 3" xfId="23903" xr:uid="{00000000-0005-0000-0000-000038500000}"/>
    <cellStyle name="Normal 2 3 2 8 3 2 4" xfId="10454" xr:uid="{00000000-0005-0000-0000-000039500000}"/>
    <cellStyle name="Normal 2 3 2 8 3 2 4 2" xfId="26750" xr:uid="{00000000-0005-0000-0000-00003A500000}"/>
    <cellStyle name="Normal 2 3 2 8 3 2 5" xfId="18604" xr:uid="{00000000-0005-0000-0000-00003B500000}"/>
    <cellStyle name="Normal 2 3 2 8 3 3" xfId="3612" xr:uid="{00000000-0005-0000-0000-00003C500000}"/>
    <cellStyle name="Normal 2 3 2 8 3 3 2" xfId="11758" xr:uid="{00000000-0005-0000-0000-00003D500000}"/>
    <cellStyle name="Normal 2 3 2 8 3 3 2 2" xfId="28054" xr:uid="{00000000-0005-0000-0000-00003E500000}"/>
    <cellStyle name="Normal 2 3 2 8 3 3 3" xfId="19908" xr:uid="{00000000-0005-0000-0000-00003F500000}"/>
    <cellStyle name="Normal 2 3 2 8 3 4" xfId="6197" xr:uid="{00000000-0005-0000-0000-000040500000}"/>
    <cellStyle name="Normal 2 3 2 8 3 4 2" xfId="14343" xr:uid="{00000000-0005-0000-0000-000041500000}"/>
    <cellStyle name="Normal 2 3 2 8 3 4 2 2" xfId="30639" xr:uid="{00000000-0005-0000-0000-000042500000}"/>
    <cellStyle name="Normal 2 3 2 8 3 4 3" xfId="22493" xr:uid="{00000000-0005-0000-0000-000043500000}"/>
    <cellStyle name="Normal 2 3 2 8 3 5" xfId="9044" xr:uid="{00000000-0005-0000-0000-000044500000}"/>
    <cellStyle name="Normal 2 3 2 8 3 5 2" xfId="25340" xr:uid="{00000000-0005-0000-0000-000045500000}"/>
    <cellStyle name="Normal 2 3 2 8 3 6" xfId="17194" xr:uid="{00000000-0005-0000-0000-000046500000}"/>
    <cellStyle name="Normal 2 3 2 8 4" xfId="1603" xr:uid="{00000000-0005-0000-0000-000047500000}"/>
    <cellStyle name="Normal 2 3 2 8 4 2" xfId="4221" xr:uid="{00000000-0005-0000-0000-000048500000}"/>
    <cellStyle name="Normal 2 3 2 8 4 2 2" xfId="12367" xr:uid="{00000000-0005-0000-0000-000049500000}"/>
    <cellStyle name="Normal 2 3 2 8 4 2 2 2" xfId="28663" xr:uid="{00000000-0005-0000-0000-00004A500000}"/>
    <cellStyle name="Normal 2 3 2 8 4 2 3" xfId="20517" xr:uid="{00000000-0005-0000-0000-00004B500000}"/>
    <cellStyle name="Normal 2 3 2 8 4 3" xfId="6902" xr:uid="{00000000-0005-0000-0000-00004C500000}"/>
    <cellStyle name="Normal 2 3 2 8 4 3 2" xfId="15048" xr:uid="{00000000-0005-0000-0000-00004D500000}"/>
    <cellStyle name="Normal 2 3 2 8 4 3 2 2" xfId="31344" xr:uid="{00000000-0005-0000-0000-00004E500000}"/>
    <cellStyle name="Normal 2 3 2 8 4 3 3" xfId="23198" xr:uid="{00000000-0005-0000-0000-00004F500000}"/>
    <cellStyle name="Normal 2 3 2 8 4 4" xfId="9749" xr:uid="{00000000-0005-0000-0000-000050500000}"/>
    <cellStyle name="Normal 2 3 2 8 4 4 2" xfId="26045" xr:uid="{00000000-0005-0000-0000-000051500000}"/>
    <cellStyle name="Normal 2 3 2 8 4 5" xfId="17899" xr:uid="{00000000-0005-0000-0000-000052500000}"/>
    <cellStyle name="Normal 2 3 2 8 5" xfId="3003" xr:uid="{00000000-0005-0000-0000-000053500000}"/>
    <cellStyle name="Normal 2 3 2 8 5 2" xfId="11149" xr:uid="{00000000-0005-0000-0000-000054500000}"/>
    <cellStyle name="Normal 2 3 2 8 5 2 2" xfId="27445" xr:uid="{00000000-0005-0000-0000-000055500000}"/>
    <cellStyle name="Normal 2 3 2 8 5 3" xfId="19299" xr:uid="{00000000-0005-0000-0000-000056500000}"/>
    <cellStyle name="Normal 2 3 2 8 6" xfId="5492" xr:uid="{00000000-0005-0000-0000-000057500000}"/>
    <cellStyle name="Normal 2 3 2 8 6 2" xfId="13638" xr:uid="{00000000-0005-0000-0000-000058500000}"/>
    <cellStyle name="Normal 2 3 2 8 6 2 2" xfId="29934" xr:uid="{00000000-0005-0000-0000-000059500000}"/>
    <cellStyle name="Normal 2 3 2 8 6 3" xfId="21788" xr:uid="{00000000-0005-0000-0000-00005A500000}"/>
    <cellStyle name="Normal 2 3 2 8 7" xfId="8339" xr:uid="{00000000-0005-0000-0000-00005B500000}"/>
    <cellStyle name="Normal 2 3 2 8 7 2" xfId="24635" xr:uid="{00000000-0005-0000-0000-00005C500000}"/>
    <cellStyle name="Normal 2 3 2 8 8" xfId="16489" xr:uid="{00000000-0005-0000-0000-00005D500000}"/>
    <cellStyle name="Normal 2 3 2 9" xfId="267" xr:uid="{00000000-0005-0000-0000-00005E500000}"/>
    <cellStyle name="Normal 2 3 2 9 2" xfId="611" xr:uid="{00000000-0005-0000-0000-00005F500000}"/>
    <cellStyle name="Normal 2 3 2 9 2 2" xfId="1317" xr:uid="{00000000-0005-0000-0000-000060500000}"/>
    <cellStyle name="Normal 2 3 2 9 2 2 2" xfId="2727" xr:uid="{00000000-0005-0000-0000-000061500000}"/>
    <cellStyle name="Normal 2 3 2 9 2 2 2 2" xfId="5200" xr:uid="{00000000-0005-0000-0000-000062500000}"/>
    <cellStyle name="Normal 2 3 2 9 2 2 2 2 2" xfId="13346" xr:uid="{00000000-0005-0000-0000-000063500000}"/>
    <cellStyle name="Normal 2 3 2 9 2 2 2 2 2 2" xfId="29642" xr:uid="{00000000-0005-0000-0000-000064500000}"/>
    <cellStyle name="Normal 2 3 2 9 2 2 2 2 3" xfId="21496" xr:uid="{00000000-0005-0000-0000-000065500000}"/>
    <cellStyle name="Normal 2 3 2 9 2 2 2 3" xfId="8026" xr:uid="{00000000-0005-0000-0000-000066500000}"/>
    <cellStyle name="Normal 2 3 2 9 2 2 2 3 2" xfId="16172" xr:uid="{00000000-0005-0000-0000-000067500000}"/>
    <cellStyle name="Normal 2 3 2 9 2 2 2 3 2 2" xfId="32468" xr:uid="{00000000-0005-0000-0000-000068500000}"/>
    <cellStyle name="Normal 2 3 2 9 2 2 2 3 3" xfId="24322" xr:uid="{00000000-0005-0000-0000-000069500000}"/>
    <cellStyle name="Normal 2 3 2 9 2 2 2 4" xfId="10873" xr:uid="{00000000-0005-0000-0000-00006A500000}"/>
    <cellStyle name="Normal 2 3 2 9 2 2 2 4 2" xfId="27169" xr:uid="{00000000-0005-0000-0000-00006B500000}"/>
    <cellStyle name="Normal 2 3 2 9 2 2 2 5" xfId="19023" xr:uid="{00000000-0005-0000-0000-00006C500000}"/>
    <cellStyle name="Normal 2 3 2 9 2 2 3" xfId="3982" xr:uid="{00000000-0005-0000-0000-00006D500000}"/>
    <cellStyle name="Normal 2 3 2 9 2 2 3 2" xfId="12128" xr:uid="{00000000-0005-0000-0000-00006E500000}"/>
    <cellStyle name="Normal 2 3 2 9 2 2 3 2 2" xfId="28424" xr:uid="{00000000-0005-0000-0000-00006F500000}"/>
    <cellStyle name="Normal 2 3 2 9 2 2 3 3" xfId="20278" xr:uid="{00000000-0005-0000-0000-000070500000}"/>
    <cellStyle name="Normal 2 3 2 9 2 2 4" xfId="6616" xr:uid="{00000000-0005-0000-0000-000071500000}"/>
    <cellStyle name="Normal 2 3 2 9 2 2 4 2" xfId="14762" xr:uid="{00000000-0005-0000-0000-000072500000}"/>
    <cellStyle name="Normal 2 3 2 9 2 2 4 2 2" xfId="31058" xr:uid="{00000000-0005-0000-0000-000073500000}"/>
    <cellStyle name="Normal 2 3 2 9 2 2 4 3" xfId="22912" xr:uid="{00000000-0005-0000-0000-000074500000}"/>
    <cellStyle name="Normal 2 3 2 9 2 2 5" xfId="9463" xr:uid="{00000000-0005-0000-0000-000075500000}"/>
    <cellStyle name="Normal 2 3 2 9 2 2 5 2" xfId="25759" xr:uid="{00000000-0005-0000-0000-000076500000}"/>
    <cellStyle name="Normal 2 3 2 9 2 2 6" xfId="17613" xr:uid="{00000000-0005-0000-0000-000077500000}"/>
    <cellStyle name="Normal 2 3 2 9 2 3" xfId="2022" xr:uid="{00000000-0005-0000-0000-000078500000}"/>
    <cellStyle name="Normal 2 3 2 9 2 3 2" xfId="4591" xr:uid="{00000000-0005-0000-0000-000079500000}"/>
    <cellStyle name="Normal 2 3 2 9 2 3 2 2" xfId="12737" xr:uid="{00000000-0005-0000-0000-00007A500000}"/>
    <cellStyle name="Normal 2 3 2 9 2 3 2 2 2" xfId="29033" xr:uid="{00000000-0005-0000-0000-00007B500000}"/>
    <cellStyle name="Normal 2 3 2 9 2 3 2 3" xfId="20887" xr:uid="{00000000-0005-0000-0000-00007C500000}"/>
    <cellStyle name="Normal 2 3 2 9 2 3 3" xfId="7321" xr:uid="{00000000-0005-0000-0000-00007D500000}"/>
    <cellStyle name="Normal 2 3 2 9 2 3 3 2" xfId="15467" xr:uid="{00000000-0005-0000-0000-00007E500000}"/>
    <cellStyle name="Normal 2 3 2 9 2 3 3 2 2" xfId="31763" xr:uid="{00000000-0005-0000-0000-00007F500000}"/>
    <cellStyle name="Normal 2 3 2 9 2 3 3 3" xfId="23617" xr:uid="{00000000-0005-0000-0000-000080500000}"/>
    <cellStyle name="Normal 2 3 2 9 2 3 4" xfId="10168" xr:uid="{00000000-0005-0000-0000-000081500000}"/>
    <cellStyle name="Normal 2 3 2 9 2 3 4 2" xfId="26464" xr:uid="{00000000-0005-0000-0000-000082500000}"/>
    <cellStyle name="Normal 2 3 2 9 2 3 5" xfId="18318" xr:uid="{00000000-0005-0000-0000-000083500000}"/>
    <cellStyle name="Normal 2 3 2 9 2 4" xfId="3373" xr:uid="{00000000-0005-0000-0000-000084500000}"/>
    <cellStyle name="Normal 2 3 2 9 2 4 2" xfId="11519" xr:uid="{00000000-0005-0000-0000-000085500000}"/>
    <cellStyle name="Normal 2 3 2 9 2 4 2 2" xfId="27815" xr:uid="{00000000-0005-0000-0000-000086500000}"/>
    <cellStyle name="Normal 2 3 2 9 2 4 3" xfId="19669" xr:uid="{00000000-0005-0000-0000-000087500000}"/>
    <cellStyle name="Normal 2 3 2 9 2 5" xfId="5911" xr:uid="{00000000-0005-0000-0000-000088500000}"/>
    <cellStyle name="Normal 2 3 2 9 2 5 2" xfId="14057" xr:uid="{00000000-0005-0000-0000-000089500000}"/>
    <cellStyle name="Normal 2 3 2 9 2 5 2 2" xfId="30353" xr:uid="{00000000-0005-0000-0000-00008A500000}"/>
    <cellStyle name="Normal 2 3 2 9 2 5 3" xfId="22207" xr:uid="{00000000-0005-0000-0000-00008B500000}"/>
    <cellStyle name="Normal 2 3 2 9 2 6" xfId="8758" xr:uid="{00000000-0005-0000-0000-00008C500000}"/>
    <cellStyle name="Normal 2 3 2 9 2 6 2" xfId="25054" xr:uid="{00000000-0005-0000-0000-00008D500000}"/>
    <cellStyle name="Normal 2 3 2 9 2 7" xfId="16908" xr:uid="{00000000-0005-0000-0000-00008E500000}"/>
    <cellStyle name="Normal 2 3 2 9 3" xfId="973" xr:uid="{00000000-0005-0000-0000-00008F500000}"/>
    <cellStyle name="Normal 2 3 2 9 3 2" xfId="2383" xr:uid="{00000000-0005-0000-0000-000090500000}"/>
    <cellStyle name="Normal 2 3 2 9 3 2 2" xfId="4904" xr:uid="{00000000-0005-0000-0000-000091500000}"/>
    <cellStyle name="Normal 2 3 2 9 3 2 2 2" xfId="13050" xr:uid="{00000000-0005-0000-0000-000092500000}"/>
    <cellStyle name="Normal 2 3 2 9 3 2 2 2 2" xfId="29346" xr:uid="{00000000-0005-0000-0000-000093500000}"/>
    <cellStyle name="Normal 2 3 2 9 3 2 2 3" xfId="21200" xr:uid="{00000000-0005-0000-0000-000094500000}"/>
    <cellStyle name="Normal 2 3 2 9 3 2 3" xfId="7682" xr:uid="{00000000-0005-0000-0000-000095500000}"/>
    <cellStyle name="Normal 2 3 2 9 3 2 3 2" xfId="15828" xr:uid="{00000000-0005-0000-0000-000096500000}"/>
    <cellStyle name="Normal 2 3 2 9 3 2 3 2 2" xfId="32124" xr:uid="{00000000-0005-0000-0000-000097500000}"/>
    <cellStyle name="Normal 2 3 2 9 3 2 3 3" xfId="23978" xr:uid="{00000000-0005-0000-0000-000098500000}"/>
    <cellStyle name="Normal 2 3 2 9 3 2 4" xfId="10529" xr:uid="{00000000-0005-0000-0000-000099500000}"/>
    <cellStyle name="Normal 2 3 2 9 3 2 4 2" xfId="26825" xr:uid="{00000000-0005-0000-0000-00009A500000}"/>
    <cellStyle name="Normal 2 3 2 9 3 2 5" xfId="18679" xr:uid="{00000000-0005-0000-0000-00009B500000}"/>
    <cellStyle name="Normal 2 3 2 9 3 3" xfId="3686" xr:uid="{00000000-0005-0000-0000-00009C500000}"/>
    <cellStyle name="Normal 2 3 2 9 3 3 2" xfId="11832" xr:uid="{00000000-0005-0000-0000-00009D500000}"/>
    <cellStyle name="Normal 2 3 2 9 3 3 2 2" xfId="28128" xr:uid="{00000000-0005-0000-0000-00009E500000}"/>
    <cellStyle name="Normal 2 3 2 9 3 3 3" xfId="19982" xr:uid="{00000000-0005-0000-0000-00009F500000}"/>
    <cellStyle name="Normal 2 3 2 9 3 4" xfId="6272" xr:uid="{00000000-0005-0000-0000-0000A0500000}"/>
    <cellStyle name="Normal 2 3 2 9 3 4 2" xfId="14418" xr:uid="{00000000-0005-0000-0000-0000A1500000}"/>
    <cellStyle name="Normal 2 3 2 9 3 4 2 2" xfId="30714" xr:uid="{00000000-0005-0000-0000-0000A2500000}"/>
    <cellStyle name="Normal 2 3 2 9 3 4 3" xfId="22568" xr:uid="{00000000-0005-0000-0000-0000A3500000}"/>
    <cellStyle name="Normal 2 3 2 9 3 5" xfId="9119" xr:uid="{00000000-0005-0000-0000-0000A4500000}"/>
    <cellStyle name="Normal 2 3 2 9 3 5 2" xfId="25415" xr:uid="{00000000-0005-0000-0000-0000A5500000}"/>
    <cellStyle name="Normal 2 3 2 9 3 6" xfId="17269" xr:uid="{00000000-0005-0000-0000-0000A6500000}"/>
    <cellStyle name="Normal 2 3 2 9 4" xfId="1678" xr:uid="{00000000-0005-0000-0000-0000A7500000}"/>
    <cellStyle name="Normal 2 3 2 9 4 2" xfId="4295" xr:uid="{00000000-0005-0000-0000-0000A8500000}"/>
    <cellStyle name="Normal 2 3 2 9 4 2 2" xfId="12441" xr:uid="{00000000-0005-0000-0000-0000A9500000}"/>
    <cellStyle name="Normal 2 3 2 9 4 2 2 2" xfId="28737" xr:uid="{00000000-0005-0000-0000-0000AA500000}"/>
    <cellStyle name="Normal 2 3 2 9 4 2 3" xfId="20591" xr:uid="{00000000-0005-0000-0000-0000AB500000}"/>
    <cellStyle name="Normal 2 3 2 9 4 3" xfId="6977" xr:uid="{00000000-0005-0000-0000-0000AC500000}"/>
    <cellStyle name="Normal 2 3 2 9 4 3 2" xfId="15123" xr:uid="{00000000-0005-0000-0000-0000AD500000}"/>
    <cellStyle name="Normal 2 3 2 9 4 3 2 2" xfId="31419" xr:uid="{00000000-0005-0000-0000-0000AE500000}"/>
    <cellStyle name="Normal 2 3 2 9 4 3 3" xfId="23273" xr:uid="{00000000-0005-0000-0000-0000AF500000}"/>
    <cellStyle name="Normal 2 3 2 9 4 4" xfId="9824" xr:uid="{00000000-0005-0000-0000-0000B0500000}"/>
    <cellStyle name="Normal 2 3 2 9 4 4 2" xfId="26120" xr:uid="{00000000-0005-0000-0000-0000B1500000}"/>
    <cellStyle name="Normal 2 3 2 9 4 5" xfId="17974" xr:uid="{00000000-0005-0000-0000-0000B2500000}"/>
    <cellStyle name="Normal 2 3 2 9 5" xfId="3077" xr:uid="{00000000-0005-0000-0000-0000B3500000}"/>
    <cellStyle name="Normal 2 3 2 9 5 2" xfId="11223" xr:uid="{00000000-0005-0000-0000-0000B4500000}"/>
    <cellStyle name="Normal 2 3 2 9 5 2 2" xfId="27519" xr:uid="{00000000-0005-0000-0000-0000B5500000}"/>
    <cellStyle name="Normal 2 3 2 9 5 3" xfId="19373" xr:uid="{00000000-0005-0000-0000-0000B6500000}"/>
    <cellStyle name="Normal 2 3 2 9 6" xfId="5567" xr:uid="{00000000-0005-0000-0000-0000B7500000}"/>
    <cellStyle name="Normal 2 3 2 9 6 2" xfId="13713" xr:uid="{00000000-0005-0000-0000-0000B8500000}"/>
    <cellStyle name="Normal 2 3 2 9 6 2 2" xfId="30009" xr:uid="{00000000-0005-0000-0000-0000B9500000}"/>
    <cellStyle name="Normal 2 3 2 9 6 3" xfId="21863" xr:uid="{00000000-0005-0000-0000-0000BA500000}"/>
    <cellStyle name="Normal 2 3 2 9 7" xfId="8414" xr:uid="{00000000-0005-0000-0000-0000BB500000}"/>
    <cellStyle name="Normal 2 3 2 9 7 2" xfId="24710" xr:uid="{00000000-0005-0000-0000-0000BC500000}"/>
    <cellStyle name="Normal 2 3 2 9 8" xfId="16564" xr:uid="{00000000-0005-0000-0000-0000BD500000}"/>
    <cellStyle name="Normal 2 3 3" xfId="21" xr:uid="{00000000-0005-0000-0000-0000BE500000}"/>
    <cellStyle name="Normal 2 3 3 10" xfId="2861" xr:uid="{00000000-0005-0000-0000-0000BF500000}"/>
    <cellStyle name="Normal 2 3 3 10 2" xfId="11007" xr:uid="{00000000-0005-0000-0000-0000C0500000}"/>
    <cellStyle name="Normal 2 3 3 10 2 2" xfId="27303" xr:uid="{00000000-0005-0000-0000-0000C1500000}"/>
    <cellStyle name="Normal 2 3 3 10 3" xfId="19157" xr:uid="{00000000-0005-0000-0000-0000C2500000}"/>
    <cellStyle name="Normal 2 3 3 11" xfId="5321" xr:uid="{00000000-0005-0000-0000-0000C3500000}"/>
    <cellStyle name="Normal 2 3 3 11 2" xfId="13467" xr:uid="{00000000-0005-0000-0000-0000C4500000}"/>
    <cellStyle name="Normal 2 3 3 11 2 2" xfId="29763" xr:uid="{00000000-0005-0000-0000-0000C5500000}"/>
    <cellStyle name="Normal 2 3 3 11 3" xfId="21617" xr:uid="{00000000-0005-0000-0000-0000C6500000}"/>
    <cellStyle name="Normal 2 3 3 12" xfId="8168" xr:uid="{00000000-0005-0000-0000-0000C7500000}"/>
    <cellStyle name="Normal 2 3 3 12 2" xfId="24464" xr:uid="{00000000-0005-0000-0000-0000C8500000}"/>
    <cellStyle name="Normal 2 3 3 13" xfId="16318" xr:uid="{00000000-0005-0000-0000-0000C9500000}"/>
    <cellStyle name="Normal 2 3 3 2" xfId="43" xr:uid="{00000000-0005-0000-0000-0000CA500000}"/>
    <cellStyle name="Normal 2 3 3 2 10" xfId="5343" xr:uid="{00000000-0005-0000-0000-0000CB500000}"/>
    <cellStyle name="Normal 2 3 3 2 10 2" xfId="13489" xr:uid="{00000000-0005-0000-0000-0000CC500000}"/>
    <cellStyle name="Normal 2 3 3 2 10 2 2" xfId="29785" xr:uid="{00000000-0005-0000-0000-0000CD500000}"/>
    <cellStyle name="Normal 2 3 3 2 10 3" xfId="21639" xr:uid="{00000000-0005-0000-0000-0000CE500000}"/>
    <cellStyle name="Normal 2 3 3 2 11" xfId="8190" xr:uid="{00000000-0005-0000-0000-0000CF500000}"/>
    <cellStyle name="Normal 2 3 3 2 11 2" xfId="24486" xr:uid="{00000000-0005-0000-0000-0000D0500000}"/>
    <cellStyle name="Normal 2 3 3 2 12" xfId="16340" xr:uid="{00000000-0005-0000-0000-0000D1500000}"/>
    <cellStyle name="Normal 2 3 3 2 2" xfId="87" xr:uid="{00000000-0005-0000-0000-0000D2500000}"/>
    <cellStyle name="Normal 2 3 3 2 2 10" xfId="8234" xr:uid="{00000000-0005-0000-0000-0000D3500000}"/>
    <cellStyle name="Normal 2 3 3 2 2 10 2" xfId="24530" xr:uid="{00000000-0005-0000-0000-0000D4500000}"/>
    <cellStyle name="Normal 2 3 3 2 2 11" xfId="16384" xr:uid="{00000000-0005-0000-0000-0000D5500000}"/>
    <cellStyle name="Normal 2 3 3 2 2 2" xfId="177" xr:uid="{00000000-0005-0000-0000-0000D6500000}"/>
    <cellStyle name="Normal 2 3 3 2 2 2 2" xfId="521" xr:uid="{00000000-0005-0000-0000-0000D7500000}"/>
    <cellStyle name="Normal 2 3 3 2 2 2 2 2" xfId="1227" xr:uid="{00000000-0005-0000-0000-0000D8500000}"/>
    <cellStyle name="Normal 2 3 3 2 2 2 2 2 2" xfId="2637" xr:uid="{00000000-0005-0000-0000-0000D9500000}"/>
    <cellStyle name="Normal 2 3 3 2 2 2 2 2 2 2" xfId="5112" xr:uid="{00000000-0005-0000-0000-0000DA500000}"/>
    <cellStyle name="Normal 2 3 3 2 2 2 2 2 2 2 2" xfId="13258" xr:uid="{00000000-0005-0000-0000-0000DB500000}"/>
    <cellStyle name="Normal 2 3 3 2 2 2 2 2 2 2 2 2" xfId="29554" xr:uid="{00000000-0005-0000-0000-0000DC500000}"/>
    <cellStyle name="Normal 2 3 3 2 2 2 2 2 2 2 3" xfId="21408" xr:uid="{00000000-0005-0000-0000-0000DD500000}"/>
    <cellStyle name="Normal 2 3 3 2 2 2 2 2 2 3" xfId="7936" xr:uid="{00000000-0005-0000-0000-0000DE500000}"/>
    <cellStyle name="Normal 2 3 3 2 2 2 2 2 2 3 2" xfId="16082" xr:uid="{00000000-0005-0000-0000-0000DF500000}"/>
    <cellStyle name="Normal 2 3 3 2 2 2 2 2 2 3 2 2" xfId="32378" xr:uid="{00000000-0005-0000-0000-0000E0500000}"/>
    <cellStyle name="Normal 2 3 3 2 2 2 2 2 2 3 3" xfId="24232" xr:uid="{00000000-0005-0000-0000-0000E1500000}"/>
    <cellStyle name="Normal 2 3 3 2 2 2 2 2 2 4" xfId="10783" xr:uid="{00000000-0005-0000-0000-0000E2500000}"/>
    <cellStyle name="Normal 2 3 3 2 2 2 2 2 2 4 2" xfId="27079" xr:uid="{00000000-0005-0000-0000-0000E3500000}"/>
    <cellStyle name="Normal 2 3 3 2 2 2 2 2 2 5" xfId="18933" xr:uid="{00000000-0005-0000-0000-0000E4500000}"/>
    <cellStyle name="Normal 2 3 3 2 2 2 2 2 3" xfId="3894" xr:uid="{00000000-0005-0000-0000-0000E5500000}"/>
    <cellStyle name="Normal 2 3 3 2 2 2 2 2 3 2" xfId="12040" xr:uid="{00000000-0005-0000-0000-0000E6500000}"/>
    <cellStyle name="Normal 2 3 3 2 2 2 2 2 3 2 2" xfId="28336" xr:uid="{00000000-0005-0000-0000-0000E7500000}"/>
    <cellStyle name="Normal 2 3 3 2 2 2 2 2 3 3" xfId="20190" xr:uid="{00000000-0005-0000-0000-0000E8500000}"/>
    <cellStyle name="Normal 2 3 3 2 2 2 2 2 4" xfId="6526" xr:uid="{00000000-0005-0000-0000-0000E9500000}"/>
    <cellStyle name="Normal 2 3 3 2 2 2 2 2 4 2" xfId="14672" xr:uid="{00000000-0005-0000-0000-0000EA500000}"/>
    <cellStyle name="Normal 2 3 3 2 2 2 2 2 4 2 2" xfId="30968" xr:uid="{00000000-0005-0000-0000-0000EB500000}"/>
    <cellStyle name="Normal 2 3 3 2 2 2 2 2 4 3" xfId="22822" xr:uid="{00000000-0005-0000-0000-0000EC500000}"/>
    <cellStyle name="Normal 2 3 3 2 2 2 2 2 5" xfId="9373" xr:uid="{00000000-0005-0000-0000-0000ED500000}"/>
    <cellStyle name="Normal 2 3 3 2 2 2 2 2 5 2" xfId="25669" xr:uid="{00000000-0005-0000-0000-0000EE500000}"/>
    <cellStyle name="Normal 2 3 3 2 2 2 2 2 6" xfId="17523" xr:uid="{00000000-0005-0000-0000-0000EF500000}"/>
    <cellStyle name="Normal 2 3 3 2 2 2 2 3" xfId="1932" xr:uid="{00000000-0005-0000-0000-0000F0500000}"/>
    <cellStyle name="Normal 2 3 3 2 2 2 2 3 2" xfId="4503" xr:uid="{00000000-0005-0000-0000-0000F1500000}"/>
    <cellStyle name="Normal 2 3 3 2 2 2 2 3 2 2" xfId="12649" xr:uid="{00000000-0005-0000-0000-0000F2500000}"/>
    <cellStyle name="Normal 2 3 3 2 2 2 2 3 2 2 2" xfId="28945" xr:uid="{00000000-0005-0000-0000-0000F3500000}"/>
    <cellStyle name="Normal 2 3 3 2 2 2 2 3 2 3" xfId="20799" xr:uid="{00000000-0005-0000-0000-0000F4500000}"/>
    <cellStyle name="Normal 2 3 3 2 2 2 2 3 3" xfId="7231" xr:uid="{00000000-0005-0000-0000-0000F5500000}"/>
    <cellStyle name="Normal 2 3 3 2 2 2 2 3 3 2" xfId="15377" xr:uid="{00000000-0005-0000-0000-0000F6500000}"/>
    <cellStyle name="Normal 2 3 3 2 2 2 2 3 3 2 2" xfId="31673" xr:uid="{00000000-0005-0000-0000-0000F7500000}"/>
    <cellStyle name="Normal 2 3 3 2 2 2 2 3 3 3" xfId="23527" xr:uid="{00000000-0005-0000-0000-0000F8500000}"/>
    <cellStyle name="Normal 2 3 3 2 2 2 2 3 4" xfId="10078" xr:uid="{00000000-0005-0000-0000-0000F9500000}"/>
    <cellStyle name="Normal 2 3 3 2 2 2 2 3 4 2" xfId="26374" xr:uid="{00000000-0005-0000-0000-0000FA500000}"/>
    <cellStyle name="Normal 2 3 3 2 2 2 2 3 5" xfId="18228" xr:uid="{00000000-0005-0000-0000-0000FB500000}"/>
    <cellStyle name="Normal 2 3 3 2 2 2 2 4" xfId="3285" xr:uid="{00000000-0005-0000-0000-0000FC500000}"/>
    <cellStyle name="Normal 2 3 3 2 2 2 2 4 2" xfId="11431" xr:uid="{00000000-0005-0000-0000-0000FD500000}"/>
    <cellStyle name="Normal 2 3 3 2 2 2 2 4 2 2" xfId="27727" xr:uid="{00000000-0005-0000-0000-0000FE500000}"/>
    <cellStyle name="Normal 2 3 3 2 2 2 2 4 3" xfId="19581" xr:uid="{00000000-0005-0000-0000-0000FF500000}"/>
    <cellStyle name="Normal 2 3 3 2 2 2 2 5" xfId="5821" xr:uid="{00000000-0005-0000-0000-000000510000}"/>
    <cellStyle name="Normal 2 3 3 2 2 2 2 5 2" xfId="13967" xr:uid="{00000000-0005-0000-0000-000001510000}"/>
    <cellStyle name="Normal 2 3 3 2 2 2 2 5 2 2" xfId="30263" xr:uid="{00000000-0005-0000-0000-000002510000}"/>
    <cellStyle name="Normal 2 3 3 2 2 2 2 5 3" xfId="22117" xr:uid="{00000000-0005-0000-0000-000003510000}"/>
    <cellStyle name="Normal 2 3 3 2 2 2 2 6" xfId="8668" xr:uid="{00000000-0005-0000-0000-000004510000}"/>
    <cellStyle name="Normal 2 3 3 2 2 2 2 6 2" xfId="24964" xr:uid="{00000000-0005-0000-0000-000005510000}"/>
    <cellStyle name="Normal 2 3 3 2 2 2 2 7" xfId="16818" xr:uid="{00000000-0005-0000-0000-000006510000}"/>
    <cellStyle name="Normal 2 3 3 2 2 2 3" xfId="883" xr:uid="{00000000-0005-0000-0000-000007510000}"/>
    <cellStyle name="Normal 2 3 3 2 2 2 3 2" xfId="2293" xr:uid="{00000000-0005-0000-0000-000008510000}"/>
    <cellStyle name="Normal 2 3 3 2 2 2 3 2 2" xfId="4816" xr:uid="{00000000-0005-0000-0000-000009510000}"/>
    <cellStyle name="Normal 2 3 3 2 2 2 3 2 2 2" xfId="12962" xr:uid="{00000000-0005-0000-0000-00000A510000}"/>
    <cellStyle name="Normal 2 3 3 2 2 2 3 2 2 2 2" xfId="29258" xr:uid="{00000000-0005-0000-0000-00000B510000}"/>
    <cellStyle name="Normal 2 3 3 2 2 2 3 2 2 3" xfId="21112" xr:uid="{00000000-0005-0000-0000-00000C510000}"/>
    <cellStyle name="Normal 2 3 3 2 2 2 3 2 3" xfId="7592" xr:uid="{00000000-0005-0000-0000-00000D510000}"/>
    <cellStyle name="Normal 2 3 3 2 2 2 3 2 3 2" xfId="15738" xr:uid="{00000000-0005-0000-0000-00000E510000}"/>
    <cellStyle name="Normal 2 3 3 2 2 2 3 2 3 2 2" xfId="32034" xr:uid="{00000000-0005-0000-0000-00000F510000}"/>
    <cellStyle name="Normal 2 3 3 2 2 2 3 2 3 3" xfId="23888" xr:uid="{00000000-0005-0000-0000-000010510000}"/>
    <cellStyle name="Normal 2 3 3 2 2 2 3 2 4" xfId="10439" xr:uid="{00000000-0005-0000-0000-000011510000}"/>
    <cellStyle name="Normal 2 3 3 2 2 2 3 2 4 2" xfId="26735" xr:uid="{00000000-0005-0000-0000-000012510000}"/>
    <cellStyle name="Normal 2 3 3 2 2 2 3 2 5" xfId="18589" xr:uid="{00000000-0005-0000-0000-000013510000}"/>
    <cellStyle name="Normal 2 3 3 2 2 2 3 3" xfId="3598" xr:uid="{00000000-0005-0000-0000-000014510000}"/>
    <cellStyle name="Normal 2 3 3 2 2 2 3 3 2" xfId="11744" xr:uid="{00000000-0005-0000-0000-000015510000}"/>
    <cellStyle name="Normal 2 3 3 2 2 2 3 3 2 2" xfId="28040" xr:uid="{00000000-0005-0000-0000-000016510000}"/>
    <cellStyle name="Normal 2 3 3 2 2 2 3 3 3" xfId="19894" xr:uid="{00000000-0005-0000-0000-000017510000}"/>
    <cellStyle name="Normal 2 3 3 2 2 2 3 4" xfId="6182" xr:uid="{00000000-0005-0000-0000-000018510000}"/>
    <cellStyle name="Normal 2 3 3 2 2 2 3 4 2" xfId="14328" xr:uid="{00000000-0005-0000-0000-000019510000}"/>
    <cellStyle name="Normal 2 3 3 2 2 2 3 4 2 2" xfId="30624" xr:uid="{00000000-0005-0000-0000-00001A510000}"/>
    <cellStyle name="Normal 2 3 3 2 2 2 3 4 3" xfId="22478" xr:uid="{00000000-0005-0000-0000-00001B510000}"/>
    <cellStyle name="Normal 2 3 3 2 2 2 3 5" xfId="9029" xr:uid="{00000000-0005-0000-0000-00001C510000}"/>
    <cellStyle name="Normal 2 3 3 2 2 2 3 5 2" xfId="25325" xr:uid="{00000000-0005-0000-0000-00001D510000}"/>
    <cellStyle name="Normal 2 3 3 2 2 2 3 6" xfId="17179" xr:uid="{00000000-0005-0000-0000-00001E510000}"/>
    <cellStyle name="Normal 2 3 3 2 2 2 4" xfId="1588" xr:uid="{00000000-0005-0000-0000-00001F510000}"/>
    <cellStyle name="Normal 2 3 3 2 2 2 4 2" xfId="4207" xr:uid="{00000000-0005-0000-0000-000020510000}"/>
    <cellStyle name="Normal 2 3 3 2 2 2 4 2 2" xfId="12353" xr:uid="{00000000-0005-0000-0000-000021510000}"/>
    <cellStyle name="Normal 2 3 3 2 2 2 4 2 2 2" xfId="28649" xr:uid="{00000000-0005-0000-0000-000022510000}"/>
    <cellStyle name="Normal 2 3 3 2 2 2 4 2 3" xfId="20503" xr:uid="{00000000-0005-0000-0000-000023510000}"/>
    <cellStyle name="Normal 2 3 3 2 2 2 4 3" xfId="6887" xr:uid="{00000000-0005-0000-0000-000024510000}"/>
    <cellStyle name="Normal 2 3 3 2 2 2 4 3 2" xfId="15033" xr:uid="{00000000-0005-0000-0000-000025510000}"/>
    <cellStyle name="Normal 2 3 3 2 2 2 4 3 2 2" xfId="31329" xr:uid="{00000000-0005-0000-0000-000026510000}"/>
    <cellStyle name="Normal 2 3 3 2 2 2 4 3 3" xfId="23183" xr:uid="{00000000-0005-0000-0000-000027510000}"/>
    <cellStyle name="Normal 2 3 3 2 2 2 4 4" xfId="9734" xr:uid="{00000000-0005-0000-0000-000028510000}"/>
    <cellStyle name="Normal 2 3 3 2 2 2 4 4 2" xfId="26030" xr:uid="{00000000-0005-0000-0000-000029510000}"/>
    <cellStyle name="Normal 2 3 3 2 2 2 4 5" xfId="17884" xr:uid="{00000000-0005-0000-0000-00002A510000}"/>
    <cellStyle name="Normal 2 3 3 2 2 2 5" xfId="2989" xr:uid="{00000000-0005-0000-0000-00002B510000}"/>
    <cellStyle name="Normal 2 3 3 2 2 2 5 2" xfId="11135" xr:uid="{00000000-0005-0000-0000-00002C510000}"/>
    <cellStyle name="Normal 2 3 3 2 2 2 5 2 2" xfId="27431" xr:uid="{00000000-0005-0000-0000-00002D510000}"/>
    <cellStyle name="Normal 2 3 3 2 2 2 5 3" xfId="19285" xr:uid="{00000000-0005-0000-0000-00002E510000}"/>
    <cellStyle name="Normal 2 3 3 2 2 2 6" xfId="5477" xr:uid="{00000000-0005-0000-0000-00002F510000}"/>
    <cellStyle name="Normal 2 3 3 2 2 2 6 2" xfId="13623" xr:uid="{00000000-0005-0000-0000-000030510000}"/>
    <cellStyle name="Normal 2 3 3 2 2 2 6 2 2" xfId="29919" xr:uid="{00000000-0005-0000-0000-000031510000}"/>
    <cellStyle name="Normal 2 3 3 2 2 2 6 3" xfId="21773" xr:uid="{00000000-0005-0000-0000-000032510000}"/>
    <cellStyle name="Normal 2 3 3 2 2 2 7" xfId="8324" xr:uid="{00000000-0005-0000-0000-000033510000}"/>
    <cellStyle name="Normal 2 3 3 2 2 2 7 2" xfId="24620" xr:uid="{00000000-0005-0000-0000-000034510000}"/>
    <cellStyle name="Normal 2 3 3 2 2 2 8" xfId="16474" xr:uid="{00000000-0005-0000-0000-000035510000}"/>
    <cellStyle name="Normal 2 3 3 2 2 3" xfId="252" xr:uid="{00000000-0005-0000-0000-000036510000}"/>
    <cellStyle name="Normal 2 3 3 2 2 3 2" xfId="596" xr:uid="{00000000-0005-0000-0000-000037510000}"/>
    <cellStyle name="Normal 2 3 3 2 2 3 2 2" xfId="1302" xr:uid="{00000000-0005-0000-0000-000038510000}"/>
    <cellStyle name="Normal 2 3 3 2 2 3 2 2 2" xfId="2712" xr:uid="{00000000-0005-0000-0000-000039510000}"/>
    <cellStyle name="Normal 2 3 3 2 2 3 2 2 2 2" xfId="5186" xr:uid="{00000000-0005-0000-0000-00003A510000}"/>
    <cellStyle name="Normal 2 3 3 2 2 3 2 2 2 2 2" xfId="13332" xr:uid="{00000000-0005-0000-0000-00003B510000}"/>
    <cellStyle name="Normal 2 3 3 2 2 3 2 2 2 2 2 2" xfId="29628" xr:uid="{00000000-0005-0000-0000-00003C510000}"/>
    <cellStyle name="Normal 2 3 3 2 2 3 2 2 2 2 3" xfId="21482" xr:uid="{00000000-0005-0000-0000-00003D510000}"/>
    <cellStyle name="Normal 2 3 3 2 2 3 2 2 2 3" xfId="8011" xr:uid="{00000000-0005-0000-0000-00003E510000}"/>
    <cellStyle name="Normal 2 3 3 2 2 3 2 2 2 3 2" xfId="16157" xr:uid="{00000000-0005-0000-0000-00003F510000}"/>
    <cellStyle name="Normal 2 3 3 2 2 3 2 2 2 3 2 2" xfId="32453" xr:uid="{00000000-0005-0000-0000-000040510000}"/>
    <cellStyle name="Normal 2 3 3 2 2 3 2 2 2 3 3" xfId="24307" xr:uid="{00000000-0005-0000-0000-000041510000}"/>
    <cellStyle name="Normal 2 3 3 2 2 3 2 2 2 4" xfId="10858" xr:uid="{00000000-0005-0000-0000-000042510000}"/>
    <cellStyle name="Normal 2 3 3 2 2 3 2 2 2 4 2" xfId="27154" xr:uid="{00000000-0005-0000-0000-000043510000}"/>
    <cellStyle name="Normal 2 3 3 2 2 3 2 2 2 5" xfId="19008" xr:uid="{00000000-0005-0000-0000-000044510000}"/>
    <cellStyle name="Normal 2 3 3 2 2 3 2 2 3" xfId="3968" xr:uid="{00000000-0005-0000-0000-000045510000}"/>
    <cellStyle name="Normal 2 3 3 2 2 3 2 2 3 2" xfId="12114" xr:uid="{00000000-0005-0000-0000-000046510000}"/>
    <cellStyle name="Normal 2 3 3 2 2 3 2 2 3 2 2" xfId="28410" xr:uid="{00000000-0005-0000-0000-000047510000}"/>
    <cellStyle name="Normal 2 3 3 2 2 3 2 2 3 3" xfId="20264" xr:uid="{00000000-0005-0000-0000-000048510000}"/>
    <cellStyle name="Normal 2 3 3 2 2 3 2 2 4" xfId="6601" xr:uid="{00000000-0005-0000-0000-000049510000}"/>
    <cellStyle name="Normal 2 3 3 2 2 3 2 2 4 2" xfId="14747" xr:uid="{00000000-0005-0000-0000-00004A510000}"/>
    <cellStyle name="Normal 2 3 3 2 2 3 2 2 4 2 2" xfId="31043" xr:uid="{00000000-0005-0000-0000-00004B510000}"/>
    <cellStyle name="Normal 2 3 3 2 2 3 2 2 4 3" xfId="22897" xr:uid="{00000000-0005-0000-0000-00004C510000}"/>
    <cellStyle name="Normal 2 3 3 2 2 3 2 2 5" xfId="9448" xr:uid="{00000000-0005-0000-0000-00004D510000}"/>
    <cellStyle name="Normal 2 3 3 2 2 3 2 2 5 2" xfId="25744" xr:uid="{00000000-0005-0000-0000-00004E510000}"/>
    <cellStyle name="Normal 2 3 3 2 2 3 2 2 6" xfId="17598" xr:uid="{00000000-0005-0000-0000-00004F510000}"/>
    <cellStyle name="Normal 2 3 3 2 2 3 2 3" xfId="2007" xr:uid="{00000000-0005-0000-0000-000050510000}"/>
    <cellStyle name="Normal 2 3 3 2 2 3 2 3 2" xfId="4577" xr:uid="{00000000-0005-0000-0000-000051510000}"/>
    <cellStyle name="Normal 2 3 3 2 2 3 2 3 2 2" xfId="12723" xr:uid="{00000000-0005-0000-0000-000052510000}"/>
    <cellStyle name="Normal 2 3 3 2 2 3 2 3 2 2 2" xfId="29019" xr:uid="{00000000-0005-0000-0000-000053510000}"/>
    <cellStyle name="Normal 2 3 3 2 2 3 2 3 2 3" xfId="20873" xr:uid="{00000000-0005-0000-0000-000054510000}"/>
    <cellStyle name="Normal 2 3 3 2 2 3 2 3 3" xfId="7306" xr:uid="{00000000-0005-0000-0000-000055510000}"/>
    <cellStyle name="Normal 2 3 3 2 2 3 2 3 3 2" xfId="15452" xr:uid="{00000000-0005-0000-0000-000056510000}"/>
    <cellStyle name="Normal 2 3 3 2 2 3 2 3 3 2 2" xfId="31748" xr:uid="{00000000-0005-0000-0000-000057510000}"/>
    <cellStyle name="Normal 2 3 3 2 2 3 2 3 3 3" xfId="23602" xr:uid="{00000000-0005-0000-0000-000058510000}"/>
    <cellStyle name="Normal 2 3 3 2 2 3 2 3 4" xfId="10153" xr:uid="{00000000-0005-0000-0000-000059510000}"/>
    <cellStyle name="Normal 2 3 3 2 2 3 2 3 4 2" xfId="26449" xr:uid="{00000000-0005-0000-0000-00005A510000}"/>
    <cellStyle name="Normal 2 3 3 2 2 3 2 3 5" xfId="18303" xr:uid="{00000000-0005-0000-0000-00005B510000}"/>
    <cellStyle name="Normal 2 3 3 2 2 3 2 4" xfId="3359" xr:uid="{00000000-0005-0000-0000-00005C510000}"/>
    <cellStyle name="Normal 2 3 3 2 2 3 2 4 2" xfId="11505" xr:uid="{00000000-0005-0000-0000-00005D510000}"/>
    <cellStyle name="Normal 2 3 3 2 2 3 2 4 2 2" xfId="27801" xr:uid="{00000000-0005-0000-0000-00005E510000}"/>
    <cellStyle name="Normal 2 3 3 2 2 3 2 4 3" xfId="19655" xr:uid="{00000000-0005-0000-0000-00005F510000}"/>
    <cellStyle name="Normal 2 3 3 2 2 3 2 5" xfId="5896" xr:uid="{00000000-0005-0000-0000-000060510000}"/>
    <cellStyle name="Normal 2 3 3 2 2 3 2 5 2" xfId="14042" xr:uid="{00000000-0005-0000-0000-000061510000}"/>
    <cellStyle name="Normal 2 3 3 2 2 3 2 5 2 2" xfId="30338" xr:uid="{00000000-0005-0000-0000-000062510000}"/>
    <cellStyle name="Normal 2 3 3 2 2 3 2 5 3" xfId="22192" xr:uid="{00000000-0005-0000-0000-000063510000}"/>
    <cellStyle name="Normal 2 3 3 2 2 3 2 6" xfId="8743" xr:uid="{00000000-0005-0000-0000-000064510000}"/>
    <cellStyle name="Normal 2 3 3 2 2 3 2 6 2" xfId="25039" xr:uid="{00000000-0005-0000-0000-000065510000}"/>
    <cellStyle name="Normal 2 3 3 2 2 3 2 7" xfId="16893" xr:uid="{00000000-0005-0000-0000-000066510000}"/>
    <cellStyle name="Normal 2 3 3 2 2 3 3" xfId="958" xr:uid="{00000000-0005-0000-0000-000067510000}"/>
    <cellStyle name="Normal 2 3 3 2 2 3 3 2" xfId="2368" xr:uid="{00000000-0005-0000-0000-000068510000}"/>
    <cellStyle name="Normal 2 3 3 2 2 3 3 2 2" xfId="4890" xr:uid="{00000000-0005-0000-0000-000069510000}"/>
    <cellStyle name="Normal 2 3 3 2 2 3 3 2 2 2" xfId="13036" xr:uid="{00000000-0005-0000-0000-00006A510000}"/>
    <cellStyle name="Normal 2 3 3 2 2 3 3 2 2 2 2" xfId="29332" xr:uid="{00000000-0005-0000-0000-00006B510000}"/>
    <cellStyle name="Normal 2 3 3 2 2 3 3 2 2 3" xfId="21186" xr:uid="{00000000-0005-0000-0000-00006C510000}"/>
    <cellStyle name="Normal 2 3 3 2 2 3 3 2 3" xfId="7667" xr:uid="{00000000-0005-0000-0000-00006D510000}"/>
    <cellStyle name="Normal 2 3 3 2 2 3 3 2 3 2" xfId="15813" xr:uid="{00000000-0005-0000-0000-00006E510000}"/>
    <cellStyle name="Normal 2 3 3 2 2 3 3 2 3 2 2" xfId="32109" xr:uid="{00000000-0005-0000-0000-00006F510000}"/>
    <cellStyle name="Normal 2 3 3 2 2 3 3 2 3 3" xfId="23963" xr:uid="{00000000-0005-0000-0000-000070510000}"/>
    <cellStyle name="Normal 2 3 3 2 2 3 3 2 4" xfId="10514" xr:uid="{00000000-0005-0000-0000-000071510000}"/>
    <cellStyle name="Normal 2 3 3 2 2 3 3 2 4 2" xfId="26810" xr:uid="{00000000-0005-0000-0000-000072510000}"/>
    <cellStyle name="Normal 2 3 3 2 2 3 3 2 5" xfId="18664" xr:uid="{00000000-0005-0000-0000-000073510000}"/>
    <cellStyle name="Normal 2 3 3 2 2 3 3 3" xfId="3672" xr:uid="{00000000-0005-0000-0000-000074510000}"/>
    <cellStyle name="Normal 2 3 3 2 2 3 3 3 2" xfId="11818" xr:uid="{00000000-0005-0000-0000-000075510000}"/>
    <cellStyle name="Normal 2 3 3 2 2 3 3 3 2 2" xfId="28114" xr:uid="{00000000-0005-0000-0000-000076510000}"/>
    <cellStyle name="Normal 2 3 3 2 2 3 3 3 3" xfId="19968" xr:uid="{00000000-0005-0000-0000-000077510000}"/>
    <cellStyle name="Normal 2 3 3 2 2 3 3 4" xfId="6257" xr:uid="{00000000-0005-0000-0000-000078510000}"/>
    <cellStyle name="Normal 2 3 3 2 2 3 3 4 2" xfId="14403" xr:uid="{00000000-0005-0000-0000-000079510000}"/>
    <cellStyle name="Normal 2 3 3 2 2 3 3 4 2 2" xfId="30699" xr:uid="{00000000-0005-0000-0000-00007A510000}"/>
    <cellStyle name="Normal 2 3 3 2 2 3 3 4 3" xfId="22553" xr:uid="{00000000-0005-0000-0000-00007B510000}"/>
    <cellStyle name="Normal 2 3 3 2 2 3 3 5" xfId="9104" xr:uid="{00000000-0005-0000-0000-00007C510000}"/>
    <cellStyle name="Normal 2 3 3 2 2 3 3 5 2" xfId="25400" xr:uid="{00000000-0005-0000-0000-00007D510000}"/>
    <cellStyle name="Normal 2 3 3 2 2 3 3 6" xfId="17254" xr:uid="{00000000-0005-0000-0000-00007E510000}"/>
    <cellStyle name="Normal 2 3 3 2 2 3 4" xfId="1663" xr:uid="{00000000-0005-0000-0000-00007F510000}"/>
    <cellStyle name="Normal 2 3 3 2 2 3 4 2" xfId="4281" xr:uid="{00000000-0005-0000-0000-000080510000}"/>
    <cellStyle name="Normal 2 3 3 2 2 3 4 2 2" xfId="12427" xr:uid="{00000000-0005-0000-0000-000081510000}"/>
    <cellStyle name="Normal 2 3 3 2 2 3 4 2 2 2" xfId="28723" xr:uid="{00000000-0005-0000-0000-000082510000}"/>
    <cellStyle name="Normal 2 3 3 2 2 3 4 2 3" xfId="20577" xr:uid="{00000000-0005-0000-0000-000083510000}"/>
    <cellStyle name="Normal 2 3 3 2 2 3 4 3" xfId="6962" xr:uid="{00000000-0005-0000-0000-000084510000}"/>
    <cellStyle name="Normal 2 3 3 2 2 3 4 3 2" xfId="15108" xr:uid="{00000000-0005-0000-0000-000085510000}"/>
    <cellStyle name="Normal 2 3 3 2 2 3 4 3 2 2" xfId="31404" xr:uid="{00000000-0005-0000-0000-000086510000}"/>
    <cellStyle name="Normal 2 3 3 2 2 3 4 3 3" xfId="23258" xr:uid="{00000000-0005-0000-0000-000087510000}"/>
    <cellStyle name="Normal 2 3 3 2 2 3 4 4" xfId="9809" xr:uid="{00000000-0005-0000-0000-000088510000}"/>
    <cellStyle name="Normal 2 3 3 2 2 3 4 4 2" xfId="26105" xr:uid="{00000000-0005-0000-0000-000089510000}"/>
    <cellStyle name="Normal 2 3 3 2 2 3 4 5" xfId="17959" xr:uid="{00000000-0005-0000-0000-00008A510000}"/>
    <cellStyle name="Normal 2 3 3 2 2 3 5" xfId="3063" xr:uid="{00000000-0005-0000-0000-00008B510000}"/>
    <cellStyle name="Normal 2 3 3 2 2 3 5 2" xfId="11209" xr:uid="{00000000-0005-0000-0000-00008C510000}"/>
    <cellStyle name="Normal 2 3 3 2 2 3 5 2 2" xfId="27505" xr:uid="{00000000-0005-0000-0000-00008D510000}"/>
    <cellStyle name="Normal 2 3 3 2 2 3 5 3" xfId="19359" xr:uid="{00000000-0005-0000-0000-00008E510000}"/>
    <cellStyle name="Normal 2 3 3 2 2 3 6" xfId="5552" xr:uid="{00000000-0005-0000-0000-00008F510000}"/>
    <cellStyle name="Normal 2 3 3 2 2 3 6 2" xfId="13698" xr:uid="{00000000-0005-0000-0000-000090510000}"/>
    <cellStyle name="Normal 2 3 3 2 2 3 6 2 2" xfId="29994" xr:uid="{00000000-0005-0000-0000-000091510000}"/>
    <cellStyle name="Normal 2 3 3 2 2 3 6 3" xfId="21848" xr:uid="{00000000-0005-0000-0000-000092510000}"/>
    <cellStyle name="Normal 2 3 3 2 2 3 7" xfId="8399" xr:uid="{00000000-0005-0000-0000-000093510000}"/>
    <cellStyle name="Normal 2 3 3 2 2 3 7 2" xfId="24695" xr:uid="{00000000-0005-0000-0000-000094510000}"/>
    <cellStyle name="Normal 2 3 3 2 2 3 8" xfId="16549" xr:uid="{00000000-0005-0000-0000-000095510000}"/>
    <cellStyle name="Normal 2 3 3 2 2 4" xfId="341" xr:uid="{00000000-0005-0000-0000-000096510000}"/>
    <cellStyle name="Normal 2 3 3 2 2 4 2" xfId="685" xr:uid="{00000000-0005-0000-0000-000097510000}"/>
    <cellStyle name="Normal 2 3 3 2 2 4 2 2" xfId="1391" xr:uid="{00000000-0005-0000-0000-000098510000}"/>
    <cellStyle name="Normal 2 3 3 2 2 4 2 2 2" xfId="2801" xr:uid="{00000000-0005-0000-0000-000099510000}"/>
    <cellStyle name="Normal 2 3 3 2 2 4 2 2 2 2" xfId="5260" xr:uid="{00000000-0005-0000-0000-00009A510000}"/>
    <cellStyle name="Normal 2 3 3 2 2 4 2 2 2 2 2" xfId="13406" xr:uid="{00000000-0005-0000-0000-00009B510000}"/>
    <cellStyle name="Normal 2 3 3 2 2 4 2 2 2 2 2 2" xfId="29702" xr:uid="{00000000-0005-0000-0000-00009C510000}"/>
    <cellStyle name="Normal 2 3 3 2 2 4 2 2 2 2 3" xfId="21556" xr:uid="{00000000-0005-0000-0000-00009D510000}"/>
    <cellStyle name="Normal 2 3 3 2 2 4 2 2 2 3" xfId="8100" xr:uid="{00000000-0005-0000-0000-00009E510000}"/>
    <cellStyle name="Normal 2 3 3 2 2 4 2 2 2 3 2" xfId="16246" xr:uid="{00000000-0005-0000-0000-00009F510000}"/>
    <cellStyle name="Normal 2 3 3 2 2 4 2 2 2 3 2 2" xfId="32542" xr:uid="{00000000-0005-0000-0000-0000A0510000}"/>
    <cellStyle name="Normal 2 3 3 2 2 4 2 2 2 3 3" xfId="24396" xr:uid="{00000000-0005-0000-0000-0000A1510000}"/>
    <cellStyle name="Normal 2 3 3 2 2 4 2 2 2 4" xfId="10947" xr:uid="{00000000-0005-0000-0000-0000A2510000}"/>
    <cellStyle name="Normal 2 3 3 2 2 4 2 2 2 4 2" xfId="27243" xr:uid="{00000000-0005-0000-0000-0000A3510000}"/>
    <cellStyle name="Normal 2 3 3 2 2 4 2 2 2 5" xfId="19097" xr:uid="{00000000-0005-0000-0000-0000A4510000}"/>
    <cellStyle name="Normal 2 3 3 2 2 4 2 2 3" xfId="4042" xr:uid="{00000000-0005-0000-0000-0000A5510000}"/>
    <cellStyle name="Normal 2 3 3 2 2 4 2 2 3 2" xfId="12188" xr:uid="{00000000-0005-0000-0000-0000A6510000}"/>
    <cellStyle name="Normal 2 3 3 2 2 4 2 2 3 2 2" xfId="28484" xr:uid="{00000000-0005-0000-0000-0000A7510000}"/>
    <cellStyle name="Normal 2 3 3 2 2 4 2 2 3 3" xfId="20338" xr:uid="{00000000-0005-0000-0000-0000A8510000}"/>
    <cellStyle name="Normal 2 3 3 2 2 4 2 2 4" xfId="6690" xr:uid="{00000000-0005-0000-0000-0000A9510000}"/>
    <cellStyle name="Normal 2 3 3 2 2 4 2 2 4 2" xfId="14836" xr:uid="{00000000-0005-0000-0000-0000AA510000}"/>
    <cellStyle name="Normal 2 3 3 2 2 4 2 2 4 2 2" xfId="31132" xr:uid="{00000000-0005-0000-0000-0000AB510000}"/>
    <cellStyle name="Normal 2 3 3 2 2 4 2 2 4 3" xfId="22986" xr:uid="{00000000-0005-0000-0000-0000AC510000}"/>
    <cellStyle name="Normal 2 3 3 2 2 4 2 2 5" xfId="9537" xr:uid="{00000000-0005-0000-0000-0000AD510000}"/>
    <cellStyle name="Normal 2 3 3 2 2 4 2 2 5 2" xfId="25833" xr:uid="{00000000-0005-0000-0000-0000AE510000}"/>
    <cellStyle name="Normal 2 3 3 2 2 4 2 2 6" xfId="17687" xr:uid="{00000000-0005-0000-0000-0000AF510000}"/>
    <cellStyle name="Normal 2 3 3 2 2 4 2 3" xfId="2096" xr:uid="{00000000-0005-0000-0000-0000B0510000}"/>
    <cellStyle name="Normal 2 3 3 2 2 4 2 3 2" xfId="4651" xr:uid="{00000000-0005-0000-0000-0000B1510000}"/>
    <cellStyle name="Normal 2 3 3 2 2 4 2 3 2 2" xfId="12797" xr:uid="{00000000-0005-0000-0000-0000B2510000}"/>
    <cellStyle name="Normal 2 3 3 2 2 4 2 3 2 2 2" xfId="29093" xr:uid="{00000000-0005-0000-0000-0000B3510000}"/>
    <cellStyle name="Normal 2 3 3 2 2 4 2 3 2 3" xfId="20947" xr:uid="{00000000-0005-0000-0000-0000B4510000}"/>
    <cellStyle name="Normal 2 3 3 2 2 4 2 3 3" xfId="7395" xr:uid="{00000000-0005-0000-0000-0000B5510000}"/>
    <cellStyle name="Normal 2 3 3 2 2 4 2 3 3 2" xfId="15541" xr:uid="{00000000-0005-0000-0000-0000B6510000}"/>
    <cellStyle name="Normal 2 3 3 2 2 4 2 3 3 2 2" xfId="31837" xr:uid="{00000000-0005-0000-0000-0000B7510000}"/>
    <cellStyle name="Normal 2 3 3 2 2 4 2 3 3 3" xfId="23691" xr:uid="{00000000-0005-0000-0000-0000B8510000}"/>
    <cellStyle name="Normal 2 3 3 2 2 4 2 3 4" xfId="10242" xr:uid="{00000000-0005-0000-0000-0000B9510000}"/>
    <cellStyle name="Normal 2 3 3 2 2 4 2 3 4 2" xfId="26538" xr:uid="{00000000-0005-0000-0000-0000BA510000}"/>
    <cellStyle name="Normal 2 3 3 2 2 4 2 3 5" xfId="18392" xr:uid="{00000000-0005-0000-0000-0000BB510000}"/>
    <cellStyle name="Normal 2 3 3 2 2 4 2 4" xfId="3433" xr:uid="{00000000-0005-0000-0000-0000BC510000}"/>
    <cellStyle name="Normal 2 3 3 2 2 4 2 4 2" xfId="11579" xr:uid="{00000000-0005-0000-0000-0000BD510000}"/>
    <cellStyle name="Normal 2 3 3 2 2 4 2 4 2 2" xfId="27875" xr:uid="{00000000-0005-0000-0000-0000BE510000}"/>
    <cellStyle name="Normal 2 3 3 2 2 4 2 4 3" xfId="19729" xr:uid="{00000000-0005-0000-0000-0000BF510000}"/>
    <cellStyle name="Normal 2 3 3 2 2 4 2 5" xfId="5985" xr:uid="{00000000-0005-0000-0000-0000C0510000}"/>
    <cellStyle name="Normal 2 3 3 2 2 4 2 5 2" xfId="14131" xr:uid="{00000000-0005-0000-0000-0000C1510000}"/>
    <cellStyle name="Normal 2 3 3 2 2 4 2 5 2 2" xfId="30427" xr:uid="{00000000-0005-0000-0000-0000C2510000}"/>
    <cellStyle name="Normal 2 3 3 2 2 4 2 5 3" xfId="22281" xr:uid="{00000000-0005-0000-0000-0000C3510000}"/>
    <cellStyle name="Normal 2 3 3 2 2 4 2 6" xfId="8832" xr:uid="{00000000-0005-0000-0000-0000C4510000}"/>
    <cellStyle name="Normal 2 3 3 2 2 4 2 6 2" xfId="25128" xr:uid="{00000000-0005-0000-0000-0000C5510000}"/>
    <cellStyle name="Normal 2 3 3 2 2 4 2 7" xfId="16982" xr:uid="{00000000-0005-0000-0000-0000C6510000}"/>
    <cellStyle name="Normal 2 3 3 2 2 4 3" xfId="1047" xr:uid="{00000000-0005-0000-0000-0000C7510000}"/>
    <cellStyle name="Normal 2 3 3 2 2 4 3 2" xfId="2457" xr:uid="{00000000-0005-0000-0000-0000C8510000}"/>
    <cellStyle name="Normal 2 3 3 2 2 4 3 2 2" xfId="4964" xr:uid="{00000000-0005-0000-0000-0000C9510000}"/>
    <cellStyle name="Normal 2 3 3 2 2 4 3 2 2 2" xfId="13110" xr:uid="{00000000-0005-0000-0000-0000CA510000}"/>
    <cellStyle name="Normal 2 3 3 2 2 4 3 2 2 2 2" xfId="29406" xr:uid="{00000000-0005-0000-0000-0000CB510000}"/>
    <cellStyle name="Normal 2 3 3 2 2 4 3 2 2 3" xfId="21260" xr:uid="{00000000-0005-0000-0000-0000CC510000}"/>
    <cellStyle name="Normal 2 3 3 2 2 4 3 2 3" xfId="7756" xr:uid="{00000000-0005-0000-0000-0000CD510000}"/>
    <cellStyle name="Normal 2 3 3 2 2 4 3 2 3 2" xfId="15902" xr:uid="{00000000-0005-0000-0000-0000CE510000}"/>
    <cellStyle name="Normal 2 3 3 2 2 4 3 2 3 2 2" xfId="32198" xr:uid="{00000000-0005-0000-0000-0000CF510000}"/>
    <cellStyle name="Normal 2 3 3 2 2 4 3 2 3 3" xfId="24052" xr:uid="{00000000-0005-0000-0000-0000D0510000}"/>
    <cellStyle name="Normal 2 3 3 2 2 4 3 2 4" xfId="10603" xr:uid="{00000000-0005-0000-0000-0000D1510000}"/>
    <cellStyle name="Normal 2 3 3 2 2 4 3 2 4 2" xfId="26899" xr:uid="{00000000-0005-0000-0000-0000D2510000}"/>
    <cellStyle name="Normal 2 3 3 2 2 4 3 2 5" xfId="18753" xr:uid="{00000000-0005-0000-0000-0000D3510000}"/>
    <cellStyle name="Normal 2 3 3 2 2 4 3 3" xfId="3746" xr:uid="{00000000-0005-0000-0000-0000D4510000}"/>
    <cellStyle name="Normal 2 3 3 2 2 4 3 3 2" xfId="11892" xr:uid="{00000000-0005-0000-0000-0000D5510000}"/>
    <cellStyle name="Normal 2 3 3 2 2 4 3 3 2 2" xfId="28188" xr:uid="{00000000-0005-0000-0000-0000D6510000}"/>
    <cellStyle name="Normal 2 3 3 2 2 4 3 3 3" xfId="20042" xr:uid="{00000000-0005-0000-0000-0000D7510000}"/>
    <cellStyle name="Normal 2 3 3 2 2 4 3 4" xfId="6346" xr:uid="{00000000-0005-0000-0000-0000D8510000}"/>
    <cellStyle name="Normal 2 3 3 2 2 4 3 4 2" xfId="14492" xr:uid="{00000000-0005-0000-0000-0000D9510000}"/>
    <cellStyle name="Normal 2 3 3 2 2 4 3 4 2 2" xfId="30788" xr:uid="{00000000-0005-0000-0000-0000DA510000}"/>
    <cellStyle name="Normal 2 3 3 2 2 4 3 4 3" xfId="22642" xr:uid="{00000000-0005-0000-0000-0000DB510000}"/>
    <cellStyle name="Normal 2 3 3 2 2 4 3 5" xfId="9193" xr:uid="{00000000-0005-0000-0000-0000DC510000}"/>
    <cellStyle name="Normal 2 3 3 2 2 4 3 5 2" xfId="25489" xr:uid="{00000000-0005-0000-0000-0000DD510000}"/>
    <cellStyle name="Normal 2 3 3 2 2 4 3 6" xfId="17343" xr:uid="{00000000-0005-0000-0000-0000DE510000}"/>
    <cellStyle name="Normal 2 3 3 2 2 4 4" xfId="1752" xr:uid="{00000000-0005-0000-0000-0000DF510000}"/>
    <cellStyle name="Normal 2 3 3 2 2 4 4 2" xfId="4355" xr:uid="{00000000-0005-0000-0000-0000E0510000}"/>
    <cellStyle name="Normal 2 3 3 2 2 4 4 2 2" xfId="12501" xr:uid="{00000000-0005-0000-0000-0000E1510000}"/>
    <cellStyle name="Normal 2 3 3 2 2 4 4 2 2 2" xfId="28797" xr:uid="{00000000-0005-0000-0000-0000E2510000}"/>
    <cellStyle name="Normal 2 3 3 2 2 4 4 2 3" xfId="20651" xr:uid="{00000000-0005-0000-0000-0000E3510000}"/>
    <cellStyle name="Normal 2 3 3 2 2 4 4 3" xfId="7051" xr:uid="{00000000-0005-0000-0000-0000E4510000}"/>
    <cellStyle name="Normal 2 3 3 2 2 4 4 3 2" xfId="15197" xr:uid="{00000000-0005-0000-0000-0000E5510000}"/>
    <cellStyle name="Normal 2 3 3 2 2 4 4 3 2 2" xfId="31493" xr:uid="{00000000-0005-0000-0000-0000E6510000}"/>
    <cellStyle name="Normal 2 3 3 2 2 4 4 3 3" xfId="23347" xr:uid="{00000000-0005-0000-0000-0000E7510000}"/>
    <cellStyle name="Normal 2 3 3 2 2 4 4 4" xfId="9898" xr:uid="{00000000-0005-0000-0000-0000E8510000}"/>
    <cellStyle name="Normal 2 3 3 2 2 4 4 4 2" xfId="26194" xr:uid="{00000000-0005-0000-0000-0000E9510000}"/>
    <cellStyle name="Normal 2 3 3 2 2 4 4 5" xfId="18048" xr:uid="{00000000-0005-0000-0000-0000EA510000}"/>
    <cellStyle name="Normal 2 3 3 2 2 4 5" xfId="3137" xr:uid="{00000000-0005-0000-0000-0000EB510000}"/>
    <cellStyle name="Normal 2 3 3 2 2 4 5 2" xfId="11283" xr:uid="{00000000-0005-0000-0000-0000EC510000}"/>
    <cellStyle name="Normal 2 3 3 2 2 4 5 2 2" xfId="27579" xr:uid="{00000000-0005-0000-0000-0000ED510000}"/>
    <cellStyle name="Normal 2 3 3 2 2 4 5 3" xfId="19433" xr:uid="{00000000-0005-0000-0000-0000EE510000}"/>
    <cellStyle name="Normal 2 3 3 2 2 4 6" xfId="5641" xr:uid="{00000000-0005-0000-0000-0000EF510000}"/>
    <cellStyle name="Normal 2 3 3 2 2 4 6 2" xfId="13787" xr:uid="{00000000-0005-0000-0000-0000F0510000}"/>
    <cellStyle name="Normal 2 3 3 2 2 4 6 2 2" xfId="30083" xr:uid="{00000000-0005-0000-0000-0000F1510000}"/>
    <cellStyle name="Normal 2 3 3 2 2 4 6 3" xfId="21937" xr:uid="{00000000-0005-0000-0000-0000F2510000}"/>
    <cellStyle name="Normal 2 3 3 2 2 4 7" xfId="8488" xr:uid="{00000000-0005-0000-0000-0000F3510000}"/>
    <cellStyle name="Normal 2 3 3 2 2 4 7 2" xfId="24784" xr:uid="{00000000-0005-0000-0000-0000F4510000}"/>
    <cellStyle name="Normal 2 3 3 2 2 4 8" xfId="16638" xr:uid="{00000000-0005-0000-0000-0000F5510000}"/>
    <cellStyle name="Normal 2 3 3 2 2 5" xfId="431" xr:uid="{00000000-0005-0000-0000-0000F6510000}"/>
    <cellStyle name="Normal 2 3 3 2 2 5 2" xfId="1137" xr:uid="{00000000-0005-0000-0000-0000F7510000}"/>
    <cellStyle name="Normal 2 3 3 2 2 5 2 2" xfId="2547" xr:uid="{00000000-0005-0000-0000-0000F8510000}"/>
    <cellStyle name="Normal 2 3 3 2 2 5 2 2 2" xfId="5038" xr:uid="{00000000-0005-0000-0000-0000F9510000}"/>
    <cellStyle name="Normal 2 3 3 2 2 5 2 2 2 2" xfId="13184" xr:uid="{00000000-0005-0000-0000-0000FA510000}"/>
    <cellStyle name="Normal 2 3 3 2 2 5 2 2 2 2 2" xfId="29480" xr:uid="{00000000-0005-0000-0000-0000FB510000}"/>
    <cellStyle name="Normal 2 3 3 2 2 5 2 2 2 3" xfId="21334" xr:uid="{00000000-0005-0000-0000-0000FC510000}"/>
    <cellStyle name="Normal 2 3 3 2 2 5 2 2 3" xfId="7846" xr:uid="{00000000-0005-0000-0000-0000FD510000}"/>
    <cellStyle name="Normal 2 3 3 2 2 5 2 2 3 2" xfId="15992" xr:uid="{00000000-0005-0000-0000-0000FE510000}"/>
    <cellStyle name="Normal 2 3 3 2 2 5 2 2 3 2 2" xfId="32288" xr:uid="{00000000-0005-0000-0000-0000FF510000}"/>
    <cellStyle name="Normal 2 3 3 2 2 5 2 2 3 3" xfId="24142" xr:uid="{00000000-0005-0000-0000-000000520000}"/>
    <cellStyle name="Normal 2 3 3 2 2 5 2 2 4" xfId="10693" xr:uid="{00000000-0005-0000-0000-000001520000}"/>
    <cellStyle name="Normal 2 3 3 2 2 5 2 2 4 2" xfId="26989" xr:uid="{00000000-0005-0000-0000-000002520000}"/>
    <cellStyle name="Normal 2 3 3 2 2 5 2 2 5" xfId="18843" xr:uid="{00000000-0005-0000-0000-000003520000}"/>
    <cellStyle name="Normal 2 3 3 2 2 5 2 3" xfId="3820" xr:uid="{00000000-0005-0000-0000-000004520000}"/>
    <cellStyle name="Normal 2 3 3 2 2 5 2 3 2" xfId="11966" xr:uid="{00000000-0005-0000-0000-000005520000}"/>
    <cellStyle name="Normal 2 3 3 2 2 5 2 3 2 2" xfId="28262" xr:uid="{00000000-0005-0000-0000-000006520000}"/>
    <cellStyle name="Normal 2 3 3 2 2 5 2 3 3" xfId="20116" xr:uid="{00000000-0005-0000-0000-000007520000}"/>
    <cellStyle name="Normal 2 3 3 2 2 5 2 4" xfId="6436" xr:uid="{00000000-0005-0000-0000-000008520000}"/>
    <cellStyle name="Normal 2 3 3 2 2 5 2 4 2" xfId="14582" xr:uid="{00000000-0005-0000-0000-000009520000}"/>
    <cellStyle name="Normal 2 3 3 2 2 5 2 4 2 2" xfId="30878" xr:uid="{00000000-0005-0000-0000-00000A520000}"/>
    <cellStyle name="Normal 2 3 3 2 2 5 2 4 3" xfId="22732" xr:uid="{00000000-0005-0000-0000-00000B520000}"/>
    <cellStyle name="Normal 2 3 3 2 2 5 2 5" xfId="9283" xr:uid="{00000000-0005-0000-0000-00000C520000}"/>
    <cellStyle name="Normal 2 3 3 2 2 5 2 5 2" xfId="25579" xr:uid="{00000000-0005-0000-0000-00000D520000}"/>
    <cellStyle name="Normal 2 3 3 2 2 5 2 6" xfId="17433" xr:uid="{00000000-0005-0000-0000-00000E520000}"/>
    <cellStyle name="Normal 2 3 3 2 2 5 3" xfId="1842" xr:uid="{00000000-0005-0000-0000-00000F520000}"/>
    <cellStyle name="Normal 2 3 3 2 2 5 3 2" xfId="4429" xr:uid="{00000000-0005-0000-0000-000010520000}"/>
    <cellStyle name="Normal 2 3 3 2 2 5 3 2 2" xfId="12575" xr:uid="{00000000-0005-0000-0000-000011520000}"/>
    <cellStyle name="Normal 2 3 3 2 2 5 3 2 2 2" xfId="28871" xr:uid="{00000000-0005-0000-0000-000012520000}"/>
    <cellStyle name="Normal 2 3 3 2 2 5 3 2 3" xfId="20725" xr:uid="{00000000-0005-0000-0000-000013520000}"/>
    <cellStyle name="Normal 2 3 3 2 2 5 3 3" xfId="7141" xr:uid="{00000000-0005-0000-0000-000014520000}"/>
    <cellStyle name="Normal 2 3 3 2 2 5 3 3 2" xfId="15287" xr:uid="{00000000-0005-0000-0000-000015520000}"/>
    <cellStyle name="Normal 2 3 3 2 2 5 3 3 2 2" xfId="31583" xr:uid="{00000000-0005-0000-0000-000016520000}"/>
    <cellStyle name="Normal 2 3 3 2 2 5 3 3 3" xfId="23437" xr:uid="{00000000-0005-0000-0000-000017520000}"/>
    <cellStyle name="Normal 2 3 3 2 2 5 3 4" xfId="9988" xr:uid="{00000000-0005-0000-0000-000018520000}"/>
    <cellStyle name="Normal 2 3 3 2 2 5 3 4 2" xfId="26284" xr:uid="{00000000-0005-0000-0000-000019520000}"/>
    <cellStyle name="Normal 2 3 3 2 2 5 3 5" xfId="18138" xr:uid="{00000000-0005-0000-0000-00001A520000}"/>
    <cellStyle name="Normal 2 3 3 2 2 5 4" xfId="3211" xr:uid="{00000000-0005-0000-0000-00001B520000}"/>
    <cellStyle name="Normal 2 3 3 2 2 5 4 2" xfId="11357" xr:uid="{00000000-0005-0000-0000-00001C520000}"/>
    <cellStyle name="Normal 2 3 3 2 2 5 4 2 2" xfId="27653" xr:uid="{00000000-0005-0000-0000-00001D520000}"/>
    <cellStyle name="Normal 2 3 3 2 2 5 4 3" xfId="19507" xr:uid="{00000000-0005-0000-0000-00001E520000}"/>
    <cellStyle name="Normal 2 3 3 2 2 5 5" xfId="5731" xr:uid="{00000000-0005-0000-0000-00001F520000}"/>
    <cellStyle name="Normal 2 3 3 2 2 5 5 2" xfId="13877" xr:uid="{00000000-0005-0000-0000-000020520000}"/>
    <cellStyle name="Normal 2 3 3 2 2 5 5 2 2" xfId="30173" xr:uid="{00000000-0005-0000-0000-000021520000}"/>
    <cellStyle name="Normal 2 3 3 2 2 5 5 3" xfId="22027" xr:uid="{00000000-0005-0000-0000-000022520000}"/>
    <cellStyle name="Normal 2 3 3 2 2 5 6" xfId="8578" xr:uid="{00000000-0005-0000-0000-000023520000}"/>
    <cellStyle name="Normal 2 3 3 2 2 5 6 2" xfId="24874" xr:uid="{00000000-0005-0000-0000-000024520000}"/>
    <cellStyle name="Normal 2 3 3 2 2 5 7" xfId="16728" xr:uid="{00000000-0005-0000-0000-000025520000}"/>
    <cellStyle name="Normal 2 3 3 2 2 6" xfId="793" xr:uid="{00000000-0005-0000-0000-000026520000}"/>
    <cellStyle name="Normal 2 3 3 2 2 6 2" xfId="2203" xr:uid="{00000000-0005-0000-0000-000027520000}"/>
    <cellStyle name="Normal 2 3 3 2 2 6 2 2" xfId="4742" xr:uid="{00000000-0005-0000-0000-000028520000}"/>
    <cellStyle name="Normal 2 3 3 2 2 6 2 2 2" xfId="12888" xr:uid="{00000000-0005-0000-0000-000029520000}"/>
    <cellStyle name="Normal 2 3 3 2 2 6 2 2 2 2" xfId="29184" xr:uid="{00000000-0005-0000-0000-00002A520000}"/>
    <cellStyle name="Normal 2 3 3 2 2 6 2 2 3" xfId="21038" xr:uid="{00000000-0005-0000-0000-00002B520000}"/>
    <cellStyle name="Normal 2 3 3 2 2 6 2 3" xfId="7502" xr:uid="{00000000-0005-0000-0000-00002C520000}"/>
    <cellStyle name="Normal 2 3 3 2 2 6 2 3 2" xfId="15648" xr:uid="{00000000-0005-0000-0000-00002D520000}"/>
    <cellStyle name="Normal 2 3 3 2 2 6 2 3 2 2" xfId="31944" xr:uid="{00000000-0005-0000-0000-00002E520000}"/>
    <cellStyle name="Normal 2 3 3 2 2 6 2 3 3" xfId="23798" xr:uid="{00000000-0005-0000-0000-00002F520000}"/>
    <cellStyle name="Normal 2 3 3 2 2 6 2 4" xfId="10349" xr:uid="{00000000-0005-0000-0000-000030520000}"/>
    <cellStyle name="Normal 2 3 3 2 2 6 2 4 2" xfId="26645" xr:uid="{00000000-0005-0000-0000-000031520000}"/>
    <cellStyle name="Normal 2 3 3 2 2 6 2 5" xfId="18499" xr:uid="{00000000-0005-0000-0000-000032520000}"/>
    <cellStyle name="Normal 2 3 3 2 2 6 3" xfId="3524" xr:uid="{00000000-0005-0000-0000-000033520000}"/>
    <cellStyle name="Normal 2 3 3 2 2 6 3 2" xfId="11670" xr:uid="{00000000-0005-0000-0000-000034520000}"/>
    <cellStyle name="Normal 2 3 3 2 2 6 3 2 2" xfId="27966" xr:uid="{00000000-0005-0000-0000-000035520000}"/>
    <cellStyle name="Normal 2 3 3 2 2 6 3 3" xfId="19820" xr:uid="{00000000-0005-0000-0000-000036520000}"/>
    <cellStyle name="Normal 2 3 3 2 2 6 4" xfId="6092" xr:uid="{00000000-0005-0000-0000-000037520000}"/>
    <cellStyle name="Normal 2 3 3 2 2 6 4 2" xfId="14238" xr:uid="{00000000-0005-0000-0000-000038520000}"/>
    <cellStyle name="Normal 2 3 3 2 2 6 4 2 2" xfId="30534" xr:uid="{00000000-0005-0000-0000-000039520000}"/>
    <cellStyle name="Normal 2 3 3 2 2 6 4 3" xfId="22388" xr:uid="{00000000-0005-0000-0000-00003A520000}"/>
    <cellStyle name="Normal 2 3 3 2 2 6 5" xfId="8939" xr:uid="{00000000-0005-0000-0000-00003B520000}"/>
    <cellStyle name="Normal 2 3 3 2 2 6 5 2" xfId="25235" xr:uid="{00000000-0005-0000-0000-00003C520000}"/>
    <cellStyle name="Normal 2 3 3 2 2 6 6" xfId="17089" xr:uid="{00000000-0005-0000-0000-00003D520000}"/>
    <cellStyle name="Normal 2 3 3 2 2 7" xfId="1498" xr:uid="{00000000-0005-0000-0000-00003E520000}"/>
    <cellStyle name="Normal 2 3 3 2 2 7 2" xfId="4133" xr:uid="{00000000-0005-0000-0000-00003F520000}"/>
    <cellStyle name="Normal 2 3 3 2 2 7 2 2" xfId="12279" xr:uid="{00000000-0005-0000-0000-000040520000}"/>
    <cellStyle name="Normal 2 3 3 2 2 7 2 2 2" xfId="28575" xr:uid="{00000000-0005-0000-0000-000041520000}"/>
    <cellStyle name="Normal 2 3 3 2 2 7 2 3" xfId="20429" xr:uid="{00000000-0005-0000-0000-000042520000}"/>
    <cellStyle name="Normal 2 3 3 2 2 7 3" xfId="6797" xr:uid="{00000000-0005-0000-0000-000043520000}"/>
    <cellStyle name="Normal 2 3 3 2 2 7 3 2" xfId="14943" xr:uid="{00000000-0005-0000-0000-000044520000}"/>
    <cellStyle name="Normal 2 3 3 2 2 7 3 2 2" xfId="31239" xr:uid="{00000000-0005-0000-0000-000045520000}"/>
    <cellStyle name="Normal 2 3 3 2 2 7 3 3" xfId="23093" xr:uid="{00000000-0005-0000-0000-000046520000}"/>
    <cellStyle name="Normal 2 3 3 2 2 7 4" xfId="9644" xr:uid="{00000000-0005-0000-0000-000047520000}"/>
    <cellStyle name="Normal 2 3 3 2 2 7 4 2" xfId="25940" xr:uid="{00000000-0005-0000-0000-000048520000}"/>
    <cellStyle name="Normal 2 3 3 2 2 7 5" xfId="17794" xr:uid="{00000000-0005-0000-0000-000049520000}"/>
    <cellStyle name="Normal 2 3 3 2 2 8" xfId="2915" xr:uid="{00000000-0005-0000-0000-00004A520000}"/>
    <cellStyle name="Normal 2 3 3 2 2 8 2" xfId="11061" xr:uid="{00000000-0005-0000-0000-00004B520000}"/>
    <cellStyle name="Normal 2 3 3 2 2 8 2 2" xfId="27357" xr:uid="{00000000-0005-0000-0000-00004C520000}"/>
    <cellStyle name="Normal 2 3 3 2 2 8 3" xfId="19211" xr:uid="{00000000-0005-0000-0000-00004D520000}"/>
    <cellStyle name="Normal 2 3 3 2 2 9" xfId="5387" xr:uid="{00000000-0005-0000-0000-00004E520000}"/>
    <cellStyle name="Normal 2 3 3 2 2 9 2" xfId="13533" xr:uid="{00000000-0005-0000-0000-00004F520000}"/>
    <cellStyle name="Normal 2 3 3 2 2 9 2 2" xfId="29829" xr:uid="{00000000-0005-0000-0000-000050520000}"/>
    <cellStyle name="Normal 2 3 3 2 2 9 3" xfId="21683" xr:uid="{00000000-0005-0000-0000-000051520000}"/>
    <cellStyle name="Normal 2 3 3 2 3" xfId="133" xr:uid="{00000000-0005-0000-0000-000052520000}"/>
    <cellStyle name="Normal 2 3 3 2 3 2" xfId="477" xr:uid="{00000000-0005-0000-0000-000053520000}"/>
    <cellStyle name="Normal 2 3 3 2 3 2 2" xfId="1183" xr:uid="{00000000-0005-0000-0000-000054520000}"/>
    <cellStyle name="Normal 2 3 3 2 3 2 2 2" xfId="2593" xr:uid="{00000000-0005-0000-0000-000055520000}"/>
    <cellStyle name="Normal 2 3 3 2 3 2 2 2 2" xfId="5076" xr:uid="{00000000-0005-0000-0000-000056520000}"/>
    <cellStyle name="Normal 2 3 3 2 3 2 2 2 2 2" xfId="13222" xr:uid="{00000000-0005-0000-0000-000057520000}"/>
    <cellStyle name="Normal 2 3 3 2 3 2 2 2 2 2 2" xfId="29518" xr:uid="{00000000-0005-0000-0000-000058520000}"/>
    <cellStyle name="Normal 2 3 3 2 3 2 2 2 2 3" xfId="21372" xr:uid="{00000000-0005-0000-0000-000059520000}"/>
    <cellStyle name="Normal 2 3 3 2 3 2 2 2 3" xfId="7892" xr:uid="{00000000-0005-0000-0000-00005A520000}"/>
    <cellStyle name="Normal 2 3 3 2 3 2 2 2 3 2" xfId="16038" xr:uid="{00000000-0005-0000-0000-00005B520000}"/>
    <cellStyle name="Normal 2 3 3 2 3 2 2 2 3 2 2" xfId="32334" xr:uid="{00000000-0005-0000-0000-00005C520000}"/>
    <cellStyle name="Normal 2 3 3 2 3 2 2 2 3 3" xfId="24188" xr:uid="{00000000-0005-0000-0000-00005D520000}"/>
    <cellStyle name="Normal 2 3 3 2 3 2 2 2 4" xfId="10739" xr:uid="{00000000-0005-0000-0000-00005E520000}"/>
    <cellStyle name="Normal 2 3 3 2 3 2 2 2 4 2" xfId="27035" xr:uid="{00000000-0005-0000-0000-00005F520000}"/>
    <cellStyle name="Normal 2 3 3 2 3 2 2 2 5" xfId="18889" xr:uid="{00000000-0005-0000-0000-000060520000}"/>
    <cellStyle name="Normal 2 3 3 2 3 2 2 3" xfId="3858" xr:uid="{00000000-0005-0000-0000-000061520000}"/>
    <cellStyle name="Normal 2 3 3 2 3 2 2 3 2" xfId="12004" xr:uid="{00000000-0005-0000-0000-000062520000}"/>
    <cellStyle name="Normal 2 3 3 2 3 2 2 3 2 2" xfId="28300" xr:uid="{00000000-0005-0000-0000-000063520000}"/>
    <cellStyle name="Normal 2 3 3 2 3 2 2 3 3" xfId="20154" xr:uid="{00000000-0005-0000-0000-000064520000}"/>
    <cellStyle name="Normal 2 3 3 2 3 2 2 4" xfId="6482" xr:uid="{00000000-0005-0000-0000-000065520000}"/>
    <cellStyle name="Normal 2 3 3 2 3 2 2 4 2" xfId="14628" xr:uid="{00000000-0005-0000-0000-000066520000}"/>
    <cellStyle name="Normal 2 3 3 2 3 2 2 4 2 2" xfId="30924" xr:uid="{00000000-0005-0000-0000-000067520000}"/>
    <cellStyle name="Normal 2 3 3 2 3 2 2 4 3" xfId="22778" xr:uid="{00000000-0005-0000-0000-000068520000}"/>
    <cellStyle name="Normal 2 3 3 2 3 2 2 5" xfId="9329" xr:uid="{00000000-0005-0000-0000-000069520000}"/>
    <cellStyle name="Normal 2 3 3 2 3 2 2 5 2" xfId="25625" xr:uid="{00000000-0005-0000-0000-00006A520000}"/>
    <cellStyle name="Normal 2 3 3 2 3 2 2 6" xfId="17479" xr:uid="{00000000-0005-0000-0000-00006B520000}"/>
    <cellStyle name="Normal 2 3 3 2 3 2 3" xfId="1888" xr:uid="{00000000-0005-0000-0000-00006C520000}"/>
    <cellStyle name="Normal 2 3 3 2 3 2 3 2" xfId="4467" xr:uid="{00000000-0005-0000-0000-00006D520000}"/>
    <cellStyle name="Normal 2 3 3 2 3 2 3 2 2" xfId="12613" xr:uid="{00000000-0005-0000-0000-00006E520000}"/>
    <cellStyle name="Normal 2 3 3 2 3 2 3 2 2 2" xfId="28909" xr:uid="{00000000-0005-0000-0000-00006F520000}"/>
    <cellStyle name="Normal 2 3 3 2 3 2 3 2 3" xfId="20763" xr:uid="{00000000-0005-0000-0000-000070520000}"/>
    <cellStyle name="Normal 2 3 3 2 3 2 3 3" xfId="7187" xr:uid="{00000000-0005-0000-0000-000071520000}"/>
    <cellStyle name="Normal 2 3 3 2 3 2 3 3 2" xfId="15333" xr:uid="{00000000-0005-0000-0000-000072520000}"/>
    <cellStyle name="Normal 2 3 3 2 3 2 3 3 2 2" xfId="31629" xr:uid="{00000000-0005-0000-0000-000073520000}"/>
    <cellStyle name="Normal 2 3 3 2 3 2 3 3 3" xfId="23483" xr:uid="{00000000-0005-0000-0000-000074520000}"/>
    <cellStyle name="Normal 2 3 3 2 3 2 3 4" xfId="10034" xr:uid="{00000000-0005-0000-0000-000075520000}"/>
    <cellStyle name="Normal 2 3 3 2 3 2 3 4 2" xfId="26330" xr:uid="{00000000-0005-0000-0000-000076520000}"/>
    <cellStyle name="Normal 2 3 3 2 3 2 3 5" xfId="18184" xr:uid="{00000000-0005-0000-0000-000077520000}"/>
    <cellStyle name="Normal 2 3 3 2 3 2 4" xfId="3249" xr:uid="{00000000-0005-0000-0000-000078520000}"/>
    <cellStyle name="Normal 2 3 3 2 3 2 4 2" xfId="11395" xr:uid="{00000000-0005-0000-0000-000079520000}"/>
    <cellStyle name="Normal 2 3 3 2 3 2 4 2 2" xfId="27691" xr:uid="{00000000-0005-0000-0000-00007A520000}"/>
    <cellStyle name="Normal 2 3 3 2 3 2 4 3" xfId="19545" xr:uid="{00000000-0005-0000-0000-00007B520000}"/>
    <cellStyle name="Normal 2 3 3 2 3 2 5" xfId="5777" xr:uid="{00000000-0005-0000-0000-00007C520000}"/>
    <cellStyle name="Normal 2 3 3 2 3 2 5 2" xfId="13923" xr:uid="{00000000-0005-0000-0000-00007D520000}"/>
    <cellStyle name="Normal 2 3 3 2 3 2 5 2 2" xfId="30219" xr:uid="{00000000-0005-0000-0000-00007E520000}"/>
    <cellStyle name="Normal 2 3 3 2 3 2 5 3" xfId="22073" xr:uid="{00000000-0005-0000-0000-00007F520000}"/>
    <cellStyle name="Normal 2 3 3 2 3 2 6" xfId="8624" xr:uid="{00000000-0005-0000-0000-000080520000}"/>
    <cellStyle name="Normal 2 3 3 2 3 2 6 2" xfId="24920" xr:uid="{00000000-0005-0000-0000-000081520000}"/>
    <cellStyle name="Normal 2 3 3 2 3 2 7" xfId="16774" xr:uid="{00000000-0005-0000-0000-000082520000}"/>
    <cellStyle name="Normal 2 3 3 2 3 3" xfId="839" xr:uid="{00000000-0005-0000-0000-000083520000}"/>
    <cellStyle name="Normal 2 3 3 2 3 3 2" xfId="2249" xr:uid="{00000000-0005-0000-0000-000084520000}"/>
    <cellStyle name="Normal 2 3 3 2 3 3 2 2" xfId="4780" xr:uid="{00000000-0005-0000-0000-000085520000}"/>
    <cellStyle name="Normal 2 3 3 2 3 3 2 2 2" xfId="12926" xr:uid="{00000000-0005-0000-0000-000086520000}"/>
    <cellStyle name="Normal 2 3 3 2 3 3 2 2 2 2" xfId="29222" xr:uid="{00000000-0005-0000-0000-000087520000}"/>
    <cellStyle name="Normal 2 3 3 2 3 3 2 2 3" xfId="21076" xr:uid="{00000000-0005-0000-0000-000088520000}"/>
    <cellStyle name="Normal 2 3 3 2 3 3 2 3" xfId="7548" xr:uid="{00000000-0005-0000-0000-000089520000}"/>
    <cellStyle name="Normal 2 3 3 2 3 3 2 3 2" xfId="15694" xr:uid="{00000000-0005-0000-0000-00008A520000}"/>
    <cellStyle name="Normal 2 3 3 2 3 3 2 3 2 2" xfId="31990" xr:uid="{00000000-0005-0000-0000-00008B520000}"/>
    <cellStyle name="Normal 2 3 3 2 3 3 2 3 3" xfId="23844" xr:uid="{00000000-0005-0000-0000-00008C520000}"/>
    <cellStyle name="Normal 2 3 3 2 3 3 2 4" xfId="10395" xr:uid="{00000000-0005-0000-0000-00008D520000}"/>
    <cellStyle name="Normal 2 3 3 2 3 3 2 4 2" xfId="26691" xr:uid="{00000000-0005-0000-0000-00008E520000}"/>
    <cellStyle name="Normal 2 3 3 2 3 3 2 5" xfId="18545" xr:uid="{00000000-0005-0000-0000-00008F520000}"/>
    <cellStyle name="Normal 2 3 3 2 3 3 3" xfId="3562" xr:uid="{00000000-0005-0000-0000-000090520000}"/>
    <cellStyle name="Normal 2 3 3 2 3 3 3 2" xfId="11708" xr:uid="{00000000-0005-0000-0000-000091520000}"/>
    <cellStyle name="Normal 2 3 3 2 3 3 3 2 2" xfId="28004" xr:uid="{00000000-0005-0000-0000-000092520000}"/>
    <cellStyle name="Normal 2 3 3 2 3 3 3 3" xfId="19858" xr:uid="{00000000-0005-0000-0000-000093520000}"/>
    <cellStyle name="Normal 2 3 3 2 3 3 4" xfId="6138" xr:uid="{00000000-0005-0000-0000-000094520000}"/>
    <cellStyle name="Normal 2 3 3 2 3 3 4 2" xfId="14284" xr:uid="{00000000-0005-0000-0000-000095520000}"/>
    <cellStyle name="Normal 2 3 3 2 3 3 4 2 2" xfId="30580" xr:uid="{00000000-0005-0000-0000-000096520000}"/>
    <cellStyle name="Normal 2 3 3 2 3 3 4 3" xfId="22434" xr:uid="{00000000-0005-0000-0000-000097520000}"/>
    <cellStyle name="Normal 2 3 3 2 3 3 5" xfId="8985" xr:uid="{00000000-0005-0000-0000-000098520000}"/>
    <cellStyle name="Normal 2 3 3 2 3 3 5 2" xfId="25281" xr:uid="{00000000-0005-0000-0000-000099520000}"/>
    <cellStyle name="Normal 2 3 3 2 3 3 6" xfId="17135" xr:uid="{00000000-0005-0000-0000-00009A520000}"/>
    <cellStyle name="Normal 2 3 3 2 3 4" xfId="1544" xr:uid="{00000000-0005-0000-0000-00009B520000}"/>
    <cellStyle name="Normal 2 3 3 2 3 4 2" xfId="4171" xr:uid="{00000000-0005-0000-0000-00009C520000}"/>
    <cellStyle name="Normal 2 3 3 2 3 4 2 2" xfId="12317" xr:uid="{00000000-0005-0000-0000-00009D520000}"/>
    <cellStyle name="Normal 2 3 3 2 3 4 2 2 2" xfId="28613" xr:uid="{00000000-0005-0000-0000-00009E520000}"/>
    <cellStyle name="Normal 2 3 3 2 3 4 2 3" xfId="20467" xr:uid="{00000000-0005-0000-0000-00009F520000}"/>
    <cellStyle name="Normal 2 3 3 2 3 4 3" xfId="6843" xr:uid="{00000000-0005-0000-0000-0000A0520000}"/>
    <cellStyle name="Normal 2 3 3 2 3 4 3 2" xfId="14989" xr:uid="{00000000-0005-0000-0000-0000A1520000}"/>
    <cellStyle name="Normal 2 3 3 2 3 4 3 2 2" xfId="31285" xr:uid="{00000000-0005-0000-0000-0000A2520000}"/>
    <cellStyle name="Normal 2 3 3 2 3 4 3 3" xfId="23139" xr:uid="{00000000-0005-0000-0000-0000A3520000}"/>
    <cellStyle name="Normal 2 3 3 2 3 4 4" xfId="9690" xr:uid="{00000000-0005-0000-0000-0000A4520000}"/>
    <cellStyle name="Normal 2 3 3 2 3 4 4 2" xfId="25986" xr:uid="{00000000-0005-0000-0000-0000A5520000}"/>
    <cellStyle name="Normal 2 3 3 2 3 4 5" xfId="17840" xr:uid="{00000000-0005-0000-0000-0000A6520000}"/>
    <cellStyle name="Normal 2 3 3 2 3 5" xfId="2953" xr:uid="{00000000-0005-0000-0000-0000A7520000}"/>
    <cellStyle name="Normal 2 3 3 2 3 5 2" xfId="11099" xr:uid="{00000000-0005-0000-0000-0000A8520000}"/>
    <cellStyle name="Normal 2 3 3 2 3 5 2 2" xfId="27395" xr:uid="{00000000-0005-0000-0000-0000A9520000}"/>
    <cellStyle name="Normal 2 3 3 2 3 5 3" xfId="19249" xr:uid="{00000000-0005-0000-0000-0000AA520000}"/>
    <cellStyle name="Normal 2 3 3 2 3 6" xfId="5433" xr:uid="{00000000-0005-0000-0000-0000AB520000}"/>
    <cellStyle name="Normal 2 3 3 2 3 6 2" xfId="13579" xr:uid="{00000000-0005-0000-0000-0000AC520000}"/>
    <cellStyle name="Normal 2 3 3 2 3 6 2 2" xfId="29875" xr:uid="{00000000-0005-0000-0000-0000AD520000}"/>
    <cellStyle name="Normal 2 3 3 2 3 6 3" xfId="21729" xr:uid="{00000000-0005-0000-0000-0000AE520000}"/>
    <cellStyle name="Normal 2 3 3 2 3 7" xfId="8280" xr:uid="{00000000-0005-0000-0000-0000AF520000}"/>
    <cellStyle name="Normal 2 3 3 2 3 7 2" xfId="24576" xr:uid="{00000000-0005-0000-0000-0000B0520000}"/>
    <cellStyle name="Normal 2 3 3 2 3 8" xfId="16430" xr:uid="{00000000-0005-0000-0000-0000B1520000}"/>
    <cellStyle name="Normal 2 3 3 2 4" xfId="216" xr:uid="{00000000-0005-0000-0000-0000B2520000}"/>
    <cellStyle name="Normal 2 3 3 2 4 2" xfId="560" xr:uid="{00000000-0005-0000-0000-0000B3520000}"/>
    <cellStyle name="Normal 2 3 3 2 4 2 2" xfId="1266" xr:uid="{00000000-0005-0000-0000-0000B4520000}"/>
    <cellStyle name="Normal 2 3 3 2 4 2 2 2" xfId="2676" xr:uid="{00000000-0005-0000-0000-0000B5520000}"/>
    <cellStyle name="Normal 2 3 3 2 4 2 2 2 2" xfId="5150" xr:uid="{00000000-0005-0000-0000-0000B6520000}"/>
    <cellStyle name="Normal 2 3 3 2 4 2 2 2 2 2" xfId="13296" xr:uid="{00000000-0005-0000-0000-0000B7520000}"/>
    <cellStyle name="Normal 2 3 3 2 4 2 2 2 2 2 2" xfId="29592" xr:uid="{00000000-0005-0000-0000-0000B8520000}"/>
    <cellStyle name="Normal 2 3 3 2 4 2 2 2 2 3" xfId="21446" xr:uid="{00000000-0005-0000-0000-0000B9520000}"/>
    <cellStyle name="Normal 2 3 3 2 4 2 2 2 3" xfId="7975" xr:uid="{00000000-0005-0000-0000-0000BA520000}"/>
    <cellStyle name="Normal 2 3 3 2 4 2 2 2 3 2" xfId="16121" xr:uid="{00000000-0005-0000-0000-0000BB520000}"/>
    <cellStyle name="Normal 2 3 3 2 4 2 2 2 3 2 2" xfId="32417" xr:uid="{00000000-0005-0000-0000-0000BC520000}"/>
    <cellStyle name="Normal 2 3 3 2 4 2 2 2 3 3" xfId="24271" xr:uid="{00000000-0005-0000-0000-0000BD520000}"/>
    <cellStyle name="Normal 2 3 3 2 4 2 2 2 4" xfId="10822" xr:uid="{00000000-0005-0000-0000-0000BE520000}"/>
    <cellStyle name="Normal 2 3 3 2 4 2 2 2 4 2" xfId="27118" xr:uid="{00000000-0005-0000-0000-0000BF520000}"/>
    <cellStyle name="Normal 2 3 3 2 4 2 2 2 5" xfId="18972" xr:uid="{00000000-0005-0000-0000-0000C0520000}"/>
    <cellStyle name="Normal 2 3 3 2 4 2 2 3" xfId="3932" xr:uid="{00000000-0005-0000-0000-0000C1520000}"/>
    <cellStyle name="Normal 2 3 3 2 4 2 2 3 2" xfId="12078" xr:uid="{00000000-0005-0000-0000-0000C2520000}"/>
    <cellStyle name="Normal 2 3 3 2 4 2 2 3 2 2" xfId="28374" xr:uid="{00000000-0005-0000-0000-0000C3520000}"/>
    <cellStyle name="Normal 2 3 3 2 4 2 2 3 3" xfId="20228" xr:uid="{00000000-0005-0000-0000-0000C4520000}"/>
    <cellStyle name="Normal 2 3 3 2 4 2 2 4" xfId="6565" xr:uid="{00000000-0005-0000-0000-0000C5520000}"/>
    <cellStyle name="Normal 2 3 3 2 4 2 2 4 2" xfId="14711" xr:uid="{00000000-0005-0000-0000-0000C6520000}"/>
    <cellStyle name="Normal 2 3 3 2 4 2 2 4 2 2" xfId="31007" xr:uid="{00000000-0005-0000-0000-0000C7520000}"/>
    <cellStyle name="Normal 2 3 3 2 4 2 2 4 3" xfId="22861" xr:uid="{00000000-0005-0000-0000-0000C8520000}"/>
    <cellStyle name="Normal 2 3 3 2 4 2 2 5" xfId="9412" xr:uid="{00000000-0005-0000-0000-0000C9520000}"/>
    <cellStyle name="Normal 2 3 3 2 4 2 2 5 2" xfId="25708" xr:uid="{00000000-0005-0000-0000-0000CA520000}"/>
    <cellStyle name="Normal 2 3 3 2 4 2 2 6" xfId="17562" xr:uid="{00000000-0005-0000-0000-0000CB520000}"/>
    <cellStyle name="Normal 2 3 3 2 4 2 3" xfId="1971" xr:uid="{00000000-0005-0000-0000-0000CC520000}"/>
    <cellStyle name="Normal 2 3 3 2 4 2 3 2" xfId="4541" xr:uid="{00000000-0005-0000-0000-0000CD520000}"/>
    <cellStyle name="Normal 2 3 3 2 4 2 3 2 2" xfId="12687" xr:uid="{00000000-0005-0000-0000-0000CE520000}"/>
    <cellStyle name="Normal 2 3 3 2 4 2 3 2 2 2" xfId="28983" xr:uid="{00000000-0005-0000-0000-0000CF520000}"/>
    <cellStyle name="Normal 2 3 3 2 4 2 3 2 3" xfId="20837" xr:uid="{00000000-0005-0000-0000-0000D0520000}"/>
    <cellStyle name="Normal 2 3 3 2 4 2 3 3" xfId="7270" xr:uid="{00000000-0005-0000-0000-0000D1520000}"/>
    <cellStyle name="Normal 2 3 3 2 4 2 3 3 2" xfId="15416" xr:uid="{00000000-0005-0000-0000-0000D2520000}"/>
    <cellStyle name="Normal 2 3 3 2 4 2 3 3 2 2" xfId="31712" xr:uid="{00000000-0005-0000-0000-0000D3520000}"/>
    <cellStyle name="Normal 2 3 3 2 4 2 3 3 3" xfId="23566" xr:uid="{00000000-0005-0000-0000-0000D4520000}"/>
    <cellStyle name="Normal 2 3 3 2 4 2 3 4" xfId="10117" xr:uid="{00000000-0005-0000-0000-0000D5520000}"/>
    <cellStyle name="Normal 2 3 3 2 4 2 3 4 2" xfId="26413" xr:uid="{00000000-0005-0000-0000-0000D6520000}"/>
    <cellStyle name="Normal 2 3 3 2 4 2 3 5" xfId="18267" xr:uid="{00000000-0005-0000-0000-0000D7520000}"/>
    <cellStyle name="Normal 2 3 3 2 4 2 4" xfId="3323" xr:uid="{00000000-0005-0000-0000-0000D8520000}"/>
    <cellStyle name="Normal 2 3 3 2 4 2 4 2" xfId="11469" xr:uid="{00000000-0005-0000-0000-0000D9520000}"/>
    <cellStyle name="Normal 2 3 3 2 4 2 4 2 2" xfId="27765" xr:uid="{00000000-0005-0000-0000-0000DA520000}"/>
    <cellStyle name="Normal 2 3 3 2 4 2 4 3" xfId="19619" xr:uid="{00000000-0005-0000-0000-0000DB520000}"/>
    <cellStyle name="Normal 2 3 3 2 4 2 5" xfId="5860" xr:uid="{00000000-0005-0000-0000-0000DC520000}"/>
    <cellStyle name="Normal 2 3 3 2 4 2 5 2" xfId="14006" xr:uid="{00000000-0005-0000-0000-0000DD520000}"/>
    <cellStyle name="Normal 2 3 3 2 4 2 5 2 2" xfId="30302" xr:uid="{00000000-0005-0000-0000-0000DE520000}"/>
    <cellStyle name="Normal 2 3 3 2 4 2 5 3" xfId="22156" xr:uid="{00000000-0005-0000-0000-0000DF520000}"/>
    <cellStyle name="Normal 2 3 3 2 4 2 6" xfId="8707" xr:uid="{00000000-0005-0000-0000-0000E0520000}"/>
    <cellStyle name="Normal 2 3 3 2 4 2 6 2" xfId="25003" xr:uid="{00000000-0005-0000-0000-0000E1520000}"/>
    <cellStyle name="Normal 2 3 3 2 4 2 7" xfId="16857" xr:uid="{00000000-0005-0000-0000-0000E2520000}"/>
    <cellStyle name="Normal 2 3 3 2 4 3" xfId="922" xr:uid="{00000000-0005-0000-0000-0000E3520000}"/>
    <cellStyle name="Normal 2 3 3 2 4 3 2" xfId="2332" xr:uid="{00000000-0005-0000-0000-0000E4520000}"/>
    <cellStyle name="Normal 2 3 3 2 4 3 2 2" xfId="4854" xr:uid="{00000000-0005-0000-0000-0000E5520000}"/>
    <cellStyle name="Normal 2 3 3 2 4 3 2 2 2" xfId="13000" xr:uid="{00000000-0005-0000-0000-0000E6520000}"/>
    <cellStyle name="Normal 2 3 3 2 4 3 2 2 2 2" xfId="29296" xr:uid="{00000000-0005-0000-0000-0000E7520000}"/>
    <cellStyle name="Normal 2 3 3 2 4 3 2 2 3" xfId="21150" xr:uid="{00000000-0005-0000-0000-0000E8520000}"/>
    <cellStyle name="Normal 2 3 3 2 4 3 2 3" xfId="7631" xr:uid="{00000000-0005-0000-0000-0000E9520000}"/>
    <cellStyle name="Normal 2 3 3 2 4 3 2 3 2" xfId="15777" xr:uid="{00000000-0005-0000-0000-0000EA520000}"/>
    <cellStyle name="Normal 2 3 3 2 4 3 2 3 2 2" xfId="32073" xr:uid="{00000000-0005-0000-0000-0000EB520000}"/>
    <cellStyle name="Normal 2 3 3 2 4 3 2 3 3" xfId="23927" xr:uid="{00000000-0005-0000-0000-0000EC520000}"/>
    <cellStyle name="Normal 2 3 3 2 4 3 2 4" xfId="10478" xr:uid="{00000000-0005-0000-0000-0000ED520000}"/>
    <cellStyle name="Normal 2 3 3 2 4 3 2 4 2" xfId="26774" xr:uid="{00000000-0005-0000-0000-0000EE520000}"/>
    <cellStyle name="Normal 2 3 3 2 4 3 2 5" xfId="18628" xr:uid="{00000000-0005-0000-0000-0000EF520000}"/>
    <cellStyle name="Normal 2 3 3 2 4 3 3" xfId="3636" xr:uid="{00000000-0005-0000-0000-0000F0520000}"/>
    <cellStyle name="Normal 2 3 3 2 4 3 3 2" xfId="11782" xr:uid="{00000000-0005-0000-0000-0000F1520000}"/>
    <cellStyle name="Normal 2 3 3 2 4 3 3 2 2" xfId="28078" xr:uid="{00000000-0005-0000-0000-0000F2520000}"/>
    <cellStyle name="Normal 2 3 3 2 4 3 3 3" xfId="19932" xr:uid="{00000000-0005-0000-0000-0000F3520000}"/>
    <cellStyle name="Normal 2 3 3 2 4 3 4" xfId="6221" xr:uid="{00000000-0005-0000-0000-0000F4520000}"/>
    <cellStyle name="Normal 2 3 3 2 4 3 4 2" xfId="14367" xr:uid="{00000000-0005-0000-0000-0000F5520000}"/>
    <cellStyle name="Normal 2 3 3 2 4 3 4 2 2" xfId="30663" xr:uid="{00000000-0005-0000-0000-0000F6520000}"/>
    <cellStyle name="Normal 2 3 3 2 4 3 4 3" xfId="22517" xr:uid="{00000000-0005-0000-0000-0000F7520000}"/>
    <cellStyle name="Normal 2 3 3 2 4 3 5" xfId="9068" xr:uid="{00000000-0005-0000-0000-0000F8520000}"/>
    <cellStyle name="Normal 2 3 3 2 4 3 5 2" xfId="25364" xr:uid="{00000000-0005-0000-0000-0000F9520000}"/>
    <cellStyle name="Normal 2 3 3 2 4 3 6" xfId="17218" xr:uid="{00000000-0005-0000-0000-0000FA520000}"/>
    <cellStyle name="Normal 2 3 3 2 4 4" xfId="1627" xr:uid="{00000000-0005-0000-0000-0000FB520000}"/>
    <cellStyle name="Normal 2 3 3 2 4 4 2" xfId="4245" xr:uid="{00000000-0005-0000-0000-0000FC520000}"/>
    <cellStyle name="Normal 2 3 3 2 4 4 2 2" xfId="12391" xr:uid="{00000000-0005-0000-0000-0000FD520000}"/>
    <cellStyle name="Normal 2 3 3 2 4 4 2 2 2" xfId="28687" xr:uid="{00000000-0005-0000-0000-0000FE520000}"/>
    <cellStyle name="Normal 2 3 3 2 4 4 2 3" xfId="20541" xr:uid="{00000000-0005-0000-0000-0000FF520000}"/>
    <cellStyle name="Normal 2 3 3 2 4 4 3" xfId="6926" xr:uid="{00000000-0005-0000-0000-000000530000}"/>
    <cellStyle name="Normal 2 3 3 2 4 4 3 2" xfId="15072" xr:uid="{00000000-0005-0000-0000-000001530000}"/>
    <cellStyle name="Normal 2 3 3 2 4 4 3 2 2" xfId="31368" xr:uid="{00000000-0005-0000-0000-000002530000}"/>
    <cellStyle name="Normal 2 3 3 2 4 4 3 3" xfId="23222" xr:uid="{00000000-0005-0000-0000-000003530000}"/>
    <cellStyle name="Normal 2 3 3 2 4 4 4" xfId="9773" xr:uid="{00000000-0005-0000-0000-000004530000}"/>
    <cellStyle name="Normal 2 3 3 2 4 4 4 2" xfId="26069" xr:uid="{00000000-0005-0000-0000-000005530000}"/>
    <cellStyle name="Normal 2 3 3 2 4 4 5" xfId="17923" xr:uid="{00000000-0005-0000-0000-000006530000}"/>
    <cellStyle name="Normal 2 3 3 2 4 5" xfId="3027" xr:uid="{00000000-0005-0000-0000-000007530000}"/>
    <cellStyle name="Normal 2 3 3 2 4 5 2" xfId="11173" xr:uid="{00000000-0005-0000-0000-000008530000}"/>
    <cellStyle name="Normal 2 3 3 2 4 5 2 2" xfId="27469" xr:uid="{00000000-0005-0000-0000-000009530000}"/>
    <cellStyle name="Normal 2 3 3 2 4 5 3" xfId="19323" xr:uid="{00000000-0005-0000-0000-00000A530000}"/>
    <cellStyle name="Normal 2 3 3 2 4 6" xfId="5516" xr:uid="{00000000-0005-0000-0000-00000B530000}"/>
    <cellStyle name="Normal 2 3 3 2 4 6 2" xfId="13662" xr:uid="{00000000-0005-0000-0000-00000C530000}"/>
    <cellStyle name="Normal 2 3 3 2 4 6 2 2" xfId="29958" xr:uid="{00000000-0005-0000-0000-00000D530000}"/>
    <cellStyle name="Normal 2 3 3 2 4 6 3" xfId="21812" xr:uid="{00000000-0005-0000-0000-00000E530000}"/>
    <cellStyle name="Normal 2 3 3 2 4 7" xfId="8363" xr:uid="{00000000-0005-0000-0000-00000F530000}"/>
    <cellStyle name="Normal 2 3 3 2 4 7 2" xfId="24659" xr:uid="{00000000-0005-0000-0000-000010530000}"/>
    <cellStyle name="Normal 2 3 3 2 4 8" xfId="16513" xr:uid="{00000000-0005-0000-0000-000011530000}"/>
    <cellStyle name="Normal 2 3 3 2 5" xfId="297" xr:uid="{00000000-0005-0000-0000-000012530000}"/>
    <cellStyle name="Normal 2 3 3 2 5 2" xfId="641" xr:uid="{00000000-0005-0000-0000-000013530000}"/>
    <cellStyle name="Normal 2 3 3 2 5 2 2" xfId="1347" xr:uid="{00000000-0005-0000-0000-000014530000}"/>
    <cellStyle name="Normal 2 3 3 2 5 2 2 2" xfId="2757" xr:uid="{00000000-0005-0000-0000-000015530000}"/>
    <cellStyle name="Normal 2 3 3 2 5 2 2 2 2" xfId="5224" xr:uid="{00000000-0005-0000-0000-000016530000}"/>
    <cellStyle name="Normal 2 3 3 2 5 2 2 2 2 2" xfId="13370" xr:uid="{00000000-0005-0000-0000-000017530000}"/>
    <cellStyle name="Normal 2 3 3 2 5 2 2 2 2 2 2" xfId="29666" xr:uid="{00000000-0005-0000-0000-000018530000}"/>
    <cellStyle name="Normal 2 3 3 2 5 2 2 2 2 3" xfId="21520" xr:uid="{00000000-0005-0000-0000-000019530000}"/>
    <cellStyle name="Normal 2 3 3 2 5 2 2 2 3" xfId="8056" xr:uid="{00000000-0005-0000-0000-00001A530000}"/>
    <cellStyle name="Normal 2 3 3 2 5 2 2 2 3 2" xfId="16202" xr:uid="{00000000-0005-0000-0000-00001B530000}"/>
    <cellStyle name="Normal 2 3 3 2 5 2 2 2 3 2 2" xfId="32498" xr:uid="{00000000-0005-0000-0000-00001C530000}"/>
    <cellStyle name="Normal 2 3 3 2 5 2 2 2 3 3" xfId="24352" xr:uid="{00000000-0005-0000-0000-00001D530000}"/>
    <cellStyle name="Normal 2 3 3 2 5 2 2 2 4" xfId="10903" xr:uid="{00000000-0005-0000-0000-00001E530000}"/>
    <cellStyle name="Normal 2 3 3 2 5 2 2 2 4 2" xfId="27199" xr:uid="{00000000-0005-0000-0000-00001F530000}"/>
    <cellStyle name="Normal 2 3 3 2 5 2 2 2 5" xfId="19053" xr:uid="{00000000-0005-0000-0000-000020530000}"/>
    <cellStyle name="Normal 2 3 3 2 5 2 2 3" xfId="4006" xr:uid="{00000000-0005-0000-0000-000021530000}"/>
    <cellStyle name="Normal 2 3 3 2 5 2 2 3 2" xfId="12152" xr:uid="{00000000-0005-0000-0000-000022530000}"/>
    <cellStyle name="Normal 2 3 3 2 5 2 2 3 2 2" xfId="28448" xr:uid="{00000000-0005-0000-0000-000023530000}"/>
    <cellStyle name="Normal 2 3 3 2 5 2 2 3 3" xfId="20302" xr:uid="{00000000-0005-0000-0000-000024530000}"/>
    <cellStyle name="Normal 2 3 3 2 5 2 2 4" xfId="6646" xr:uid="{00000000-0005-0000-0000-000025530000}"/>
    <cellStyle name="Normal 2 3 3 2 5 2 2 4 2" xfId="14792" xr:uid="{00000000-0005-0000-0000-000026530000}"/>
    <cellStyle name="Normal 2 3 3 2 5 2 2 4 2 2" xfId="31088" xr:uid="{00000000-0005-0000-0000-000027530000}"/>
    <cellStyle name="Normal 2 3 3 2 5 2 2 4 3" xfId="22942" xr:uid="{00000000-0005-0000-0000-000028530000}"/>
    <cellStyle name="Normal 2 3 3 2 5 2 2 5" xfId="9493" xr:uid="{00000000-0005-0000-0000-000029530000}"/>
    <cellStyle name="Normal 2 3 3 2 5 2 2 5 2" xfId="25789" xr:uid="{00000000-0005-0000-0000-00002A530000}"/>
    <cellStyle name="Normal 2 3 3 2 5 2 2 6" xfId="17643" xr:uid="{00000000-0005-0000-0000-00002B530000}"/>
    <cellStyle name="Normal 2 3 3 2 5 2 3" xfId="2052" xr:uid="{00000000-0005-0000-0000-00002C530000}"/>
    <cellStyle name="Normal 2 3 3 2 5 2 3 2" xfId="4615" xr:uid="{00000000-0005-0000-0000-00002D530000}"/>
    <cellStyle name="Normal 2 3 3 2 5 2 3 2 2" xfId="12761" xr:uid="{00000000-0005-0000-0000-00002E530000}"/>
    <cellStyle name="Normal 2 3 3 2 5 2 3 2 2 2" xfId="29057" xr:uid="{00000000-0005-0000-0000-00002F530000}"/>
    <cellStyle name="Normal 2 3 3 2 5 2 3 2 3" xfId="20911" xr:uid="{00000000-0005-0000-0000-000030530000}"/>
    <cellStyle name="Normal 2 3 3 2 5 2 3 3" xfId="7351" xr:uid="{00000000-0005-0000-0000-000031530000}"/>
    <cellStyle name="Normal 2 3 3 2 5 2 3 3 2" xfId="15497" xr:uid="{00000000-0005-0000-0000-000032530000}"/>
    <cellStyle name="Normal 2 3 3 2 5 2 3 3 2 2" xfId="31793" xr:uid="{00000000-0005-0000-0000-000033530000}"/>
    <cellStyle name="Normal 2 3 3 2 5 2 3 3 3" xfId="23647" xr:uid="{00000000-0005-0000-0000-000034530000}"/>
    <cellStyle name="Normal 2 3 3 2 5 2 3 4" xfId="10198" xr:uid="{00000000-0005-0000-0000-000035530000}"/>
    <cellStyle name="Normal 2 3 3 2 5 2 3 4 2" xfId="26494" xr:uid="{00000000-0005-0000-0000-000036530000}"/>
    <cellStyle name="Normal 2 3 3 2 5 2 3 5" xfId="18348" xr:uid="{00000000-0005-0000-0000-000037530000}"/>
    <cellStyle name="Normal 2 3 3 2 5 2 4" xfId="3397" xr:uid="{00000000-0005-0000-0000-000038530000}"/>
    <cellStyle name="Normal 2 3 3 2 5 2 4 2" xfId="11543" xr:uid="{00000000-0005-0000-0000-000039530000}"/>
    <cellStyle name="Normal 2 3 3 2 5 2 4 2 2" xfId="27839" xr:uid="{00000000-0005-0000-0000-00003A530000}"/>
    <cellStyle name="Normal 2 3 3 2 5 2 4 3" xfId="19693" xr:uid="{00000000-0005-0000-0000-00003B530000}"/>
    <cellStyle name="Normal 2 3 3 2 5 2 5" xfId="5941" xr:uid="{00000000-0005-0000-0000-00003C530000}"/>
    <cellStyle name="Normal 2 3 3 2 5 2 5 2" xfId="14087" xr:uid="{00000000-0005-0000-0000-00003D530000}"/>
    <cellStyle name="Normal 2 3 3 2 5 2 5 2 2" xfId="30383" xr:uid="{00000000-0005-0000-0000-00003E530000}"/>
    <cellStyle name="Normal 2 3 3 2 5 2 5 3" xfId="22237" xr:uid="{00000000-0005-0000-0000-00003F530000}"/>
    <cellStyle name="Normal 2 3 3 2 5 2 6" xfId="8788" xr:uid="{00000000-0005-0000-0000-000040530000}"/>
    <cellStyle name="Normal 2 3 3 2 5 2 6 2" xfId="25084" xr:uid="{00000000-0005-0000-0000-000041530000}"/>
    <cellStyle name="Normal 2 3 3 2 5 2 7" xfId="16938" xr:uid="{00000000-0005-0000-0000-000042530000}"/>
    <cellStyle name="Normal 2 3 3 2 5 3" xfId="1003" xr:uid="{00000000-0005-0000-0000-000043530000}"/>
    <cellStyle name="Normal 2 3 3 2 5 3 2" xfId="2413" xr:uid="{00000000-0005-0000-0000-000044530000}"/>
    <cellStyle name="Normal 2 3 3 2 5 3 2 2" xfId="4928" xr:uid="{00000000-0005-0000-0000-000045530000}"/>
    <cellStyle name="Normal 2 3 3 2 5 3 2 2 2" xfId="13074" xr:uid="{00000000-0005-0000-0000-000046530000}"/>
    <cellStyle name="Normal 2 3 3 2 5 3 2 2 2 2" xfId="29370" xr:uid="{00000000-0005-0000-0000-000047530000}"/>
    <cellStyle name="Normal 2 3 3 2 5 3 2 2 3" xfId="21224" xr:uid="{00000000-0005-0000-0000-000048530000}"/>
    <cellStyle name="Normal 2 3 3 2 5 3 2 3" xfId="7712" xr:uid="{00000000-0005-0000-0000-000049530000}"/>
    <cellStyle name="Normal 2 3 3 2 5 3 2 3 2" xfId="15858" xr:uid="{00000000-0005-0000-0000-00004A530000}"/>
    <cellStyle name="Normal 2 3 3 2 5 3 2 3 2 2" xfId="32154" xr:uid="{00000000-0005-0000-0000-00004B530000}"/>
    <cellStyle name="Normal 2 3 3 2 5 3 2 3 3" xfId="24008" xr:uid="{00000000-0005-0000-0000-00004C530000}"/>
    <cellStyle name="Normal 2 3 3 2 5 3 2 4" xfId="10559" xr:uid="{00000000-0005-0000-0000-00004D530000}"/>
    <cellStyle name="Normal 2 3 3 2 5 3 2 4 2" xfId="26855" xr:uid="{00000000-0005-0000-0000-00004E530000}"/>
    <cellStyle name="Normal 2 3 3 2 5 3 2 5" xfId="18709" xr:uid="{00000000-0005-0000-0000-00004F530000}"/>
    <cellStyle name="Normal 2 3 3 2 5 3 3" xfId="3710" xr:uid="{00000000-0005-0000-0000-000050530000}"/>
    <cellStyle name="Normal 2 3 3 2 5 3 3 2" xfId="11856" xr:uid="{00000000-0005-0000-0000-000051530000}"/>
    <cellStyle name="Normal 2 3 3 2 5 3 3 2 2" xfId="28152" xr:uid="{00000000-0005-0000-0000-000052530000}"/>
    <cellStyle name="Normal 2 3 3 2 5 3 3 3" xfId="20006" xr:uid="{00000000-0005-0000-0000-000053530000}"/>
    <cellStyle name="Normal 2 3 3 2 5 3 4" xfId="6302" xr:uid="{00000000-0005-0000-0000-000054530000}"/>
    <cellStyle name="Normal 2 3 3 2 5 3 4 2" xfId="14448" xr:uid="{00000000-0005-0000-0000-000055530000}"/>
    <cellStyle name="Normal 2 3 3 2 5 3 4 2 2" xfId="30744" xr:uid="{00000000-0005-0000-0000-000056530000}"/>
    <cellStyle name="Normal 2 3 3 2 5 3 4 3" xfId="22598" xr:uid="{00000000-0005-0000-0000-000057530000}"/>
    <cellStyle name="Normal 2 3 3 2 5 3 5" xfId="9149" xr:uid="{00000000-0005-0000-0000-000058530000}"/>
    <cellStyle name="Normal 2 3 3 2 5 3 5 2" xfId="25445" xr:uid="{00000000-0005-0000-0000-000059530000}"/>
    <cellStyle name="Normal 2 3 3 2 5 3 6" xfId="17299" xr:uid="{00000000-0005-0000-0000-00005A530000}"/>
    <cellStyle name="Normal 2 3 3 2 5 4" xfId="1708" xr:uid="{00000000-0005-0000-0000-00005B530000}"/>
    <cellStyle name="Normal 2 3 3 2 5 4 2" xfId="4319" xr:uid="{00000000-0005-0000-0000-00005C530000}"/>
    <cellStyle name="Normal 2 3 3 2 5 4 2 2" xfId="12465" xr:uid="{00000000-0005-0000-0000-00005D530000}"/>
    <cellStyle name="Normal 2 3 3 2 5 4 2 2 2" xfId="28761" xr:uid="{00000000-0005-0000-0000-00005E530000}"/>
    <cellStyle name="Normal 2 3 3 2 5 4 2 3" xfId="20615" xr:uid="{00000000-0005-0000-0000-00005F530000}"/>
    <cellStyle name="Normal 2 3 3 2 5 4 3" xfId="7007" xr:uid="{00000000-0005-0000-0000-000060530000}"/>
    <cellStyle name="Normal 2 3 3 2 5 4 3 2" xfId="15153" xr:uid="{00000000-0005-0000-0000-000061530000}"/>
    <cellStyle name="Normal 2 3 3 2 5 4 3 2 2" xfId="31449" xr:uid="{00000000-0005-0000-0000-000062530000}"/>
    <cellStyle name="Normal 2 3 3 2 5 4 3 3" xfId="23303" xr:uid="{00000000-0005-0000-0000-000063530000}"/>
    <cellStyle name="Normal 2 3 3 2 5 4 4" xfId="9854" xr:uid="{00000000-0005-0000-0000-000064530000}"/>
    <cellStyle name="Normal 2 3 3 2 5 4 4 2" xfId="26150" xr:uid="{00000000-0005-0000-0000-000065530000}"/>
    <cellStyle name="Normal 2 3 3 2 5 4 5" xfId="18004" xr:uid="{00000000-0005-0000-0000-000066530000}"/>
    <cellStyle name="Normal 2 3 3 2 5 5" xfId="3101" xr:uid="{00000000-0005-0000-0000-000067530000}"/>
    <cellStyle name="Normal 2 3 3 2 5 5 2" xfId="11247" xr:uid="{00000000-0005-0000-0000-000068530000}"/>
    <cellStyle name="Normal 2 3 3 2 5 5 2 2" xfId="27543" xr:uid="{00000000-0005-0000-0000-000069530000}"/>
    <cellStyle name="Normal 2 3 3 2 5 5 3" xfId="19397" xr:uid="{00000000-0005-0000-0000-00006A530000}"/>
    <cellStyle name="Normal 2 3 3 2 5 6" xfId="5597" xr:uid="{00000000-0005-0000-0000-00006B530000}"/>
    <cellStyle name="Normal 2 3 3 2 5 6 2" xfId="13743" xr:uid="{00000000-0005-0000-0000-00006C530000}"/>
    <cellStyle name="Normal 2 3 3 2 5 6 2 2" xfId="30039" xr:uid="{00000000-0005-0000-0000-00006D530000}"/>
    <cellStyle name="Normal 2 3 3 2 5 6 3" xfId="21893" xr:uid="{00000000-0005-0000-0000-00006E530000}"/>
    <cellStyle name="Normal 2 3 3 2 5 7" xfId="8444" xr:uid="{00000000-0005-0000-0000-00006F530000}"/>
    <cellStyle name="Normal 2 3 3 2 5 7 2" xfId="24740" xr:uid="{00000000-0005-0000-0000-000070530000}"/>
    <cellStyle name="Normal 2 3 3 2 5 8" xfId="16594" xr:uid="{00000000-0005-0000-0000-000071530000}"/>
    <cellStyle name="Normal 2 3 3 2 6" xfId="387" xr:uid="{00000000-0005-0000-0000-000072530000}"/>
    <cellStyle name="Normal 2 3 3 2 6 2" xfId="1093" xr:uid="{00000000-0005-0000-0000-000073530000}"/>
    <cellStyle name="Normal 2 3 3 2 6 2 2" xfId="2503" xr:uid="{00000000-0005-0000-0000-000074530000}"/>
    <cellStyle name="Normal 2 3 3 2 6 2 2 2" xfId="5002" xr:uid="{00000000-0005-0000-0000-000075530000}"/>
    <cellStyle name="Normal 2 3 3 2 6 2 2 2 2" xfId="13148" xr:uid="{00000000-0005-0000-0000-000076530000}"/>
    <cellStyle name="Normal 2 3 3 2 6 2 2 2 2 2" xfId="29444" xr:uid="{00000000-0005-0000-0000-000077530000}"/>
    <cellStyle name="Normal 2 3 3 2 6 2 2 2 3" xfId="21298" xr:uid="{00000000-0005-0000-0000-000078530000}"/>
    <cellStyle name="Normal 2 3 3 2 6 2 2 3" xfId="7802" xr:uid="{00000000-0005-0000-0000-000079530000}"/>
    <cellStyle name="Normal 2 3 3 2 6 2 2 3 2" xfId="15948" xr:uid="{00000000-0005-0000-0000-00007A530000}"/>
    <cellStyle name="Normal 2 3 3 2 6 2 2 3 2 2" xfId="32244" xr:uid="{00000000-0005-0000-0000-00007B530000}"/>
    <cellStyle name="Normal 2 3 3 2 6 2 2 3 3" xfId="24098" xr:uid="{00000000-0005-0000-0000-00007C530000}"/>
    <cellStyle name="Normal 2 3 3 2 6 2 2 4" xfId="10649" xr:uid="{00000000-0005-0000-0000-00007D530000}"/>
    <cellStyle name="Normal 2 3 3 2 6 2 2 4 2" xfId="26945" xr:uid="{00000000-0005-0000-0000-00007E530000}"/>
    <cellStyle name="Normal 2 3 3 2 6 2 2 5" xfId="18799" xr:uid="{00000000-0005-0000-0000-00007F530000}"/>
    <cellStyle name="Normal 2 3 3 2 6 2 3" xfId="3784" xr:uid="{00000000-0005-0000-0000-000080530000}"/>
    <cellStyle name="Normal 2 3 3 2 6 2 3 2" xfId="11930" xr:uid="{00000000-0005-0000-0000-000081530000}"/>
    <cellStyle name="Normal 2 3 3 2 6 2 3 2 2" xfId="28226" xr:uid="{00000000-0005-0000-0000-000082530000}"/>
    <cellStyle name="Normal 2 3 3 2 6 2 3 3" xfId="20080" xr:uid="{00000000-0005-0000-0000-000083530000}"/>
    <cellStyle name="Normal 2 3 3 2 6 2 4" xfId="6392" xr:uid="{00000000-0005-0000-0000-000084530000}"/>
    <cellStyle name="Normal 2 3 3 2 6 2 4 2" xfId="14538" xr:uid="{00000000-0005-0000-0000-000085530000}"/>
    <cellStyle name="Normal 2 3 3 2 6 2 4 2 2" xfId="30834" xr:uid="{00000000-0005-0000-0000-000086530000}"/>
    <cellStyle name="Normal 2 3 3 2 6 2 4 3" xfId="22688" xr:uid="{00000000-0005-0000-0000-000087530000}"/>
    <cellStyle name="Normal 2 3 3 2 6 2 5" xfId="9239" xr:uid="{00000000-0005-0000-0000-000088530000}"/>
    <cellStyle name="Normal 2 3 3 2 6 2 5 2" xfId="25535" xr:uid="{00000000-0005-0000-0000-000089530000}"/>
    <cellStyle name="Normal 2 3 3 2 6 2 6" xfId="17389" xr:uid="{00000000-0005-0000-0000-00008A530000}"/>
    <cellStyle name="Normal 2 3 3 2 6 3" xfId="1798" xr:uid="{00000000-0005-0000-0000-00008B530000}"/>
    <cellStyle name="Normal 2 3 3 2 6 3 2" xfId="4393" xr:uid="{00000000-0005-0000-0000-00008C530000}"/>
    <cellStyle name="Normal 2 3 3 2 6 3 2 2" xfId="12539" xr:uid="{00000000-0005-0000-0000-00008D530000}"/>
    <cellStyle name="Normal 2 3 3 2 6 3 2 2 2" xfId="28835" xr:uid="{00000000-0005-0000-0000-00008E530000}"/>
    <cellStyle name="Normal 2 3 3 2 6 3 2 3" xfId="20689" xr:uid="{00000000-0005-0000-0000-00008F530000}"/>
    <cellStyle name="Normal 2 3 3 2 6 3 3" xfId="7097" xr:uid="{00000000-0005-0000-0000-000090530000}"/>
    <cellStyle name="Normal 2 3 3 2 6 3 3 2" xfId="15243" xr:uid="{00000000-0005-0000-0000-000091530000}"/>
    <cellStyle name="Normal 2 3 3 2 6 3 3 2 2" xfId="31539" xr:uid="{00000000-0005-0000-0000-000092530000}"/>
    <cellStyle name="Normal 2 3 3 2 6 3 3 3" xfId="23393" xr:uid="{00000000-0005-0000-0000-000093530000}"/>
    <cellStyle name="Normal 2 3 3 2 6 3 4" xfId="9944" xr:uid="{00000000-0005-0000-0000-000094530000}"/>
    <cellStyle name="Normal 2 3 3 2 6 3 4 2" xfId="26240" xr:uid="{00000000-0005-0000-0000-000095530000}"/>
    <cellStyle name="Normal 2 3 3 2 6 3 5" xfId="18094" xr:uid="{00000000-0005-0000-0000-000096530000}"/>
    <cellStyle name="Normal 2 3 3 2 6 4" xfId="3175" xr:uid="{00000000-0005-0000-0000-000097530000}"/>
    <cellStyle name="Normal 2 3 3 2 6 4 2" xfId="11321" xr:uid="{00000000-0005-0000-0000-000098530000}"/>
    <cellStyle name="Normal 2 3 3 2 6 4 2 2" xfId="27617" xr:uid="{00000000-0005-0000-0000-000099530000}"/>
    <cellStyle name="Normal 2 3 3 2 6 4 3" xfId="19471" xr:uid="{00000000-0005-0000-0000-00009A530000}"/>
    <cellStyle name="Normal 2 3 3 2 6 5" xfId="5687" xr:uid="{00000000-0005-0000-0000-00009B530000}"/>
    <cellStyle name="Normal 2 3 3 2 6 5 2" xfId="13833" xr:uid="{00000000-0005-0000-0000-00009C530000}"/>
    <cellStyle name="Normal 2 3 3 2 6 5 2 2" xfId="30129" xr:uid="{00000000-0005-0000-0000-00009D530000}"/>
    <cellStyle name="Normal 2 3 3 2 6 5 3" xfId="21983" xr:uid="{00000000-0005-0000-0000-00009E530000}"/>
    <cellStyle name="Normal 2 3 3 2 6 6" xfId="8534" xr:uid="{00000000-0005-0000-0000-00009F530000}"/>
    <cellStyle name="Normal 2 3 3 2 6 6 2" xfId="24830" xr:uid="{00000000-0005-0000-0000-0000A0530000}"/>
    <cellStyle name="Normal 2 3 3 2 6 7" xfId="16684" xr:uid="{00000000-0005-0000-0000-0000A1530000}"/>
    <cellStyle name="Normal 2 3 3 2 7" xfId="749" xr:uid="{00000000-0005-0000-0000-0000A2530000}"/>
    <cellStyle name="Normal 2 3 3 2 7 2" xfId="2159" xr:uid="{00000000-0005-0000-0000-0000A3530000}"/>
    <cellStyle name="Normal 2 3 3 2 7 2 2" xfId="4706" xr:uid="{00000000-0005-0000-0000-0000A4530000}"/>
    <cellStyle name="Normal 2 3 3 2 7 2 2 2" xfId="12852" xr:uid="{00000000-0005-0000-0000-0000A5530000}"/>
    <cellStyle name="Normal 2 3 3 2 7 2 2 2 2" xfId="29148" xr:uid="{00000000-0005-0000-0000-0000A6530000}"/>
    <cellStyle name="Normal 2 3 3 2 7 2 2 3" xfId="21002" xr:uid="{00000000-0005-0000-0000-0000A7530000}"/>
    <cellStyle name="Normal 2 3 3 2 7 2 3" xfId="7458" xr:uid="{00000000-0005-0000-0000-0000A8530000}"/>
    <cellStyle name="Normal 2 3 3 2 7 2 3 2" xfId="15604" xr:uid="{00000000-0005-0000-0000-0000A9530000}"/>
    <cellStyle name="Normal 2 3 3 2 7 2 3 2 2" xfId="31900" xr:uid="{00000000-0005-0000-0000-0000AA530000}"/>
    <cellStyle name="Normal 2 3 3 2 7 2 3 3" xfId="23754" xr:uid="{00000000-0005-0000-0000-0000AB530000}"/>
    <cellStyle name="Normal 2 3 3 2 7 2 4" xfId="10305" xr:uid="{00000000-0005-0000-0000-0000AC530000}"/>
    <cellStyle name="Normal 2 3 3 2 7 2 4 2" xfId="26601" xr:uid="{00000000-0005-0000-0000-0000AD530000}"/>
    <cellStyle name="Normal 2 3 3 2 7 2 5" xfId="18455" xr:uid="{00000000-0005-0000-0000-0000AE530000}"/>
    <cellStyle name="Normal 2 3 3 2 7 3" xfId="3488" xr:uid="{00000000-0005-0000-0000-0000AF530000}"/>
    <cellStyle name="Normal 2 3 3 2 7 3 2" xfId="11634" xr:uid="{00000000-0005-0000-0000-0000B0530000}"/>
    <cellStyle name="Normal 2 3 3 2 7 3 2 2" xfId="27930" xr:uid="{00000000-0005-0000-0000-0000B1530000}"/>
    <cellStyle name="Normal 2 3 3 2 7 3 3" xfId="19784" xr:uid="{00000000-0005-0000-0000-0000B2530000}"/>
    <cellStyle name="Normal 2 3 3 2 7 4" xfId="6048" xr:uid="{00000000-0005-0000-0000-0000B3530000}"/>
    <cellStyle name="Normal 2 3 3 2 7 4 2" xfId="14194" xr:uid="{00000000-0005-0000-0000-0000B4530000}"/>
    <cellStyle name="Normal 2 3 3 2 7 4 2 2" xfId="30490" xr:uid="{00000000-0005-0000-0000-0000B5530000}"/>
    <cellStyle name="Normal 2 3 3 2 7 4 3" xfId="22344" xr:uid="{00000000-0005-0000-0000-0000B6530000}"/>
    <cellStyle name="Normal 2 3 3 2 7 5" xfId="8895" xr:uid="{00000000-0005-0000-0000-0000B7530000}"/>
    <cellStyle name="Normal 2 3 3 2 7 5 2" xfId="25191" xr:uid="{00000000-0005-0000-0000-0000B8530000}"/>
    <cellStyle name="Normal 2 3 3 2 7 6" xfId="17045" xr:uid="{00000000-0005-0000-0000-0000B9530000}"/>
    <cellStyle name="Normal 2 3 3 2 8" xfId="1454" xr:uid="{00000000-0005-0000-0000-0000BA530000}"/>
    <cellStyle name="Normal 2 3 3 2 8 2" xfId="4097" xr:uid="{00000000-0005-0000-0000-0000BB530000}"/>
    <cellStyle name="Normal 2 3 3 2 8 2 2" xfId="12243" xr:uid="{00000000-0005-0000-0000-0000BC530000}"/>
    <cellStyle name="Normal 2 3 3 2 8 2 2 2" xfId="28539" xr:uid="{00000000-0005-0000-0000-0000BD530000}"/>
    <cellStyle name="Normal 2 3 3 2 8 2 3" xfId="20393" xr:uid="{00000000-0005-0000-0000-0000BE530000}"/>
    <cellStyle name="Normal 2 3 3 2 8 3" xfId="6753" xr:uid="{00000000-0005-0000-0000-0000BF530000}"/>
    <cellStyle name="Normal 2 3 3 2 8 3 2" xfId="14899" xr:uid="{00000000-0005-0000-0000-0000C0530000}"/>
    <cellStyle name="Normal 2 3 3 2 8 3 2 2" xfId="31195" xr:uid="{00000000-0005-0000-0000-0000C1530000}"/>
    <cellStyle name="Normal 2 3 3 2 8 3 3" xfId="23049" xr:uid="{00000000-0005-0000-0000-0000C2530000}"/>
    <cellStyle name="Normal 2 3 3 2 8 4" xfId="9600" xr:uid="{00000000-0005-0000-0000-0000C3530000}"/>
    <cellStyle name="Normal 2 3 3 2 8 4 2" xfId="25896" xr:uid="{00000000-0005-0000-0000-0000C4530000}"/>
    <cellStyle name="Normal 2 3 3 2 8 5" xfId="17750" xr:uid="{00000000-0005-0000-0000-0000C5530000}"/>
    <cellStyle name="Normal 2 3 3 2 9" xfId="2879" xr:uid="{00000000-0005-0000-0000-0000C6530000}"/>
    <cellStyle name="Normal 2 3 3 2 9 2" xfId="11025" xr:uid="{00000000-0005-0000-0000-0000C7530000}"/>
    <cellStyle name="Normal 2 3 3 2 9 2 2" xfId="27321" xr:uid="{00000000-0005-0000-0000-0000C8530000}"/>
    <cellStyle name="Normal 2 3 3 2 9 3" xfId="19175" xr:uid="{00000000-0005-0000-0000-0000C9530000}"/>
    <cellStyle name="Normal 2 3 3 3" xfId="65" xr:uid="{00000000-0005-0000-0000-0000CA530000}"/>
    <cellStyle name="Normal 2 3 3 3 10" xfId="8212" xr:uid="{00000000-0005-0000-0000-0000CB530000}"/>
    <cellStyle name="Normal 2 3 3 3 10 2" xfId="24508" xr:uid="{00000000-0005-0000-0000-0000CC530000}"/>
    <cellStyle name="Normal 2 3 3 3 11" xfId="16362" xr:uid="{00000000-0005-0000-0000-0000CD530000}"/>
    <cellStyle name="Normal 2 3 3 3 2" xfId="155" xr:uid="{00000000-0005-0000-0000-0000CE530000}"/>
    <cellStyle name="Normal 2 3 3 3 2 2" xfId="499" xr:uid="{00000000-0005-0000-0000-0000CF530000}"/>
    <cellStyle name="Normal 2 3 3 3 2 2 2" xfId="1205" xr:uid="{00000000-0005-0000-0000-0000D0530000}"/>
    <cellStyle name="Normal 2 3 3 3 2 2 2 2" xfId="2615" xr:uid="{00000000-0005-0000-0000-0000D1530000}"/>
    <cellStyle name="Normal 2 3 3 3 2 2 2 2 2" xfId="5094" xr:uid="{00000000-0005-0000-0000-0000D2530000}"/>
    <cellStyle name="Normal 2 3 3 3 2 2 2 2 2 2" xfId="13240" xr:uid="{00000000-0005-0000-0000-0000D3530000}"/>
    <cellStyle name="Normal 2 3 3 3 2 2 2 2 2 2 2" xfId="29536" xr:uid="{00000000-0005-0000-0000-0000D4530000}"/>
    <cellStyle name="Normal 2 3 3 3 2 2 2 2 2 3" xfId="21390" xr:uid="{00000000-0005-0000-0000-0000D5530000}"/>
    <cellStyle name="Normal 2 3 3 3 2 2 2 2 3" xfId="7914" xr:uid="{00000000-0005-0000-0000-0000D6530000}"/>
    <cellStyle name="Normal 2 3 3 3 2 2 2 2 3 2" xfId="16060" xr:uid="{00000000-0005-0000-0000-0000D7530000}"/>
    <cellStyle name="Normal 2 3 3 3 2 2 2 2 3 2 2" xfId="32356" xr:uid="{00000000-0005-0000-0000-0000D8530000}"/>
    <cellStyle name="Normal 2 3 3 3 2 2 2 2 3 3" xfId="24210" xr:uid="{00000000-0005-0000-0000-0000D9530000}"/>
    <cellStyle name="Normal 2 3 3 3 2 2 2 2 4" xfId="10761" xr:uid="{00000000-0005-0000-0000-0000DA530000}"/>
    <cellStyle name="Normal 2 3 3 3 2 2 2 2 4 2" xfId="27057" xr:uid="{00000000-0005-0000-0000-0000DB530000}"/>
    <cellStyle name="Normal 2 3 3 3 2 2 2 2 5" xfId="18911" xr:uid="{00000000-0005-0000-0000-0000DC530000}"/>
    <cellStyle name="Normal 2 3 3 3 2 2 2 3" xfId="3876" xr:uid="{00000000-0005-0000-0000-0000DD530000}"/>
    <cellStyle name="Normal 2 3 3 3 2 2 2 3 2" xfId="12022" xr:uid="{00000000-0005-0000-0000-0000DE530000}"/>
    <cellStyle name="Normal 2 3 3 3 2 2 2 3 2 2" xfId="28318" xr:uid="{00000000-0005-0000-0000-0000DF530000}"/>
    <cellStyle name="Normal 2 3 3 3 2 2 2 3 3" xfId="20172" xr:uid="{00000000-0005-0000-0000-0000E0530000}"/>
    <cellStyle name="Normal 2 3 3 3 2 2 2 4" xfId="6504" xr:uid="{00000000-0005-0000-0000-0000E1530000}"/>
    <cellStyle name="Normal 2 3 3 3 2 2 2 4 2" xfId="14650" xr:uid="{00000000-0005-0000-0000-0000E2530000}"/>
    <cellStyle name="Normal 2 3 3 3 2 2 2 4 2 2" xfId="30946" xr:uid="{00000000-0005-0000-0000-0000E3530000}"/>
    <cellStyle name="Normal 2 3 3 3 2 2 2 4 3" xfId="22800" xr:uid="{00000000-0005-0000-0000-0000E4530000}"/>
    <cellStyle name="Normal 2 3 3 3 2 2 2 5" xfId="9351" xr:uid="{00000000-0005-0000-0000-0000E5530000}"/>
    <cellStyle name="Normal 2 3 3 3 2 2 2 5 2" xfId="25647" xr:uid="{00000000-0005-0000-0000-0000E6530000}"/>
    <cellStyle name="Normal 2 3 3 3 2 2 2 6" xfId="17501" xr:uid="{00000000-0005-0000-0000-0000E7530000}"/>
    <cellStyle name="Normal 2 3 3 3 2 2 3" xfId="1910" xr:uid="{00000000-0005-0000-0000-0000E8530000}"/>
    <cellStyle name="Normal 2 3 3 3 2 2 3 2" xfId="4485" xr:uid="{00000000-0005-0000-0000-0000E9530000}"/>
    <cellStyle name="Normal 2 3 3 3 2 2 3 2 2" xfId="12631" xr:uid="{00000000-0005-0000-0000-0000EA530000}"/>
    <cellStyle name="Normal 2 3 3 3 2 2 3 2 2 2" xfId="28927" xr:uid="{00000000-0005-0000-0000-0000EB530000}"/>
    <cellStyle name="Normal 2 3 3 3 2 2 3 2 3" xfId="20781" xr:uid="{00000000-0005-0000-0000-0000EC530000}"/>
    <cellStyle name="Normal 2 3 3 3 2 2 3 3" xfId="7209" xr:uid="{00000000-0005-0000-0000-0000ED530000}"/>
    <cellStyle name="Normal 2 3 3 3 2 2 3 3 2" xfId="15355" xr:uid="{00000000-0005-0000-0000-0000EE530000}"/>
    <cellStyle name="Normal 2 3 3 3 2 2 3 3 2 2" xfId="31651" xr:uid="{00000000-0005-0000-0000-0000EF530000}"/>
    <cellStyle name="Normal 2 3 3 3 2 2 3 3 3" xfId="23505" xr:uid="{00000000-0005-0000-0000-0000F0530000}"/>
    <cellStyle name="Normal 2 3 3 3 2 2 3 4" xfId="10056" xr:uid="{00000000-0005-0000-0000-0000F1530000}"/>
    <cellStyle name="Normal 2 3 3 3 2 2 3 4 2" xfId="26352" xr:uid="{00000000-0005-0000-0000-0000F2530000}"/>
    <cellStyle name="Normal 2 3 3 3 2 2 3 5" xfId="18206" xr:uid="{00000000-0005-0000-0000-0000F3530000}"/>
    <cellStyle name="Normal 2 3 3 3 2 2 4" xfId="3267" xr:uid="{00000000-0005-0000-0000-0000F4530000}"/>
    <cellStyle name="Normal 2 3 3 3 2 2 4 2" xfId="11413" xr:uid="{00000000-0005-0000-0000-0000F5530000}"/>
    <cellStyle name="Normal 2 3 3 3 2 2 4 2 2" xfId="27709" xr:uid="{00000000-0005-0000-0000-0000F6530000}"/>
    <cellStyle name="Normal 2 3 3 3 2 2 4 3" xfId="19563" xr:uid="{00000000-0005-0000-0000-0000F7530000}"/>
    <cellStyle name="Normal 2 3 3 3 2 2 5" xfId="5799" xr:uid="{00000000-0005-0000-0000-0000F8530000}"/>
    <cellStyle name="Normal 2 3 3 3 2 2 5 2" xfId="13945" xr:uid="{00000000-0005-0000-0000-0000F9530000}"/>
    <cellStyle name="Normal 2 3 3 3 2 2 5 2 2" xfId="30241" xr:uid="{00000000-0005-0000-0000-0000FA530000}"/>
    <cellStyle name="Normal 2 3 3 3 2 2 5 3" xfId="22095" xr:uid="{00000000-0005-0000-0000-0000FB530000}"/>
    <cellStyle name="Normal 2 3 3 3 2 2 6" xfId="8646" xr:uid="{00000000-0005-0000-0000-0000FC530000}"/>
    <cellStyle name="Normal 2 3 3 3 2 2 6 2" xfId="24942" xr:uid="{00000000-0005-0000-0000-0000FD530000}"/>
    <cellStyle name="Normal 2 3 3 3 2 2 7" xfId="16796" xr:uid="{00000000-0005-0000-0000-0000FE530000}"/>
    <cellStyle name="Normal 2 3 3 3 2 3" xfId="861" xr:uid="{00000000-0005-0000-0000-0000FF530000}"/>
    <cellStyle name="Normal 2 3 3 3 2 3 2" xfId="2271" xr:uid="{00000000-0005-0000-0000-000000540000}"/>
    <cellStyle name="Normal 2 3 3 3 2 3 2 2" xfId="4798" xr:uid="{00000000-0005-0000-0000-000001540000}"/>
    <cellStyle name="Normal 2 3 3 3 2 3 2 2 2" xfId="12944" xr:uid="{00000000-0005-0000-0000-000002540000}"/>
    <cellStyle name="Normal 2 3 3 3 2 3 2 2 2 2" xfId="29240" xr:uid="{00000000-0005-0000-0000-000003540000}"/>
    <cellStyle name="Normal 2 3 3 3 2 3 2 2 3" xfId="21094" xr:uid="{00000000-0005-0000-0000-000004540000}"/>
    <cellStyle name="Normal 2 3 3 3 2 3 2 3" xfId="7570" xr:uid="{00000000-0005-0000-0000-000005540000}"/>
    <cellStyle name="Normal 2 3 3 3 2 3 2 3 2" xfId="15716" xr:uid="{00000000-0005-0000-0000-000006540000}"/>
    <cellStyle name="Normal 2 3 3 3 2 3 2 3 2 2" xfId="32012" xr:uid="{00000000-0005-0000-0000-000007540000}"/>
    <cellStyle name="Normal 2 3 3 3 2 3 2 3 3" xfId="23866" xr:uid="{00000000-0005-0000-0000-000008540000}"/>
    <cellStyle name="Normal 2 3 3 3 2 3 2 4" xfId="10417" xr:uid="{00000000-0005-0000-0000-000009540000}"/>
    <cellStyle name="Normal 2 3 3 3 2 3 2 4 2" xfId="26713" xr:uid="{00000000-0005-0000-0000-00000A540000}"/>
    <cellStyle name="Normal 2 3 3 3 2 3 2 5" xfId="18567" xr:uid="{00000000-0005-0000-0000-00000B540000}"/>
    <cellStyle name="Normal 2 3 3 3 2 3 3" xfId="3580" xr:uid="{00000000-0005-0000-0000-00000C540000}"/>
    <cellStyle name="Normal 2 3 3 3 2 3 3 2" xfId="11726" xr:uid="{00000000-0005-0000-0000-00000D540000}"/>
    <cellStyle name="Normal 2 3 3 3 2 3 3 2 2" xfId="28022" xr:uid="{00000000-0005-0000-0000-00000E540000}"/>
    <cellStyle name="Normal 2 3 3 3 2 3 3 3" xfId="19876" xr:uid="{00000000-0005-0000-0000-00000F540000}"/>
    <cellStyle name="Normal 2 3 3 3 2 3 4" xfId="6160" xr:uid="{00000000-0005-0000-0000-000010540000}"/>
    <cellStyle name="Normal 2 3 3 3 2 3 4 2" xfId="14306" xr:uid="{00000000-0005-0000-0000-000011540000}"/>
    <cellStyle name="Normal 2 3 3 3 2 3 4 2 2" xfId="30602" xr:uid="{00000000-0005-0000-0000-000012540000}"/>
    <cellStyle name="Normal 2 3 3 3 2 3 4 3" xfId="22456" xr:uid="{00000000-0005-0000-0000-000013540000}"/>
    <cellStyle name="Normal 2 3 3 3 2 3 5" xfId="9007" xr:uid="{00000000-0005-0000-0000-000014540000}"/>
    <cellStyle name="Normal 2 3 3 3 2 3 5 2" xfId="25303" xr:uid="{00000000-0005-0000-0000-000015540000}"/>
    <cellStyle name="Normal 2 3 3 3 2 3 6" xfId="17157" xr:uid="{00000000-0005-0000-0000-000016540000}"/>
    <cellStyle name="Normal 2 3 3 3 2 4" xfId="1566" xr:uid="{00000000-0005-0000-0000-000017540000}"/>
    <cellStyle name="Normal 2 3 3 3 2 4 2" xfId="4189" xr:uid="{00000000-0005-0000-0000-000018540000}"/>
    <cellStyle name="Normal 2 3 3 3 2 4 2 2" xfId="12335" xr:uid="{00000000-0005-0000-0000-000019540000}"/>
    <cellStyle name="Normal 2 3 3 3 2 4 2 2 2" xfId="28631" xr:uid="{00000000-0005-0000-0000-00001A540000}"/>
    <cellStyle name="Normal 2 3 3 3 2 4 2 3" xfId="20485" xr:uid="{00000000-0005-0000-0000-00001B540000}"/>
    <cellStyle name="Normal 2 3 3 3 2 4 3" xfId="6865" xr:uid="{00000000-0005-0000-0000-00001C540000}"/>
    <cellStyle name="Normal 2 3 3 3 2 4 3 2" xfId="15011" xr:uid="{00000000-0005-0000-0000-00001D540000}"/>
    <cellStyle name="Normal 2 3 3 3 2 4 3 2 2" xfId="31307" xr:uid="{00000000-0005-0000-0000-00001E540000}"/>
    <cellStyle name="Normal 2 3 3 3 2 4 3 3" xfId="23161" xr:uid="{00000000-0005-0000-0000-00001F540000}"/>
    <cellStyle name="Normal 2 3 3 3 2 4 4" xfId="9712" xr:uid="{00000000-0005-0000-0000-000020540000}"/>
    <cellStyle name="Normal 2 3 3 3 2 4 4 2" xfId="26008" xr:uid="{00000000-0005-0000-0000-000021540000}"/>
    <cellStyle name="Normal 2 3 3 3 2 4 5" xfId="17862" xr:uid="{00000000-0005-0000-0000-000022540000}"/>
    <cellStyle name="Normal 2 3 3 3 2 5" xfId="2971" xr:uid="{00000000-0005-0000-0000-000023540000}"/>
    <cellStyle name="Normal 2 3 3 3 2 5 2" xfId="11117" xr:uid="{00000000-0005-0000-0000-000024540000}"/>
    <cellStyle name="Normal 2 3 3 3 2 5 2 2" xfId="27413" xr:uid="{00000000-0005-0000-0000-000025540000}"/>
    <cellStyle name="Normal 2 3 3 3 2 5 3" xfId="19267" xr:uid="{00000000-0005-0000-0000-000026540000}"/>
    <cellStyle name="Normal 2 3 3 3 2 6" xfId="5455" xr:uid="{00000000-0005-0000-0000-000027540000}"/>
    <cellStyle name="Normal 2 3 3 3 2 6 2" xfId="13601" xr:uid="{00000000-0005-0000-0000-000028540000}"/>
    <cellStyle name="Normal 2 3 3 3 2 6 2 2" xfId="29897" xr:uid="{00000000-0005-0000-0000-000029540000}"/>
    <cellStyle name="Normal 2 3 3 3 2 6 3" xfId="21751" xr:uid="{00000000-0005-0000-0000-00002A540000}"/>
    <cellStyle name="Normal 2 3 3 3 2 7" xfId="8302" xr:uid="{00000000-0005-0000-0000-00002B540000}"/>
    <cellStyle name="Normal 2 3 3 3 2 7 2" xfId="24598" xr:uid="{00000000-0005-0000-0000-00002C540000}"/>
    <cellStyle name="Normal 2 3 3 3 2 8" xfId="16452" xr:uid="{00000000-0005-0000-0000-00002D540000}"/>
    <cellStyle name="Normal 2 3 3 3 3" xfId="234" xr:uid="{00000000-0005-0000-0000-00002E540000}"/>
    <cellStyle name="Normal 2 3 3 3 3 2" xfId="578" xr:uid="{00000000-0005-0000-0000-00002F540000}"/>
    <cellStyle name="Normal 2 3 3 3 3 2 2" xfId="1284" xr:uid="{00000000-0005-0000-0000-000030540000}"/>
    <cellStyle name="Normal 2 3 3 3 3 2 2 2" xfId="2694" xr:uid="{00000000-0005-0000-0000-000031540000}"/>
    <cellStyle name="Normal 2 3 3 3 3 2 2 2 2" xfId="5168" xr:uid="{00000000-0005-0000-0000-000032540000}"/>
    <cellStyle name="Normal 2 3 3 3 3 2 2 2 2 2" xfId="13314" xr:uid="{00000000-0005-0000-0000-000033540000}"/>
    <cellStyle name="Normal 2 3 3 3 3 2 2 2 2 2 2" xfId="29610" xr:uid="{00000000-0005-0000-0000-000034540000}"/>
    <cellStyle name="Normal 2 3 3 3 3 2 2 2 2 3" xfId="21464" xr:uid="{00000000-0005-0000-0000-000035540000}"/>
    <cellStyle name="Normal 2 3 3 3 3 2 2 2 3" xfId="7993" xr:uid="{00000000-0005-0000-0000-000036540000}"/>
    <cellStyle name="Normal 2 3 3 3 3 2 2 2 3 2" xfId="16139" xr:uid="{00000000-0005-0000-0000-000037540000}"/>
    <cellStyle name="Normal 2 3 3 3 3 2 2 2 3 2 2" xfId="32435" xr:uid="{00000000-0005-0000-0000-000038540000}"/>
    <cellStyle name="Normal 2 3 3 3 3 2 2 2 3 3" xfId="24289" xr:uid="{00000000-0005-0000-0000-000039540000}"/>
    <cellStyle name="Normal 2 3 3 3 3 2 2 2 4" xfId="10840" xr:uid="{00000000-0005-0000-0000-00003A540000}"/>
    <cellStyle name="Normal 2 3 3 3 3 2 2 2 4 2" xfId="27136" xr:uid="{00000000-0005-0000-0000-00003B540000}"/>
    <cellStyle name="Normal 2 3 3 3 3 2 2 2 5" xfId="18990" xr:uid="{00000000-0005-0000-0000-00003C540000}"/>
    <cellStyle name="Normal 2 3 3 3 3 2 2 3" xfId="3950" xr:uid="{00000000-0005-0000-0000-00003D540000}"/>
    <cellStyle name="Normal 2 3 3 3 3 2 2 3 2" xfId="12096" xr:uid="{00000000-0005-0000-0000-00003E540000}"/>
    <cellStyle name="Normal 2 3 3 3 3 2 2 3 2 2" xfId="28392" xr:uid="{00000000-0005-0000-0000-00003F540000}"/>
    <cellStyle name="Normal 2 3 3 3 3 2 2 3 3" xfId="20246" xr:uid="{00000000-0005-0000-0000-000040540000}"/>
    <cellStyle name="Normal 2 3 3 3 3 2 2 4" xfId="6583" xr:uid="{00000000-0005-0000-0000-000041540000}"/>
    <cellStyle name="Normal 2 3 3 3 3 2 2 4 2" xfId="14729" xr:uid="{00000000-0005-0000-0000-000042540000}"/>
    <cellStyle name="Normal 2 3 3 3 3 2 2 4 2 2" xfId="31025" xr:uid="{00000000-0005-0000-0000-000043540000}"/>
    <cellStyle name="Normal 2 3 3 3 3 2 2 4 3" xfId="22879" xr:uid="{00000000-0005-0000-0000-000044540000}"/>
    <cellStyle name="Normal 2 3 3 3 3 2 2 5" xfId="9430" xr:uid="{00000000-0005-0000-0000-000045540000}"/>
    <cellStyle name="Normal 2 3 3 3 3 2 2 5 2" xfId="25726" xr:uid="{00000000-0005-0000-0000-000046540000}"/>
    <cellStyle name="Normal 2 3 3 3 3 2 2 6" xfId="17580" xr:uid="{00000000-0005-0000-0000-000047540000}"/>
    <cellStyle name="Normal 2 3 3 3 3 2 3" xfId="1989" xr:uid="{00000000-0005-0000-0000-000048540000}"/>
    <cellStyle name="Normal 2 3 3 3 3 2 3 2" xfId="4559" xr:uid="{00000000-0005-0000-0000-000049540000}"/>
    <cellStyle name="Normal 2 3 3 3 3 2 3 2 2" xfId="12705" xr:uid="{00000000-0005-0000-0000-00004A540000}"/>
    <cellStyle name="Normal 2 3 3 3 3 2 3 2 2 2" xfId="29001" xr:uid="{00000000-0005-0000-0000-00004B540000}"/>
    <cellStyle name="Normal 2 3 3 3 3 2 3 2 3" xfId="20855" xr:uid="{00000000-0005-0000-0000-00004C540000}"/>
    <cellStyle name="Normal 2 3 3 3 3 2 3 3" xfId="7288" xr:uid="{00000000-0005-0000-0000-00004D540000}"/>
    <cellStyle name="Normal 2 3 3 3 3 2 3 3 2" xfId="15434" xr:uid="{00000000-0005-0000-0000-00004E540000}"/>
    <cellStyle name="Normal 2 3 3 3 3 2 3 3 2 2" xfId="31730" xr:uid="{00000000-0005-0000-0000-00004F540000}"/>
    <cellStyle name="Normal 2 3 3 3 3 2 3 3 3" xfId="23584" xr:uid="{00000000-0005-0000-0000-000050540000}"/>
    <cellStyle name="Normal 2 3 3 3 3 2 3 4" xfId="10135" xr:uid="{00000000-0005-0000-0000-000051540000}"/>
    <cellStyle name="Normal 2 3 3 3 3 2 3 4 2" xfId="26431" xr:uid="{00000000-0005-0000-0000-000052540000}"/>
    <cellStyle name="Normal 2 3 3 3 3 2 3 5" xfId="18285" xr:uid="{00000000-0005-0000-0000-000053540000}"/>
    <cellStyle name="Normal 2 3 3 3 3 2 4" xfId="3341" xr:uid="{00000000-0005-0000-0000-000054540000}"/>
    <cellStyle name="Normal 2 3 3 3 3 2 4 2" xfId="11487" xr:uid="{00000000-0005-0000-0000-000055540000}"/>
    <cellStyle name="Normal 2 3 3 3 3 2 4 2 2" xfId="27783" xr:uid="{00000000-0005-0000-0000-000056540000}"/>
    <cellStyle name="Normal 2 3 3 3 3 2 4 3" xfId="19637" xr:uid="{00000000-0005-0000-0000-000057540000}"/>
    <cellStyle name="Normal 2 3 3 3 3 2 5" xfId="5878" xr:uid="{00000000-0005-0000-0000-000058540000}"/>
    <cellStyle name="Normal 2 3 3 3 3 2 5 2" xfId="14024" xr:uid="{00000000-0005-0000-0000-000059540000}"/>
    <cellStyle name="Normal 2 3 3 3 3 2 5 2 2" xfId="30320" xr:uid="{00000000-0005-0000-0000-00005A540000}"/>
    <cellStyle name="Normal 2 3 3 3 3 2 5 3" xfId="22174" xr:uid="{00000000-0005-0000-0000-00005B540000}"/>
    <cellStyle name="Normal 2 3 3 3 3 2 6" xfId="8725" xr:uid="{00000000-0005-0000-0000-00005C540000}"/>
    <cellStyle name="Normal 2 3 3 3 3 2 6 2" xfId="25021" xr:uid="{00000000-0005-0000-0000-00005D540000}"/>
    <cellStyle name="Normal 2 3 3 3 3 2 7" xfId="16875" xr:uid="{00000000-0005-0000-0000-00005E540000}"/>
    <cellStyle name="Normal 2 3 3 3 3 3" xfId="940" xr:uid="{00000000-0005-0000-0000-00005F540000}"/>
    <cellStyle name="Normal 2 3 3 3 3 3 2" xfId="2350" xr:uid="{00000000-0005-0000-0000-000060540000}"/>
    <cellStyle name="Normal 2 3 3 3 3 3 2 2" xfId="4872" xr:uid="{00000000-0005-0000-0000-000061540000}"/>
    <cellStyle name="Normal 2 3 3 3 3 3 2 2 2" xfId="13018" xr:uid="{00000000-0005-0000-0000-000062540000}"/>
    <cellStyle name="Normal 2 3 3 3 3 3 2 2 2 2" xfId="29314" xr:uid="{00000000-0005-0000-0000-000063540000}"/>
    <cellStyle name="Normal 2 3 3 3 3 3 2 2 3" xfId="21168" xr:uid="{00000000-0005-0000-0000-000064540000}"/>
    <cellStyle name="Normal 2 3 3 3 3 3 2 3" xfId="7649" xr:uid="{00000000-0005-0000-0000-000065540000}"/>
    <cellStyle name="Normal 2 3 3 3 3 3 2 3 2" xfId="15795" xr:uid="{00000000-0005-0000-0000-000066540000}"/>
    <cellStyle name="Normal 2 3 3 3 3 3 2 3 2 2" xfId="32091" xr:uid="{00000000-0005-0000-0000-000067540000}"/>
    <cellStyle name="Normal 2 3 3 3 3 3 2 3 3" xfId="23945" xr:uid="{00000000-0005-0000-0000-000068540000}"/>
    <cellStyle name="Normal 2 3 3 3 3 3 2 4" xfId="10496" xr:uid="{00000000-0005-0000-0000-000069540000}"/>
    <cellStyle name="Normal 2 3 3 3 3 3 2 4 2" xfId="26792" xr:uid="{00000000-0005-0000-0000-00006A540000}"/>
    <cellStyle name="Normal 2 3 3 3 3 3 2 5" xfId="18646" xr:uid="{00000000-0005-0000-0000-00006B540000}"/>
    <cellStyle name="Normal 2 3 3 3 3 3 3" xfId="3654" xr:uid="{00000000-0005-0000-0000-00006C540000}"/>
    <cellStyle name="Normal 2 3 3 3 3 3 3 2" xfId="11800" xr:uid="{00000000-0005-0000-0000-00006D540000}"/>
    <cellStyle name="Normal 2 3 3 3 3 3 3 2 2" xfId="28096" xr:uid="{00000000-0005-0000-0000-00006E540000}"/>
    <cellStyle name="Normal 2 3 3 3 3 3 3 3" xfId="19950" xr:uid="{00000000-0005-0000-0000-00006F540000}"/>
    <cellStyle name="Normal 2 3 3 3 3 3 4" xfId="6239" xr:uid="{00000000-0005-0000-0000-000070540000}"/>
    <cellStyle name="Normal 2 3 3 3 3 3 4 2" xfId="14385" xr:uid="{00000000-0005-0000-0000-000071540000}"/>
    <cellStyle name="Normal 2 3 3 3 3 3 4 2 2" xfId="30681" xr:uid="{00000000-0005-0000-0000-000072540000}"/>
    <cellStyle name="Normal 2 3 3 3 3 3 4 3" xfId="22535" xr:uid="{00000000-0005-0000-0000-000073540000}"/>
    <cellStyle name="Normal 2 3 3 3 3 3 5" xfId="9086" xr:uid="{00000000-0005-0000-0000-000074540000}"/>
    <cellStyle name="Normal 2 3 3 3 3 3 5 2" xfId="25382" xr:uid="{00000000-0005-0000-0000-000075540000}"/>
    <cellStyle name="Normal 2 3 3 3 3 3 6" xfId="17236" xr:uid="{00000000-0005-0000-0000-000076540000}"/>
    <cellStyle name="Normal 2 3 3 3 3 4" xfId="1645" xr:uid="{00000000-0005-0000-0000-000077540000}"/>
    <cellStyle name="Normal 2 3 3 3 3 4 2" xfId="4263" xr:uid="{00000000-0005-0000-0000-000078540000}"/>
    <cellStyle name="Normal 2 3 3 3 3 4 2 2" xfId="12409" xr:uid="{00000000-0005-0000-0000-000079540000}"/>
    <cellStyle name="Normal 2 3 3 3 3 4 2 2 2" xfId="28705" xr:uid="{00000000-0005-0000-0000-00007A540000}"/>
    <cellStyle name="Normal 2 3 3 3 3 4 2 3" xfId="20559" xr:uid="{00000000-0005-0000-0000-00007B540000}"/>
    <cellStyle name="Normal 2 3 3 3 3 4 3" xfId="6944" xr:uid="{00000000-0005-0000-0000-00007C540000}"/>
    <cellStyle name="Normal 2 3 3 3 3 4 3 2" xfId="15090" xr:uid="{00000000-0005-0000-0000-00007D540000}"/>
    <cellStyle name="Normal 2 3 3 3 3 4 3 2 2" xfId="31386" xr:uid="{00000000-0005-0000-0000-00007E540000}"/>
    <cellStyle name="Normal 2 3 3 3 3 4 3 3" xfId="23240" xr:uid="{00000000-0005-0000-0000-00007F540000}"/>
    <cellStyle name="Normal 2 3 3 3 3 4 4" xfId="9791" xr:uid="{00000000-0005-0000-0000-000080540000}"/>
    <cellStyle name="Normal 2 3 3 3 3 4 4 2" xfId="26087" xr:uid="{00000000-0005-0000-0000-000081540000}"/>
    <cellStyle name="Normal 2 3 3 3 3 4 5" xfId="17941" xr:uid="{00000000-0005-0000-0000-000082540000}"/>
    <cellStyle name="Normal 2 3 3 3 3 5" xfId="3045" xr:uid="{00000000-0005-0000-0000-000083540000}"/>
    <cellStyle name="Normal 2 3 3 3 3 5 2" xfId="11191" xr:uid="{00000000-0005-0000-0000-000084540000}"/>
    <cellStyle name="Normal 2 3 3 3 3 5 2 2" xfId="27487" xr:uid="{00000000-0005-0000-0000-000085540000}"/>
    <cellStyle name="Normal 2 3 3 3 3 5 3" xfId="19341" xr:uid="{00000000-0005-0000-0000-000086540000}"/>
    <cellStyle name="Normal 2 3 3 3 3 6" xfId="5534" xr:uid="{00000000-0005-0000-0000-000087540000}"/>
    <cellStyle name="Normal 2 3 3 3 3 6 2" xfId="13680" xr:uid="{00000000-0005-0000-0000-000088540000}"/>
    <cellStyle name="Normal 2 3 3 3 3 6 2 2" xfId="29976" xr:uid="{00000000-0005-0000-0000-000089540000}"/>
    <cellStyle name="Normal 2 3 3 3 3 6 3" xfId="21830" xr:uid="{00000000-0005-0000-0000-00008A540000}"/>
    <cellStyle name="Normal 2 3 3 3 3 7" xfId="8381" xr:uid="{00000000-0005-0000-0000-00008B540000}"/>
    <cellStyle name="Normal 2 3 3 3 3 7 2" xfId="24677" xr:uid="{00000000-0005-0000-0000-00008C540000}"/>
    <cellStyle name="Normal 2 3 3 3 3 8" xfId="16531" xr:uid="{00000000-0005-0000-0000-00008D540000}"/>
    <cellStyle name="Normal 2 3 3 3 4" xfId="319" xr:uid="{00000000-0005-0000-0000-00008E540000}"/>
    <cellStyle name="Normal 2 3 3 3 4 2" xfId="663" xr:uid="{00000000-0005-0000-0000-00008F540000}"/>
    <cellStyle name="Normal 2 3 3 3 4 2 2" xfId="1369" xr:uid="{00000000-0005-0000-0000-000090540000}"/>
    <cellStyle name="Normal 2 3 3 3 4 2 2 2" xfId="2779" xr:uid="{00000000-0005-0000-0000-000091540000}"/>
    <cellStyle name="Normal 2 3 3 3 4 2 2 2 2" xfId="5242" xr:uid="{00000000-0005-0000-0000-000092540000}"/>
    <cellStyle name="Normal 2 3 3 3 4 2 2 2 2 2" xfId="13388" xr:uid="{00000000-0005-0000-0000-000093540000}"/>
    <cellStyle name="Normal 2 3 3 3 4 2 2 2 2 2 2" xfId="29684" xr:uid="{00000000-0005-0000-0000-000094540000}"/>
    <cellStyle name="Normal 2 3 3 3 4 2 2 2 2 3" xfId="21538" xr:uid="{00000000-0005-0000-0000-000095540000}"/>
    <cellStyle name="Normal 2 3 3 3 4 2 2 2 3" xfId="8078" xr:uid="{00000000-0005-0000-0000-000096540000}"/>
    <cellStyle name="Normal 2 3 3 3 4 2 2 2 3 2" xfId="16224" xr:uid="{00000000-0005-0000-0000-000097540000}"/>
    <cellStyle name="Normal 2 3 3 3 4 2 2 2 3 2 2" xfId="32520" xr:uid="{00000000-0005-0000-0000-000098540000}"/>
    <cellStyle name="Normal 2 3 3 3 4 2 2 2 3 3" xfId="24374" xr:uid="{00000000-0005-0000-0000-000099540000}"/>
    <cellStyle name="Normal 2 3 3 3 4 2 2 2 4" xfId="10925" xr:uid="{00000000-0005-0000-0000-00009A540000}"/>
    <cellStyle name="Normal 2 3 3 3 4 2 2 2 4 2" xfId="27221" xr:uid="{00000000-0005-0000-0000-00009B540000}"/>
    <cellStyle name="Normal 2 3 3 3 4 2 2 2 5" xfId="19075" xr:uid="{00000000-0005-0000-0000-00009C540000}"/>
    <cellStyle name="Normal 2 3 3 3 4 2 2 3" xfId="4024" xr:uid="{00000000-0005-0000-0000-00009D540000}"/>
    <cellStyle name="Normal 2 3 3 3 4 2 2 3 2" xfId="12170" xr:uid="{00000000-0005-0000-0000-00009E540000}"/>
    <cellStyle name="Normal 2 3 3 3 4 2 2 3 2 2" xfId="28466" xr:uid="{00000000-0005-0000-0000-00009F540000}"/>
    <cellStyle name="Normal 2 3 3 3 4 2 2 3 3" xfId="20320" xr:uid="{00000000-0005-0000-0000-0000A0540000}"/>
    <cellStyle name="Normal 2 3 3 3 4 2 2 4" xfId="6668" xr:uid="{00000000-0005-0000-0000-0000A1540000}"/>
    <cellStyle name="Normal 2 3 3 3 4 2 2 4 2" xfId="14814" xr:uid="{00000000-0005-0000-0000-0000A2540000}"/>
    <cellStyle name="Normal 2 3 3 3 4 2 2 4 2 2" xfId="31110" xr:uid="{00000000-0005-0000-0000-0000A3540000}"/>
    <cellStyle name="Normal 2 3 3 3 4 2 2 4 3" xfId="22964" xr:uid="{00000000-0005-0000-0000-0000A4540000}"/>
    <cellStyle name="Normal 2 3 3 3 4 2 2 5" xfId="9515" xr:uid="{00000000-0005-0000-0000-0000A5540000}"/>
    <cellStyle name="Normal 2 3 3 3 4 2 2 5 2" xfId="25811" xr:uid="{00000000-0005-0000-0000-0000A6540000}"/>
    <cellStyle name="Normal 2 3 3 3 4 2 2 6" xfId="17665" xr:uid="{00000000-0005-0000-0000-0000A7540000}"/>
    <cellStyle name="Normal 2 3 3 3 4 2 3" xfId="2074" xr:uid="{00000000-0005-0000-0000-0000A8540000}"/>
    <cellStyle name="Normal 2 3 3 3 4 2 3 2" xfId="4633" xr:uid="{00000000-0005-0000-0000-0000A9540000}"/>
    <cellStyle name="Normal 2 3 3 3 4 2 3 2 2" xfId="12779" xr:uid="{00000000-0005-0000-0000-0000AA540000}"/>
    <cellStyle name="Normal 2 3 3 3 4 2 3 2 2 2" xfId="29075" xr:uid="{00000000-0005-0000-0000-0000AB540000}"/>
    <cellStyle name="Normal 2 3 3 3 4 2 3 2 3" xfId="20929" xr:uid="{00000000-0005-0000-0000-0000AC540000}"/>
    <cellStyle name="Normal 2 3 3 3 4 2 3 3" xfId="7373" xr:uid="{00000000-0005-0000-0000-0000AD540000}"/>
    <cellStyle name="Normal 2 3 3 3 4 2 3 3 2" xfId="15519" xr:uid="{00000000-0005-0000-0000-0000AE540000}"/>
    <cellStyle name="Normal 2 3 3 3 4 2 3 3 2 2" xfId="31815" xr:uid="{00000000-0005-0000-0000-0000AF540000}"/>
    <cellStyle name="Normal 2 3 3 3 4 2 3 3 3" xfId="23669" xr:uid="{00000000-0005-0000-0000-0000B0540000}"/>
    <cellStyle name="Normal 2 3 3 3 4 2 3 4" xfId="10220" xr:uid="{00000000-0005-0000-0000-0000B1540000}"/>
    <cellStyle name="Normal 2 3 3 3 4 2 3 4 2" xfId="26516" xr:uid="{00000000-0005-0000-0000-0000B2540000}"/>
    <cellStyle name="Normal 2 3 3 3 4 2 3 5" xfId="18370" xr:uid="{00000000-0005-0000-0000-0000B3540000}"/>
    <cellStyle name="Normal 2 3 3 3 4 2 4" xfId="3415" xr:uid="{00000000-0005-0000-0000-0000B4540000}"/>
    <cellStyle name="Normal 2 3 3 3 4 2 4 2" xfId="11561" xr:uid="{00000000-0005-0000-0000-0000B5540000}"/>
    <cellStyle name="Normal 2 3 3 3 4 2 4 2 2" xfId="27857" xr:uid="{00000000-0005-0000-0000-0000B6540000}"/>
    <cellStyle name="Normal 2 3 3 3 4 2 4 3" xfId="19711" xr:uid="{00000000-0005-0000-0000-0000B7540000}"/>
    <cellStyle name="Normal 2 3 3 3 4 2 5" xfId="5963" xr:uid="{00000000-0005-0000-0000-0000B8540000}"/>
    <cellStyle name="Normal 2 3 3 3 4 2 5 2" xfId="14109" xr:uid="{00000000-0005-0000-0000-0000B9540000}"/>
    <cellStyle name="Normal 2 3 3 3 4 2 5 2 2" xfId="30405" xr:uid="{00000000-0005-0000-0000-0000BA540000}"/>
    <cellStyle name="Normal 2 3 3 3 4 2 5 3" xfId="22259" xr:uid="{00000000-0005-0000-0000-0000BB540000}"/>
    <cellStyle name="Normal 2 3 3 3 4 2 6" xfId="8810" xr:uid="{00000000-0005-0000-0000-0000BC540000}"/>
    <cellStyle name="Normal 2 3 3 3 4 2 6 2" xfId="25106" xr:uid="{00000000-0005-0000-0000-0000BD540000}"/>
    <cellStyle name="Normal 2 3 3 3 4 2 7" xfId="16960" xr:uid="{00000000-0005-0000-0000-0000BE540000}"/>
    <cellStyle name="Normal 2 3 3 3 4 3" xfId="1025" xr:uid="{00000000-0005-0000-0000-0000BF540000}"/>
    <cellStyle name="Normal 2 3 3 3 4 3 2" xfId="2435" xr:uid="{00000000-0005-0000-0000-0000C0540000}"/>
    <cellStyle name="Normal 2 3 3 3 4 3 2 2" xfId="4946" xr:uid="{00000000-0005-0000-0000-0000C1540000}"/>
    <cellStyle name="Normal 2 3 3 3 4 3 2 2 2" xfId="13092" xr:uid="{00000000-0005-0000-0000-0000C2540000}"/>
    <cellStyle name="Normal 2 3 3 3 4 3 2 2 2 2" xfId="29388" xr:uid="{00000000-0005-0000-0000-0000C3540000}"/>
    <cellStyle name="Normal 2 3 3 3 4 3 2 2 3" xfId="21242" xr:uid="{00000000-0005-0000-0000-0000C4540000}"/>
    <cellStyle name="Normal 2 3 3 3 4 3 2 3" xfId="7734" xr:uid="{00000000-0005-0000-0000-0000C5540000}"/>
    <cellStyle name="Normal 2 3 3 3 4 3 2 3 2" xfId="15880" xr:uid="{00000000-0005-0000-0000-0000C6540000}"/>
    <cellStyle name="Normal 2 3 3 3 4 3 2 3 2 2" xfId="32176" xr:uid="{00000000-0005-0000-0000-0000C7540000}"/>
    <cellStyle name="Normal 2 3 3 3 4 3 2 3 3" xfId="24030" xr:uid="{00000000-0005-0000-0000-0000C8540000}"/>
    <cellStyle name="Normal 2 3 3 3 4 3 2 4" xfId="10581" xr:uid="{00000000-0005-0000-0000-0000C9540000}"/>
    <cellStyle name="Normal 2 3 3 3 4 3 2 4 2" xfId="26877" xr:uid="{00000000-0005-0000-0000-0000CA540000}"/>
    <cellStyle name="Normal 2 3 3 3 4 3 2 5" xfId="18731" xr:uid="{00000000-0005-0000-0000-0000CB540000}"/>
    <cellStyle name="Normal 2 3 3 3 4 3 3" xfId="3728" xr:uid="{00000000-0005-0000-0000-0000CC540000}"/>
    <cellStyle name="Normal 2 3 3 3 4 3 3 2" xfId="11874" xr:uid="{00000000-0005-0000-0000-0000CD540000}"/>
    <cellStyle name="Normal 2 3 3 3 4 3 3 2 2" xfId="28170" xr:uid="{00000000-0005-0000-0000-0000CE540000}"/>
    <cellStyle name="Normal 2 3 3 3 4 3 3 3" xfId="20024" xr:uid="{00000000-0005-0000-0000-0000CF540000}"/>
    <cellStyle name="Normal 2 3 3 3 4 3 4" xfId="6324" xr:uid="{00000000-0005-0000-0000-0000D0540000}"/>
    <cellStyle name="Normal 2 3 3 3 4 3 4 2" xfId="14470" xr:uid="{00000000-0005-0000-0000-0000D1540000}"/>
    <cellStyle name="Normal 2 3 3 3 4 3 4 2 2" xfId="30766" xr:uid="{00000000-0005-0000-0000-0000D2540000}"/>
    <cellStyle name="Normal 2 3 3 3 4 3 4 3" xfId="22620" xr:uid="{00000000-0005-0000-0000-0000D3540000}"/>
    <cellStyle name="Normal 2 3 3 3 4 3 5" xfId="9171" xr:uid="{00000000-0005-0000-0000-0000D4540000}"/>
    <cellStyle name="Normal 2 3 3 3 4 3 5 2" xfId="25467" xr:uid="{00000000-0005-0000-0000-0000D5540000}"/>
    <cellStyle name="Normal 2 3 3 3 4 3 6" xfId="17321" xr:uid="{00000000-0005-0000-0000-0000D6540000}"/>
    <cellStyle name="Normal 2 3 3 3 4 4" xfId="1730" xr:uid="{00000000-0005-0000-0000-0000D7540000}"/>
    <cellStyle name="Normal 2 3 3 3 4 4 2" xfId="4337" xr:uid="{00000000-0005-0000-0000-0000D8540000}"/>
    <cellStyle name="Normal 2 3 3 3 4 4 2 2" xfId="12483" xr:uid="{00000000-0005-0000-0000-0000D9540000}"/>
    <cellStyle name="Normal 2 3 3 3 4 4 2 2 2" xfId="28779" xr:uid="{00000000-0005-0000-0000-0000DA540000}"/>
    <cellStyle name="Normal 2 3 3 3 4 4 2 3" xfId="20633" xr:uid="{00000000-0005-0000-0000-0000DB540000}"/>
    <cellStyle name="Normal 2 3 3 3 4 4 3" xfId="7029" xr:uid="{00000000-0005-0000-0000-0000DC540000}"/>
    <cellStyle name="Normal 2 3 3 3 4 4 3 2" xfId="15175" xr:uid="{00000000-0005-0000-0000-0000DD540000}"/>
    <cellStyle name="Normal 2 3 3 3 4 4 3 2 2" xfId="31471" xr:uid="{00000000-0005-0000-0000-0000DE540000}"/>
    <cellStyle name="Normal 2 3 3 3 4 4 3 3" xfId="23325" xr:uid="{00000000-0005-0000-0000-0000DF540000}"/>
    <cellStyle name="Normal 2 3 3 3 4 4 4" xfId="9876" xr:uid="{00000000-0005-0000-0000-0000E0540000}"/>
    <cellStyle name="Normal 2 3 3 3 4 4 4 2" xfId="26172" xr:uid="{00000000-0005-0000-0000-0000E1540000}"/>
    <cellStyle name="Normal 2 3 3 3 4 4 5" xfId="18026" xr:uid="{00000000-0005-0000-0000-0000E2540000}"/>
    <cellStyle name="Normal 2 3 3 3 4 5" xfId="3119" xr:uid="{00000000-0005-0000-0000-0000E3540000}"/>
    <cellStyle name="Normal 2 3 3 3 4 5 2" xfId="11265" xr:uid="{00000000-0005-0000-0000-0000E4540000}"/>
    <cellStyle name="Normal 2 3 3 3 4 5 2 2" xfId="27561" xr:uid="{00000000-0005-0000-0000-0000E5540000}"/>
    <cellStyle name="Normal 2 3 3 3 4 5 3" xfId="19415" xr:uid="{00000000-0005-0000-0000-0000E6540000}"/>
    <cellStyle name="Normal 2 3 3 3 4 6" xfId="5619" xr:uid="{00000000-0005-0000-0000-0000E7540000}"/>
    <cellStyle name="Normal 2 3 3 3 4 6 2" xfId="13765" xr:uid="{00000000-0005-0000-0000-0000E8540000}"/>
    <cellStyle name="Normal 2 3 3 3 4 6 2 2" xfId="30061" xr:uid="{00000000-0005-0000-0000-0000E9540000}"/>
    <cellStyle name="Normal 2 3 3 3 4 6 3" xfId="21915" xr:uid="{00000000-0005-0000-0000-0000EA540000}"/>
    <cellStyle name="Normal 2 3 3 3 4 7" xfId="8466" xr:uid="{00000000-0005-0000-0000-0000EB540000}"/>
    <cellStyle name="Normal 2 3 3 3 4 7 2" xfId="24762" xr:uid="{00000000-0005-0000-0000-0000EC540000}"/>
    <cellStyle name="Normal 2 3 3 3 4 8" xfId="16616" xr:uid="{00000000-0005-0000-0000-0000ED540000}"/>
    <cellStyle name="Normal 2 3 3 3 5" xfId="409" xr:uid="{00000000-0005-0000-0000-0000EE540000}"/>
    <cellStyle name="Normal 2 3 3 3 5 2" xfId="1115" xr:uid="{00000000-0005-0000-0000-0000EF540000}"/>
    <cellStyle name="Normal 2 3 3 3 5 2 2" xfId="2525" xr:uid="{00000000-0005-0000-0000-0000F0540000}"/>
    <cellStyle name="Normal 2 3 3 3 5 2 2 2" xfId="5020" xr:uid="{00000000-0005-0000-0000-0000F1540000}"/>
    <cellStyle name="Normal 2 3 3 3 5 2 2 2 2" xfId="13166" xr:uid="{00000000-0005-0000-0000-0000F2540000}"/>
    <cellStyle name="Normal 2 3 3 3 5 2 2 2 2 2" xfId="29462" xr:uid="{00000000-0005-0000-0000-0000F3540000}"/>
    <cellStyle name="Normal 2 3 3 3 5 2 2 2 3" xfId="21316" xr:uid="{00000000-0005-0000-0000-0000F4540000}"/>
    <cellStyle name="Normal 2 3 3 3 5 2 2 3" xfId="7824" xr:uid="{00000000-0005-0000-0000-0000F5540000}"/>
    <cellStyle name="Normal 2 3 3 3 5 2 2 3 2" xfId="15970" xr:uid="{00000000-0005-0000-0000-0000F6540000}"/>
    <cellStyle name="Normal 2 3 3 3 5 2 2 3 2 2" xfId="32266" xr:uid="{00000000-0005-0000-0000-0000F7540000}"/>
    <cellStyle name="Normal 2 3 3 3 5 2 2 3 3" xfId="24120" xr:uid="{00000000-0005-0000-0000-0000F8540000}"/>
    <cellStyle name="Normal 2 3 3 3 5 2 2 4" xfId="10671" xr:uid="{00000000-0005-0000-0000-0000F9540000}"/>
    <cellStyle name="Normal 2 3 3 3 5 2 2 4 2" xfId="26967" xr:uid="{00000000-0005-0000-0000-0000FA540000}"/>
    <cellStyle name="Normal 2 3 3 3 5 2 2 5" xfId="18821" xr:uid="{00000000-0005-0000-0000-0000FB540000}"/>
    <cellStyle name="Normal 2 3 3 3 5 2 3" xfId="3802" xr:uid="{00000000-0005-0000-0000-0000FC540000}"/>
    <cellStyle name="Normal 2 3 3 3 5 2 3 2" xfId="11948" xr:uid="{00000000-0005-0000-0000-0000FD540000}"/>
    <cellStyle name="Normal 2 3 3 3 5 2 3 2 2" xfId="28244" xr:uid="{00000000-0005-0000-0000-0000FE540000}"/>
    <cellStyle name="Normal 2 3 3 3 5 2 3 3" xfId="20098" xr:uid="{00000000-0005-0000-0000-0000FF540000}"/>
    <cellStyle name="Normal 2 3 3 3 5 2 4" xfId="6414" xr:uid="{00000000-0005-0000-0000-000000550000}"/>
    <cellStyle name="Normal 2 3 3 3 5 2 4 2" xfId="14560" xr:uid="{00000000-0005-0000-0000-000001550000}"/>
    <cellStyle name="Normal 2 3 3 3 5 2 4 2 2" xfId="30856" xr:uid="{00000000-0005-0000-0000-000002550000}"/>
    <cellStyle name="Normal 2 3 3 3 5 2 4 3" xfId="22710" xr:uid="{00000000-0005-0000-0000-000003550000}"/>
    <cellStyle name="Normal 2 3 3 3 5 2 5" xfId="9261" xr:uid="{00000000-0005-0000-0000-000004550000}"/>
    <cellStyle name="Normal 2 3 3 3 5 2 5 2" xfId="25557" xr:uid="{00000000-0005-0000-0000-000005550000}"/>
    <cellStyle name="Normal 2 3 3 3 5 2 6" xfId="17411" xr:uid="{00000000-0005-0000-0000-000006550000}"/>
    <cellStyle name="Normal 2 3 3 3 5 3" xfId="1820" xr:uid="{00000000-0005-0000-0000-000007550000}"/>
    <cellStyle name="Normal 2 3 3 3 5 3 2" xfId="4411" xr:uid="{00000000-0005-0000-0000-000008550000}"/>
    <cellStyle name="Normal 2 3 3 3 5 3 2 2" xfId="12557" xr:uid="{00000000-0005-0000-0000-000009550000}"/>
    <cellStyle name="Normal 2 3 3 3 5 3 2 2 2" xfId="28853" xr:uid="{00000000-0005-0000-0000-00000A550000}"/>
    <cellStyle name="Normal 2 3 3 3 5 3 2 3" xfId="20707" xr:uid="{00000000-0005-0000-0000-00000B550000}"/>
    <cellStyle name="Normal 2 3 3 3 5 3 3" xfId="7119" xr:uid="{00000000-0005-0000-0000-00000C550000}"/>
    <cellStyle name="Normal 2 3 3 3 5 3 3 2" xfId="15265" xr:uid="{00000000-0005-0000-0000-00000D550000}"/>
    <cellStyle name="Normal 2 3 3 3 5 3 3 2 2" xfId="31561" xr:uid="{00000000-0005-0000-0000-00000E550000}"/>
    <cellStyle name="Normal 2 3 3 3 5 3 3 3" xfId="23415" xr:uid="{00000000-0005-0000-0000-00000F550000}"/>
    <cellStyle name="Normal 2 3 3 3 5 3 4" xfId="9966" xr:uid="{00000000-0005-0000-0000-000010550000}"/>
    <cellStyle name="Normal 2 3 3 3 5 3 4 2" xfId="26262" xr:uid="{00000000-0005-0000-0000-000011550000}"/>
    <cellStyle name="Normal 2 3 3 3 5 3 5" xfId="18116" xr:uid="{00000000-0005-0000-0000-000012550000}"/>
    <cellStyle name="Normal 2 3 3 3 5 4" xfId="3193" xr:uid="{00000000-0005-0000-0000-000013550000}"/>
    <cellStyle name="Normal 2 3 3 3 5 4 2" xfId="11339" xr:uid="{00000000-0005-0000-0000-000014550000}"/>
    <cellStyle name="Normal 2 3 3 3 5 4 2 2" xfId="27635" xr:uid="{00000000-0005-0000-0000-000015550000}"/>
    <cellStyle name="Normal 2 3 3 3 5 4 3" xfId="19489" xr:uid="{00000000-0005-0000-0000-000016550000}"/>
    <cellStyle name="Normal 2 3 3 3 5 5" xfId="5709" xr:uid="{00000000-0005-0000-0000-000017550000}"/>
    <cellStyle name="Normal 2 3 3 3 5 5 2" xfId="13855" xr:uid="{00000000-0005-0000-0000-000018550000}"/>
    <cellStyle name="Normal 2 3 3 3 5 5 2 2" xfId="30151" xr:uid="{00000000-0005-0000-0000-000019550000}"/>
    <cellStyle name="Normal 2 3 3 3 5 5 3" xfId="22005" xr:uid="{00000000-0005-0000-0000-00001A550000}"/>
    <cellStyle name="Normal 2 3 3 3 5 6" xfId="8556" xr:uid="{00000000-0005-0000-0000-00001B550000}"/>
    <cellStyle name="Normal 2 3 3 3 5 6 2" xfId="24852" xr:uid="{00000000-0005-0000-0000-00001C550000}"/>
    <cellStyle name="Normal 2 3 3 3 5 7" xfId="16706" xr:uid="{00000000-0005-0000-0000-00001D550000}"/>
    <cellStyle name="Normal 2 3 3 3 6" xfId="771" xr:uid="{00000000-0005-0000-0000-00001E550000}"/>
    <cellStyle name="Normal 2 3 3 3 6 2" xfId="2181" xr:uid="{00000000-0005-0000-0000-00001F550000}"/>
    <cellStyle name="Normal 2 3 3 3 6 2 2" xfId="4724" xr:uid="{00000000-0005-0000-0000-000020550000}"/>
    <cellStyle name="Normal 2 3 3 3 6 2 2 2" xfId="12870" xr:uid="{00000000-0005-0000-0000-000021550000}"/>
    <cellStyle name="Normal 2 3 3 3 6 2 2 2 2" xfId="29166" xr:uid="{00000000-0005-0000-0000-000022550000}"/>
    <cellStyle name="Normal 2 3 3 3 6 2 2 3" xfId="21020" xr:uid="{00000000-0005-0000-0000-000023550000}"/>
    <cellStyle name="Normal 2 3 3 3 6 2 3" xfId="7480" xr:uid="{00000000-0005-0000-0000-000024550000}"/>
    <cellStyle name="Normal 2 3 3 3 6 2 3 2" xfId="15626" xr:uid="{00000000-0005-0000-0000-000025550000}"/>
    <cellStyle name="Normal 2 3 3 3 6 2 3 2 2" xfId="31922" xr:uid="{00000000-0005-0000-0000-000026550000}"/>
    <cellStyle name="Normal 2 3 3 3 6 2 3 3" xfId="23776" xr:uid="{00000000-0005-0000-0000-000027550000}"/>
    <cellStyle name="Normal 2 3 3 3 6 2 4" xfId="10327" xr:uid="{00000000-0005-0000-0000-000028550000}"/>
    <cellStyle name="Normal 2 3 3 3 6 2 4 2" xfId="26623" xr:uid="{00000000-0005-0000-0000-000029550000}"/>
    <cellStyle name="Normal 2 3 3 3 6 2 5" xfId="18477" xr:uid="{00000000-0005-0000-0000-00002A550000}"/>
    <cellStyle name="Normal 2 3 3 3 6 3" xfId="3506" xr:uid="{00000000-0005-0000-0000-00002B550000}"/>
    <cellStyle name="Normal 2 3 3 3 6 3 2" xfId="11652" xr:uid="{00000000-0005-0000-0000-00002C550000}"/>
    <cellStyle name="Normal 2 3 3 3 6 3 2 2" xfId="27948" xr:uid="{00000000-0005-0000-0000-00002D550000}"/>
    <cellStyle name="Normal 2 3 3 3 6 3 3" xfId="19802" xr:uid="{00000000-0005-0000-0000-00002E550000}"/>
    <cellStyle name="Normal 2 3 3 3 6 4" xfId="6070" xr:uid="{00000000-0005-0000-0000-00002F550000}"/>
    <cellStyle name="Normal 2 3 3 3 6 4 2" xfId="14216" xr:uid="{00000000-0005-0000-0000-000030550000}"/>
    <cellStyle name="Normal 2 3 3 3 6 4 2 2" xfId="30512" xr:uid="{00000000-0005-0000-0000-000031550000}"/>
    <cellStyle name="Normal 2 3 3 3 6 4 3" xfId="22366" xr:uid="{00000000-0005-0000-0000-000032550000}"/>
    <cellStyle name="Normal 2 3 3 3 6 5" xfId="8917" xr:uid="{00000000-0005-0000-0000-000033550000}"/>
    <cellStyle name="Normal 2 3 3 3 6 5 2" xfId="25213" xr:uid="{00000000-0005-0000-0000-000034550000}"/>
    <cellStyle name="Normal 2 3 3 3 6 6" xfId="17067" xr:uid="{00000000-0005-0000-0000-000035550000}"/>
    <cellStyle name="Normal 2 3 3 3 7" xfId="1476" xr:uid="{00000000-0005-0000-0000-000036550000}"/>
    <cellStyle name="Normal 2 3 3 3 7 2" xfId="4115" xr:uid="{00000000-0005-0000-0000-000037550000}"/>
    <cellStyle name="Normal 2 3 3 3 7 2 2" xfId="12261" xr:uid="{00000000-0005-0000-0000-000038550000}"/>
    <cellStyle name="Normal 2 3 3 3 7 2 2 2" xfId="28557" xr:uid="{00000000-0005-0000-0000-000039550000}"/>
    <cellStyle name="Normal 2 3 3 3 7 2 3" xfId="20411" xr:uid="{00000000-0005-0000-0000-00003A550000}"/>
    <cellStyle name="Normal 2 3 3 3 7 3" xfId="6775" xr:uid="{00000000-0005-0000-0000-00003B550000}"/>
    <cellStyle name="Normal 2 3 3 3 7 3 2" xfId="14921" xr:uid="{00000000-0005-0000-0000-00003C550000}"/>
    <cellStyle name="Normal 2 3 3 3 7 3 2 2" xfId="31217" xr:uid="{00000000-0005-0000-0000-00003D550000}"/>
    <cellStyle name="Normal 2 3 3 3 7 3 3" xfId="23071" xr:uid="{00000000-0005-0000-0000-00003E550000}"/>
    <cellStyle name="Normal 2 3 3 3 7 4" xfId="9622" xr:uid="{00000000-0005-0000-0000-00003F550000}"/>
    <cellStyle name="Normal 2 3 3 3 7 4 2" xfId="25918" xr:uid="{00000000-0005-0000-0000-000040550000}"/>
    <cellStyle name="Normal 2 3 3 3 7 5" xfId="17772" xr:uid="{00000000-0005-0000-0000-000041550000}"/>
    <cellStyle name="Normal 2 3 3 3 8" xfId="2897" xr:uid="{00000000-0005-0000-0000-000042550000}"/>
    <cellStyle name="Normal 2 3 3 3 8 2" xfId="11043" xr:uid="{00000000-0005-0000-0000-000043550000}"/>
    <cellStyle name="Normal 2 3 3 3 8 2 2" xfId="27339" xr:uid="{00000000-0005-0000-0000-000044550000}"/>
    <cellStyle name="Normal 2 3 3 3 8 3" xfId="19193" xr:uid="{00000000-0005-0000-0000-000045550000}"/>
    <cellStyle name="Normal 2 3 3 3 9" xfId="5365" xr:uid="{00000000-0005-0000-0000-000046550000}"/>
    <cellStyle name="Normal 2 3 3 3 9 2" xfId="13511" xr:uid="{00000000-0005-0000-0000-000047550000}"/>
    <cellStyle name="Normal 2 3 3 3 9 2 2" xfId="29807" xr:uid="{00000000-0005-0000-0000-000048550000}"/>
    <cellStyle name="Normal 2 3 3 3 9 3" xfId="21661" xr:uid="{00000000-0005-0000-0000-000049550000}"/>
    <cellStyle name="Normal 2 3 3 4" xfId="111" xr:uid="{00000000-0005-0000-0000-00004A550000}"/>
    <cellStyle name="Normal 2 3 3 4 2" xfId="455" xr:uid="{00000000-0005-0000-0000-00004B550000}"/>
    <cellStyle name="Normal 2 3 3 4 2 2" xfId="1161" xr:uid="{00000000-0005-0000-0000-00004C550000}"/>
    <cellStyle name="Normal 2 3 3 4 2 2 2" xfId="2571" xr:uid="{00000000-0005-0000-0000-00004D550000}"/>
    <cellStyle name="Normal 2 3 3 4 2 2 2 2" xfId="5058" xr:uid="{00000000-0005-0000-0000-00004E550000}"/>
    <cellStyle name="Normal 2 3 3 4 2 2 2 2 2" xfId="13204" xr:uid="{00000000-0005-0000-0000-00004F550000}"/>
    <cellStyle name="Normal 2 3 3 4 2 2 2 2 2 2" xfId="29500" xr:uid="{00000000-0005-0000-0000-000050550000}"/>
    <cellStyle name="Normal 2 3 3 4 2 2 2 2 3" xfId="21354" xr:uid="{00000000-0005-0000-0000-000051550000}"/>
    <cellStyle name="Normal 2 3 3 4 2 2 2 3" xfId="7870" xr:uid="{00000000-0005-0000-0000-000052550000}"/>
    <cellStyle name="Normal 2 3 3 4 2 2 2 3 2" xfId="16016" xr:uid="{00000000-0005-0000-0000-000053550000}"/>
    <cellStyle name="Normal 2 3 3 4 2 2 2 3 2 2" xfId="32312" xr:uid="{00000000-0005-0000-0000-000054550000}"/>
    <cellStyle name="Normal 2 3 3 4 2 2 2 3 3" xfId="24166" xr:uid="{00000000-0005-0000-0000-000055550000}"/>
    <cellStyle name="Normal 2 3 3 4 2 2 2 4" xfId="10717" xr:uid="{00000000-0005-0000-0000-000056550000}"/>
    <cellStyle name="Normal 2 3 3 4 2 2 2 4 2" xfId="27013" xr:uid="{00000000-0005-0000-0000-000057550000}"/>
    <cellStyle name="Normal 2 3 3 4 2 2 2 5" xfId="18867" xr:uid="{00000000-0005-0000-0000-000058550000}"/>
    <cellStyle name="Normal 2 3 3 4 2 2 3" xfId="3840" xr:uid="{00000000-0005-0000-0000-000059550000}"/>
    <cellStyle name="Normal 2 3 3 4 2 2 3 2" xfId="11986" xr:uid="{00000000-0005-0000-0000-00005A550000}"/>
    <cellStyle name="Normal 2 3 3 4 2 2 3 2 2" xfId="28282" xr:uid="{00000000-0005-0000-0000-00005B550000}"/>
    <cellStyle name="Normal 2 3 3 4 2 2 3 3" xfId="20136" xr:uid="{00000000-0005-0000-0000-00005C550000}"/>
    <cellStyle name="Normal 2 3 3 4 2 2 4" xfId="6460" xr:uid="{00000000-0005-0000-0000-00005D550000}"/>
    <cellStyle name="Normal 2 3 3 4 2 2 4 2" xfId="14606" xr:uid="{00000000-0005-0000-0000-00005E550000}"/>
    <cellStyle name="Normal 2 3 3 4 2 2 4 2 2" xfId="30902" xr:uid="{00000000-0005-0000-0000-00005F550000}"/>
    <cellStyle name="Normal 2 3 3 4 2 2 4 3" xfId="22756" xr:uid="{00000000-0005-0000-0000-000060550000}"/>
    <cellStyle name="Normal 2 3 3 4 2 2 5" xfId="9307" xr:uid="{00000000-0005-0000-0000-000061550000}"/>
    <cellStyle name="Normal 2 3 3 4 2 2 5 2" xfId="25603" xr:uid="{00000000-0005-0000-0000-000062550000}"/>
    <cellStyle name="Normal 2 3 3 4 2 2 6" xfId="17457" xr:uid="{00000000-0005-0000-0000-000063550000}"/>
    <cellStyle name="Normal 2 3 3 4 2 3" xfId="1866" xr:uid="{00000000-0005-0000-0000-000064550000}"/>
    <cellStyle name="Normal 2 3 3 4 2 3 2" xfId="4449" xr:uid="{00000000-0005-0000-0000-000065550000}"/>
    <cellStyle name="Normal 2 3 3 4 2 3 2 2" xfId="12595" xr:uid="{00000000-0005-0000-0000-000066550000}"/>
    <cellStyle name="Normal 2 3 3 4 2 3 2 2 2" xfId="28891" xr:uid="{00000000-0005-0000-0000-000067550000}"/>
    <cellStyle name="Normal 2 3 3 4 2 3 2 3" xfId="20745" xr:uid="{00000000-0005-0000-0000-000068550000}"/>
    <cellStyle name="Normal 2 3 3 4 2 3 3" xfId="7165" xr:uid="{00000000-0005-0000-0000-000069550000}"/>
    <cellStyle name="Normal 2 3 3 4 2 3 3 2" xfId="15311" xr:uid="{00000000-0005-0000-0000-00006A550000}"/>
    <cellStyle name="Normal 2 3 3 4 2 3 3 2 2" xfId="31607" xr:uid="{00000000-0005-0000-0000-00006B550000}"/>
    <cellStyle name="Normal 2 3 3 4 2 3 3 3" xfId="23461" xr:uid="{00000000-0005-0000-0000-00006C550000}"/>
    <cellStyle name="Normal 2 3 3 4 2 3 4" xfId="10012" xr:uid="{00000000-0005-0000-0000-00006D550000}"/>
    <cellStyle name="Normal 2 3 3 4 2 3 4 2" xfId="26308" xr:uid="{00000000-0005-0000-0000-00006E550000}"/>
    <cellStyle name="Normal 2 3 3 4 2 3 5" xfId="18162" xr:uid="{00000000-0005-0000-0000-00006F550000}"/>
    <cellStyle name="Normal 2 3 3 4 2 4" xfId="3231" xr:uid="{00000000-0005-0000-0000-000070550000}"/>
    <cellStyle name="Normal 2 3 3 4 2 4 2" xfId="11377" xr:uid="{00000000-0005-0000-0000-000071550000}"/>
    <cellStyle name="Normal 2 3 3 4 2 4 2 2" xfId="27673" xr:uid="{00000000-0005-0000-0000-000072550000}"/>
    <cellStyle name="Normal 2 3 3 4 2 4 3" xfId="19527" xr:uid="{00000000-0005-0000-0000-000073550000}"/>
    <cellStyle name="Normal 2 3 3 4 2 5" xfId="5755" xr:uid="{00000000-0005-0000-0000-000074550000}"/>
    <cellStyle name="Normal 2 3 3 4 2 5 2" xfId="13901" xr:uid="{00000000-0005-0000-0000-000075550000}"/>
    <cellStyle name="Normal 2 3 3 4 2 5 2 2" xfId="30197" xr:uid="{00000000-0005-0000-0000-000076550000}"/>
    <cellStyle name="Normal 2 3 3 4 2 5 3" xfId="22051" xr:uid="{00000000-0005-0000-0000-000077550000}"/>
    <cellStyle name="Normal 2 3 3 4 2 6" xfId="8602" xr:uid="{00000000-0005-0000-0000-000078550000}"/>
    <cellStyle name="Normal 2 3 3 4 2 6 2" xfId="24898" xr:uid="{00000000-0005-0000-0000-000079550000}"/>
    <cellStyle name="Normal 2 3 3 4 2 7" xfId="16752" xr:uid="{00000000-0005-0000-0000-00007A550000}"/>
    <cellStyle name="Normal 2 3 3 4 3" xfId="817" xr:uid="{00000000-0005-0000-0000-00007B550000}"/>
    <cellStyle name="Normal 2 3 3 4 3 2" xfId="2227" xr:uid="{00000000-0005-0000-0000-00007C550000}"/>
    <cellStyle name="Normal 2 3 3 4 3 2 2" xfId="4762" xr:uid="{00000000-0005-0000-0000-00007D550000}"/>
    <cellStyle name="Normal 2 3 3 4 3 2 2 2" xfId="12908" xr:uid="{00000000-0005-0000-0000-00007E550000}"/>
    <cellStyle name="Normal 2 3 3 4 3 2 2 2 2" xfId="29204" xr:uid="{00000000-0005-0000-0000-00007F550000}"/>
    <cellStyle name="Normal 2 3 3 4 3 2 2 3" xfId="21058" xr:uid="{00000000-0005-0000-0000-000080550000}"/>
    <cellStyle name="Normal 2 3 3 4 3 2 3" xfId="7526" xr:uid="{00000000-0005-0000-0000-000081550000}"/>
    <cellStyle name="Normal 2 3 3 4 3 2 3 2" xfId="15672" xr:uid="{00000000-0005-0000-0000-000082550000}"/>
    <cellStyle name="Normal 2 3 3 4 3 2 3 2 2" xfId="31968" xr:uid="{00000000-0005-0000-0000-000083550000}"/>
    <cellStyle name="Normal 2 3 3 4 3 2 3 3" xfId="23822" xr:uid="{00000000-0005-0000-0000-000084550000}"/>
    <cellStyle name="Normal 2 3 3 4 3 2 4" xfId="10373" xr:uid="{00000000-0005-0000-0000-000085550000}"/>
    <cellStyle name="Normal 2 3 3 4 3 2 4 2" xfId="26669" xr:uid="{00000000-0005-0000-0000-000086550000}"/>
    <cellStyle name="Normal 2 3 3 4 3 2 5" xfId="18523" xr:uid="{00000000-0005-0000-0000-000087550000}"/>
    <cellStyle name="Normal 2 3 3 4 3 3" xfId="3544" xr:uid="{00000000-0005-0000-0000-000088550000}"/>
    <cellStyle name="Normal 2 3 3 4 3 3 2" xfId="11690" xr:uid="{00000000-0005-0000-0000-000089550000}"/>
    <cellStyle name="Normal 2 3 3 4 3 3 2 2" xfId="27986" xr:uid="{00000000-0005-0000-0000-00008A550000}"/>
    <cellStyle name="Normal 2 3 3 4 3 3 3" xfId="19840" xr:uid="{00000000-0005-0000-0000-00008B550000}"/>
    <cellStyle name="Normal 2 3 3 4 3 4" xfId="6116" xr:uid="{00000000-0005-0000-0000-00008C550000}"/>
    <cellStyle name="Normal 2 3 3 4 3 4 2" xfId="14262" xr:uid="{00000000-0005-0000-0000-00008D550000}"/>
    <cellStyle name="Normal 2 3 3 4 3 4 2 2" xfId="30558" xr:uid="{00000000-0005-0000-0000-00008E550000}"/>
    <cellStyle name="Normal 2 3 3 4 3 4 3" xfId="22412" xr:uid="{00000000-0005-0000-0000-00008F550000}"/>
    <cellStyle name="Normal 2 3 3 4 3 5" xfId="8963" xr:uid="{00000000-0005-0000-0000-000090550000}"/>
    <cellStyle name="Normal 2 3 3 4 3 5 2" xfId="25259" xr:uid="{00000000-0005-0000-0000-000091550000}"/>
    <cellStyle name="Normal 2 3 3 4 3 6" xfId="17113" xr:uid="{00000000-0005-0000-0000-000092550000}"/>
    <cellStyle name="Normal 2 3 3 4 4" xfId="1522" xr:uid="{00000000-0005-0000-0000-000093550000}"/>
    <cellStyle name="Normal 2 3 3 4 4 2" xfId="4153" xr:uid="{00000000-0005-0000-0000-000094550000}"/>
    <cellStyle name="Normal 2 3 3 4 4 2 2" xfId="12299" xr:uid="{00000000-0005-0000-0000-000095550000}"/>
    <cellStyle name="Normal 2 3 3 4 4 2 2 2" xfId="28595" xr:uid="{00000000-0005-0000-0000-000096550000}"/>
    <cellStyle name="Normal 2 3 3 4 4 2 3" xfId="20449" xr:uid="{00000000-0005-0000-0000-000097550000}"/>
    <cellStyle name="Normal 2 3 3 4 4 3" xfId="6821" xr:uid="{00000000-0005-0000-0000-000098550000}"/>
    <cellStyle name="Normal 2 3 3 4 4 3 2" xfId="14967" xr:uid="{00000000-0005-0000-0000-000099550000}"/>
    <cellStyle name="Normal 2 3 3 4 4 3 2 2" xfId="31263" xr:uid="{00000000-0005-0000-0000-00009A550000}"/>
    <cellStyle name="Normal 2 3 3 4 4 3 3" xfId="23117" xr:uid="{00000000-0005-0000-0000-00009B550000}"/>
    <cellStyle name="Normal 2 3 3 4 4 4" xfId="9668" xr:uid="{00000000-0005-0000-0000-00009C550000}"/>
    <cellStyle name="Normal 2 3 3 4 4 4 2" xfId="25964" xr:uid="{00000000-0005-0000-0000-00009D550000}"/>
    <cellStyle name="Normal 2 3 3 4 4 5" xfId="17818" xr:uid="{00000000-0005-0000-0000-00009E550000}"/>
    <cellStyle name="Normal 2 3 3 4 5" xfId="2935" xr:uid="{00000000-0005-0000-0000-00009F550000}"/>
    <cellStyle name="Normal 2 3 3 4 5 2" xfId="11081" xr:uid="{00000000-0005-0000-0000-0000A0550000}"/>
    <cellStyle name="Normal 2 3 3 4 5 2 2" xfId="27377" xr:uid="{00000000-0005-0000-0000-0000A1550000}"/>
    <cellStyle name="Normal 2 3 3 4 5 3" xfId="19231" xr:uid="{00000000-0005-0000-0000-0000A2550000}"/>
    <cellStyle name="Normal 2 3 3 4 6" xfId="5411" xr:uid="{00000000-0005-0000-0000-0000A3550000}"/>
    <cellStyle name="Normal 2 3 3 4 6 2" xfId="13557" xr:uid="{00000000-0005-0000-0000-0000A4550000}"/>
    <cellStyle name="Normal 2 3 3 4 6 2 2" xfId="29853" xr:uid="{00000000-0005-0000-0000-0000A5550000}"/>
    <cellStyle name="Normal 2 3 3 4 6 3" xfId="21707" xr:uid="{00000000-0005-0000-0000-0000A6550000}"/>
    <cellStyle name="Normal 2 3 3 4 7" xfId="8258" xr:uid="{00000000-0005-0000-0000-0000A7550000}"/>
    <cellStyle name="Normal 2 3 3 4 7 2" xfId="24554" xr:uid="{00000000-0005-0000-0000-0000A8550000}"/>
    <cellStyle name="Normal 2 3 3 4 8" xfId="16408" xr:uid="{00000000-0005-0000-0000-0000A9550000}"/>
    <cellStyle name="Normal 2 3 3 5" xfId="198" xr:uid="{00000000-0005-0000-0000-0000AA550000}"/>
    <cellStyle name="Normal 2 3 3 5 2" xfId="542" xr:uid="{00000000-0005-0000-0000-0000AB550000}"/>
    <cellStyle name="Normal 2 3 3 5 2 2" xfId="1248" xr:uid="{00000000-0005-0000-0000-0000AC550000}"/>
    <cellStyle name="Normal 2 3 3 5 2 2 2" xfId="2658" xr:uid="{00000000-0005-0000-0000-0000AD550000}"/>
    <cellStyle name="Normal 2 3 3 5 2 2 2 2" xfId="5132" xr:uid="{00000000-0005-0000-0000-0000AE550000}"/>
    <cellStyle name="Normal 2 3 3 5 2 2 2 2 2" xfId="13278" xr:uid="{00000000-0005-0000-0000-0000AF550000}"/>
    <cellStyle name="Normal 2 3 3 5 2 2 2 2 2 2" xfId="29574" xr:uid="{00000000-0005-0000-0000-0000B0550000}"/>
    <cellStyle name="Normal 2 3 3 5 2 2 2 2 3" xfId="21428" xr:uid="{00000000-0005-0000-0000-0000B1550000}"/>
    <cellStyle name="Normal 2 3 3 5 2 2 2 3" xfId="7957" xr:uid="{00000000-0005-0000-0000-0000B2550000}"/>
    <cellStyle name="Normal 2 3 3 5 2 2 2 3 2" xfId="16103" xr:uid="{00000000-0005-0000-0000-0000B3550000}"/>
    <cellStyle name="Normal 2 3 3 5 2 2 2 3 2 2" xfId="32399" xr:uid="{00000000-0005-0000-0000-0000B4550000}"/>
    <cellStyle name="Normal 2 3 3 5 2 2 2 3 3" xfId="24253" xr:uid="{00000000-0005-0000-0000-0000B5550000}"/>
    <cellStyle name="Normal 2 3 3 5 2 2 2 4" xfId="10804" xr:uid="{00000000-0005-0000-0000-0000B6550000}"/>
    <cellStyle name="Normal 2 3 3 5 2 2 2 4 2" xfId="27100" xr:uid="{00000000-0005-0000-0000-0000B7550000}"/>
    <cellStyle name="Normal 2 3 3 5 2 2 2 5" xfId="18954" xr:uid="{00000000-0005-0000-0000-0000B8550000}"/>
    <cellStyle name="Normal 2 3 3 5 2 2 3" xfId="3914" xr:uid="{00000000-0005-0000-0000-0000B9550000}"/>
    <cellStyle name="Normal 2 3 3 5 2 2 3 2" xfId="12060" xr:uid="{00000000-0005-0000-0000-0000BA550000}"/>
    <cellStyle name="Normal 2 3 3 5 2 2 3 2 2" xfId="28356" xr:uid="{00000000-0005-0000-0000-0000BB550000}"/>
    <cellStyle name="Normal 2 3 3 5 2 2 3 3" xfId="20210" xr:uid="{00000000-0005-0000-0000-0000BC550000}"/>
    <cellStyle name="Normal 2 3 3 5 2 2 4" xfId="6547" xr:uid="{00000000-0005-0000-0000-0000BD550000}"/>
    <cellStyle name="Normal 2 3 3 5 2 2 4 2" xfId="14693" xr:uid="{00000000-0005-0000-0000-0000BE550000}"/>
    <cellStyle name="Normal 2 3 3 5 2 2 4 2 2" xfId="30989" xr:uid="{00000000-0005-0000-0000-0000BF550000}"/>
    <cellStyle name="Normal 2 3 3 5 2 2 4 3" xfId="22843" xr:uid="{00000000-0005-0000-0000-0000C0550000}"/>
    <cellStyle name="Normal 2 3 3 5 2 2 5" xfId="9394" xr:uid="{00000000-0005-0000-0000-0000C1550000}"/>
    <cellStyle name="Normal 2 3 3 5 2 2 5 2" xfId="25690" xr:uid="{00000000-0005-0000-0000-0000C2550000}"/>
    <cellStyle name="Normal 2 3 3 5 2 2 6" xfId="17544" xr:uid="{00000000-0005-0000-0000-0000C3550000}"/>
    <cellStyle name="Normal 2 3 3 5 2 3" xfId="1953" xr:uid="{00000000-0005-0000-0000-0000C4550000}"/>
    <cellStyle name="Normal 2 3 3 5 2 3 2" xfId="4523" xr:uid="{00000000-0005-0000-0000-0000C5550000}"/>
    <cellStyle name="Normal 2 3 3 5 2 3 2 2" xfId="12669" xr:uid="{00000000-0005-0000-0000-0000C6550000}"/>
    <cellStyle name="Normal 2 3 3 5 2 3 2 2 2" xfId="28965" xr:uid="{00000000-0005-0000-0000-0000C7550000}"/>
    <cellStyle name="Normal 2 3 3 5 2 3 2 3" xfId="20819" xr:uid="{00000000-0005-0000-0000-0000C8550000}"/>
    <cellStyle name="Normal 2 3 3 5 2 3 3" xfId="7252" xr:uid="{00000000-0005-0000-0000-0000C9550000}"/>
    <cellStyle name="Normal 2 3 3 5 2 3 3 2" xfId="15398" xr:uid="{00000000-0005-0000-0000-0000CA550000}"/>
    <cellStyle name="Normal 2 3 3 5 2 3 3 2 2" xfId="31694" xr:uid="{00000000-0005-0000-0000-0000CB550000}"/>
    <cellStyle name="Normal 2 3 3 5 2 3 3 3" xfId="23548" xr:uid="{00000000-0005-0000-0000-0000CC550000}"/>
    <cellStyle name="Normal 2 3 3 5 2 3 4" xfId="10099" xr:uid="{00000000-0005-0000-0000-0000CD550000}"/>
    <cellStyle name="Normal 2 3 3 5 2 3 4 2" xfId="26395" xr:uid="{00000000-0005-0000-0000-0000CE550000}"/>
    <cellStyle name="Normal 2 3 3 5 2 3 5" xfId="18249" xr:uid="{00000000-0005-0000-0000-0000CF550000}"/>
    <cellStyle name="Normal 2 3 3 5 2 4" xfId="3305" xr:uid="{00000000-0005-0000-0000-0000D0550000}"/>
    <cellStyle name="Normal 2 3 3 5 2 4 2" xfId="11451" xr:uid="{00000000-0005-0000-0000-0000D1550000}"/>
    <cellStyle name="Normal 2 3 3 5 2 4 2 2" xfId="27747" xr:uid="{00000000-0005-0000-0000-0000D2550000}"/>
    <cellStyle name="Normal 2 3 3 5 2 4 3" xfId="19601" xr:uid="{00000000-0005-0000-0000-0000D3550000}"/>
    <cellStyle name="Normal 2 3 3 5 2 5" xfId="5842" xr:uid="{00000000-0005-0000-0000-0000D4550000}"/>
    <cellStyle name="Normal 2 3 3 5 2 5 2" xfId="13988" xr:uid="{00000000-0005-0000-0000-0000D5550000}"/>
    <cellStyle name="Normal 2 3 3 5 2 5 2 2" xfId="30284" xr:uid="{00000000-0005-0000-0000-0000D6550000}"/>
    <cellStyle name="Normal 2 3 3 5 2 5 3" xfId="22138" xr:uid="{00000000-0005-0000-0000-0000D7550000}"/>
    <cellStyle name="Normal 2 3 3 5 2 6" xfId="8689" xr:uid="{00000000-0005-0000-0000-0000D8550000}"/>
    <cellStyle name="Normal 2 3 3 5 2 6 2" xfId="24985" xr:uid="{00000000-0005-0000-0000-0000D9550000}"/>
    <cellStyle name="Normal 2 3 3 5 2 7" xfId="16839" xr:uid="{00000000-0005-0000-0000-0000DA550000}"/>
    <cellStyle name="Normal 2 3 3 5 3" xfId="904" xr:uid="{00000000-0005-0000-0000-0000DB550000}"/>
    <cellStyle name="Normal 2 3 3 5 3 2" xfId="2314" xr:uid="{00000000-0005-0000-0000-0000DC550000}"/>
    <cellStyle name="Normal 2 3 3 5 3 2 2" xfId="4836" xr:uid="{00000000-0005-0000-0000-0000DD550000}"/>
    <cellStyle name="Normal 2 3 3 5 3 2 2 2" xfId="12982" xr:uid="{00000000-0005-0000-0000-0000DE550000}"/>
    <cellStyle name="Normal 2 3 3 5 3 2 2 2 2" xfId="29278" xr:uid="{00000000-0005-0000-0000-0000DF550000}"/>
    <cellStyle name="Normal 2 3 3 5 3 2 2 3" xfId="21132" xr:uid="{00000000-0005-0000-0000-0000E0550000}"/>
    <cellStyle name="Normal 2 3 3 5 3 2 3" xfId="7613" xr:uid="{00000000-0005-0000-0000-0000E1550000}"/>
    <cellStyle name="Normal 2 3 3 5 3 2 3 2" xfId="15759" xr:uid="{00000000-0005-0000-0000-0000E2550000}"/>
    <cellStyle name="Normal 2 3 3 5 3 2 3 2 2" xfId="32055" xr:uid="{00000000-0005-0000-0000-0000E3550000}"/>
    <cellStyle name="Normal 2 3 3 5 3 2 3 3" xfId="23909" xr:uid="{00000000-0005-0000-0000-0000E4550000}"/>
    <cellStyle name="Normal 2 3 3 5 3 2 4" xfId="10460" xr:uid="{00000000-0005-0000-0000-0000E5550000}"/>
    <cellStyle name="Normal 2 3 3 5 3 2 4 2" xfId="26756" xr:uid="{00000000-0005-0000-0000-0000E6550000}"/>
    <cellStyle name="Normal 2 3 3 5 3 2 5" xfId="18610" xr:uid="{00000000-0005-0000-0000-0000E7550000}"/>
    <cellStyle name="Normal 2 3 3 5 3 3" xfId="3618" xr:uid="{00000000-0005-0000-0000-0000E8550000}"/>
    <cellStyle name="Normal 2 3 3 5 3 3 2" xfId="11764" xr:uid="{00000000-0005-0000-0000-0000E9550000}"/>
    <cellStyle name="Normal 2 3 3 5 3 3 2 2" xfId="28060" xr:uid="{00000000-0005-0000-0000-0000EA550000}"/>
    <cellStyle name="Normal 2 3 3 5 3 3 3" xfId="19914" xr:uid="{00000000-0005-0000-0000-0000EB550000}"/>
    <cellStyle name="Normal 2 3 3 5 3 4" xfId="6203" xr:uid="{00000000-0005-0000-0000-0000EC550000}"/>
    <cellStyle name="Normal 2 3 3 5 3 4 2" xfId="14349" xr:uid="{00000000-0005-0000-0000-0000ED550000}"/>
    <cellStyle name="Normal 2 3 3 5 3 4 2 2" xfId="30645" xr:uid="{00000000-0005-0000-0000-0000EE550000}"/>
    <cellStyle name="Normal 2 3 3 5 3 4 3" xfId="22499" xr:uid="{00000000-0005-0000-0000-0000EF550000}"/>
    <cellStyle name="Normal 2 3 3 5 3 5" xfId="9050" xr:uid="{00000000-0005-0000-0000-0000F0550000}"/>
    <cellStyle name="Normal 2 3 3 5 3 5 2" xfId="25346" xr:uid="{00000000-0005-0000-0000-0000F1550000}"/>
    <cellStyle name="Normal 2 3 3 5 3 6" xfId="17200" xr:uid="{00000000-0005-0000-0000-0000F2550000}"/>
    <cellStyle name="Normal 2 3 3 5 4" xfId="1609" xr:uid="{00000000-0005-0000-0000-0000F3550000}"/>
    <cellStyle name="Normal 2 3 3 5 4 2" xfId="4227" xr:uid="{00000000-0005-0000-0000-0000F4550000}"/>
    <cellStyle name="Normal 2 3 3 5 4 2 2" xfId="12373" xr:uid="{00000000-0005-0000-0000-0000F5550000}"/>
    <cellStyle name="Normal 2 3 3 5 4 2 2 2" xfId="28669" xr:uid="{00000000-0005-0000-0000-0000F6550000}"/>
    <cellStyle name="Normal 2 3 3 5 4 2 3" xfId="20523" xr:uid="{00000000-0005-0000-0000-0000F7550000}"/>
    <cellStyle name="Normal 2 3 3 5 4 3" xfId="6908" xr:uid="{00000000-0005-0000-0000-0000F8550000}"/>
    <cellStyle name="Normal 2 3 3 5 4 3 2" xfId="15054" xr:uid="{00000000-0005-0000-0000-0000F9550000}"/>
    <cellStyle name="Normal 2 3 3 5 4 3 2 2" xfId="31350" xr:uid="{00000000-0005-0000-0000-0000FA550000}"/>
    <cellStyle name="Normal 2 3 3 5 4 3 3" xfId="23204" xr:uid="{00000000-0005-0000-0000-0000FB550000}"/>
    <cellStyle name="Normal 2 3 3 5 4 4" xfId="9755" xr:uid="{00000000-0005-0000-0000-0000FC550000}"/>
    <cellStyle name="Normal 2 3 3 5 4 4 2" xfId="26051" xr:uid="{00000000-0005-0000-0000-0000FD550000}"/>
    <cellStyle name="Normal 2 3 3 5 4 5" xfId="17905" xr:uid="{00000000-0005-0000-0000-0000FE550000}"/>
    <cellStyle name="Normal 2 3 3 5 5" xfId="3009" xr:uid="{00000000-0005-0000-0000-0000FF550000}"/>
    <cellStyle name="Normal 2 3 3 5 5 2" xfId="11155" xr:uid="{00000000-0005-0000-0000-000000560000}"/>
    <cellStyle name="Normal 2 3 3 5 5 2 2" xfId="27451" xr:uid="{00000000-0005-0000-0000-000001560000}"/>
    <cellStyle name="Normal 2 3 3 5 5 3" xfId="19305" xr:uid="{00000000-0005-0000-0000-000002560000}"/>
    <cellStyle name="Normal 2 3 3 5 6" xfId="5498" xr:uid="{00000000-0005-0000-0000-000003560000}"/>
    <cellStyle name="Normal 2 3 3 5 6 2" xfId="13644" xr:uid="{00000000-0005-0000-0000-000004560000}"/>
    <cellStyle name="Normal 2 3 3 5 6 2 2" xfId="29940" xr:uid="{00000000-0005-0000-0000-000005560000}"/>
    <cellStyle name="Normal 2 3 3 5 6 3" xfId="21794" xr:uid="{00000000-0005-0000-0000-000006560000}"/>
    <cellStyle name="Normal 2 3 3 5 7" xfId="8345" xr:uid="{00000000-0005-0000-0000-000007560000}"/>
    <cellStyle name="Normal 2 3 3 5 7 2" xfId="24641" xr:uid="{00000000-0005-0000-0000-000008560000}"/>
    <cellStyle name="Normal 2 3 3 5 8" xfId="16495" xr:uid="{00000000-0005-0000-0000-000009560000}"/>
    <cellStyle name="Normal 2 3 3 6" xfId="275" xr:uid="{00000000-0005-0000-0000-00000A560000}"/>
    <cellStyle name="Normal 2 3 3 6 2" xfId="619" xr:uid="{00000000-0005-0000-0000-00000B560000}"/>
    <cellStyle name="Normal 2 3 3 6 2 2" xfId="1325" xr:uid="{00000000-0005-0000-0000-00000C560000}"/>
    <cellStyle name="Normal 2 3 3 6 2 2 2" xfId="2735" xr:uid="{00000000-0005-0000-0000-00000D560000}"/>
    <cellStyle name="Normal 2 3 3 6 2 2 2 2" xfId="5206" xr:uid="{00000000-0005-0000-0000-00000E560000}"/>
    <cellStyle name="Normal 2 3 3 6 2 2 2 2 2" xfId="13352" xr:uid="{00000000-0005-0000-0000-00000F560000}"/>
    <cellStyle name="Normal 2 3 3 6 2 2 2 2 2 2" xfId="29648" xr:uid="{00000000-0005-0000-0000-000010560000}"/>
    <cellStyle name="Normal 2 3 3 6 2 2 2 2 3" xfId="21502" xr:uid="{00000000-0005-0000-0000-000011560000}"/>
    <cellStyle name="Normal 2 3 3 6 2 2 2 3" xfId="8034" xr:uid="{00000000-0005-0000-0000-000012560000}"/>
    <cellStyle name="Normal 2 3 3 6 2 2 2 3 2" xfId="16180" xr:uid="{00000000-0005-0000-0000-000013560000}"/>
    <cellStyle name="Normal 2 3 3 6 2 2 2 3 2 2" xfId="32476" xr:uid="{00000000-0005-0000-0000-000014560000}"/>
    <cellStyle name="Normal 2 3 3 6 2 2 2 3 3" xfId="24330" xr:uid="{00000000-0005-0000-0000-000015560000}"/>
    <cellStyle name="Normal 2 3 3 6 2 2 2 4" xfId="10881" xr:uid="{00000000-0005-0000-0000-000016560000}"/>
    <cellStyle name="Normal 2 3 3 6 2 2 2 4 2" xfId="27177" xr:uid="{00000000-0005-0000-0000-000017560000}"/>
    <cellStyle name="Normal 2 3 3 6 2 2 2 5" xfId="19031" xr:uid="{00000000-0005-0000-0000-000018560000}"/>
    <cellStyle name="Normal 2 3 3 6 2 2 3" xfId="3988" xr:uid="{00000000-0005-0000-0000-000019560000}"/>
    <cellStyle name="Normal 2 3 3 6 2 2 3 2" xfId="12134" xr:uid="{00000000-0005-0000-0000-00001A560000}"/>
    <cellStyle name="Normal 2 3 3 6 2 2 3 2 2" xfId="28430" xr:uid="{00000000-0005-0000-0000-00001B560000}"/>
    <cellStyle name="Normal 2 3 3 6 2 2 3 3" xfId="20284" xr:uid="{00000000-0005-0000-0000-00001C560000}"/>
    <cellStyle name="Normal 2 3 3 6 2 2 4" xfId="6624" xr:uid="{00000000-0005-0000-0000-00001D560000}"/>
    <cellStyle name="Normal 2 3 3 6 2 2 4 2" xfId="14770" xr:uid="{00000000-0005-0000-0000-00001E560000}"/>
    <cellStyle name="Normal 2 3 3 6 2 2 4 2 2" xfId="31066" xr:uid="{00000000-0005-0000-0000-00001F560000}"/>
    <cellStyle name="Normal 2 3 3 6 2 2 4 3" xfId="22920" xr:uid="{00000000-0005-0000-0000-000020560000}"/>
    <cellStyle name="Normal 2 3 3 6 2 2 5" xfId="9471" xr:uid="{00000000-0005-0000-0000-000021560000}"/>
    <cellStyle name="Normal 2 3 3 6 2 2 5 2" xfId="25767" xr:uid="{00000000-0005-0000-0000-000022560000}"/>
    <cellStyle name="Normal 2 3 3 6 2 2 6" xfId="17621" xr:uid="{00000000-0005-0000-0000-000023560000}"/>
    <cellStyle name="Normal 2 3 3 6 2 3" xfId="2030" xr:uid="{00000000-0005-0000-0000-000024560000}"/>
    <cellStyle name="Normal 2 3 3 6 2 3 2" xfId="4597" xr:uid="{00000000-0005-0000-0000-000025560000}"/>
    <cellStyle name="Normal 2 3 3 6 2 3 2 2" xfId="12743" xr:uid="{00000000-0005-0000-0000-000026560000}"/>
    <cellStyle name="Normal 2 3 3 6 2 3 2 2 2" xfId="29039" xr:uid="{00000000-0005-0000-0000-000027560000}"/>
    <cellStyle name="Normal 2 3 3 6 2 3 2 3" xfId="20893" xr:uid="{00000000-0005-0000-0000-000028560000}"/>
    <cellStyle name="Normal 2 3 3 6 2 3 3" xfId="7329" xr:uid="{00000000-0005-0000-0000-000029560000}"/>
    <cellStyle name="Normal 2 3 3 6 2 3 3 2" xfId="15475" xr:uid="{00000000-0005-0000-0000-00002A560000}"/>
    <cellStyle name="Normal 2 3 3 6 2 3 3 2 2" xfId="31771" xr:uid="{00000000-0005-0000-0000-00002B560000}"/>
    <cellStyle name="Normal 2 3 3 6 2 3 3 3" xfId="23625" xr:uid="{00000000-0005-0000-0000-00002C560000}"/>
    <cellStyle name="Normal 2 3 3 6 2 3 4" xfId="10176" xr:uid="{00000000-0005-0000-0000-00002D560000}"/>
    <cellStyle name="Normal 2 3 3 6 2 3 4 2" xfId="26472" xr:uid="{00000000-0005-0000-0000-00002E560000}"/>
    <cellStyle name="Normal 2 3 3 6 2 3 5" xfId="18326" xr:uid="{00000000-0005-0000-0000-00002F560000}"/>
    <cellStyle name="Normal 2 3 3 6 2 4" xfId="3379" xr:uid="{00000000-0005-0000-0000-000030560000}"/>
    <cellStyle name="Normal 2 3 3 6 2 4 2" xfId="11525" xr:uid="{00000000-0005-0000-0000-000031560000}"/>
    <cellStyle name="Normal 2 3 3 6 2 4 2 2" xfId="27821" xr:uid="{00000000-0005-0000-0000-000032560000}"/>
    <cellStyle name="Normal 2 3 3 6 2 4 3" xfId="19675" xr:uid="{00000000-0005-0000-0000-000033560000}"/>
    <cellStyle name="Normal 2 3 3 6 2 5" xfId="5919" xr:uid="{00000000-0005-0000-0000-000034560000}"/>
    <cellStyle name="Normal 2 3 3 6 2 5 2" xfId="14065" xr:uid="{00000000-0005-0000-0000-000035560000}"/>
    <cellStyle name="Normal 2 3 3 6 2 5 2 2" xfId="30361" xr:uid="{00000000-0005-0000-0000-000036560000}"/>
    <cellStyle name="Normal 2 3 3 6 2 5 3" xfId="22215" xr:uid="{00000000-0005-0000-0000-000037560000}"/>
    <cellStyle name="Normal 2 3 3 6 2 6" xfId="8766" xr:uid="{00000000-0005-0000-0000-000038560000}"/>
    <cellStyle name="Normal 2 3 3 6 2 6 2" xfId="25062" xr:uid="{00000000-0005-0000-0000-000039560000}"/>
    <cellStyle name="Normal 2 3 3 6 2 7" xfId="16916" xr:uid="{00000000-0005-0000-0000-00003A560000}"/>
    <cellStyle name="Normal 2 3 3 6 3" xfId="981" xr:uid="{00000000-0005-0000-0000-00003B560000}"/>
    <cellStyle name="Normal 2 3 3 6 3 2" xfId="2391" xr:uid="{00000000-0005-0000-0000-00003C560000}"/>
    <cellStyle name="Normal 2 3 3 6 3 2 2" xfId="4910" xr:uid="{00000000-0005-0000-0000-00003D560000}"/>
    <cellStyle name="Normal 2 3 3 6 3 2 2 2" xfId="13056" xr:uid="{00000000-0005-0000-0000-00003E560000}"/>
    <cellStyle name="Normal 2 3 3 6 3 2 2 2 2" xfId="29352" xr:uid="{00000000-0005-0000-0000-00003F560000}"/>
    <cellStyle name="Normal 2 3 3 6 3 2 2 3" xfId="21206" xr:uid="{00000000-0005-0000-0000-000040560000}"/>
    <cellStyle name="Normal 2 3 3 6 3 2 3" xfId="7690" xr:uid="{00000000-0005-0000-0000-000041560000}"/>
    <cellStyle name="Normal 2 3 3 6 3 2 3 2" xfId="15836" xr:uid="{00000000-0005-0000-0000-000042560000}"/>
    <cellStyle name="Normal 2 3 3 6 3 2 3 2 2" xfId="32132" xr:uid="{00000000-0005-0000-0000-000043560000}"/>
    <cellStyle name="Normal 2 3 3 6 3 2 3 3" xfId="23986" xr:uid="{00000000-0005-0000-0000-000044560000}"/>
    <cellStyle name="Normal 2 3 3 6 3 2 4" xfId="10537" xr:uid="{00000000-0005-0000-0000-000045560000}"/>
    <cellStyle name="Normal 2 3 3 6 3 2 4 2" xfId="26833" xr:uid="{00000000-0005-0000-0000-000046560000}"/>
    <cellStyle name="Normal 2 3 3 6 3 2 5" xfId="18687" xr:uid="{00000000-0005-0000-0000-000047560000}"/>
    <cellStyle name="Normal 2 3 3 6 3 3" xfId="3692" xr:uid="{00000000-0005-0000-0000-000048560000}"/>
    <cellStyle name="Normal 2 3 3 6 3 3 2" xfId="11838" xr:uid="{00000000-0005-0000-0000-000049560000}"/>
    <cellStyle name="Normal 2 3 3 6 3 3 2 2" xfId="28134" xr:uid="{00000000-0005-0000-0000-00004A560000}"/>
    <cellStyle name="Normal 2 3 3 6 3 3 3" xfId="19988" xr:uid="{00000000-0005-0000-0000-00004B560000}"/>
    <cellStyle name="Normal 2 3 3 6 3 4" xfId="6280" xr:uid="{00000000-0005-0000-0000-00004C560000}"/>
    <cellStyle name="Normal 2 3 3 6 3 4 2" xfId="14426" xr:uid="{00000000-0005-0000-0000-00004D560000}"/>
    <cellStyle name="Normal 2 3 3 6 3 4 2 2" xfId="30722" xr:uid="{00000000-0005-0000-0000-00004E560000}"/>
    <cellStyle name="Normal 2 3 3 6 3 4 3" xfId="22576" xr:uid="{00000000-0005-0000-0000-00004F560000}"/>
    <cellStyle name="Normal 2 3 3 6 3 5" xfId="9127" xr:uid="{00000000-0005-0000-0000-000050560000}"/>
    <cellStyle name="Normal 2 3 3 6 3 5 2" xfId="25423" xr:uid="{00000000-0005-0000-0000-000051560000}"/>
    <cellStyle name="Normal 2 3 3 6 3 6" xfId="17277" xr:uid="{00000000-0005-0000-0000-000052560000}"/>
    <cellStyle name="Normal 2 3 3 6 4" xfId="1686" xr:uid="{00000000-0005-0000-0000-000053560000}"/>
    <cellStyle name="Normal 2 3 3 6 4 2" xfId="4301" xr:uid="{00000000-0005-0000-0000-000054560000}"/>
    <cellStyle name="Normal 2 3 3 6 4 2 2" xfId="12447" xr:uid="{00000000-0005-0000-0000-000055560000}"/>
    <cellStyle name="Normal 2 3 3 6 4 2 2 2" xfId="28743" xr:uid="{00000000-0005-0000-0000-000056560000}"/>
    <cellStyle name="Normal 2 3 3 6 4 2 3" xfId="20597" xr:uid="{00000000-0005-0000-0000-000057560000}"/>
    <cellStyle name="Normal 2 3 3 6 4 3" xfId="6985" xr:uid="{00000000-0005-0000-0000-000058560000}"/>
    <cellStyle name="Normal 2 3 3 6 4 3 2" xfId="15131" xr:uid="{00000000-0005-0000-0000-000059560000}"/>
    <cellStyle name="Normal 2 3 3 6 4 3 2 2" xfId="31427" xr:uid="{00000000-0005-0000-0000-00005A560000}"/>
    <cellStyle name="Normal 2 3 3 6 4 3 3" xfId="23281" xr:uid="{00000000-0005-0000-0000-00005B560000}"/>
    <cellStyle name="Normal 2 3 3 6 4 4" xfId="9832" xr:uid="{00000000-0005-0000-0000-00005C560000}"/>
    <cellStyle name="Normal 2 3 3 6 4 4 2" xfId="26128" xr:uid="{00000000-0005-0000-0000-00005D560000}"/>
    <cellStyle name="Normal 2 3 3 6 4 5" xfId="17982" xr:uid="{00000000-0005-0000-0000-00005E560000}"/>
    <cellStyle name="Normal 2 3 3 6 5" xfId="3083" xr:uid="{00000000-0005-0000-0000-00005F560000}"/>
    <cellStyle name="Normal 2 3 3 6 5 2" xfId="11229" xr:uid="{00000000-0005-0000-0000-000060560000}"/>
    <cellStyle name="Normal 2 3 3 6 5 2 2" xfId="27525" xr:uid="{00000000-0005-0000-0000-000061560000}"/>
    <cellStyle name="Normal 2 3 3 6 5 3" xfId="19379" xr:uid="{00000000-0005-0000-0000-000062560000}"/>
    <cellStyle name="Normal 2 3 3 6 6" xfId="5575" xr:uid="{00000000-0005-0000-0000-000063560000}"/>
    <cellStyle name="Normal 2 3 3 6 6 2" xfId="13721" xr:uid="{00000000-0005-0000-0000-000064560000}"/>
    <cellStyle name="Normal 2 3 3 6 6 2 2" xfId="30017" xr:uid="{00000000-0005-0000-0000-000065560000}"/>
    <cellStyle name="Normal 2 3 3 6 6 3" xfId="21871" xr:uid="{00000000-0005-0000-0000-000066560000}"/>
    <cellStyle name="Normal 2 3 3 6 7" xfId="8422" xr:uid="{00000000-0005-0000-0000-000067560000}"/>
    <cellStyle name="Normal 2 3 3 6 7 2" xfId="24718" xr:uid="{00000000-0005-0000-0000-000068560000}"/>
    <cellStyle name="Normal 2 3 3 6 8" xfId="16572" xr:uid="{00000000-0005-0000-0000-000069560000}"/>
    <cellStyle name="Normal 2 3 3 7" xfId="365" xr:uid="{00000000-0005-0000-0000-00006A560000}"/>
    <cellStyle name="Normal 2 3 3 7 2" xfId="1071" xr:uid="{00000000-0005-0000-0000-00006B560000}"/>
    <cellStyle name="Normal 2 3 3 7 2 2" xfId="2481" xr:uid="{00000000-0005-0000-0000-00006C560000}"/>
    <cellStyle name="Normal 2 3 3 7 2 2 2" xfId="4984" xr:uid="{00000000-0005-0000-0000-00006D560000}"/>
    <cellStyle name="Normal 2 3 3 7 2 2 2 2" xfId="13130" xr:uid="{00000000-0005-0000-0000-00006E560000}"/>
    <cellStyle name="Normal 2 3 3 7 2 2 2 2 2" xfId="29426" xr:uid="{00000000-0005-0000-0000-00006F560000}"/>
    <cellStyle name="Normal 2 3 3 7 2 2 2 3" xfId="21280" xr:uid="{00000000-0005-0000-0000-000070560000}"/>
    <cellStyle name="Normal 2 3 3 7 2 2 3" xfId="7780" xr:uid="{00000000-0005-0000-0000-000071560000}"/>
    <cellStyle name="Normal 2 3 3 7 2 2 3 2" xfId="15926" xr:uid="{00000000-0005-0000-0000-000072560000}"/>
    <cellStyle name="Normal 2 3 3 7 2 2 3 2 2" xfId="32222" xr:uid="{00000000-0005-0000-0000-000073560000}"/>
    <cellStyle name="Normal 2 3 3 7 2 2 3 3" xfId="24076" xr:uid="{00000000-0005-0000-0000-000074560000}"/>
    <cellStyle name="Normal 2 3 3 7 2 2 4" xfId="10627" xr:uid="{00000000-0005-0000-0000-000075560000}"/>
    <cellStyle name="Normal 2 3 3 7 2 2 4 2" xfId="26923" xr:uid="{00000000-0005-0000-0000-000076560000}"/>
    <cellStyle name="Normal 2 3 3 7 2 2 5" xfId="18777" xr:uid="{00000000-0005-0000-0000-000077560000}"/>
    <cellStyle name="Normal 2 3 3 7 2 3" xfId="3766" xr:uid="{00000000-0005-0000-0000-000078560000}"/>
    <cellStyle name="Normal 2 3 3 7 2 3 2" xfId="11912" xr:uid="{00000000-0005-0000-0000-000079560000}"/>
    <cellStyle name="Normal 2 3 3 7 2 3 2 2" xfId="28208" xr:uid="{00000000-0005-0000-0000-00007A560000}"/>
    <cellStyle name="Normal 2 3 3 7 2 3 3" xfId="20062" xr:uid="{00000000-0005-0000-0000-00007B560000}"/>
    <cellStyle name="Normal 2 3 3 7 2 4" xfId="6370" xr:uid="{00000000-0005-0000-0000-00007C560000}"/>
    <cellStyle name="Normal 2 3 3 7 2 4 2" xfId="14516" xr:uid="{00000000-0005-0000-0000-00007D560000}"/>
    <cellStyle name="Normal 2 3 3 7 2 4 2 2" xfId="30812" xr:uid="{00000000-0005-0000-0000-00007E560000}"/>
    <cellStyle name="Normal 2 3 3 7 2 4 3" xfId="22666" xr:uid="{00000000-0005-0000-0000-00007F560000}"/>
    <cellStyle name="Normal 2 3 3 7 2 5" xfId="9217" xr:uid="{00000000-0005-0000-0000-000080560000}"/>
    <cellStyle name="Normal 2 3 3 7 2 5 2" xfId="25513" xr:uid="{00000000-0005-0000-0000-000081560000}"/>
    <cellStyle name="Normal 2 3 3 7 2 6" xfId="17367" xr:uid="{00000000-0005-0000-0000-000082560000}"/>
    <cellStyle name="Normal 2 3 3 7 3" xfId="1776" xr:uid="{00000000-0005-0000-0000-000083560000}"/>
    <cellStyle name="Normal 2 3 3 7 3 2" xfId="4375" xr:uid="{00000000-0005-0000-0000-000084560000}"/>
    <cellStyle name="Normal 2 3 3 7 3 2 2" xfId="12521" xr:uid="{00000000-0005-0000-0000-000085560000}"/>
    <cellStyle name="Normal 2 3 3 7 3 2 2 2" xfId="28817" xr:uid="{00000000-0005-0000-0000-000086560000}"/>
    <cellStyle name="Normal 2 3 3 7 3 2 3" xfId="20671" xr:uid="{00000000-0005-0000-0000-000087560000}"/>
    <cellStyle name="Normal 2 3 3 7 3 3" xfId="7075" xr:uid="{00000000-0005-0000-0000-000088560000}"/>
    <cellStyle name="Normal 2 3 3 7 3 3 2" xfId="15221" xr:uid="{00000000-0005-0000-0000-000089560000}"/>
    <cellStyle name="Normal 2 3 3 7 3 3 2 2" xfId="31517" xr:uid="{00000000-0005-0000-0000-00008A560000}"/>
    <cellStyle name="Normal 2 3 3 7 3 3 3" xfId="23371" xr:uid="{00000000-0005-0000-0000-00008B560000}"/>
    <cellStyle name="Normal 2 3 3 7 3 4" xfId="9922" xr:uid="{00000000-0005-0000-0000-00008C560000}"/>
    <cellStyle name="Normal 2 3 3 7 3 4 2" xfId="26218" xr:uid="{00000000-0005-0000-0000-00008D560000}"/>
    <cellStyle name="Normal 2 3 3 7 3 5" xfId="18072" xr:uid="{00000000-0005-0000-0000-00008E560000}"/>
    <cellStyle name="Normal 2 3 3 7 4" xfId="3157" xr:uid="{00000000-0005-0000-0000-00008F560000}"/>
    <cellStyle name="Normal 2 3 3 7 4 2" xfId="11303" xr:uid="{00000000-0005-0000-0000-000090560000}"/>
    <cellStyle name="Normal 2 3 3 7 4 2 2" xfId="27599" xr:uid="{00000000-0005-0000-0000-000091560000}"/>
    <cellStyle name="Normal 2 3 3 7 4 3" xfId="19453" xr:uid="{00000000-0005-0000-0000-000092560000}"/>
    <cellStyle name="Normal 2 3 3 7 5" xfId="5665" xr:uid="{00000000-0005-0000-0000-000093560000}"/>
    <cellStyle name="Normal 2 3 3 7 5 2" xfId="13811" xr:uid="{00000000-0005-0000-0000-000094560000}"/>
    <cellStyle name="Normal 2 3 3 7 5 2 2" xfId="30107" xr:uid="{00000000-0005-0000-0000-000095560000}"/>
    <cellStyle name="Normal 2 3 3 7 5 3" xfId="21961" xr:uid="{00000000-0005-0000-0000-000096560000}"/>
    <cellStyle name="Normal 2 3 3 7 6" xfId="8512" xr:uid="{00000000-0005-0000-0000-000097560000}"/>
    <cellStyle name="Normal 2 3 3 7 6 2" xfId="24808" xr:uid="{00000000-0005-0000-0000-000098560000}"/>
    <cellStyle name="Normal 2 3 3 7 7" xfId="16662" xr:uid="{00000000-0005-0000-0000-000099560000}"/>
    <cellStyle name="Normal 2 3 3 8" xfId="727" xr:uid="{00000000-0005-0000-0000-00009A560000}"/>
    <cellStyle name="Normal 2 3 3 8 2" xfId="2137" xr:uid="{00000000-0005-0000-0000-00009B560000}"/>
    <cellStyle name="Normal 2 3 3 8 2 2" xfId="4688" xr:uid="{00000000-0005-0000-0000-00009C560000}"/>
    <cellStyle name="Normal 2 3 3 8 2 2 2" xfId="12834" xr:uid="{00000000-0005-0000-0000-00009D560000}"/>
    <cellStyle name="Normal 2 3 3 8 2 2 2 2" xfId="29130" xr:uid="{00000000-0005-0000-0000-00009E560000}"/>
    <cellStyle name="Normal 2 3 3 8 2 2 3" xfId="20984" xr:uid="{00000000-0005-0000-0000-00009F560000}"/>
    <cellStyle name="Normal 2 3 3 8 2 3" xfId="7436" xr:uid="{00000000-0005-0000-0000-0000A0560000}"/>
    <cellStyle name="Normal 2 3 3 8 2 3 2" xfId="15582" xr:uid="{00000000-0005-0000-0000-0000A1560000}"/>
    <cellStyle name="Normal 2 3 3 8 2 3 2 2" xfId="31878" xr:uid="{00000000-0005-0000-0000-0000A2560000}"/>
    <cellStyle name="Normal 2 3 3 8 2 3 3" xfId="23732" xr:uid="{00000000-0005-0000-0000-0000A3560000}"/>
    <cellStyle name="Normal 2 3 3 8 2 4" xfId="10283" xr:uid="{00000000-0005-0000-0000-0000A4560000}"/>
    <cellStyle name="Normal 2 3 3 8 2 4 2" xfId="26579" xr:uid="{00000000-0005-0000-0000-0000A5560000}"/>
    <cellStyle name="Normal 2 3 3 8 2 5" xfId="18433" xr:uid="{00000000-0005-0000-0000-0000A6560000}"/>
    <cellStyle name="Normal 2 3 3 8 3" xfId="3470" xr:uid="{00000000-0005-0000-0000-0000A7560000}"/>
    <cellStyle name="Normal 2 3 3 8 3 2" xfId="11616" xr:uid="{00000000-0005-0000-0000-0000A8560000}"/>
    <cellStyle name="Normal 2 3 3 8 3 2 2" xfId="27912" xr:uid="{00000000-0005-0000-0000-0000A9560000}"/>
    <cellStyle name="Normal 2 3 3 8 3 3" xfId="19766" xr:uid="{00000000-0005-0000-0000-0000AA560000}"/>
    <cellStyle name="Normal 2 3 3 8 4" xfId="6026" xr:uid="{00000000-0005-0000-0000-0000AB560000}"/>
    <cellStyle name="Normal 2 3 3 8 4 2" xfId="14172" xr:uid="{00000000-0005-0000-0000-0000AC560000}"/>
    <cellStyle name="Normal 2 3 3 8 4 2 2" xfId="30468" xr:uid="{00000000-0005-0000-0000-0000AD560000}"/>
    <cellStyle name="Normal 2 3 3 8 4 3" xfId="22322" xr:uid="{00000000-0005-0000-0000-0000AE560000}"/>
    <cellStyle name="Normal 2 3 3 8 5" xfId="8873" xr:uid="{00000000-0005-0000-0000-0000AF560000}"/>
    <cellStyle name="Normal 2 3 3 8 5 2" xfId="25169" xr:uid="{00000000-0005-0000-0000-0000B0560000}"/>
    <cellStyle name="Normal 2 3 3 8 6" xfId="17023" xr:uid="{00000000-0005-0000-0000-0000B1560000}"/>
    <cellStyle name="Normal 2 3 3 9" xfId="1432" xr:uid="{00000000-0005-0000-0000-0000B2560000}"/>
    <cellStyle name="Normal 2 3 3 9 2" xfId="4079" xr:uid="{00000000-0005-0000-0000-0000B3560000}"/>
    <cellStyle name="Normal 2 3 3 9 2 2" xfId="12225" xr:uid="{00000000-0005-0000-0000-0000B4560000}"/>
    <cellStyle name="Normal 2 3 3 9 2 2 2" xfId="28521" xr:uid="{00000000-0005-0000-0000-0000B5560000}"/>
    <cellStyle name="Normal 2 3 3 9 2 3" xfId="20375" xr:uid="{00000000-0005-0000-0000-0000B6560000}"/>
    <cellStyle name="Normal 2 3 3 9 3" xfId="6731" xr:uid="{00000000-0005-0000-0000-0000B7560000}"/>
    <cellStyle name="Normal 2 3 3 9 3 2" xfId="14877" xr:uid="{00000000-0005-0000-0000-0000B8560000}"/>
    <cellStyle name="Normal 2 3 3 9 3 2 2" xfId="31173" xr:uid="{00000000-0005-0000-0000-0000B9560000}"/>
    <cellStyle name="Normal 2 3 3 9 3 3" xfId="23027" xr:uid="{00000000-0005-0000-0000-0000BA560000}"/>
    <cellStyle name="Normal 2 3 3 9 4" xfId="9578" xr:uid="{00000000-0005-0000-0000-0000BB560000}"/>
    <cellStyle name="Normal 2 3 3 9 4 2" xfId="25874" xr:uid="{00000000-0005-0000-0000-0000BC560000}"/>
    <cellStyle name="Normal 2 3 3 9 5" xfId="17728" xr:uid="{00000000-0005-0000-0000-0000BD560000}"/>
    <cellStyle name="Normal 2 3 4" xfId="32" xr:uid="{00000000-0005-0000-0000-0000BE560000}"/>
    <cellStyle name="Normal 2 3 4 10" xfId="5332" xr:uid="{00000000-0005-0000-0000-0000BF560000}"/>
    <cellStyle name="Normal 2 3 4 10 2" xfId="13478" xr:uid="{00000000-0005-0000-0000-0000C0560000}"/>
    <cellStyle name="Normal 2 3 4 10 2 2" xfId="29774" xr:uid="{00000000-0005-0000-0000-0000C1560000}"/>
    <cellStyle name="Normal 2 3 4 10 3" xfId="21628" xr:uid="{00000000-0005-0000-0000-0000C2560000}"/>
    <cellStyle name="Normal 2 3 4 11" xfId="8179" xr:uid="{00000000-0005-0000-0000-0000C3560000}"/>
    <cellStyle name="Normal 2 3 4 11 2" xfId="24475" xr:uid="{00000000-0005-0000-0000-0000C4560000}"/>
    <cellStyle name="Normal 2 3 4 12" xfId="16329" xr:uid="{00000000-0005-0000-0000-0000C5560000}"/>
    <cellStyle name="Normal 2 3 4 2" xfId="76" xr:uid="{00000000-0005-0000-0000-0000C6560000}"/>
    <cellStyle name="Normal 2 3 4 2 10" xfId="8223" xr:uid="{00000000-0005-0000-0000-0000C7560000}"/>
    <cellStyle name="Normal 2 3 4 2 10 2" xfId="24519" xr:uid="{00000000-0005-0000-0000-0000C8560000}"/>
    <cellStyle name="Normal 2 3 4 2 11" xfId="16373" xr:uid="{00000000-0005-0000-0000-0000C9560000}"/>
    <cellStyle name="Normal 2 3 4 2 2" xfId="166" xr:uid="{00000000-0005-0000-0000-0000CA560000}"/>
    <cellStyle name="Normal 2 3 4 2 2 2" xfId="510" xr:uid="{00000000-0005-0000-0000-0000CB560000}"/>
    <cellStyle name="Normal 2 3 4 2 2 2 2" xfId="1216" xr:uid="{00000000-0005-0000-0000-0000CC560000}"/>
    <cellStyle name="Normal 2 3 4 2 2 2 2 2" xfId="2626" xr:uid="{00000000-0005-0000-0000-0000CD560000}"/>
    <cellStyle name="Normal 2 3 4 2 2 2 2 2 2" xfId="5103" xr:uid="{00000000-0005-0000-0000-0000CE560000}"/>
    <cellStyle name="Normal 2 3 4 2 2 2 2 2 2 2" xfId="13249" xr:uid="{00000000-0005-0000-0000-0000CF560000}"/>
    <cellStyle name="Normal 2 3 4 2 2 2 2 2 2 2 2" xfId="29545" xr:uid="{00000000-0005-0000-0000-0000D0560000}"/>
    <cellStyle name="Normal 2 3 4 2 2 2 2 2 2 3" xfId="21399" xr:uid="{00000000-0005-0000-0000-0000D1560000}"/>
    <cellStyle name="Normal 2 3 4 2 2 2 2 2 3" xfId="7925" xr:uid="{00000000-0005-0000-0000-0000D2560000}"/>
    <cellStyle name="Normal 2 3 4 2 2 2 2 2 3 2" xfId="16071" xr:uid="{00000000-0005-0000-0000-0000D3560000}"/>
    <cellStyle name="Normal 2 3 4 2 2 2 2 2 3 2 2" xfId="32367" xr:uid="{00000000-0005-0000-0000-0000D4560000}"/>
    <cellStyle name="Normal 2 3 4 2 2 2 2 2 3 3" xfId="24221" xr:uid="{00000000-0005-0000-0000-0000D5560000}"/>
    <cellStyle name="Normal 2 3 4 2 2 2 2 2 4" xfId="10772" xr:uid="{00000000-0005-0000-0000-0000D6560000}"/>
    <cellStyle name="Normal 2 3 4 2 2 2 2 2 4 2" xfId="27068" xr:uid="{00000000-0005-0000-0000-0000D7560000}"/>
    <cellStyle name="Normal 2 3 4 2 2 2 2 2 5" xfId="18922" xr:uid="{00000000-0005-0000-0000-0000D8560000}"/>
    <cellStyle name="Normal 2 3 4 2 2 2 2 3" xfId="3885" xr:uid="{00000000-0005-0000-0000-0000D9560000}"/>
    <cellStyle name="Normal 2 3 4 2 2 2 2 3 2" xfId="12031" xr:uid="{00000000-0005-0000-0000-0000DA560000}"/>
    <cellStyle name="Normal 2 3 4 2 2 2 2 3 2 2" xfId="28327" xr:uid="{00000000-0005-0000-0000-0000DB560000}"/>
    <cellStyle name="Normal 2 3 4 2 2 2 2 3 3" xfId="20181" xr:uid="{00000000-0005-0000-0000-0000DC560000}"/>
    <cellStyle name="Normal 2 3 4 2 2 2 2 4" xfId="6515" xr:uid="{00000000-0005-0000-0000-0000DD560000}"/>
    <cellStyle name="Normal 2 3 4 2 2 2 2 4 2" xfId="14661" xr:uid="{00000000-0005-0000-0000-0000DE560000}"/>
    <cellStyle name="Normal 2 3 4 2 2 2 2 4 2 2" xfId="30957" xr:uid="{00000000-0005-0000-0000-0000DF560000}"/>
    <cellStyle name="Normal 2 3 4 2 2 2 2 4 3" xfId="22811" xr:uid="{00000000-0005-0000-0000-0000E0560000}"/>
    <cellStyle name="Normal 2 3 4 2 2 2 2 5" xfId="9362" xr:uid="{00000000-0005-0000-0000-0000E1560000}"/>
    <cellStyle name="Normal 2 3 4 2 2 2 2 5 2" xfId="25658" xr:uid="{00000000-0005-0000-0000-0000E2560000}"/>
    <cellStyle name="Normal 2 3 4 2 2 2 2 6" xfId="17512" xr:uid="{00000000-0005-0000-0000-0000E3560000}"/>
    <cellStyle name="Normal 2 3 4 2 2 2 3" xfId="1921" xr:uid="{00000000-0005-0000-0000-0000E4560000}"/>
    <cellStyle name="Normal 2 3 4 2 2 2 3 2" xfId="4494" xr:uid="{00000000-0005-0000-0000-0000E5560000}"/>
    <cellStyle name="Normal 2 3 4 2 2 2 3 2 2" xfId="12640" xr:uid="{00000000-0005-0000-0000-0000E6560000}"/>
    <cellStyle name="Normal 2 3 4 2 2 2 3 2 2 2" xfId="28936" xr:uid="{00000000-0005-0000-0000-0000E7560000}"/>
    <cellStyle name="Normal 2 3 4 2 2 2 3 2 3" xfId="20790" xr:uid="{00000000-0005-0000-0000-0000E8560000}"/>
    <cellStyle name="Normal 2 3 4 2 2 2 3 3" xfId="7220" xr:uid="{00000000-0005-0000-0000-0000E9560000}"/>
    <cellStyle name="Normal 2 3 4 2 2 2 3 3 2" xfId="15366" xr:uid="{00000000-0005-0000-0000-0000EA560000}"/>
    <cellStyle name="Normal 2 3 4 2 2 2 3 3 2 2" xfId="31662" xr:uid="{00000000-0005-0000-0000-0000EB560000}"/>
    <cellStyle name="Normal 2 3 4 2 2 2 3 3 3" xfId="23516" xr:uid="{00000000-0005-0000-0000-0000EC560000}"/>
    <cellStyle name="Normal 2 3 4 2 2 2 3 4" xfId="10067" xr:uid="{00000000-0005-0000-0000-0000ED560000}"/>
    <cellStyle name="Normal 2 3 4 2 2 2 3 4 2" xfId="26363" xr:uid="{00000000-0005-0000-0000-0000EE560000}"/>
    <cellStyle name="Normal 2 3 4 2 2 2 3 5" xfId="18217" xr:uid="{00000000-0005-0000-0000-0000EF560000}"/>
    <cellStyle name="Normal 2 3 4 2 2 2 4" xfId="3276" xr:uid="{00000000-0005-0000-0000-0000F0560000}"/>
    <cellStyle name="Normal 2 3 4 2 2 2 4 2" xfId="11422" xr:uid="{00000000-0005-0000-0000-0000F1560000}"/>
    <cellStyle name="Normal 2 3 4 2 2 2 4 2 2" xfId="27718" xr:uid="{00000000-0005-0000-0000-0000F2560000}"/>
    <cellStyle name="Normal 2 3 4 2 2 2 4 3" xfId="19572" xr:uid="{00000000-0005-0000-0000-0000F3560000}"/>
    <cellStyle name="Normal 2 3 4 2 2 2 5" xfId="5810" xr:uid="{00000000-0005-0000-0000-0000F4560000}"/>
    <cellStyle name="Normal 2 3 4 2 2 2 5 2" xfId="13956" xr:uid="{00000000-0005-0000-0000-0000F5560000}"/>
    <cellStyle name="Normal 2 3 4 2 2 2 5 2 2" xfId="30252" xr:uid="{00000000-0005-0000-0000-0000F6560000}"/>
    <cellStyle name="Normal 2 3 4 2 2 2 5 3" xfId="22106" xr:uid="{00000000-0005-0000-0000-0000F7560000}"/>
    <cellStyle name="Normal 2 3 4 2 2 2 6" xfId="8657" xr:uid="{00000000-0005-0000-0000-0000F8560000}"/>
    <cellStyle name="Normal 2 3 4 2 2 2 6 2" xfId="24953" xr:uid="{00000000-0005-0000-0000-0000F9560000}"/>
    <cellStyle name="Normal 2 3 4 2 2 2 7" xfId="16807" xr:uid="{00000000-0005-0000-0000-0000FA560000}"/>
    <cellStyle name="Normal 2 3 4 2 2 3" xfId="872" xr:uid="{00000000-0005-0000-0000-0000FB560000}"/>
    <cellStyle name="Normal 2 3 4 2 2 3 2" xfId="2282" xr:uid="{00000000-0005-0000-0000-0000FC560000}"/>
    <cellStyle name="Normal 2 3 4 2 2 3 2 2" xfId="4807" xr:uid="{00000000-0005-0000-0000-0000FD560000}"/>
    <cellStyle name="Normal 2 3 4 2 2 3 2 2 2" xfId="12953" xr:uid="{00000000-0005-0000-0000-0000FE560000}"/>
    <cellStyle name="Normal 2 3 4 2 2 3 2 2 2 2" xfId="29249" xr:uid="{00000000-0005-0000-0000-0000FF560000}"/>
    <cellStyle name="Normal 2 3 4 2 2 3 2 2 3" xfId="21103" xr:uid="{00000000-0005-0000-0000-000000570000}"/>
    <cellStyle name="Normal 2 3 4 2 2 3 2 3" xfId="7581" xr:uid="{00000000-0005-0000-0000-000001570000}"/>
    <cellStyle name="Normal 2 3 4 2 2 3 2 3 2" xfId="15727" xr:uid="{00000000-0005-0000-0000-000002570000}"/>
    <cellStyle name="Normal 2 3 4 2 2 3 2 3 2 2" xfId="32023" xr:uid="{00000000-0005-0000-0000-000003570000}"/>
    <cellStyle name="Normal 2 3 4 2 2 3 2 3 3" xfId="23877" xr:uid="{00000000-0005-0000-0000-000004570000}"/>
    <cellStyle name="Normal 2 3 4 2 2 3 2 4" xfId="10428" xr:uid="{00000000-0005-0000-0000-000005570000}"/>
    <cellStyle name="Normal 2 3 4 2 2 3 2 4 2" xfId="26724" xr:uid="{00000000-0005-0000-0000-000006570000}"/>
    <cellStyle name="Normal 2 3 4 2 2 3 2 5" xfId="18578" xr:uid="{00000000-0005-0000-0000-000007570000}"/>
    <cellStyle name="Normal 2 3 4 2 2 3 3" xfId="3589" xr:uid="{00000000-0005-0000-0000-000008570000}"/>
    <cellStyle name="Normal 2 3 4 2 2 3 3 2" xfId="11735" xr:uid="{00000000-0005-0000-0000-000009570000}"/>
    <cellStyle name="Normal 2 3 4 2 2 3 3 2 2" xfId="28031" xr:uid="{00000000-0005-0000-0000-00000A570000}"/>
    <cellStyle name="Normal 2 3 4 2 2 3 3 3" xfId="19885" xr:uid="{00000000-0005-0000-0000-00000B570000}"/>
    <cellStyle name="Normal 2 3 4 2 2 3 4" xfId="6171" xr:uid="{00000000-0005-0000-0000-00000C570000}"/>
    <cellStyle name="Normal 2 3 4 2 2 3 4 2" xfId="14317" xr:uid="{00000000-0005-0000-0000-00000D570000}"/>
    <cellStyle name="Normal 2 3 4 2 2 3 4 2 2" xfId="30613" xr:uid="{00000000-0005-0000-0000-00000E570000}"/>
    <cellStyle name="Normal 2 3 4 2 2 3 4 3" xfId="22467" xr:uid="{00000000-0005-0000-0000-00000F570000}"/>
    <cellStyle name="Normal 2 3 4 2 2 3 5" xfId="9018" xr:uid="{00000000-0005-0000-0000-000010570000}"/>
    <cellStyle name="Normal 2 3 4 2 2 3 5 2" xfId="25314" xr:uid="{00000000-0005-0000-0000-000011570000}"/>
    <cellStyle name="Normal 2 3 4 2 2 3 6" xfId="17168" xr:uid="{00000000-0005-0000-0000-000012570000}"/>
    <cellStyle name="Normal 2 3 4 2 2 4" xfId="1577" xr:uid="{00000000-0005-0000-0000-000013570000}"/>
    <cellStyle name="Normal 2 3 4 2 2 4 2" xfId="4198" xr:uid="{00000000-0005-0000-0000-000014570000}"/>
    <cellStyle name="Normal 2 3 4 2 2 4 2 2" xfId="12344" xr:uid="{00000000-0005-0000-0000-000015570000}"/>
    <cellStyle name="Normal 2 3 4 2 2 4 2 2 2" xfId="28640" xr:uid="{00000000-0005-0000-0000-000016570000}"/>
    <cellStyle name="Normal 2 3 4 2 2 4 2 3" xfId="20494" xr:uid="{00000000-0005-0000-0000-000017570000}"/>
    <cellStyle name="Normal 2 3 4 2 2 4 3" xfId="6876" xr:uid="{00000000-0005-0000-0000-000018570000}"/>
    <cellStyle name="Normal 2 3 4 2 2 4 3 2" xfId="15022" xr:uid="{00000000-0005-0000-0000-000019570000}"/>
    <cellStyle name="Normal 2 3 4 2 2 4 3 2 2" xfId="31318" xr:uid="{00000000-0005-0000-0000-00001A570000}"/>
    <cellStyle name="Normal 2 3 4 2 2 4 3 3" xfId="23172" xr:uid="{00000000-0005-0000-0000-00001B570000}"/>
    <cellStyle name="Normal 2 3 4 2 2 4 4" xfId="9723" xr:uid="{00000000-0005-0000-0000-00001C570000}"/>
    <cellStyle name="Normal 2 3 4 2 2 4 4 2" xfId="26019" xr:uid="{00000000-0005-0000-0000-00001D570000}"/>
    <cellStyle name="Normal 2 3 4 2 2 4 5" xfId="17873" xr:uid="{00000000-0005-0000-0000-00001E570000}"/>
    <cellStyle name="Normal 2 3 4 2 2 5" xfId="2980" xr:uid="{00000000-0005-0000-0000-00001F570000}"/>
    <cellStyle name="Normal 2 3 4 2 2 5 2" xfId="11126" xr:uid="{00000000-0005-0000-0000-000020570000}"/>
    <cellStyle name="Normal 2 3 4 2 2 5 2 2" xfId="27422" xr:uid="{00000000-0005-0000-0000-000021570000}"/>
    <cellStyle name="Normal 2 3 4 2 2 5 3" xfId="19276" xr:uid="{00000000-0005-0000-0000-000022570000}"/>
    <cellStyle name="Normal 2 3 4 2 2 6" xfId="5466" xr:uid="{00000000-0005-0000-0000-000023570000}"/>
    <cellStyle name="Normal 2 3 4 2 2 6 2" xfId="13612" xr:uid="{00000000-0005-0000-0000-000024570000}"/>
    <cellStyle name="Normal 2 3 4 2 2 6 2 2" xfId="29908" xr:uid="{00000000-0005-0000-0000-000025570000}"/>
    <cellStyle name="Normal 2 3 4 2 2 6 3" xfId="21762" xr:uid="{00000000-0005-0000-0000-000026570000}"/>
    <cellStyle name="Normal 2 3 4 2 2 7" xfId="8313" xr:uid="{00000000-0005-0000-0000-000027570000}"/>
    <cellStyle name="Normal 2 3 4 2 2 7 2" xfId="24609" xr:uid="{00000000-0005-0000-0000-000028570000}"/>
    <cellStyle name="Normal 2 3 4 2 2 8" xfId="16463" xr:uid="{00000000-0005-0000-0000-000029570000}"/>
    <cellStyle name="Normal 2 3 4 2 3" xfId="243" xr:uid="{00000000-0005-0000-0000-00002A570000}"/>
    <cellStyle name="Normal 2 3 4 2 3 2" xfId="587" xr:uid="{00000000-0005-0000-0000-00002B570000}"/>
    <cellStyle name="Normal 2 3 4 2 3 2 2" xfId="1293" xr:uid="{00000000-0005-0000-0000-00002C570000}"/>
    <cellStyle name="Normal 2 3 4 2 3 2 2 2" xfId="2703" xr:uid="{00000000-0005-0000-0000-00002D570000}"/>
    <cellStyle name="Normal 2 3 4 2 3 2 2 2 2" xfId="5177" xr:uid="{00000000-0005-0000-0000-00002E570000}"/>
    <cellStyle name="Normal 2 3 4 2 3 2 2 2 2 2" xfId="13323" xr:uid="{00000000-0005-0000-0000-00002F570000}"/>
    <cellStyle name="Normal 2 3 4 2 3 2 2 2 2 2 2" xfId="29619" xr:uid="{00000000-0005-0000-0000-000030570000}"/>
    <cellStyle name="Normal 2 3 4 2 3 2 2 2 2 3" xfId="21473" xr:uid="{00000000-0005-0000-0000-000031570000}"/>
    <cellStyle name="Normal 2 3 4 2 3 2 2 2 3" xfId="8002" xr:uid="{00000000-0005-0000-0000-000032570000}"/>
    <cellStyle name="Normal 2 3 4 2 3 2 2 2 3 2" xfId="16148" xr:uid="{00000000-0005-0000-0000-000033570000}"/>
    <cellStyle name="Normal 2 3 4 2 3 2 2 2 3 2 2" xfId="32444" xr:uid="{00000000-0005-0000-0000-000034570000}"/>
    <cellStyle name="Normal 2 3 4 2 3 2 2 2 3 3" xfId="24298" xr:uid="{00000000-0005-0000-0000-000035570000}"/>
    <cellStyle name="Normal 2 3 4 2 3 2 2 2 4" xfId="10849" xr:uid="{00000000-0005-0000-0000-000036570000}"/>
    <cellStyle name="Normal 2 3 4 2 3 2 2 2 4 2" xfId="27145" xr:uid="{00000000-0005-0000-0000-000037570000}"/>
    <cellStyle name="Normal 2 3 4 2 3 2 2 2 5" xfId="18999" xr:uid="{00000000-0005-0000-0000-000038570000}"/>
    <cellStyle name="Normal 2 3 4 2 3 2 2 3" xfId="3959" xr:uid="{00000000-0005-0000-0000-000039570000}"/>
    <cellStyle name="Normal 2 3 4 2 3 2 2 3 2" xfId="12105" xr:uid="{00000000-0005-0000-0000-00003A570000}"/>
    <cellStyle name="Normal 2 3 4 2 3 2 2 3 2 2" xfId="28401" xr:uid="{00000000-0005-0000-0000-00003B570000}"/>
    <cellStyle name="Normal 2 3 4 2 3 2 2 3 3" xfId="20255" xr:uid="{00000000-0005-0000-0000-00003C570000}"/>
    <cellStyle name="Normal 2 3 4 2 3 2 2 4" xfId="6592" xr:uid="{00000000-0005-0000-0000-00003D570000}"/>
    <cellStyle name="Normal 2 3 4 2 3 2 2 4 2" xfId="14738" xr:uid="{00000000-0005-0000-0000-00003E570000}"/>
    <cellStyle name="Normal 2 3 4 2 3 2 2 4 2 2" xfId="31034" xr:uid="{00000000-0005-0000-0000-00003F570000}"/>
    <cellStyle name="Normal 2 3 4 2 3 2 2 4 3" xfId="22888" xr:uid="{00000000-0005-0000-0000-000040570000}"/>
    <cellStyle name="Normal 2 3 4 2 3 2 2 5" xfId="9439" xr:uid="{00000000-0005-0000-0000-000041570000}"/>
    <cellStyle name="Normal 2 3 4 2 3 2 2 5 2" xfId="25735" xr:uid="{00000000-0005-0000-0000-000042570000}"/>
    <cellStyle name="Normal 2 3 4 2 3 2 2 6" xfId="17589" xr:uid="{00000000-0005-0000-0000-000043570000}"/>
    <cellStyle name="Normal 2 3 4 2 3 2 3" xfId="1998" xr:uid="{00000000-0005-0000-0000-000044570000}"/>
    <cellStyle name="Normal 2 3 4 2 3 2 3 2" xfId="4568" xr:uid="{00000000-0005-0000-0000-000045570000}"/>
    <cellStyle name="Normal 2 3 4 2 3 2 3 2 2" xfId="12714" xr:uid="{00000000-0005-0000-0000-000046570000}"/>
    <cellStyle name="Normal 2 3 4 2 3 2 3 2 2 2" xfId="29010" xr:uid="{00000000-0005-0000-0000-000047570000}"/>
    <cellStyle name="Normal 2 3 4 2 3 2 3 2 3" xfId="20864" xr:uid="{00000000-0005-0000-0000-000048570000}"/>
    <cellStyle name="Normal 2 3 4 2 3 2 3 3" xfId="7297" xr:uid="{00000000-0005-0000-0000-000049570000}"/>
    <cellStyle name="Normal 2 3 4 2 3 2 3 3 2" xfId="15443" xr:uid="{00000000-0005-0000-0000-00004A570000}"/>
    <cellStyle name="Normal 2 3 4 2 3 2 3 3 2 2" xfId="31739" xr:uid="{00000000-0005-0000-0000-00004B570000}"/>
    <cellStyle name="Normal 2 3 4 2 3 2 3 3 3" xfId="23593" xr:uid="{00000000-0005-0000-0000-00004C570000}"/>
    <cellStyle name="Normal 2 3 4 2 3 2 3 4" xfId="10144" xr:uid="{00000000-0005-0000-0000-00004D570000}"/>
    <cellStyle name="Normal 2 3 4 2 3 2 3 4 2" xfId="26440" xr:uid="{00000000-0005-0000-0000-00004E570000}"/>
    <cellStyle name="Normal 2 3 4 2 3 2 3 5" xfId="18294" xr:uid="{00000000-0005-0000-0000-00004F570000}"/>
    <cellStyle name="Normal 2 3 4 2 3 2 4" xfId="3350" xr:uid="{00000000-0005-0000-0000-000050570000}"/>
    <cellStyle name="Normal 2 3 4 2 3 2 4 2" xfId="11496" xr:uid="{00000000-0005-0000-0000-000051570000}"/>
    <cellStyle name="Normal 2 3 4 2 3 2 4 2 2" xfId="27792" xr:uid="{00000000-0005-0000-0000-000052570000}"/>
    <cellStyle name="Normal 2 3 4 2 3 2 4 3" xfId="19646" xr:uid="{00000000-0005-0000-0000-000053570000}"/>
    <cellStyle name="Normal 2 3 4 2 3 2 5" xfId="5887" xr:uid="{00000000-0005-0000-0000-000054570000}"/>
    <cellStyle name="Normal 2 3 4 2 3 2 5 2" xfId="14033" xr:uid="{00000000-0005-0000-0000-000055570000}"/>
    <cellStyle name="Normal 2 3 4 2 3 2 5 2 2" xfId="30329" xr:uid="{00000000-0005-0000-0000-000056570000}"/>
    <cellStyle name="Normal 2 3 4 2 3 2 5 3" xfId="22183" xr:uid="{00000000-0005-0000-0000-000057570000}"/>
    <cellStyle name="Normal 2 3 4 2 3 2 6" xfId="8734" xr:uid="{00000000-0005-0000-0000-000058570000}"/>
    <cellStyle name="Normal 2 3 4 2 3 2 6 2" xfId="25030" xr:uid="{00000000-0005-0000-0000-000059570000}"/>
    <cellStyle name="Normal 2 3 4 2 3 2 7" xfId="16884" xr:uid="{00000000-0005-0000-0000-00005A570000}"/>
    <cellStyle name="Normal 2 3 4 2 3 3" xfId="949" xr:uid="{00000000-0005-0000-0000-00005B570000}"/>
    <cellStyle name="Normal 2 3 4 2 3 3 2" xfId="2359" xr:uid="{00000000-0005-0000-0000-00005C570000}"/>
    <cellStyle name="Normal 2 3 4 2 3 3 2 2" xfId="4881" xr:uid="{00000000-0005-0000-0000-00005D570000}"/>
    <cellStyle name="Normal 2 3 4 2 3 3 2 2 2" xfId="13027" xr:uid="{00000000-0005-0000-0000-00005E570000}"/>
    <cellStyle name="Normal 2 3 4 2 3 3 2 2 2 2" xfId="29323" xr:uid="{00000000-0005-0000-0000-00005F570000}"/>
    <cellStyle name="Normal 2 3 4 2 3 3 2 2 3" xfId="21177" xr:uid="{00000000-0005-0000-0000-000060570000}"/>
    <cellStyle name="Normal 2 3 4 2 3 3 2 3" xfId="7658" xr:uid="{00000000-0005-0000-0000-000061570000}"/>
    <cellStyle name="Normal 2 3 4 2 3 3 2 3 2" xfId="15804" xr:uid="{00000000-0005-0000-0000-000062570000}"/>
    <cellStyle name="Normal 2 3 4 2 3 3 2 3 2 2" xfId="32100" xr:uid="{00000000-0005-0000-0000-000063570000}"/>
    <cellStyle name="Normal 2 3 4 2 3 3 2 3 3" xfId="23954" xr:uid="{00000000-0005-0000-0000-000064570000}"/>
    <cellStyle name="Normal 2 3 4 2 3 3 2 4" xfId="10505" xr:uid="{00000000-0005-0000-0000-000065570000}"/>
    <cellStyle name="Normal 2 3 4 2 3 3 2 4 2" xfId="26801" xr:uid="{00000000-0005-0000-0000-000066570000}"/>
    <cellStyle name="Normal 2 3 4 2 3 3 2 5" xfId="18655" xr:uid="{00000000-0005-0000-0000-000067570000}"/>
    <cellStyle name="Normal 2 3 4 2 3 3 3" xfId="3663" xr:uid="{00000000-0005-0000-0000-000068570000}"/>
    <cellStyle name="Normal 2 3 4 2 3 3 3 2" xfId="11809" xr:uid="{00000000-0005-0000-0000-000069570000}"/>
    <cellStyle name="Normal 2 3 4 2 3 3 3 2 2" xfId="28105" xr:uid="{00000000-0005-0000-0000-00006A570000}"/>
    <cellStyle name="Normal 2 3 4 2 3 3 3 3" xfId="19959" xr:uid="{00000000-0005-0000-0000-00006B570000}"/>
    <cellStyle name="Normal 2 3 4 2 3 3 4" xfId="6248" xr:uid="{00000000-0005-0000-0000-00006C570000}"/>
    <cellStyle name="Normal 2 3 4 2 3 3 4 2" xfId="14394" xr:uid="{00000000-0005-0000-0000-00006D570000}"/>
    <cellStyle name="Normal 2 3 4 2 3 3 4 2 2" xfId="30690" xr:uid="{00000000-0005-0000-0000-00006E570000}"/>
    <cellStyle name="Normal 2 3 4 2 3 3 4 3" xfId="22544" xr:uid="{00000000-0005-0000-0000-00006F570000}"/>
    <cellStyle name="Normal 2 3 4 2 3 3 5" xfId="9095" xr:uid="{00000000-0005-0000-0000-000070570000}"/>
    <cellStyle name="Normal 2 3 4 2 3 3 5 2" xfId="25391" xr:uid="{00000000-0005-0000-0000-000071570000}"/>
    <cellStyle name="Normal 2 3 4 2 3 3 6" xfId="17245" xr:uid="{00000000-0005-0000-0000-000072570000}"/>
    <cellStyle name="Normal 2 3 4 2 3 4" xfId="1654" xr:uid="{00000000-0005-0000-0000-000073570000}"/>
    <cellStyle name="Normal 2 3 4 2 3 4 2" xfId="4272" xr:uid="{00000000-0005-0000-0000-000074570000}"/>
    <cellStyle name="Normal 2 3 4 2 3 4 2 2" xfId="12418" xr:uid="{00000000-0005-0000-0000-000075570000}"/>
    <cellStyle name="Normal 2 3 4 2 3 4 2 2 2" xfId="28714" xr:uid="{00000000-0005-0000-0000-000076570000}"/>
    <cellStyle name="Normal 2 3 4 2 3 4 2 3" xfId="20568" xr:uid="{00000000-0005-0000-0000-000077570000}"/>
    <cellStyle name="Normal 2 3 4 2 3 4 3" xfId="6953" xr:uid="{00000000-0005-0000-0000-000078570000}"/>
    <cellStyle name="Normal 2 3 4 2 3 4 3 2" xfId="15099" xr:uid="{00000000-0005-0000-0000-000079570000}"/>
    <cellStyle name="Normal 2 3 4 2 3 4 3 2 2" xfId="31395" xr:uid="{00000000-0005-0000-0000-00007A570000}"/>
    <cellStyle name="Normal 2 3 4 2 3 4 3 3" xfId="23249" xr:uid="{00000000-0005-0000-0000-00007B570000}"/>
    <cellStyle name="Normal 2 3 4 2 3 4 4" xfId="9800" xr:uid="{00000000-0005-0000-0000-00007C570000}"/>
    <cellStyle name="Normal 2 3 4 2 3 4 4 2" xfId="26096" xr:uid="{00000000-0005-0000-0000-00007D570000}"/>
    <cellStyle name="Normal 2 3 4 2 3 4 5" xfId="17950" xr:uid="{00000000-0005-0000-0000-00007E570000}"/>
    <cellStyle name="Normal 2 3 4 2 3 5" xfId="3054" xr:uid="{00000000-0005-0000-0000-00007F570000}"/>
    <cellStyle name="Normal 2 3 4 2 3 5 2" xfId="11200" xr:uid="{00000000-0005-0000-0000-000080570000}"/>
    <cellStyle name="Normal 2 3 4 2 3 5 2 2" xfId="27496" xr:uid="{00000000-0005-0000-0000-000081570000}"/>
    <cellStyle name="Normal 2 3 4 2 3 5 3" xfId="19350" xr:uid="{00000000-0005-0000-0000-000082570000}"/>
    <cellStyle name="Normal 2 3 4 2 3 6" xfId="5543" xr:uid="{00000000-0005-0000-0000-000083570000}"/>
    <cellStyle name="Normal 2 3 4 2 3 6 2" xfId="13689" xr:uid="{00000000-0005-0000-0000-000084570000}"/>
    <cellStyle name="Normal 2 3 4 2 3 6 2 2" xfId="29985" xr:uid="{00000000-0005-0000-0000-000085570000}"/>
    <cellStyle name="Normal 2 3 4 2 3 6 3" xfId="21839" xr:uid="{00000000-0005-0000-0000-000086570000}"/>
    <cellStyle name="Normal 2 3 4 2 3 7" xfId="8390" xr:uid="{00000000-0005-0000-0000-000087570000}"/>
    <cellStyle name="Normal 2 3 4 2 3 7 2" xfId="24686" xr:uid="{00000000-0005-0000-0000-000088570000}"/>
    <cellStyle name="Normal 2 3 4 2 3 8" xfId="16540" xr:uid="{00000000-0005-0000-0000-000089570000}"/>
    <cellStyle name="Normal 2 3 4 2 4" xfId="330" xr:uid="{00000000-0005-0000-0000-00008A570000}"/>
    <cellStyle name="Normal 2 3 4 2 4 2" xfId="674" xr:uid="{00000000-0005-0000-0000-00008B570000}"/>
    <cellStyle name="Normal 2 3 4 2 4 2 2" xfId="1380" xr:uid="{00000000-0005-0000-0000-00008C570000}"/>
    <cellStyle name="Normal 2 3 4 2 4 2 2 2" xfId="2790" xr:uid="{00000000-0005-0000-0000-00008D570000}"/>
    <cellStyle name="Normal 2 3 4 2 4 2 2 2 2" xfId="5251" xr:uid="{00000000-0005-0000-0000-00008E570000}"/>
    <cellStyle name="Normal 2 3 4 2 4 2 2 2 2 2" xfId="13397" xr:uid="{00000000-0005-0000-0000-00008F570000}"/>
    <cellStyle name="Normal 2 3 4 2 4 2 2 2 2 2 2" xfId="29693" xr:uid="{00000000-0005-0000-0000-000090570000}"/>
    <cellStyle name="Normal 2 3 4 2 4 2 2 2 2 3" xfId="21547" xr:uid="{00000000-0005-0000-0000-000091570000}"/>
    <cellStyle name="Normal 2 3 4 2 4 2 2 2 3" xfId="8089" xr:uid="{00000000-0005-0000-0000-000092570000}"/>
    <cellStyle name="Normal 2 3 4 2 4 2 2 2 3 2" xfId="16235" xr:uid="{00000000-0005-0000-0000-000093570000}"/>
    <cellStyle name="Normal 2 3 4 2 4 2 2 2 3 2 2" xfId="32531" xr:uid="{00000000-0005-0000-0000-000094570000}"/>
    <cellStyle name="Normal 2 3 4 2 4 2 2 2 3 3" xfId="24385" xr:uid="{00000000-0005-0000-0000-000095570000}"/>
    <cellStyle name="Normal 2 3 4 2 4 2 2 2 4" xfId="10936" xr:uid="{00000000-0005-0000-0000-000096570000}"/>
    <cellStyle name="Normal 2 3 4 2 4 2 2 2 4 2" xfId="27232" xr:uid="{00000000-0005-0000-0000-000097570000}"/>
    <cellStyle name="Normal 2 3 4 2 4 2 2 2 5" xfId="19086" xr:uid="{00000000-0005-0000-0000-000098570000}"/>
    <cellStyle name="Normal 2 3 4 2 4 2 2 3" xfId="4033" xr:uid="{00000000-0005-0000-0000-000099570000}"/>
    <cellStyle name="Normal 2 3 4 2 4 2 2 3 2" xfId="12179" xr:uid="{00000000-0005-0000-0000-00009A570000}"/>
    <cellStyle name="Normal 2 3 4 2 4 2 2 3 2 2" xfId="28475" xr:uid="{00000000-0005-0000-0000-00009B570000}"/>
    <cellStyle name="Normal 2 3 4 2 4 2 2 3 3" xfId="20329" xr:uid="{00000000-0005-0000-0000-00009C570000}"/>
    <cellStyle name="Normal 2 3 4 2 4 2 2 4" xfId="6679" xr:uid="{00000000-0005-0000-0000-00009D570000}"/>
    <cellStyle name="Normal 2 3 4 2 4 2 2 4 2" xfId="14825" xr:uid="{00000000-0005-0000-0000-00009E570000}"/>
    <cellStyle name="Normal 2 3 4 2 4 2 2 4 2 2" xfId="31121" xr:uid="{00000000-0005-0000-0000-00009F570000}"/>
    <cellStyle name="Normal 2 3 4 2 4 2 2 4 3" xfId="22975" xr:uid="{00000000-0005-0000-0000-0000A0570000}"/>
    <cellStyle name="Normal 2 3 4 2 4 2 2 5" xfId="9526" xr:uid="{00000000-0005-0000-0000-0000A1570000}"/>
    <cellStyle name="Normal 2 3 4 2 4 2 2 5 2" xfId="25822" xr:uid="{00000000-0005-0000-0000-0000A2570000}"/>
    <cellStyle name="Normal 2 3 4 2 4 2 2 6" xfId="17676" xr:uid="{00000000-0005-0000-0000-0000A3570000}"/>
    <cellStyle name="Normal 2 3 4 2 4 2 3" xfId="2085" xr:uid="{00000000-0005-0000-0000-0000A4570000}"/>
    <cellStyle name="Normal 2 3 4 2 4 2 3 2" xfId="4642" xr:uid="{00000000-0005-0000-0000-0000A5570000}"/>
    <cellStyle name="Normal 2 3 4 2 4 2 3 2 2" xfId="12788" xr:uid="{00000000-0005-0000-0000-0000A6570000}"/>
    <cellStyle name="Normal 2 3 4 2 4 2 3 2 2 2" xfId="29084" xr:uid="{00000000-0005-0000-0000-0000A7570000}"/>
    <cellStyle name="Normal 2 3 4 2 4 2 3 2 3" xfId="20938" xr:uid="{00000000-0005-0000-0000-0000A8570000}"/>
    <cellStyle name="Normal 2 3 4 2 4 2 3 3" xfId="7384" xr:uid="{00000000-0005-0000-0000-0000A9570000}"/>
    <cellStyle name="Normal 2 3 4 2 4 2 3 3 2" xfId="15530" xr:uid="{00000000-0005-0000-0000-0000AA570000}"/>
    <cellStyle name="Normal 2 3 4 2 4 2 3 3 2 2" xfId="31826" xr:uid="{00000000-0005-0000-0000-0000AB570000}"/>
    <cellStyle name="Normal 2 3 4 2 4 2 3 3 3" xfId="23680" xr:uid="{00000000-0005-0000-0000-0000AC570000}"/>
    <cellStyle name="Normal 2 3 4 2 4 2 3 4" xfId="10231" xr:uid="{00000000-0005-0000-0000-0000AD570000}"/>
    <cellStyle name="Normal 2 3 4 2 4 2 3 4 2" xfId="26527" xr:uid="{00000000-0005-0000-0000-0000AE570000}"/>
    <cellStyle name="Normal 2 3 4 2 4 2 3 5" xfId="18381" xr:uid="{00000000-0005-0000-0000-0000AF570000}"/>
    <cellStyle name="Normal 2 3 4 2 4 2 4" xfId="3424" xr:uid="{00000000-0005-0000-0000-0000B0570000}"/>
    <cellStyle name="Normal 2 3 4 2 4 2 4 2" xfId="11570" xr:uid="{00000000-0005-0000-0000-0000B1570000}"/>
    <cellStyle name="Normal 2 3 4 2 4 2 4 2 2" xfId="27866" xr:uid="{00000000-0005-0000-0000-0000B2570000}"/>
    <cellStyle name="Normal 2 3 4 2 4 2 4 3" xfId="19720" xr:uid="{00000000-0005-0000-0000-0000B3570000}"/>
    <cellStyle name="Normal 2 3 4 2 4 2 5" xfId="5974" xr:uid="{00000000-0005-0000-0000-0000B4570000}"/>
    <cellStyle name="Normal 2 3 4 2 4 2 5 2" xfId="14120" xr:uid="{00000000-0005-0000-0000-0000B5570000}"/>
    <cellStyle name="Normal 2 3 4 2 4 2 5 2 2" xfId="30416" xr:uid="{00000000-0005-0000-0000-0000B6570000}"/>
    <cellStyle name="Normal 2 3 4 2 4 2 5 3" xfId="22270" xr:uid="{00000000-0005-0000-0000-0000B7570000}"/>
    <cellStyle name="Normal 2 3 4 2 4 2 6" xfId="8821" xr:uid="{00000000-0005-0000-0000-0000B8570000}"/>
    <cellStyle name="Normal 2 3 4 2 4 2 6 2" xfId="25117" xr:uid="{00000000-0005-0000-0000-0000B9570000}"/>
    <cellStyle name="Normal 2 3 4 2 4 2 7" xfId="16971" xr:uid="{00000000-0005-0000-0000-0000BA570000}"/>
    <cellStyle name="Normal 2 3 4 2 4 3" xfId="1036" xr:uid="{00000000-0005-0000-0000-0000BB570000}"/>
    <cellStyle name="Normal 2 3 4 2 4 3 2" xfId="2446" xr:uid="{00000000-0005-0000-0000-0000BC570000}"/>
    <cellStyle name="Normal 2 3 4 2 4 3 2 2" xfId="4955" xr:uid="{00000000-0005-0000-0000-0000BD570000}"/>
    <cellStyle name="Normal 2 3 4 2 4 3 2 2 2" xfId="13101" xr:uid="{00000000-0005-0000-0000-0000BE570000}"/>
    <cellStyle name="Normal 2 3 4 2 4 3 2 2 2 2" xfId="29397" xr:uid="{00000000-0005-0000-0000-0000BF570000}"/>
    <cellStyle name="Normal 2 3 4 2 4 3 2 2 3" xfId="21251" xr:uid="{00000000-0005-0000-0000-0000C0570000}"/>
    <cellStyle name="Normal 2 3 4 2 4 3 2 3" xfId="7745" xr:uid="{00000000-0005-0000-0000-0000C1570000}"/>
    <cellStyle name="Normal 2 3 4 2 4 3 2 3 2" xfId="15891" xr:uid="{00000000-0005-0000-0000-0000C2570000}"/>
    <cellStyle name="Normal 2 3 4 2 4 3 2 3 2 2" xfId="32187" xr:uid="{00000000-0005-0000-0000-0000C3570000}"/>
    <cellStyle name="Normal 2 3 4 2 4 3 2 3 3" xfId="24041" xr:uid="{00000000-0005-0000-0000-0000C4570000}"/>
    <cellStyle name="Normal 2 3 4 2 4 3 2 4" xfId="10592" xr:uid="{00000000-0005-0000-0000-0000C5570000}"/>
    <cellStyle name="Normal 2 3 4 2 4 3 2 4 2" xfId="26888" xr:uid="{00000000-0005-0000-0000-0000C6570000}"/>
    <cellStyle name="Normal 2 3 4 2 4 3 2 5" xfId="18742" xr:uid="{00000000-0005-0000-0000-0000C7570000}"/>
    <cellStyle name="Normal 2 3 4 2 4 3 3" xfId="3737" xr:uid="{00000000-0005-0000-0000-0000C8570000}"/>
    <cellStyle name="Normal 2 3 4 2 4 3 3 2" xfId="11883" xr:uid="{00000000-0005-0000-0000-0000C9570000}"/>
    <cellStyle name="Normal 2 3 4 2 4 3 3 2 2" xfId="28179" xr:uid="{00000000-0005-0000-0000-0000CA570000}"/>
    <cellStyle name="Normal 2 3 4 2 4 3 3 3" xfId="20033" xr:uid="{00000000-0005-0000-0000-0000CB570000}"/>
    <cellStyle name="Normal 2 3 4 2 4 3 4" xfId="6335" xr:uid="{00000000-0005-0000-0000-0000CC570000}"/>
    <cellStyle name="Normal 2 3 4 2 4 3 4 2" xfId="14481" xr:uid="{00000000-0005-0000-0000-0000CD570000}"/>
    <cellStyle name="Normal 2 3 4 2 4 3 4 2 2" xfId="30777" xr:uid="{00000000-0005-0000-0000-0000CE570000}"/>
    <cellStyle name="Normal 2 3 4 2 4 3 4 3" xfId="22631" xr:uid="{00000000-0005-0000-0000-0000CF570000}"/>
    <cellStyle name="Normal 2 3 4 2 4 3 5" xfId="9182" xr:uid="{00000000-0005-0000-0000-0000D0570000}"/>
    <cellStyle name="Normal 2 3 4 2 4 3 5 2" xfId="25478" xr:uid="{00000000-0005-0000-0000-0000D1570000}"/>
    <cellStyle name="Normal 2 3 4 2 4 3 6" xfId="17332" xr:uid="{00000000-0005-0000-0000-0000D2570000}"/>
    <cellStyle name="Normal 2 3 4 2 4 4" xfId="1741" xr:uid="{00000000-0005-0000-0000-0000D3570000}"/>
    <cellStyle name="Normal 2 3 4 2 4 4 2" xfId="4346" xr:uid="{00000000-0005-0000-0000-0000D4570000}"/>
    <cellStyle name="Normal 2 3 4 2 4 4 2 2" xfId="12492" xr:uid="{00000000-0005-0000-0000-0000D5570000}"/>
    <cellStyle name="Normal 2 3 4 2 4 4 2 2 2" xfId="28788" xr:uid="{00000000-0005-0000-0000-0000D6570000}"/>
    <cellStyle name="Normal 2 3 4 2 4 4 2 3" xfId="20642" xr:uid="{00000000-0005-0000-0000-0000D7570000}"/>
    <cellStyle name="Normal 2 3 4 2 4 4 3" xfId="7040" xr:uid="{00000000-0005-0000-0000-0000D8570000}"/>
    <cellStyle name="Normal 2 3 4 2 4 4 3 2" xfId="15186" xr:uid="{00000000-0005-0000-0000-0000D9570000}"/>
    <cellStyle name="Normal 2 3 4 2 4 4 3 2 2" xfId="31482" xr:uid="{00000000-0005-0000-0000-0000DA570000}"/>
    <cellStyle name="Normal 2 3 4 2 4 4 3 3" xfId="23336" xr:uid="{00000000-0005-0000-0000-0000DB570000}"/>
    <cellStyle name="Normal 2 3 4 2 4 4 4" xfId="9887" xr:uid="{00000000-0005-0000-0000-0000DC570000}"/>
    <cellStyle name="Normal 2 3 4 2 4 4 4 2" xfId="26183" xr:uid="{00000000-0005-0000-0000-0000DD570000}"/>
    <cellStyle name="Normal 2 3 4 2 4 4 5" xfId="18037" xr:uid="{00000000-0005-0000-0000-0000DE570000}"/>
    <cellStyle name="Normal 2 3 4 2 4 5" xfId="3128" xr:uid="{00000000-0005-0000-0000-0000DF570000}"/>
    <cellStyle name="Normal 2 3 4 2 4 5 2" xfId="11274" xr:uid="{00000000-0005-0000-0000-0000E0570000}"/>
    <cellStyle name="Normal 2 3 4 2 4 5 2 2" xfId="27570" xr:uid="{00000000-0005-0000-0000-0000E1570000}"/>
    <cellStyle name="Normal 2 3 4 2 4 5 3" xfId="19424" xr:uid="{00000000-0005-0000-0000-0000E2570000}"/>
    <cellStyle name="Normal 2 3 4 2 4 6" xfId="5630" xr:uid="{00000000-0005-0000-0000-0000E3570000}"/>
    <cellStyle name="Normal 2 3 4 2 4 6 2" xfId="13776" xr:uid="{00000000-0005-0000-0000-0000E4570000}"/>
    <cellStyle name="Normal 2 3 4 2 4 6 2 2" xfId="30072" xr:uid="{00000000-0005-0000-0000-0000E5570000}"/>
    <cellStyle name="Normal 2 3 4 2 4 6 3" xfId="21926" xr:uid="{00000000-0005-0000-0000-0000E6570000}"/>
    <cellStyle name="Normal 2 3 4 2 4 7" xfId="8477" xr:uid="{00000000-0005-0000-0000-0000E7570000}"/>
    <cellStyle name="Normal 2 3 4 2 4 7 2" xfId="24773" xr:uid="{00000000-0005-0000-0000-0000E8570000}"/>
    <cellStyle name="Normal 2 3 4 2 4 8" xfId="16627" xr:uid="{00000000-0005-0000-0000-0000E9570000}"/>
    <cellStyle name="Normal 2 3 4 2 5" xfId="420" xr:uid="{00000000-0005-0000-0000-0000EA570000}"/>
    <cellStyle name="Normal 2 3 4 2 5 2" xfId="1126" xr:uid="{00000000-0005-0000-0000-0000EB570000}"/>
    <cellStyle name="Normal 2 3 4 2 5 2 2" xfId="2536" xr:uid="{00000000-0005-0000-0000-0000EC570000}"/>
    <cellStyle name="Normal 2 3 4 2 5 2 2 2" xfId="5029" xr:uid="{00000000-0005-0000-0000-0000ED570000}"/>
    <cellStyle name="Normal 2 3 4 2 5 2 2 2 2" xfId="13175" xr:uid="{00000000-0005-0000-0000-0000EE570000}"/>
    <cellStyle name="Normal 2 3 4 2 5 2 2 2 2 2" xfId="29471" xr:uid="{00000000-0005-0000-0000-0000EF570000}"/>
    <cellStyle name="Normal 2 3 4 2 5 2 2 2 3" xfId="21325" xr:uid="{00000000-0005-0000-0000-0000F0570000}"/>
    <cellStyle name="Normal 2 3 4 2 5 2 2 3" xfId="7835" xr:uid="{00000000-0005-0000-0000-0000F1570000}"/>
    <cellStyle name="Normal 2 3 4 2 5 2 2 3 2" xfId="15981" xr:uid="{00000000-0005-0000-0000-0000F2570000}"/>
    <cellStyle name="Normal 2 3 4 2 5 2 2 3 2 2" xfId="32277" xr:uid="{00000000-0005-0000-0000-0000F3570000}"/>
    <cellStyle name="Normal 2 3 4 2 5 2 2 3 3" xfId="24131" xr:uid="{00000000-0005-0000-0000-0000F4570000}"/>
    <cellStyle name="Normal 2 3 4 2 5 2 2 4" xfId="10682" xr:uid="{00000000-0005-0000-0000-0000F5570000}"/>
    <cellStyle name="Normal 2 3 4 2 5 2 2 4 2" xfId="26978" xr:uid="{00000000-0005-0000-0000-0000F6570000}"/>
    <cellStyle name="Normal 2 3 4 2 5 2 2 5" xfId="18832" xr:uid="{00000000-0005-0000-0000-0000F7570000}"/>
    <cellStyle name="Normal 2 3 4 2 5 2 3" xfId="3811" xr:uid="{00000000-0005-0000-0000-0000F8570000}"/>
    <cellStyle name="Normal 2 3 4 2 5 2 3 2" xfId="11957" xr:uid="{00000000-0005-0000-0000-0000F9570000}"/>
    <cellStyle name="Normal 2 3 4 2 5 2 3 2 2" xfId="28253" xr:uid="{00000000-0005-0000-0000-0000FA570000}"/>
    <cellStyle name="Normal 2 3 4 2 5 2 3 3" xfId="20107" xr:uid="{00000000-0005-0000-0000-0000FB570000}"/>
    <cellStyle name="Normal 2 3 4 2 5 2 4" xfId="6425" xr:uid="{00000000-0005-0000-0000-0000FC570000}"/>
    <cellStyle name="Normal 2 3 4 2 5 2 4 2" xfId="14571" xr:uid="{00000000-0005-0000-0000-0000FD570000}"/>
    <cellStyle name="Normal 2 3 4 2 5 2 4 2 2" xfId="30867" xr:uid="{00000000-0005-0000-0000-0000FE570000}"/>
    <cellStyle name="Normal 2 3 4 2 5 2 4 3" xfId="22721" xr:uid="{00000000-0005-0000-0000-0000FF570000}"/>
    <cellStyle name="Normal 2 3 4 2 5 2 5" xfId="9272" xr:uid="{00000000-0005-0000-0000-000000580000}"/>
    <cellStyle name="Normal 2 3 4 2 5 2 5 2" xfId="25568" xr:uid="{00000000-0005-0000-0000-000001580000}"/>
    <cellStyle name="Normal 2 3 4 2 5 2 6" xfId="17422" xr:uid="{00000000-0005-0000-0000-000002580000}"/>
    <cellStyle name="Normal 2 3 4 2 5 3" xfId="1831" xr:uid="{00000000-0005-0000-0000-000003580000}"/>
    <cellStyle name="Normal 2 3 4 2 5 3 2" xfId="4420" xr:uid="{00000000-0005-0000-0000-000004580000}"/>
    <cellStyle name="Normal 2 3 4 2 5 3 2 2" xfId="12566" xr:uid="{00000000-0005-0000-0000-000005580000}"/>
    <cellStyle name="Normal 2 3 4 2 5 3 2 2 2" xfId="28862" xr:uid="{00000000-0005-0000-0000-000006580000}"/>
    <cellStyle name="Normal 2 3 4 2 5 3 2 3" xfId="20716" xr:uid="{00000000-0005-0000-0000-000007580000}"/>
    <cellStyle name="Normal 2 3 4 2 5 3 3" xfId="7130" xr:uid="{00000000-0005-0000-0000-000008580000}"/>
    <cellStyle name="Normal 2 3 4 2 5 3 3 2" xfId="15276" xr:uid="{00000000-0005-0000-0000-000009580000}"/>
    <cellStyle name="Normal 2 3 4 2 5 3 3 2 2" xfId="31572" xr:uid="{00000000-0005-0000-0000-00000A580000}"/>
    <cellStyle name="Normal 2 3 4 2 5 3 3 3" xfId="23426" xr:uid="{00000000-0005-0000-0000-00000B580000}"/>
    <cellStyle name="Normal 2 3 4 2 5 3 4" xfId="9977" xr:uid="{00000000-0005-0000-0000-00000C580000}"/>
    <cellStyle name="Normal 2 3 4 2 5 3 4 2" xfId="26273" xr:uid="{00000000-0005-0000-0000-00000D580000}"/>
    <cellStyle name="Normal 2 3 4 2 5 3 5" xfId="18127" xr:uid="{00000000-0005-0000-0000-00000E580000}"/>
    <cellStyle name="Normal 2 3 4 2 5 4" xfId="3202" xr:uid="{00000000-0005-0000-0000-00000F580000}"/>
    <cellStyle name="Normal 2 3 4 2 5 4 2" xfId="11348" xr:uid="{00000000-0005-0000-0000-000010580000}"/>
    <cellStyle name="Normal 2 3 4 2 5 4 2 2" xfId="27644" xr:uid="{00000000-0005-0000-0000-000011580000}"/>
    <cellStyle name="Normal 2 3 4 2 5 4 3" xfId="19498" xr:uid="{00000000-0005-0000-0000-000012580000}"/>
    <cellStyle name="Normal 2 3 4 2 5 5" xfId="5720" xr:uid="{00000000-0005-0000-0000-000013580000}"/>
    <cellStyle name="Normal 2 3 4 2 5 5 2" xfId="13866" xr:uid="{00000000-0005-0000-0000-000014580000}"/>
    <cellStyle name="Normal 2 3 4 2 5 5 2 2" xfId="30162" xr:uid="{00000000-0005-0000-0000-000015580000}"/>
    <cellStyle name="Normal 2 3 4 2 5 5 3" xfId="22016" xr:uid="{00000000-0005-0000-0000-000016580000}"/>
    <cellStyle name="Normal 2 3 4 2 5 6" xfId="8567" xr:uid="{00000000-0005-0000-0000-000017580000}"/>
    <cellStyle name="Normal 2 3 4 2 5 6 2" xfId="24863" xr:uid="{00000000-0005-0000-0000-000018580000}"/>
    <cellStyle name="Normal 2 3 4 2 5 7" xfId="16717" xr:uid="{00000000-0005-0000-0000-000019580000}"/>
    <cellStyle name="Normal 2 3 4 2 6" xfId="782" xr:uid="{00000000-0005-0000-0000-00001A580000}"/>
    <cellStyle name="Normal 2 3 4 2 6 2" xfId="2192" xr:uid="{00000000-0005-0000-0000-00001B580000}"/>
    <cellStyle name="Normal 2 3 4 2 6 2 2" xfId="4733" xr:uid="{00000000-0005-0000-0000-00001C580000}"/>
    <cellStyle name="Normal 2 3 4 2 6 2 2 2" xfId="12879" xr:uid="{00000000-0005-0000-0000-00001D580000}"/>
    <cellStyle name="Normal 2 3 4 2 6 2 2 2 2" xfId="29175" xr:uid="{00000000-0005-0000-0000-00001E580000}"/>
    <cellStyle name="Normal 2 3 4 2 6 2 2 3" xfId="21029" xr:uid="{00000000-0005-0000-0000-00001F580000}"/>
    <cellStyle name="Normal 2 3 4 2 6 2 3" xfId="7491" xr:uid="{00000000-0005-0000-0000-000020580000}"/>
    <cellStyle name="Normal 2 3 4 2 6 2 3 2" xfId="15637" xr:uid="{00000000-0005-0000-0000-000021580000}"/>
    <cellStyle name="Normal 2 3 4 2 6 2 3 2 2" xfId="31933" xr:uid="{00000000-0005-0000-0000-000022580000}"/>
    <cellStyle name="Normal 2 3 4 2 6 2 3 3" xfId="23787" xr:uid="{00000000-0005-0000-0000-000023580000}"/>
    <cellStyle name="Normal 2 3 4 2 6 2 4" xfId="10338" xr:uid="{00000000-0005-0000-0000-000024580000}"/>
    <cellStyle name="Normal 2 3 4 2 6 2 4 2" xfId="26634" xr:uid="{00000000-0005-0000-0000-000025580000}"/>
    <cellStyle name="Normal 2 3 4 2 6 2 5" xfId="18488" xr:uid="{00000000-0005-0000-0000-000026580000}"/>
    <cellStyle name="Normal 2 3 4 2 6 3" xfId="3515" xr:uid="{00000000-0005-0000-0000-000027580000}"/>
    <cellStyle name="Normal 2 3 4 2 6 3 2" xfId="11661" xr:uid="{00000000-0005-0000-0000-000028580000}"/>
    <cellStyle name="Normal 2 3 4 2 6 3 2 2" xfId="27957" xr:uid="{00000000-0005-0000-0000-000029580000}"/>
    <cellStyle name="Normal 2 3 4 2 6 3 3" xfId="19811" xr:uid="{00000000-0005-0000-0000-00002A580000}"/>
    <cellStyle name="Normal 2 3 4 2 6 4" xfId="6081" xr:uid="{00000000-0005-0000-0000-00002B580000}"/>
    <cellStyle name="Normal 2 3 4 2 6 4 2" xfId="14227" xr:uid="{00000000-0005-0000-0000-00002C580000}"/>
    <cellStyle name="Normal 2 3 4 2 6 4 2 2" xfId="30523" xr:uid="{00000000-0005-0000-0000-00002D580000}"/>
    <cellStyle name="Normal 2 3 4 2 6 4 3" xfId="22377" xr:uid="{00000000-0005-0000-0000-00002E580000}"/>
    <cellStyle name="Normal 2 3 4 2 6 5" xfId="8928" xr:uid="{00000000-0005-0000-0000-00002F580000}"/>
    <cellStyle name="Normal 2 3 4 2 6 5 2" xfId="25224" xr:uid="{00000000-0005-0000-0000-000030580000}"/>
    <cellStyle name="Normal 2 3 4 2 6 6" xfId="17078" xr:uid="{00000000-0005-0000-0000-000031580000}"/>
    <cellStyle name="Normal 2 3 4 2 7" xfId="1487" xr:uid="{00000000-0005-0000-0000-000032580000}"/>
    <cellStyle name="Normal 2 3 4 2 7 2" xfId="4124" xr:uid="{00000000-0005-0000-0000-000033580000}"/>
    <cellStyle name="Normal 2 3 4 2 7 2 2" xfId="12270" xr:uid="{00000000-0005-0000-0000-000034580000}"/>
    <cellStyle name="Normal 2 3 4 2 7 2 2 2" xfId="28566" xr:uid="{00000000-0005-0000-0000-000035580000}"/>
    <cellStyle name="Normal 2 3 4 2 7 2 3" xfId="20420" xr:uid="{00000000-0005-0000-0000-000036580000}"/>
    <cellStyle name="Normal 2 3 4 2 7 3" xfId="6786" xr:uid="{00000000-0005-0000-0000-000037580000}"/>
    <cellStyle name="Normal 2 3 4 2 7 3 2" xfId="14932" xr:uid="{00000000-0005-0000-0000-000038580000}"/>
    <cellStyle name="Normal 2 3 4 2 7 3 2 2" xfId="31228" xr:uid="{00000000-0005-0000-0000-000039580000}"/>
    <cellStyle name="Normal 2 3 4 2 7 3 3" xfId="23082" xr:uid="{00000000-0005-0000-0000-00003A580000}"/>
    <cellStyle name="Normal 2 3 4 2 7 4" xfId="9633" xr:uid="{00000000-0005-0000-0000-00003B580000}"/>
    <cellStyle name="Normal 2 3 4 2 7 4 2" xfId="25929" xr:uid="{00000000-0005-0000-0000-00003C580000}"/>
    <cellStyle name="Normal 2 3 4 2 7 5" xfId="17783" xr:uid="{00000000-0005-0000-0000-00003D580000}"/>
    <cellStyle name="Normal 2 3 4 2 8" xfId="2906" xr:uid="{00000000-0005-0000-0000-00003E580000}"/>
    <cellStyle name="Normal 2 3 4 2 8 2" xfId="11052" xr:uid="{00000000-0005-0000-0000-00003F580000}"/>
    <cellStyle name="Normal 2 3 4 2 8 2 2" xfId="27348" xr:uid="{00000000-0005-0000-0000-000040580000}"/>
    <cellStyle name="Normal 2 3 4 2 8 3" xfId="19202" xr:uid="{00000000-0005-0000-0000-000041580000}"/>
    <cellStyle name="Normal 2 3 4 2 9" xfId="5376" xr:uid="{00000000-0005-0000-0000-000042580000}"/>
    <cellStyle name="Normal 2 3 4 2 9 2" xfId="13522" xr:uid="{00000000-0005-0000-0000-000043580000}"/>
    <cellStyle name="Normal 2 3 4 2 9 2 2" xfId="29818" xr:uid="{00000000-0005-0000-0000-000044580000}"/>
    <cellStyle name="Normal 2 3 4 2 9 3" xfId="21672" xr:uid="{00000000-0005-0000-0000-000045580000}"/>
    <cellStyle name="Normal 2 3 4 3" xfId="122" xr:uid="{00000000-0005-0000-0000-000046580000}"/>
    <cellStyle name="Normal 2 3 4 3 2" xfId="466" xr:uid="{00000000-0005-0000-0000-000047580000}"/>
    <cellStyle name="Normal 2 3 4 3 2 2" xfId="1172" xr:uid="{00000000-0005-0000-0000-000048580000}"/>
    <cellStyle name="Normal 2 3 4 3 2 2 2" xfId="2582" xr:uid="{00000000-0005-0000-0000-000049580000}"/>
    <cellStyle name="Normal 2 3 4 3 2 2 2 2" xfId="5067" xr:uid="{00000000-0005-0000-0000-00004A580000}"/>
    <cellStyle name="Normal 2 3 4 3 2 2 2 2 2" xfId="13213" xr:uid="{00000000-0005-0000-0000-00004B580000}"/>
    <cellStyle name="Normal 2 3 4 3 2 2 2 2 2 2" xfId="29509" xr:uid="{00000000-0005-0000-0000-00004C580000}"/>
    <cellStyle name="Normal 2 3 4 3 2 2 2 2 3" xfId="21363" xr:uid="{00000000-0005-0000-0000-00004D580000}"/>
    <cellStyle name="Normal 2 3 4 3 2 2 2 3" xfId="7881" xr:uid="{00000000-0005-0000-0000-00004E580000}"/>
    <cellStyle name="Normal 2 3 4 3 2 2 2 3 2" xfId="16027" xr:uid="{00000000-0005-0000-0000-00004F580000}"/>
    <cellStyle name="Normal 2 3 4 3 2 2 2 3 2 2" xfId="32323" xr:uid="{00000000-0005-0000-0000-000050580000}"/>
    <cellStyle name="Normal 2 3 4 3 2 2 2 3 3" xfId="24177" xr:uid="{00000000-0005-0000-0000-000051580000}"/>
    <cellStyle name="Normal 2 3 4 3 2 2 2 4" xfId="10728" xr:uid="{00000000-0005-0000-0000-000052580000}"/>
    <cellStyle name="Normal 2 3 4 3 2 2 2 4 2" xfId="27024" xr:uid="{00000000-0005-0000-0000-000053580000}"/>
    <cellStyle name="Normal 2 3 4 3 2 2 2 5" xfId="18878" xr:uid="{00000000-0005-0000-0000-000054580000}"/>
    <cellStyle name="Normal 2 3 4 3 2 2 3" xfId="3849" xr:uid="{00000000-0005-0000-0000-000055580000}"/>
    <cellStyle name="Normal 2 3 4 3 2 2 3 2" xfId="11995" xr:uid="{00000000-0005-0000-0000-000056580000}"/>
    <cellStyle name="Normal 2 3 4 3 2 2 3 2 2" xfId="28291" xr:uid="{00000000-0005-0000-0000-000057580000}"/>
    <cellStyle name="Normal 2 3 4 3 2 2 3 3" xfId="20145" xr:uid="{00000000-0005-0000-0000-000058580000}"/>
    <cellStyle name="Normal 2 3 4 3 2 2 4" xfId="6471" xr:uid="{00000000-0005-0000-0000-000059580000}"/>
    <cellStyle name="Normal 2 3 4 3 2 2 4 2" xfId="14617" xr:uid="{00000000-0005-0000-0000-00005A580000}"/>
    <cellStyle name="Normal 2 3 4 3 2 2 4 2 2" xfId="30913" xr:uid="{00000000-0005-0000-0000-00005B580000}"/>
    <cellStyle name="Normal 2 3 4 3 2 2 4 3" xfId="22767" xr:uid="{00000000-0005-0000-0000-00005C580000}"/>
    <cellStyle name="Normal 2 3 4 3 2 2 5" xfId="9318" xr:uid="{00000000-0005-0000-0000-00005D580000}"/>
    <cellStyle name="Normal 2 3 4 3 2 2 5 2" xfId="25614" xr:uid="{00000000-0005-0000-0000-00005E580000}"/>
    <cellStyle name="Normal 2 3 4 3 2 2 6" xfId="17468" xr:uid="{00000000-0005-0000-0000-00005F580000}"/>
    <cellStyle name="Normal 2 3 4 3 2 3" xfId="1877" xr:uid="{00000000-0005-0000-0000-000060580000}"/>
    <cellStyle name="Normal 2 3 4 3 2 3 2" xfId="4458" xr:uid="{00000000-0005-0000-0000-000061580000}"/>
    <cellStyle name="Normal 2 3 4 3 2 3 2 2" xfId="12604" xr:uid="{00000000-0005-0000-0000-000062580000}"/>
    <cellStyle name="Normal 2 3 4 3 2 3 2 2 2" xfId="28900" xr:uid="{00000000-0005-0000-0000-000063580000}"/>
    <cellStyle name="Normal 2 3 4 3 2 3 2 3" xfId="20754" xr:uid="{00000000-0005-0000-0000-000064580000}"/>
    <cellStyle name="Normal 2 3 4 3 2 3 3" xfId="7176" xr:uid="{00000000-0005-0000-0000-000065580000}"/>
    <cellStyle name="Normal 2 3 4 3 2 3 3 2" xfId="15322" xr:uid="{00000000-0005-0000-0000-000066580000}"/>
    <cellStyle name="Normal 2 3 4 3 2 3 3 2 2" xfId="31618" xr:uid="{00000000-0005-0000-0000-000067580000}"/>
    <cellStyle name="Normal 2 3 4 3 2 3 3 3" xfId="23472" xr:uid="{00000000-0005-0000-0000-000068580000}"/>
    <cellStyle name="Normal 2 3 4 3 2 3 4" xfId="10023" xr:uid="{00000000-0005-0000-0000-000069580000}"/>
    <cellStyle name="Normal 2 3 4 3 2 3 4 2" xfId="26319" xr:uid="{00000000-0005-0000-0000-00006A580000}"/>
    <cellStyle name="Normal 2 3 4 3 2 3 5" xfId="18173" xr:uid="{00000000-0005-0000-0000-00006B580000}"/>
    <cellStyle name="Normal 2 3 4 3 2 4" xfId="3240" xr:uid="{00000000-0005-0000-0000-00006C580000}"/>
    <cellStyle name="Normal 2 3 4 3 2 4 2" xfId="11386" xr:uid="{00000000-0005-0000-0000-00006D580000}"/>
    <cellStyle name="Normal 2 3 4 3 2 4 2 2" xfId="27682" xr:uid="{00000000-0005-0000-0000-00006E580000}"/>
    <cellStyle name="Normal 2 3 4 3 2 4 3" xfId="19536" xr:uid="{00000000-0005-0000-0000-00006F580000}"/>
    <cellStyle name="Normal 2 3 4 3 2 5" xfId="5766" xr:uid="{00000000-0005-0000-0000-000070580000}"/>
    <cellStyle name="Normal 2 3 4 3 2 5 2" xfId="13912" xr:uid="{00000000-0005-0000-0000-000071580000}"/>
    <cellStyle name="Normal 2 3 4 3 2 5 2 2" xfId="30208" xr:uid="{00000000-0005-0000-0000-000072580000}"/>
    <cellStyle name="Normal 2 3 4 3 2 5 3" xfId="22062" xr:uid="{00000000-0005-0000-0000-000073580000}"/>
    <cellStyle name="Normal 2 3 4 3 2 6" xfId="8613" xr:uid="{00000000-0005-0000-0000-000074580000}"/>
    <cellStyle name="Normal 2 3 4 3 2 6 2" xfId="24909" xr:uid="{00000000-0005-0000-0000-000075580000}"/>
    <cellStyle name="Normal 2 3 4 3 2 7" xfId="16763" xr:uid="{00000000-0005-0000-0000-000076580000}"/>
    <cellStyle name="Normal 2 3 4 3 3" xfId="828" xr:uid="{00000000-0005-0000-0000-000077580000}"/>
    <cellStyle name="Normal 2 3 4 3 3 2" xfId="2238" xr:uid="{00000000-0005-0000-0000-000078580000}"/>
    <cellStyle name="Normal 2 3 4 3 3 2 2" xfId="4771" xr:uid="{00000000-0005-0000-0000-000079580000}"/>
    <cellStyle name="Normal 2 3 4 3 3 2 2 2" xfId="12917" xr:uid="{00000000-0005-0000-0000-00007A580000}"/>
    <cellStyle name="Normal 2 3 4 3 3 2 2 2 2" xfId="29213" xr:uid="{00000000-0005-0000-0000-00007B580000}"/>
    <cellStyle name="Normal 2 3 4 3 3 2 2 3" xfId="21067" xr:uid="{00000000-0005-0000-0000-00007C580000}"/>
    <cellStyle name="Normal 2 3 4 3 3 2 3" xfId="7537" xr:uid="{00000000-0005-0000-0000-00007D580000}"/>
    <cellStyle name="Normal 2 3 4 3 3 2 3 2" xfId="15683" xr:uid="{00000000-0005-0000-0000-00007E580000}"/>
    <cellStyle name="Normal 2 3 4 3 3 2 3 2 2" xfId="31979" xr:uid="{00000000-0005-0000-0000-00007F580000}"/>
    <cellStyle name="Normal 2 3 4 3 3 2 3 3" xfId="23833" xr:uid="{00000000-0005-0000-0000-000080580000}"/>
    <cellStyle name="Normal 2 3 4 3 3 2 4" xfId="10384" xr:uid="{00000000-0005-0000-0000-000081580000}"/>
    <cellStyle name="Normal 2 3 4 3 3 2 4 2" xfId="26680" xr:uid="{00000000-0005-0000-0000-000082580000}"/>
    <cellStyle name="Normal 2 3 4 3 3 2 5" xfId="18534" xr:uid="{00000000-0005-0000-0000-000083580000}"/>
    <cellStyle name="Normal 2 3 4 3 3 3" xfId="3553" xr:uid="{00000000-0005-0000-0000-000084580000}"/>
    <cellStyle name="Normal 2 3 4 3 3 3 2" xfId="11699" xr:uid="{00000000-0005-0000-0000-000085580000}"/>
    <cellStyle name="Normal 2 3 4 3 3 3 2 2" xfId="27995" xr:uid="{00000000-0005-0000-0000-000086580000}"/>
    <cellStyle name="Normal 2 3 4 3 3 3 3" xfId="19849" xr:uid="{00000000-0005-0000-0000-000087580000}"/>
    <cellStyle name="Normal 2 3 4 3 3 4" xfId="6127" xr:uid="{00000000-0005-0000-0000-000088580000}"/>
    <cellStyle name="Normal 2 3 4 3 3 4 2" xfId="14273" xr:uid="{00000000-0005-0000-0000-000089580000}"/>
    <cellStyle name="Normal 2 3 4 3 3 4 2 2" xfId="30569" xr:uid="{00000000-0005-0000-0000-00008A580000}"/>
    <cellStyle name="Normal 2 3 4 3 3 4 3" xfId="22423" xr:uid="{00000000-0005-0000-0000-00008B580000}"/>
    <cellStyle name="Normal 2 3 4 3 3 5" xfId="8974" xr:uid="{00000000-0005-0000-0000-00008C580000}"/>
    <cellStyle name="Normal 2 3 4 3 3 5 2" xfId="25270" xr:uid="{00000000-0005-0000-0000-00008D580000}"/>
    <cellStyle name="Normal 2 3 4 3 3 6" xfId="17124" xr:uid="{00000000-0005-0000-0000-00008E580000}"/>
    <cellStyle name="Normal 2 3 4 3 4" xfId="1533" xr:uid="{00000000-0005-0000-0000-00008F580000}"/>
    <cellStyle name="Normal 2 3 4 3 4 2" xfId="4162" xr:uid="{00000000-0005-0000-0000-000090580000}"/>
    <cellStyle name="Normal 2 3 4 3 4 2 2" xfId="12308" xr:uid="{00000000-0005-0000-0000-000091580000}"/>
    <cellStyle name="Normal 2 3 4 3 4 2 2 2" xfId="28604" xr:uid="{00000000-0005-0000-0000-000092580000}"/>
    <cellStyle name="Normal 2 3 4 3 4 2 3" xfId="20458" xr:uid="{00000000-0005-0000-0000-000093580000}"/>
    <cellStyle name="Normal 2 3 4 3 4 3" xfId="6832" xr:uid="{00000000-0005-0000-0000-000094580000}"/>
    <cellStyle name="Normal 2 3 4 3 4 3 2" xfId="14978" xr:uid="{00000000-0005-0000-0000-000095580000}"/>
    <cellStyle name="Normal 2 3 4 3 4 3 2 2" xfId="31274" xr:uid="{00000000-0005-0000-0000-000096580000}"/>
    <cellStyle name="Normal 2 3 4 3 4 3 3" xfId="23128" xr:uid="{00000000-0005-0000-0000-000097580000}"/>
    <cellStyle name="Normal 2 3 4 3 4 4" xfId="9679" xr:uid="{00000000-0005-0000-0000-000098580000}"/>
    <cellStyle name="Normal 2 3 4 3 4 4 2" xfId="25975" xr:uid="{00000000-0005-0000-0000-000099580000}"/>
    <cellStyle name="Normal 2 3 4 3 4 5" xfId="17829" xr:uid="{00000000-0005-0000-0000-00009A580000}"/>
    <cellStyle name="Normal 2 3 4 3 5" xfId="2944" xr:uid="{00000000-0005-0000-0000-00009B580000}"/>
    <cellStyle name="Normal 2 3 4 3 5 2" xfId="11090" xr:uid="{00000000-0005-0000-0000-00009C580000}"/>
    <cellStyle name="Normal 2 3 4 3 5 2 2" xfId="27386" xr:uid="{00000000-0005-0000-0000-00009D580000}"/>
    <cellStyle name="Normal 2 3 4 3 5 3" xfId="19240" xr:uid="{00000000-0005-0000-0000-00009E580000}"/>
    <cellStyle name="Normal 2 3 4 3 6" xfId="5422" xr:uid="{00000000-0005-0000-0000-00009F580000}"/>
    <cellStyle name="Normal 2 3 4 3 6 2" xfId="13568" xr:uid="{00000000-0005-0000-0000-0000A0580000}"/>
    <cellStyle name="Normal 2 3 4 3 6 2 2" xfId="29864" xr:uid="{00000000-0005-0000-0000-0000A1580000}"/>
    <cellStyle name="Normal 2 3 4 3 6 3" xfId="21718" xr:uid="{00000000-0005-0000-0000-0000A2580000}"/>
    <cellStyle name="Normal 2 3 4 3 7" xfId="8269" xr:uid="{00000000-0005-0000-0000-0000A3580000}"/>
    <cellStyle name="Normal 2 3 4 3 7 2" xfId="24565" xr:uid="{00000000-0005-0000-0000-0000A4580000}"/>
    <cellStyle name="Normal 2 3 4 3 8" xfId="16419" xr:uid="{00000000-0005-0000-0000-0000A5580000}"/>
    <cellStyle name="Normal 2 3 4 4" xfId="207" xr:uid="{00000000-0005-0000-0000-0000A6580000}"/>
    <cellStyle name="Normal 2 3 4 4 2" xfId="551" xr:uid="{00000000-0005-0000-0000-0000A7580000}"/>
    <cellStyle name="Normal 2 3 4 4 2 2" xfId="1257" xr:uid="{00000000-0005-0000-0000-0000A8580000}"/>
    <cellStyle name="Normal 2 3 4 4 2 2 2" xfId="2667" xr:uid="{00000000-0005-0000-0000-0000A9580000}"/>
    <cellStyle name="Normal 2 3 4 4 2 2 2 2" xfId="5141" xr:uid="{00000000-0005-0000-0000-0000AA580000}"/>
    <cellStyle name="Normal 2 3 4 4 2 2 2 2 2" xfId="13287" xr:uid="{00000000-0005-0000-0000-0000AB580000}"/>
    <cellStyle name="Normal 2 3 4 4 2 2 2 2 2 2" xfId="29583" xr:uid="{00000000-0005-0000-0000-0000AC580000}"/>
    <cellStyle name="Normal 2 3 4 4 2 2 2 2 3" xfId="21437" xr:uid="{00000000-0005-0000-0000-0000AD580000}"/>
    <cellStyle name="Normal 2 3 4 4 2 2 2 3" xfId="7966" xr:uid="{00000000-0005-0000-0000-0000AE580000}"/>
    <cellStyle name="Normal 2 3 4 4 2 2 2 3 2" xfId="16112" xr:uid="{00000000-0005-0000-0000-0000AF580000}"/>
    <cellStyle name="Normal 2 3 4 4 2 2 2 3 2 2" xfId="32408" xr:uid="{00000000-0005-0000-0000-0000B0580000}"/>
    <cellStyle name="Normal 2 3 4 4 2 2 2 3 3" xfId="24262" xr:uid="{00000000-0005-0000-0000-0000B1580000}"/>
    <cellStyle name="Normal 2 3 4 4 2 2 2 4" xfId="10813" xr:uid="{00000000-0005-0000-0000-0000B2580000}"/>
    <cellStyle name="Normal 2 3 4 4 2 2 2 4 2" xfId="27109" xr:uid="{00000000-0005-0000-0000-0000B3580000}"/>
    <cellStyle name="Normal 2 3 4 4 2 2 2 5" xfId="18963" xr:uid="{00000000-0005-0000-0000-0000B4580000}"/>
    <cellStyle name="Normal 2 3 4 4 2 2 3" xfId="3923" xr:uid="{00000000-0005-0000-0000-0000B5580000}"/>
    <cellStyle name="Normal 2 3 4 4 2 2 3 2" xfId="12069" xr:uid="{00000000-0005-0000-0000-0000B6580000}"/>
    <cellStyle name="Normal 2 3 4 4 2 2 3 2 2" xfId="28365" xr:uid="{00000000-0005-0000-0000-0000B7580000}"/>
    <cellStyle name="Normal 2 3 4 4 2 2 3 3" xfId="20219" xr:uid="{00000000-0005-0000-0000-0000B8580000}"/>
    <cellStyle name="Normal 2 3 4 4 2 2 4" xfId="6556" xr:uid="{00000000-0005-0000-0000-0000B9580000}"/>
    <cellStyle name="Normal 2 3 4 4 2 2 4 2" xfId="14702" xr:uid="{00000000-0005-0000-0000-0000BA580000}"/>
    <cellStyle name="Normal 2 3 4 4 2 2 4 2 2" xfId="30998" xr:uid="{00000000-0005-0000-0000-0000BB580000}"/>
    <cellStyle name="Normal 2 3 4 4 2 2 4 3" xfId="22852" xr:uid="{00000000-0005-0000-0000-0000BC580000}"/>
    <cellStyle name="Normal 2 3 4 4 2 2 5" xfId="9403" xr:uid="{00000000-0005-0000-0000-0000BD580000}"/>
    <cellStyle name="Normal 2 3 4 4 2 2 5 2" xfId="25699" xr:uid="{00000000-0005-0000-0000-0000BE580000}"/>
    <cellStyle name="Normal 2 3 4 4 2 2 6" xfId="17553" xr:uid="{00000000-0005-0000-0000-0000BF580000}"/>
    <cellStyle name="Normal 2 3 4 4 2 3" xfId="1962" xr:uid="{00000000-0005-0000-0000-0000C0580000}"/>
    <cellStyle name="Normal 2 3 4 4 2 3 2" xfId="4532" xr:uid="{00000000-0005-0000-0000-0000C1580000}"/>
    <cellStyle name="Normal 2 3 4 4 2 3 2 2" xfId="12678" xr:uid="{00000000-0005-0000-0000-0000C2580000}"/>
    <cellStyle name="Normal 2 3 4 4 2 3 2 2 2" xfId="28974" xr:uid="{00000000-0005-0000-0000-0000C3580000}"/>
    <cellStyle name="Normal 2 3 4 4 2 3 2 3" xfId="20828" xr:uid="{00000000-0005-0000-0000-0000C4580000}"/>
    <cellStyle name="Normal 2 3 4 4 2 3 3" xfId="7261" xr:uid="{00000000-0005-0000-0000-0000C5580000}"/>
    <cellStyle name="Normal 2 3 4 4 2 3 3 2" xfId="15407" xr:uid="{00000000-0005-0000-0000-0000C6580000}"/>
    <cellStyle name="Normal 2 3 4 4 2 3 3 2 2" xfId="31703" xr:uid="{00000000-0005-0000-0000-0000C7580000}"/>
    <cellStyle name="Normal 2 3 4 4 2 3 3 3" xfId="23557" xr:uid="{00000000-0005-0000-0000-0000C8580000}"/>
    <cellStyle name="Normal 2 3 4 4 2 3 4" xfId="10108" xr:uid="{00000000-0005-0000-0000-0000C9580000}"/>
    <cellStyle name="Normal 2 3 4 4 2 3 4 2" xfId="26404" xr:uid="{00000000-0005-0000-0000-0000CA580000}"/>
    <cellStyle name="Normal 2 3 4 4 2 3 5" xfId="18258" xr:uid="{00000000-0005-0000-0000-0000CB580000}"/>
    <cellStyle name="Normal 2 3 4 4 2 4" xfId="3314" xr:uid="{00000000-0005-0000-0000-0000CC580000}"/>
    <cellStyle name="Normal 2 3 4 4 2 4 2" xfId="11460" xr:uid="{00000000-0005-0000-0000-0000CD580000}"/>
    <cellStyle name="Normal 2 3 4 4 2 4 2 2" xfId="27756" xr:uid="{00000000-0005-0000-0000-0000CE580000}"/>
    <cellStyle name="Normal 2 3 4 4 2 4 3" xfId="19610" xr:uid="{00000000-0005-0000-0000-0000CF580000}"/>
    <cellStyle name="Normal 2 3 4 4 2 5" xfId="5851" xr:uid="{00000000-0005-0000-0000-0000D0580000}"/>
    <cellStyle name="Normal 2 3 4 4 2 5 2" xfId="13997" xr:uid="{00000000-0005-0000-0000-0000D1580000}"/>
    <cellStyle name="Normal 2 3 4 4 2 5 2 2" xfId="30293" xr:uid="{00000000-0005-0000-0000-0000D2580000}"/>
    <cellStyle name="Normal 2 3 4 4 2 5 3" xfId="22147" xr:uid="{00000000-0005-0000-0000-0000D3580000}"/>
    <cellStyle name="Normal 2 3 4 4 2 6" xfId="8698" xr:uid="{00000000-0005-0000-0000-0000D4580000}"/>
    <cellStyle name="Normal 2 3 4 4 2 6 2" xfId="24994" xr:uid="{00000000-0005-0000-0000-0000D5580000}"/>
    <cellStyle name="Normal 2 3 4 4 2 7" xfId="16848" xr:uid="{00000000-0005-0000-0000-0000D6580000}"/>
    <cellStyle name="Normal 2 3 4 4 3" xfId="913" xr:uid="{00000000-0005-0000-0000-0000D7580000}"/>
    <cellStyle name="Normal 2 3 4 4 3 2" xfId="2323" xr:uid="{00000000-0005-0000-0000-0000D8580000}"/>
    <cellStyle name="Normal 2 3 4 4 3 2 2" xfId="4845" xr:uid="{00000000-0005-0000-0000-0000D9580000}"/>
    <cellStyle name="Normal 2 3 4 4 3 2 2 2" xfId="12991" xr:uid="{00000000-0005-0000-0000-0000DA580000}"/>
    <cellStyle name="Normal 2 3 4 4 3 2 2 2 2" xfId="29287" xr:uid="{00000000-0005-0000-0000-0000DB580000}"/>
    <cellStyle name="Normal 2 3 4 4 3 2 2 3" xfId="21141" xr:uid="{00000000-0005-0000-0000-0000DC580000}"/>
    <cellStyle name="Normal 2 3 4 4 3 2 3" xfId="7622" xr:uid="{00000000-0005-0000-0000-0000DD580000}"/>
    <cellStyle name="Normal 2 3 4 4 3 2 3 2" xfId="15768" xr:uid="{00000000-0005-0000-0000-0000DE580000}"/>
    <cellStyle name="Normal 2 3 4 4 3 2 3 2 2" xfId="32064" xr:uid="{00000000-0005-0000-0000-0000DF580000}"/>
    <cellStyle name="Normal 2 3 4 4 3 2 3 3" xfId="23918" xr:uid="{00000000-0005-0000-0000-0000E0580000}"/>
    <cellStyle name="Normal 2 3 4 4 3 2 4" xfId="10469" xr:uid="{00000000-0005-0000-0000-0000E1580000}"/>
    <cellStyle name="Normal 2 3 4 4 3 2 4 2" xfId="26765" xr:uid="{00000000-0005-0000-0000-0000E2580000}"/>
    <cellStyle name="Normal 2 3 4 4 3 2 5" xfId="18619" xr:uid="{00000000-0005-0000-0000-0000E3580000}"/>
    <cellStyle name="Normal 2 3 4 4 3 3" xfId="3627" xr:uid="{00000000-0005-0000-0000-0000E4580000}"/>
    <cellStyle name="Normal 2 3 4 4 3 3 2" xfId="11773" xr:uid="{00000000-0005-0000-0000-0000E5580000}"/>
    <cellStyle name="Normal 2 3 4 4 3 3 2 2" xfId="28069" xr:uid="{00000000-0005-0000-0000-0000E6580000}"/>
    <cellStyle name="Normal 2 3 4 4 3 3 3" xfId="19923" xr:uid="{00000000-0005-0000-0000-0000E7580000}"/>
    <cellStyle name="Normal 2 3 4 4 3 4" xfId="6212" xr:uid="{00000000-0005-0000-0000-0000E8580000}"/>
    <cellStyle name="Normal 2 3 4 4 3 4 2" xfId="14358" xr:uid="{00000000-0005-0000-0000-0000E9580000}"/>
    <cellStyle name="Normal 2 3 4 4 3 4 2 2" xfId="30654" xr:uid="{00000000-0005-0000-0000-0000EA580000}"/>
    <cellStyle name="Normal 2 3 4 4 3 4 3" xfId="22508" xr:uid="{00000000-0005-0000-0000-0000EB580000}"/>
    <cellStyle name="Normal 2 3 4 4 3 5" xfId="9059" xr:uid="{00000000-0005-0000-0000-0000EC580000}"/>
    <cellStyle name="Normal 2 3 4 4 3 5 2" xfId="25355" xr:uid="{00000000-0005-0000-0000-0000ED580000}"/>
    <cellStyle name="Normal 2 3 4 4 3 6" xfId="17209" xr:uid="{00000000-0005-0000-0000-0000EE580000}"/>
    <cellStyle name="Normal 2 3 4 4 4" xfId="1618" xr:uid="{00000000-0005-0000-0000-0000EF580000}"/>
    <cellStyle name="Normal 2 3 4 4 4 2" xfId="4236" xr:uid="{00000000-0005-0000-0000-0000F0580000}"/>
    <cellStyle name="Normal 2 3 4 4 4 2 2" xfId="12382" xr:uid="{00000000-0005-0000-0000-0000F1580000}"/>
    <cellStyle name="Normal 2 3 4 4 4 2 2 2" xfId="28678" xr:uid="{00000000-0005-0000-0000-0000F2580000}"/>
    <cellStyle name="Normal 2 3 4 4 4 2 3" xfId="20532" xr:uid="{00000000-0005-0000-0000-0000F3580000}"/>
    <cellStyle name="Normal 2 3 4 4 4 3" xfId="6917" xr:uid="{00000000-0005-0000-0000-0000F4580000}"/>
    <cellStyle name="Normal 2 3 4 4 4 3 2" xfId="15063" xr:uid="{00000000-0005-0000-0000-0000F5580000}"/>
    <cellStyle name="Normal 2 3 4 4 4 3 2 2" xfId="31359" xr:uid="{00000000-0005-0000-0000-0000F6580000}"/>
    <cellStyle name="Normal 2 3 4 4 4 3 3" xfId="23213" xr:uid="{00000000-0005-0000-0000-0000F7580000}"/>
    <cellStyle name="Normal 2 3 4 4 4 4" xfId="9764" xr:uid="{00000000-0005-0000-0000-0000F8580000}"/>
    <cellStyle name="Normal 2 3 4 4 4 4 2" xfId="26060" xr:uid="{00000000-0005-0000-0000-0000F9580000}"/>
    <cellStyle name="Normal 2 3 4 4 4 5" xfId="17914" xr:uid="{00000000-0005-0000-0000-0000FA580000}"/>
    <cellStyle name="Normal 2 3 4 4 5" xfId="3018" xr:uid="{00000000-0005-0000-0000-0000FB580000}"/>
    <cellStyle name="Normal 2 3 4 4 5 2" xfId="11164" xr:uid="{00000000-0005-0000-0000-0000FC580000}"/>
    <cellStyle name="Normal 2 3 4 4 5 2 2" xfId="27460" xr:uid="{00000000-0005-0000-0000-0000FD580000}"/>
    <cellStyle name="Normal 2 3 4 4 5 3" xfId="19314" xr:uid="{00000000-0005-0000-0000-0000FE580000}"/>
    <cellStyle name="Normal 2 3 4 4 6" xfId="5507" xr:uid="{00000000-0005-0000-0000-0000FF580000}"/>
    <cellStyle name="Normal 2 3 4 4 6 2" xfId="13653" xr:uid="{00000000-0005-0000-0000-000000590000}"/>
    <cellStyle name="Normal 2 3 4 4 6 2 2" xfId="29949" xr:uid="{00000000-0005-0000-0000-000001590000}"/>
    <cellStyle name="Normal 2 3 4 4 6 3" xfId="21803" xr:uid="{00000000-0005-0000-0000-000002590000}"/>
    <cellStyle name="Normal 2 3 4 4 7" xfId="8354" xr:uid="{00000000-0005-0000-0000-000003590000}"/>
    <cellStyle name="Normal 2 3 4 4 7 2" xfId="24650" xr:uid="{00000000-0005-0000-0000-000004590000}"/>
    <cellStyle name="Normal 2 3 4 4 8" xfId="16504" xr:uid="{00000000-0005-0000-0000-000005590000}"/>
    <cellStyle name="Normal 2 3 4 5" xfId="286" xr:uid="{00000000-0005-0000-0000-000006590000}"/>
    <cellStyle name="Normal 2 3 4 5 2" xfId="630" xr:uid="{00000000-0005-0000-0000-000007590000}"/>
    <cellStyle name="Normal 2 3 4 5 2 2" xfId="1336" xr:uid="{00000000-0005-0000-0000-000008590000}"/>
    <cellStyle name="Normal 2 3 4 5 2 2 2" xfId="2746" xr:uid="{00000000-0005-0000-0000-000009590000}"/>
    <cellStyle name="Normal 2 3 4 5 2 2 2 2" xfId="5215" xr:uid="{00000000-0005-0000-0000-00000A590000}"/>
    <cellStyle name="Normal 2 3 4 5 2 2 2 2 2" xfId="13361" xr:uid="{00000000-0005-0000-0000-00000B590000}"/>
    <cellStyle name="Normal 2 3 4 5 2 2 2 2 2 2" xfId="29657" xr:uid="{00000000-0005-0000-0000-00000C590000}"/>
    <cellStyle name="Normal 2 3 4 5 2 2 2 2 3" xfId="21511" xr:uid="{00000000-0005-0000-0000-00000D590000}"/>
    <cellStyle name="Normal 2 3 4 5 2 2 2 3" xfId="8045" xr:uid="{00000000-0005-0000-0000-00000E590000}"/>
    <cellStyle name="Normal 2 3 4 5 2 2 2 3 2" xfId="16191" xr:uid="{00000000-0005-0000-0000-00000F590000}"/>
    <cellStyle name="Normal 2 3 4 5 2 2 2 3 2 2" xfId="32487" xr:uid="{00000000-0005-0000-0000-000010590000}"/>
    <cellStyle name="Normal 2 3 4 5 2 2 2 3 3" xfId="24341" xr:uid="{00000000-0005-0000-0000-000011590000}"/>
    <cellStyle name="Normal 2 3 4 5 2 2 2 4" xfId="10892" xr:uid="{00000000-0005-0000-0000-000012590000}"/>
    <cellStyle name="Normal 2 3 4 5 2 2 2 4 2" xfId="27188" xr:uid="{00000000-0005-0000-0000-000013590000}"/>
    <cellStyle name="Normal 2 3 4 5 2 2 2 5" xfId="19042" xr:uid="{00000000-0005-0000-0000-000014590000}"/>
    <cellStyle name="Normal 2 3 4 5 2 2 3" xfId="3997" xr:uid="{00000000-0005-0000-0000-000015590000}"/>
    <cellStyle name="Normal 2 3 4 5 2 2 3 2" xfId="12143" xr:uid="{00000000-0005-0000-0000-000016590000}"/>
    <cellStyle name="Normal 2 3 4 5 2 2 3 2 2" xfId="28439" xr:uid="{00000000-0005-0000-0000-000017590000}"/>
    <cellStyle name="Normal 2 3 4 5 2 2 3 3" xfId="20293" xr:uid="{00000000-0005-0000-0000-000018590000}"/>
    <cellStyle name="Normal 2 3 4 5 2 2 4" xfId="6635" xr:uid="{00000000-0005-0000-0000-000019590000}"/>
    <cellStyle name="Normal 2 3 4 5 2 2 4 2" xfId="14781" xr:uid="{00000000-0005-0000-0000-00001A590000}"/>
    <cellStyle name="Normal 2 3 4 5 2 2 4 2 2" xfId="31077" xr:uid="{00000000-0005-0000-0000-00001B590000}"/>
    <cellStyle name="Normal 2 3 4 5 2 2 4 3" xfId="22931" xr:uid="{00000000-0005-0000-0000-00001C590000}"/>
    <cellStyle name="Normal 2 3 4 5 2 2 5" xfId="9482" xr:uid="{00000000-0005-0000-0000-00001D590000}"/>
    <cellStyle name="Normal 2 3 4 5 2 2 5 2" xfId="25778" xr:uid="{00000000-0005-0000-0000-00001E590000}"/>
    <cellStyle name="Normal 2 3 4 5 2 2 6" xfId="17632" xr:uid="{00000000-0005-0000-0000-00001F590000}"/>
    <cellStyle name="Normal 2 3 4 5 2 3" xfId="2041" xr:uid="{00000000-0005-0000-0000-000020590000}"/>
    <cellStyle name="Normal 2 3 4 5 2 3 2" xfId="4606" xr:uid="{00000000-0005-0000-0000-000021590000}"/>
    <cellStyle name="Normal 2 3 4 5 2 3 2 2" xfId="12752" xr:uid="{00000000-0005-0000-0000-000022590000}"/>
    <cellStyle name="Normal 2 3 4 5 2 3 2 2 2" xfId="29048" xr:uid="{00000000-0005-0000-0000-000023590000}"/>
    <cellStyle name="Normal 2 3 4 5 2 3 2 3" xfId="20902" xr:uid="{00000000-0005-0000-0000-000024590000}"/>
    <cellStyle name="Normal 2 3 4 5 2 3 3" xfId="7340" xr:uid="{00000000-0005-0000-0000-000025590000}"/>
    <cellStyle name="Normal 2 3 4 5 2 3 3 2" xfId="15486" xr:uid="{00000000-0005-0000-0000-000026590000}"/>
    <cellStyle name="Normal 2 3 4 5 2 3 3 2 2" xfId="31782" xr:uid="{00000000-0005-0000-0000-000027590000}"/>
    <cellStyle name="Normal 2 3 4 5 2 3 3 3" xfId="23636" xr:uid="{00000000-0005-0000-0000-000028590000}"/>
    <cellStyle name="Normal 2 3 4 5 2 3 4" xfId="10187" xr:uid="{00000000-0005-0000-0000-000029590000}"/>
    <cellStyle name="Normal 2 3 4 5 2 3 4 2" xfId="26483" xr:uid="{00000000-0005-0000-0000-00002A590000}"/>
    <cellStyle name="Normal 2 3 4 5 2 3 5" xfId="18337" xr:uid="{00000000-0005-0000-0000-00002B590000}"/>
    <cellStyle name="Normal 2 3 4 5 2 4" xfId="3388" xr:uid="{00000000-0005-0000-0000-00002C590000}"/>
    <cellStyle name="Normal 2 3 4 5 2 4 2" xfId="11534" xr:uid="{00000000-0005-0000-0000-00002D590000}"/>
    <cellStyle name="Normal 2 3 4 5 2 4 2 2" xfId="27830" xr:uid="{00000000-0005-0000-0000-00002E590000}"/>
    <cellStyle name="Normal 2 3 4 5 2 4 3" xfId="19684" xr:uid="{00000000-0005-0000-0000-00002F590000}"/>
    <cellStyle name="Normal 2 3 4 5 2 5" xfId="5930" xr:uid="{00000000-0005-0000-0000-000030590000}"/>
    <cellStyle name="Normal 2 3 4 5 2 5 2" xfId="14076" xr:uid="{00000000-0005-0000-0000-000031590000}"/>
    <cellStyle name="Normal 2 3 4 5 2 5 2 2" xfId="30372" xr:uid="{00000000-0005-0000-0000-000032590000}"/>
    <cellStyle name="Normal 2 3 4 5 2 5 3" xfId="22226" xr:uid="{00000000-0005-0000-0000-000033590000}"/>
    <cellStyle name="Normal 2 3 4 5 2 6" xfId="8777" xr:uid="{00000000-0005-0000-0000-000034590000}"/>
    <cellStyle name="Normal 2 3 4 5 2 6 2" xfId="25073" xr:uid="{00000000-0005-0000-0000-000035590000}"/>
    <cellStyle name="Normal 2 3 4 5 2 7" xfId="16927" xr:uid="{00000000-0005-0000-0000-000036590000}"/>
    <cellStyle name="Normal 2 3 4 5 3" xfId="992" xr:uid="{00000000-0005-0000-0000-000037590000}"/>
    <cellStyle name="Normal 2 3 4 5 3 2" xfId="2402" xr:uid="{00000000-0005-0000-0000-000038590000}"/>
    <cellStyle name="Normal 2 3 4 5 3 2 2" xfId="4919" xr:uid="{00000000-0005-0000-0000-000039590000}"/>
    <cellStyle name="Normal 2 3 4 5 3 2 2 2" xfId="13065" xr:uid="{00000000-0005-0000-0000-00003A590000}"/>
    <cellStyle name="Normal 2 3 4 5 3 2 2 2 2" xfId="29361" xr:uid="{00000000-0005-0000-0000-00003B590000}"/>
    <cellStyle name="Normal 2 3 4 5 3 2 2 3" xfId="21215" xr:uid="{00000000-0005-0000-0000-00003C590000}"/>
    <cellStyle name="Normal 2 3 4 5 3 2 3" xfId="7701" xr:uid="{00000000-0005-0000-0000-00003D590000}"/>
    <cellStyle name="Normal 2 3 4 5 3 2 3 2" xfId="15847" xr:uid="{00000000-0005-0000-0000-00003E590000}"/>
    <cellStyle name="Normal 2 3 4 5 3 2 3 2 2" xfId="32143" xr:uid="{00000000-0005-0000-0000-00003F590000}"/>
    <cellStyle name="Normal 2 3 4 5 3 2 3 3" xfId="23997" xr:uid="{00000000-0005-0000-0000-000040590000}"/>
    <cellStyle name="Normal 2 3 4 5 3 2 4" xfId="10548" xr:uid="{00000000-0005-0000-0000-000041590000}"/>
    <cellStyle name="Normal 2 3 4 5 3 2 4 2" xfId="26844" xr:uid="{00000000-0005-0000-0000-000042590000}"/>
    <cellStyle name="Normal 2 3 4 5 3 2 5" xfId="18698" xr:uid="{00000000-0005-0000-0000-000043590000}"/>
    <cellStyle name="Normal 2 3 4 5 3 3" xfId="3701" xr:uid="{00000000-0005-0000-0000-000044590000}"/>
    <cellStyle name="Normal 2 3 4 5 3 3 2" xfId="11847" xr:uid="{00000000-0005-0000-0000-000045590000}"/>
    <cellStyle name="Normal 2 3 4 5 3 3 2 2" xfId="28143" xr:uid="{00000000-0005-0000-0000-000046590000}"/>
    <cellStyle name="Normal 2 3 4 5 3 3 3" xfId="19997" xr:uid="{00000000-0005-0000-0000-000047590000}"/>
    <cellStyle name="Normal 2 3 4 5 3 4" xfId="6291" xr:uid="{00000000-0005-0000-0000-000048590000}"/>
    <cellStyle name="Normal 2 3 4 5 3 4 2" xfId="14437" xr:uid="{00000000-0005-0000-0000-000049590000}"/>
    <cellStyle name="Normal 2 3 4 5 3 4 2 2" xfId="30733" xr:uid="{00000000-0005-0000-0000-00004A590000}"/>
    <cellStyle name="Normal 2 3 4 5 3 4 3" xfId="22587" xr:uid="{00000000-0005-0000-0000-00004B590000}"/>
    <cellStyle name="Normal 2 3 4 5 3 5" xfId="9138" xr:uid="{00000000-0005-0000-0000-00004C590000}"/>
    <cellStyle name="Normal 2 3 4 5 3 5 2" xfId="25434" xr:uid="{00000000-0005-0000-0000-00004D590000}"/>
    <cellStyle name="Normal 2 3 4 5 3 6" xfId="17288" xr:uid="{00000000-0005-0000-0000-00004E590000}"/>
    <cellStyle name="Normal 2 3 4 5 4" xfId="1697" xr:uid="{00000000-0005-0000-0000-00004F590000}"/>
    <cellStyle name="Normal 2 3 4 5 4 2" xfId="4310" xr:uid="{00000000-0005-0000-0000-000050590000}"/>
    <cellStyle name="Normal 2 3 4 5 4 2 2" xfId="12456" xr:uid="{00000000-0005-0000-0000-000051590000}"/>
    <cellStyle name="Normal 2 3 4 5 4 2 2 2" xfId="28752" xr:uid="{00000000-0005-0000-0000-000052590000}"/>
    <cellStyle name="Normal 2 3 4 5 4 2 3" xfId="20606" xr:uid="{00000000-0005-0000-0000-000053590000}"/>
    <cellStyle name="Normal 2 3 4 5 4 3" xfId="6996" xr:uid="{00000000-0005-0000-0000-000054590000}"/>
    <cellStyle name="Normal 2 3 4 5 4 3 2" xfId="15142" xr:uid="{00000000-0005-0000-0000-000055590000}"/>
    <cellStyle name="Normal 2 3 4 5 4 3 2 2" xfId="31438" xr:uid="{00000000-0005-0000-0000-000056590000}"/>
    <cellStyle name="Normal 2 3 4 5 4 3 3" xfId="23292" xr:uid="{00000000-0005-0000-0000-000057590000}"/>
    <cellStyle name="Normal 2 3 4 5 4 4" xfId="9843" xr:uid="{00000000-0005-0000-0000-000058590000}"/>
    <cellStyle name="Normal 2 3 4 5 4 4 2" xfId="26139" xr:uid="{00000000-0005-0000-0000-000059590000}"/>
    <cellStyle name="Normal 2 3 4 5 4 5" xfId="17993" xr:uid="{00000000-0005-0000-0000-00005A590000}"/>
    <cellStyle name="Normal 2 3 4 5 5" xfId="3092" xr:uid="{00000000-0005-0000-0000-00005B590000}"/>
    <cellStyle name="Normal 2 3 4 5 5 2" xfId="11238" xr:uid="{00000000-0005-0000-0000-00005C590000}"/>
    <cellStyle name="Normal 2 3 4 5 5 2 2" xfId="27534" xr:uid="{00000000-0005-0000-0000-00005D590000}"/>
    <cellStyle name="Normal 2 3 4 5 5 3" xfId="19388" xr:uid="{00000000-0005-0000-0000-00005E590000}"/>
    <cellStyle name="Normal 2 3 4 5 6" xfId="5586" xr:uid="{00000000-0005-0000-0000-00005F590000}"/>
    <cellStyle name="Normal 2 3 4 5 6 2" xfId="13732" xr:uid="{00000000-0005-0000-0000-000060590000}"/>
    <cellStyle name="Normal 2 3 4 5 6 2 2" xfId="30028" xr:uid="{00000000-0005-0000-0000-000061590000}"/>
    <cellStyle name="Normal 2 3 4 5 6 3" xfId="21882" xr:uid="{00000000-0005-0000-0000-000062590000}"/>
    <cellStyle name="Normal 2 3 4 5 7" xfId="8433" xr:uid="{00000000-0005-0000-0000-000063590000}"/>
    <cellStyle name="Normal 2 3 4 5 7 2" xfId="24729" xr:uid="{00000000-0005-0000-0000-000064590000}"/>
    <cellStyle name="Normal 2 3 4 5 8" xfId="16583" xr:uid="{00000000-0005-0000-0000-000065590000}"/>
    <cellStyle name="Normal 2 3 4 6" xfId="376" xr:uid="{00000000-0005-0000-0000-000066590000}"/>
    <cellStyle name="Normal 2 3 4 6 2" xfId="1082" xr:uid="{00000000-0005-0000-0000-000067590000}"/>
    <cellStyle name="Normal 2 3 4 6 2 2" xfId="2492" xr:uid="{00000000-0005-0000-0000-000068590000}"/>
    <cellStyle name="Normal 2 3 4 6 2 2 2" xfId="4993" xr:uid="{00000000-0005-0000-0000-000069590000}"/>
    <cellStyle name="Normal 2 3 4 6 2 2 2 2" xfId="13139" xr:uid="{00000000-0005-0000-0000-00006A590000}"/>
    <cellStyle name="Normal 2 3 4 6 2 2 2 2 2" xfId="29435" xr:uid="{00000000-0005-0000-0000-00006B590000}"/>
    <cellStyle name="Normal 2 3 4 6 2 2 2 3" xfId="21289" xr:uid="{00000000-0005-0000-0000-00006C590000}"/>
    <cellStyle name="Normal 2 3 4 6 2 2 3" xfId="7791" xr:uid="{00000000-0005-0000-0000-00006D590000}"/>
    <cellStyle name="Normal 2 3 4 6 2 2 3 2" xfId="15937" xr:uid="{00000000-0005-0000-0000-00006E590000}"/>
    <cellStyle name="Normal 2 3 4 6 2 2 3 2 2" xfId="32233" xr:uid="{00000000-0005-0000-0000-00006F590000}"/>
    <cellStyle name="Normal 2 3 4 6 2 2 3 3" xfId="24087" xr:uid="{00000000-0005-0000-0000-000070590000}"/>
    <cellStyle name="Normal 2 3 4 6 2 2 4" xfId="10638" xr:uid="{00000000-0005-0000-0000-000071590000}"/>
    <cellStyle name="Normal 2 3 4 6 2 2 4 2" xfId="26934" xr:uid="{00000000-0005-0000-0000-000072590000}"/>
    <cellStyle name="Normal 2 3 4 6 2 2 5" xfId="18788" xr:uid="{00000000-0005-0000-0000-000073590000}"/>
    <cellStyle name="Normal 2 3 4 6 2 3" xfId="3775" xr:uid="{00000000-0005-0000-0000-000074590000}"/>
    <cellStyle name="Normal 2 3 4 6 2 3 2" xfId="11921" xr:uid="{00000000-0005-0000-0000-000075590000}"/>
    <cellStyle name="Normal 2 3 4 6 2 3 2 2" xfId="28217" xr:uid="{00000000-0005-0000-0000-000076590000}"/>
    <cellStyle name="Normal 2 3 4 6 2 3 3" xfId="20071" xr:uid="{00000000-0005-0000-0000-000077590000}"/>
    <cellStyle name="Normal 2 3 4 6 2 4" xfId="6381" xr:uid="{00000000-0005-0000-0000-000078590000}"/>
    <cellStyle name="Normal 2 3 4 6 2 4 2" xfId="14527" xr:uid="{00000000-0005-0000-0000-000079590000}"/>
    <cellStyle name="Normal 2 3 4 6 2 4 2 2" xfId="30823" xr:uid="{00000000-0005-0000-0000-00007A590000}"/>
    <cellStyle name="Normal 2 3 4 6 2 4 3" xfId="22677" xr:uid="{00000000-0005-0000-0000-00007B590000}"/>
    <cellStyle name="Normal 2 3 4 6 2 5" xfId="9228" xr:uid="{00000000-0005-0000-0000-00007C590000}"/>
    <cellStyle name="Normal 2 3 4 6 2 5 2" xfId="25524" xr:uid="{00000000-0005-0000-0000-00007D590000}"/>
    <cellStyle name="Normal 2 3 4 6 2 6" xfId="17378" xr:uid="{00000000-0005-0000-0000-00007E590000}"/>
    <cellStyle name="Normal 2 3 4 6 3" xfId="1787" xr:uid="{00000000-0005-0000-0000-00007F590000}"/>
    <cellStyle name="Normal 2 3 4 6 3 2" xfId="4384" xr:uid="{00000000-0005-0000-0000-000080590000}"/>
    <cellStyle name="Normal 2 3 4 6 3 2 2" xfId="12530" xr:uid="{00000000-0005-0000-0000-000081590000}"/>
    <cellStyle name="Normal 2 3 4 6 3 2 2 2" xfId="28826" xr:uid="{00000000-0005-0000-0000-000082590000}"/>
    <cellStyle name="Normal 2 3 4 6 3 2 3" xfId="20680" xr:uid="{00000000-0005-0000-0000-000083590000}"/>
    <cellStyle name="Normal 2 3 4 6 3 3" xfId="7086" xr:uid="{00000000-0005-0000-0000-000084590000}"/>
    <cellStyle name="Normal 2 3 4 6 3 3 2" xfId="15232" xr:uid="{00000000-0005-0000-0000-000085590000}"/>
    <cellStyle name="Normal 2 3 4 6 3 3 2 2" xfId="31528" xr:uid="{00000000-0005-0000-0000-000086590000}"/>
    <cellStyle name="Normal 2 3 4 6 3 3 3" xfId="23382" xr:uid="{00000000-0005-0000-0000-000087590000}"/>
    <cellStyle name="Normal 2 3 4 6 3 4" xfId="9933" xr:uid="{00000000-0005-0000-0000-000088590000}"/>
    <cellStyle name="Normal 2 3 4 6 3 4 2" xfId="26229" xr:uid="{00000000-0005-0000-0000-000089590000}"/>
    <cellStyle name="Normal 2 3 4 6 3 5" xfId="18083" xr:uid="{00000000-0005-0000-0000-00008A590000}"/>
    <cellStyle name="Normal 2 3 4 6 4" xfId="3166" xr:uid="{00000000-0005-0000-0000-00008B590000}"/>
    <cellStyle name="Normal 2 3 4 6 4 2" xfId="11312" xr:uid="{00000000-0005-0000-0000-00008C590000}"/>
    <cellStyle name="Normal 2 3 4 6 4 2 2" xfId="27608" xr:uid="{00000000-0005-0000-0000-00008D590000}"/>
    <cellStyle name="Normal 2 3 4 6 4 3" xfId="19462" xr:uid="{00000000-0005-0000-0000-00008E590000}"/>
    <cellStyle name="Normal 2 3 4 6 5" xfId="5676" xr:uid="{00000000-0005-0000-0000-00008F590000}"/>
    <cellStyle name="Normal 2 3 4 6 5 2" xfId="13822" xr:uid="{00000000-0005-0000-0000-000090590000}"/>
    <cellStyle name="Normal 2 3 4 6 5 2 2" xfId="30118" xr:uid="{00000000-0005-0000-0000-000091590000}"/>
    <cellStyle name="Normal 2 3 4 6 5 3" xfId="21972" xr:uid="{00000000-0005-0000-0000-000092590000}"/>
    <cellStyle name="Normal 2 3 4 6 6" xfId="8523" xr:uid="{00000000-0005-0000-0000-000093590000}"/>
    <cellStyle name="Normal 2 3 4 6 6 2" xfId="24819" xr:uid="{00000000-0005-0000-0000-000094590000}"/>
    <cellStyle name="Normal 2 3 4 6 7" xfId="16673" xr:uid="{00000000-0005-0000-0000-000095590000}"/>
    <cellStyle name="Normal 2 3 4 7" xfId="738" xr:uid="{00000000-0005-0000-0000-000096590000}"/>
    <cellStyle name="Normal 2 3 4 7 2" xfId="2148" xr:uid="{00000000-0005-0000-0000-000097590000}"/>
    <cellStyle name="Normal 2 3 4 7 2 2" xfId="4697" xr:uid="{00000000-0005-0000-0000-000098590000}"/>
    <cellStyle name="Normal 2 3 4 7 2 2 2" xfId="12843" xr:uid="{00000000-0005-0000-0000-000099590000}"/>
    <cellStyle name="Normal 2 3 4 7 2 2 2 2" xfId="29139" xr:uid="{00000000-0005-0000-0000-00009A590000}"/>
    <cellStyle name="Normal 2 3 4 7 2 2 3" xfId="20993" xr:uid="{00000000-0005-0000-0000-00009B590000}"/>
    <cellStyle name="Normal 2 3 4 7 2 3" xfId="7447" xr:uid="{00000000-0005-0000-0000-00009C590000}"/>
    <cellStyle name="Normal 2 3 4 7 2 3 2" xfId="15593" xr:uid="{00000000-0005-0000-0000-00009D590000}"/>
    <cellStyle name="Normal 2 3 4 7 2 3 2 2" xfId="31889" xr:uid="{00000000-0005-0000-0000-00009E590000}"/>
    <cellStyle name="Normal 2 3 4 7 2 3 3" xfId="23743" xr:uid="{00000000-0005-0000-0000-00009F590000}"/>
    <cellStyle name="Normal 2 3 4 7 2 4" xfId="10294" xr:uid="{00000000-0005-0000-0000-0000A0590000}"/>
    <cellStyle name="Normal 2 3 4 7 2 4 2" xfId="26590" xr:uid="{00000000-0005-0000-0000-0000A1590000}"/>
    <cellStyle name="Normal 2 3 4 7 2 5" xfId="18444" xr:uid="{00000000-0005-0000-0000-0000A2590000}"/>
    <cellStyle name="Normal 2 3 4 7 3" xfId="3479" xr:uid="{00000000-0005-0000-0000-0000A3590000}"/>
    <cellStyle name="Normal 2 3 4 7 3 2" xfId="11625" xr:uid="{00000000-0005-0000-0000-0000A4590000}"/>
    <cellStyle name="Normal 2 3 4 7 3 2 2" xfId="27921" xr:uid="{00000000-0005-0000-0000-0000A5590000}"/>
    <cellStyle name="Normal 2 3 4 7 3 3" xfId="19775" xr:uid="{00000000-0005-0000-0000-0000A6590000}"/>
    <cellStyle name="Normal 2 3 4 7 4" xfId="6037" xr:uid="{00000000-0005-0000-0000-0000A7590000}"/>
    <cellStyle name="Normal 2 3 4 7 4 2" xfId="14183" xr:uid="{00000000-0005-0000-0000-0000A8590000}"/>
    <cellStyle name="Normal 2 3 4 7 4 2 2" xfId="30479" xr:uid="{00000000-0005-0000-0000-0000A9590000}"/>
    <cellStyle name="Normal 2 3 4 7 4 3" xfId="22333" xr:uid="{00000000-0005-0000-0000-0000AA590000}"/>
    <cellStyle name="Normal 2 3 4 7 5" xfId="8884" xr:uid="{00000000-0005-0000-0000-0000AB590000}"/>
    <cellStyle name="Normal 2 3 4 7 5 2" xfId="25180" xr:uid="{00000000-0005-0000-0000-0000AC590000}"/>
    <cellStyle name="Normal 2 3 4 7 6" xfId="17034" xr:uid="{00000000-0005-0000-0000-0000AD590000}"/>
    <cellStyle name="Normal 2 3 4 8" xfId="1443" xr:uid="{00000000-0005-0000-0000-0000AE590000}"/>
    <cellStyle name="Normal 2 3 4 8 2" xfId="4088" xr:uid="{00000000-0005-0000-0000-0000AF590000}"/>
    <cellStyle name="Normal 2 3 4 8 2 2" xfId="12234" xr:uid="{00000000-0005-0000-0000-0000B0590000}"/>
    <cellStyle name="Normal 2 3 4 8 2 2 2" xfId="28530" xr:uid="{00000000-0005-0000-0000-0000B1590000}"/>
    <cellStyle name="Normal 2 3 4 8 2 3" xfId="20384" xr:uid="{00000000-0005-0000-0000-0000B2590000}"/>
    <cellStyle name="Normal 2 3 4 8 3" xfId="6742" xr:uid="{00000000-0005-0000-0000-0000B3590000}"/>
    <cellStyle name="Normal 2 3 4 8 3 2" xfId="14888" xr:uid="{00000000-0005-0000-0000-0000B4590000}"/>
    <cellStyle name="Normal 2 3 4 8 3 2 2" xfId="31184" xr:uid="{00000000-0005-0000-0000-0000B5590000}"/>
    <cellStyle name="Normal 2 3 4 8 3 3" xfId="23038" xr:uid="{00000000-0005-0000-0000-0000B6590000}"/>
    <cellStyle name="Normal 2 3 4 8 4" xfId="9589" xr:uid="{00000000-0005-0000-0000-0000B7590000}"/>
    <cellStyle name="Normal 2 3 4 8 4 2" xfId="25885" xr:uid="{00000000-0005-0000-0000-0000B8590000}"/>
    <cellStyle name="Normal 2 3 4 8 5" xfId="17739" xr:uid="{00000000-0005-0000-0000-0000B9590000}"/>
    <cellStyle name="Normal 2 3 4 9" xfId="2870" xr:uid="{00000000-0005-0000-0000-0000BA590000}"/>
    <cellStyle name="Normal 2 3 4 9 2" xfId="11016" xr:uid="{00000000-0005-0000-0000-0000BB590000}"/>
    <cellStyle name="Normal 2 3 4 9 2 2" xfId="27312" xr:uid="{00000000-0005-0000-0000-0000BC590000}"/>
    <cellStyle name="Normal 2 3 4 9 3" xfId="19166" xr:uid="{00000000-0005-0000-0000-0000BD590000}"/>
    <cellStyle name="Normal 2 3 5" xfId="54" xr:uid="{00000000-0005-0000-0000-0000BE590000}"/>
    <cellStyle name="Normal 2 3 5 10" xfId="8201" xr:uid="{00000000-0005-0000-0000-0000BF590000}"/>
    <cellStyle name="Normal 2 3 5 10 2" xfId="24497" xr:uid="{00000000-0005-0000-0000-0000C0590000}"/>
    <cellStyle name="Normal 2 3 5 11" xfId="16351" xr:uid="{00000000-0005-0000-0000-0000C1590000}"/>
    <cellStyle name="Normal 2 3 5 2" xfId="144" xr:uid="{00000000-0005-0000-0000-0000C2590000}"/>
    <cellStyle name="Normal 2 3 5 2 2" xfId="488" xr:uid="{00000000-0005-0000-0000-0000C3590000}"/>
    <cellStyle name="Normal 2 3 5 2 2 2" xfId="1194" xr:uid="{00000000-0005-0000-0000-0000C4590000}"/>
    <cellStyle name="Normal 2 3 5 2 2 2 2" xfId="2604" xr:uid="{00000000-0005-0000-0000-0000C5590000}"/>
    <cellStyle name="Normal 2 3 5 2 2 2 2 2" xfId="5085" xr:uid="{00000000-0005-0000-0000-0000C6590000}"/>
    <cellStyle name="Normal 2 3 5 2 2 2 2 2 2" xfId="13231" xr:uid="{00000000-0005-0000-0000-0000C7590000}"/>
    <cellStyle name="Normal 2 3 5 2 2 2 2 2 2 2" xfId="29527" xr:uid="{00000000-0005-0000-0000-0000C8590000}"/>
    <cellStyle name="Normal 2 3 5 2 2 2 2 2 3" xfId="21381" xr:uid="{00000000-0005-0000-0000-0000C9590000}"/>
    <cellStyle name="Normal 2 3 5 2 2 2 2 3" xfId="7903" xr:uid="{00000000-0005-0000-0000-0000CA590000}"/>
    <cellStyle name="Normal 2 3 5 2 2 2 2 3 2" xfId="16049" xr:uid="{00000000-0005-0000-0000-0000CB590000}"/>
    <cellStyle name="Normal 2 3 5 2 2 2 2 3 2 2" xfId="32345" xr:uid="{00000000-0005-0000-0000-0000CC590000}"/>
    <cellStyle name="Normal 2 3 5 2 2 2 2 3 3" xfId="24199" xr:uid="{00000000-0005-0000-0000-0000CD590000}"/>
    <cellStyle name="Normal 2 3 5 2 2 2 2 4" xfId="10750" xr:uid="{00000000-0005-0000-0000-0000CE590000}"/>
    <cellStyle name="Normal 2 3 5 2 2 2 2 4 2" xfId="27046" xr:uid="{00000000-0005-0000-0000-0000CF590000}"/>
    <cellStyle name="Normal 2 3 5 2 2 2 2 5" xfId="18900" xr:uid="{00000000-0005-0000-0000-0000D0590000}"/>
    <cellStyle name="Normal 2 3 5 2 2 2 3" xfId="3867" xr:uid="{00000000-0005-0000-0000-0000D1590000}"/>
    <cellStyle name="Normal 2 3 5 2 2 2 3 2" xfId="12013" xr:uid="{00000000-0005-0000-0000-0000D2590000}"/>
    <cellStyle name="Normal 2 3 5 2 2 2 3 2 2" xfId="28309" xr:uid="{00000000-0005-0000-0000-0000D3590000}"/>
    <cellStyle name="Normal 2 3 5 2 2 2 3 3" xfId="20163" xr:uid="{00000000-0005-0000-0000-0000D4590000}"/>
    <cellStyle name="Normal 2 3 5 2 2 2 4" xfId="6493" xr:uid="{00000000-0005-0000-0000-0000D5590000}"/>
    <cellStyle name="Normal 2 3 5 2 2 2 4 2" xfId="14639" xr:uid="{00000000-0005-0000-0000-0000D6590000}"/>
    <cellStyle name="Normal 2 3 5 2 2 2 4 2 2" xfId="30935" xr:uid="{00000000-0005-0000-0000-0000D7590000}"/>
    <cellStyle name="Normal 2 3 5 2 2 2 4 3" xfId="22789" xr:uid="{00000000-0005-0000-0000-0000D8590000}"/>
    <cellStyle name="Normal 2 3 5 2 2 2 5" xfId="9340" xr:uid="{00000000-0005-0000-0000-0000D9590000}"/>
    <cellStyle name="Normal 2 3 5 2 2 2 5 2" xfId="25636" xr:uid="{00000000-0005-0000-0000-0000DA590000}"/>
    <cellStyle name="Normal 2 3 5 2 2 2 6" xfId="17490" xr:uid="{00000000-0005-0000-0000-0000DB590000}"/>
    <cellStyle name="Normal 2 3 5 2 2 3" xfId="1899" xr:uid="{00000000-0005-0000-0000-0000DC590000}"/>
    <cellStyle name="Normal 2 3 5 2 2 3 2" xfId="4476" xr:uid="{00000000-0005-0000-0000-0000DD590000}"/>
    <cellStyle name="Normal 2 3 5 2 2 3 2 2" xfId="12622" xr:uid="{00000000-0005-0000-0000-0000DE590000}"/>
    <cellStyle name="Normal 2 3 5 2 2 3 2 2 2" xfId="28918" xr:uid="{00000000-0005-0000-0000-0000DF590000}"/>
    <cellStyle name="Normal 2 3 5 2 2 3 2 3" xfId="20772" xr:uid="{00000000-0005-0000-0000-0000E0590000}"/>
    <cellStyle name="Normal 2 3 5 2 2 3 3" xfId="7198" xr:uid="{00000000-0005-0000-0000-0000E1590000}"/>
    <cellStyle name="Normal 2 3 5 2 2 3 3 2" xfId="15344" xr:uid="{00000000-0005-0000-0000-0000E2590000}"/>
    <cellStyle name="Normal 2 3 5 2 2 3 3 2 2" xfId="31640" xr:uid="{00000000-0005-0000-0000-0000E3590000}"/>
    <cellStyle name="Normal 2 3 5 2 2 3 3 3" xfId="23494" xr:uid="{00000000-0005-0000-0000-0000E4590000}"/>
    <cellStyle name="Normal 2 3 5 2 2 3 4" xfId="10045" xr:uid="{00000000-0005-0000-0000-0000E5590000}"/>
    <cellStyle name="Normal 2 3 5 2 2 3 4 2" xfId="26341" xr:uid="{00000000-0005-0000-0000-0000E6590000}"/>
    <cellStyle name="Normal 2 3 5 2 2 3 5" xfId="18195" xr:uid="{00000000-0005-0000-0000-0000E7590000}"/>
    <cellStyle name="Normal 2 3 5 2 2 4" xfId="3258" xr:uid="{00000000-0005-0000-0000-0000E8590000}"/>
    <cellStyle name="Normal 2 3 5 2 2 4 2" xfId="11404" xr:uid="{00000000-0005-0000-0000-0000E9590000}"/>
    <cellStyle name="Normal 2 3 5 2 2 4 2 2" xfId="27700" xr:uid="{00000000-0005-0000-0000-0000EA590000}"/>
    <cellStyle name="Normal 2 3 5 2 2 4 3" xfId="19554" xr:uid="{00000000-0005-0000-0000-0000EB590000}"/>
    <cellStyle name="Normal 2 3 5 2 2 5" xfId="5788" xr:uid="{00000000-0005-0000-0000-0000EC590000}"/>
    <cellStyle name="Normal 2 3 5 2 2 5 2" xfId="13934" xr:uid="{00000000-0005-0000-0000-0000ED590000}"/>
    <cellStyle name="Normal 2 3 5 2 2 5 2 2" xfId="30230" xr:uid="{00000000-0005-0000-0000-0000EE590000}"/>
    <cellStyle name="Normal 2 3 5 2 2 5 3" xfId="22084" xr:uid="{00000000-0005-0000-0000-0000EF590000}"/>
    <cellStyle name="Normal 2 3 5 2 2 6" xfId="8635" xr:uid="{00000000-0005-0000-0000-0000F0590000}"/>
    <cellStyle name="Normal 2 3 5 2 2 6 2" xfId="24931" xr:uid="{00000000-0005-0000-0000-0000F1590000}"/>
    <cellStyle name="Normal 2 3 5 2 2 7" xfId="16785" xr:uid="{00000000-0005-0000-0000-0000F2590000}"/>
    <cellStyle name="Normal 2 3 5 2 3" xfId="850" xr:uid="{00000000-0005-0000-0000-0000F3590000}"/>
    <cellStyle name="Normal 2 3 5 2 3 2" xfId="2260" xr:uid="{00000000-0005-0000-0000-0000F4590000}"/>
    <cellStyle name="Normal 2 3 5 2 3 2 2" xfId="4789" xr:uid="{00000000-0005-0000-0000-0000F5590000}"/>
    <cellStyle name="Normal 2 3 5 2 3 2 2 2" xfId="12935" xr:uid="{00000000-0005-0000-0000-0000F6590000}"/>
    <cellStyle name="Normal 2 3 5 2 3 2 2 2 2" xfId="29231" xr:uid="{00000000-0005-0000-0000-0000F7590000}"/>
    <cellStyle name="Normal 2 3 5 2 3 2 2 3" xfId="21085" xr:uid="{00000000-0005-0000-0000-0000F8590000}"/>
    <cellStyle name="Normal 2 3 5 2 3 2 3" xfId="7559" xr:uid="{00000000-0005-0000-0000-0000F9590000}"/>
    <cellStyle name="Normal 2 3 5 2 3 2 3 2" xfId="15705" xr:uid="{00000000-0005-0000-0000-0000FA590000}"/>
    <cellStyle name="Normal 2 3 5 2 3 2 3 2 2" xfId="32001" xr:uid="{00000000-0005-0000-0000-0000FB590000}"/>
    <cellStyle name="Normal 2 3 5 2 3 2 3 3" xfId="23855" xr:uid="{00000000-0005-0000-0000-0000FC590000}"/>
    <cellStyle name="Normal 2 3 5 2 3 2 4" xfId="10406" xr:uid="{00000000-0005-0000-0000-0000FD590000}"/>
    <cellStyle name="Normal 2 3 5 2 3 2 4 2" xfId="26702" xr:uid="{00000000-0005-0000-0000-0000FE590000}"/>
    <cellStyle name="Normal 2 3 5 2 3 2 5" xfId="18556" xr:uid="{00000000-0005-0000-0000-0000FF590000}"/>
    <cellStyle name="Normal 2 3 5 2 3 3" xfId="3571" xr:uid="{00000000-0005-0000-0000-0000005A0000}"/>
    <cellStyle name="Normal 2 3 5 2 3 3 2" xfId="11717" xr:uid="{00000000-0005-0000-0000-0000015A0000}"/>
    <cellStyle name="Normal 2 3 5 2 3 3 2 2" xfId="28013" xr:uid="{00000000-0005-0000-0000-0000025A0000}"/>
    <cellStyle name="Normal 2 3 5 2 3 3 3" xfId="19867" xr:uid="{00000000-0005-0000-0000-0000035A0000}"/>
    <cellStyle name="Normal 2 3 5 2 3 4" xfId="6149" xr:uid="{00000000-0005-0000-0000-0000045A0000}"/>
    <cellStyle name="Normal 2 3 5 2 3 4 2" xfId="14295" xr:uid="{00000000-0005-0000-0000-0000055A0000}"/>
    <cellStyle name="Normal 2 3 5 2 3 4 2 2" xfId="30591" xr:uid="{00000000-0005-0000-0000-0000065A0000}"/>
    <cellStyle name="Normal 2 3 5 2 3 4 3" xfId="22445" xr:uid="{00000000-0005-0000-0000-0000075A0000}"/>
    <cellStyle name="Normal 2 3 5 2 3 5" xfId="8996" xr:uid="{00000000-0005-0000-0000-0000085A0000}"/>
    <cellStyle name="Normal 2 3 5 2 3 5 2" xfId="25292" xr:uid="{00000000-0005-0000-0000-0000095A0000}"/>
    <cellStyle name="Normal 2 3 5 2 3 6" xfId="17146" xr:uid="{00000000-0005-0000-0000-00000A5A0000}"/>
    <cellStyle name="Normal 2 3 5 2 4" xfId="1555" xr:uid="{00000000-0005-0000-0000-00000B5A0000}"/>
    <cellStyle name="Normal 2 3 5 2 4 2" xfId="4180" xr:uid="{00000000-0005-0000-0000-00000C5A0000}"/>
    <cellStyle name="Normal 2 3 5 2 4 2 2" xfId="12326" xr:uid="{00000000-0005-0000-0000-00000D5A0000}"/>
    <cellStyle name="Normal 2 3 5 2 4 2 2 2" xfId="28622" xr:uid="{00000000-0005-0000-0000-00000E5A0000}"/>
    <cellStyle name="Normal 2 3 5 2 4 2 3" xfId="20476" xr:uid="{00000000-0005-0000-0000-00000F5A0000}"/>
    <cellStyle name="Normal 2 3 5 2 4 3" xfId="6854" xr:uid="{00000000-0005-0000-0000-0000105A0000}"/>
    <cellStyle name="Normal 2 3 5 2 4 3 2" xfId="15000" xr:uid="{00000000-0005-0000-0000-0000115A0000}"/>
    <cellStyle name="Normal 2 3 5 2 4 3 2 2" xfId="31296" xr:uid="{00000000-0005-0000-0000-0000125A0000}"/>
    <cellStyle name="Normal 2 3 5 2 4 3 3" xfId="23150" xr:uid="{00000000-0005-0000-0000-0000135A0000}"/>
    <cellStyle name="Normal 2 3 5 2 4 4" xfId="9701" xr:uid="{00000000-0005-0000-0000-0000145A0000}"/>
    <cellStyle name="Normal 2 3 5 2 4 4 2" xfId="25997" xr:uid="{00000000-0005-0000-0000-0000155A0000}"/>
    <cellStyle name="Normal 2 3 5 2 4 5" xfId="17851" xr:uid="{00000000-0005-0000-0000-0000165A0000}"/>
    <cellStyle name="Normal 2 3 5 2 5" xfId="2962" xr:uid="{00000000-0005-0000-0000-0000175A0000}"/>
    <cellStyle name="Normal 2 3 5 2 5 2" xfId="11108" xr:uid="{00000000-0005-0000-0000-0000185A0000}"/>
    <cellStyle name="Normal 2 3 5 2 5 2 2" xfId="27404" xr:uid="{00000000-0005-0000-0000-0000195A0000}"/>
    <cellStyle name="Normal 2 3 5 2 5 3" xfId="19258" xr:uid="{00000000-0005-0000-0000-00001A5A0000}"/>
    <cellStyle name="Normal 2 3 5 2 6" xfId="5444" xr:uid="{00000000-0005-0000-0000-00001B5A0000}"/>
    <cellStyle name="Normal 2 3 5 2 6 2" xfId="13590" xr:uid="{00000000-0005-0000-0000-00001C5A0000}"/>
    <cellStyle name="Normal 2 3 5 2 6 2 2" xfId="29886" xr:uid="{00000000-0005-0000-0000-00001D5A0000}"/>
    <cellStyle name="Normal 2 3 5 2 6 3" xfId="21740" xr:uid="{00000000-0005-0000-0000-00001E5A0000}"/>
    <cellStyle name="Normal 2 3 5 2 7" xfId="8291" xr:uid="{00000000-0005-0000-0000-00001F5A0000}"/>
    <cellStyle name="Normal 2 3 5 2 7 2" xfId="24587" xr:uid="{00000000-0005-0000-0000-0000205A0000}"/>
    <cellStyle name="Normal 2 3 5 2 8" xfId="16441" xr:uid="{00000000-0005-0000-0000-0000215A0000}"/>
    <cellStyle name="Normal 2 3 5 3" xfId="225" xr:uid="{00000000-0005-0000-0000-0000225A0000}"/>
    <cellStyle name="Normal 2 3 5 3 2" xfId="569" xr:uid="{00000000-0005-0000-0000-0000235A0000}"/>
    <cellStyle name="Normal 2 3 5 3 2 2" xfId="1275" xr:uid="{00000000-0005-0000-0000-0000245A0000}"/>
    <cellStyle name="Normal 2 3 5 3 2 2 2" xfId="2685" xr:uid="{00000000-0005-0000-0000-0000255A0000}"/>
    <cellStyle name="Normal 2 3 5 3 2 2 2 2" xfId="5159" xr:uid="{00000000-0005-0000-0000-0000265A0000}"/>
    <cellStyle name="Normal 2 3 5 3 2 2 2 2 2" xfId="13305" xr:uid="{00000000-0005-0000-0000-0000275A0000}"/>
    <cellStyle name="Normal 2 3 5 3 2 2 2 2 2 2" xfId="29601" xr:uid="{00000000-0005-0000-0000-0000285A0000}"/>
    <cellStyle name="Normal 2 3 5 3 2 2 2 2 3" xfId="21455" xr:uid="{00000000-0005-0000-0000-0000295A0000}"/>
    <cellStyle name="Normal 2 3 5 3 2 2 2 3" xfId="7984" xr:uid="{00000000-0005-0000-0000-00002A5A0000}"/>
    <cellStyle name="Normal 2 3 5 3 2 2 2 3 2" xfId="16130" xr:uid="{00000000-0005-0000-0000-00002B5A0000}"/>
    <cellStyle name="Normal 2 3 5 3 2 2 2 3 2 2" xfId="32426" xr:uid="{00000000-0005-0000-0000-00002C5A0000}"/>
    <cellStyle name="Normal 2 3 5 3 2 2 2 3 3" xfId="24280" xr:uid="{00000000-0005-0000-0000-00002D5A0000}"/>
    <cellStyle name="Normal 2 3 5 3 2 2 2 4" xfId="10831" xr:uid="{00000000-0005-0000-0000-00002E5A0000}"/>
    <cellStyle name="Normal 2 3 5 3 2 2 2 4 2" xfId="27127" xr:uid="{00000000-0005-0000-0000-00002F5A0000}"/>
    <cellStyle name="Normal 2 3 5 3 2 2 2 5" xfId="18981" xr:uid="{00000000-0005-0000-0000-0000305A0000}"/>
    <cellStyle name="Normal 2 3 5 3 2 2 3" xfId="3941" xr:uid="{00000000-0005-0000-0000-0000315A0000}"/>
    <cellStyle name="Normal 2 3 5 3 2 2 3 2" xfId="12087" xr:uid="{00000000-0005-0000-0000-0000325A0000}"/>
    <cellStyle name="Normal 2 3 5 3 2 2 3 2 2" xfId="28383" xr:uid="{00000000-0005-0000-0000-0000335A0000}"/>
    <cellStyle name="Normal 2 3 5 3 2 2 3 3" xfId="20237" xr:uid="{00000000-0005-0000-0000-0000345A0000}"/>
    <cellStyle name="Normal 2 3 5 3 2 2 4" xfId="6574" xr:uid="{00000000-0005-0000-0000-0000355A0000}"/>
    <cellStyle name="Normal 2 3 5 3 2 2 4 2" xfId="14720" xr:uid="{00000000-0005-0000-0000-0000365A0000}"/>
    <cellStyle name="Normal 2 3 5 3 2 2 4 2 2" xfId="31016" xr:uid="{00000000-0005-0000-0000-0000375A0000}"/>
    <cellStyle name="Normal 2 3 5 3 2 2 4 3" xfId="22870" xr:uid="{00000000-0005-0000-0000-0000385A0000}"/>
    <cellStyle name="Normal 2 3 5 3 2 2 5" xfId="9421" xr:uid="{00000000-0005-0000-0000-0000395A0000}"/>
    <cellStyle name="Normal 2 3 5 3 2 2 5 2" xfId="25717" xr:uid="{00000000-0005-0000-0000-00003A5A0000}"/>
    <cellStyle name="Normal 2 3 5 3 2 2 6" xfId="17571" xr:uid="{00000000-0005-0000-0000-00003B5A0000}"/>
    <cellStyle name="Normal 2 3 5 3 2 3" xfId="1980" xr:uid="{00000000-0005-0000-0000-00003C5A0000}"/>
    <cellStyle name="Normal 2 3 5 3 2 3 2" xfId="4550" xr:uid="{00000000-0005-0000-0000-00003D5A0000}"/>
    <cellStyle name="Normal 2 3 5 3 2 3 2 2" xfId="12696" xr:uid="{00000000-0005-0000-0000-00003E5A0000}"/>
    <cellStyle name="Normal 2 3 5 3 2 3 2 2 2" xfId="28992" xr:uid="{00000000-0005-0000-0000-00003F5A0000}"/>
    <cellStyle name="Normal 2 3 5 3 2 3 2 3" xfId="20846" xr:uid="{00000000-0005-0000-0000-0000405A0000}"/>
    <cellStyle name="Normal 2 3 5 3 2 3 3" xfId="7279" xr:uid="{00000000-0005-0000-0000-0000415A0000}"/>
    <cellStyle name="Normal 2 3 5 3 2 3 3 2" xfId="15425" xr:uid="{00000000-0005-0000-0000-0000425A0000}"/>
    <cellStyle name="Normal 2 3 5 3 2 3 3 2 2" xfId="31721" xr:uid="{00000000-0005-0000-0000-0000435A0000}"/>
    <cellStyle name="Normal 2 3 5 3 2 3 3 3" xfId="23575" xr:uid="{00000000-0005-0000-0000-0000445A0000}"/>
    <cellStyle name="Normal 2 3 5 3 2 3 4" xfId="10126" xr:uid="{00000000-0005-0000-0000-0000455A0000}"/>
    <cellStyle name="Normal 2 3 5 3 2 3 4 2" xfId="26422" xr:uid="{00000000-0005-0000-0000-0000465A0000}"/>
    <cellStyle name="Normal 2 3 5 3 2 3 5" xfId="18276" xr:uid="{00000000-0005-0000-0000-0000475A0000}"/>
    <cellStyle name="Normal 2 3 5 3 2 4" xfId="3332" xr:uid="{00000000-0005-0000-0000-0000485A0000}"/>
    <cellStyle name="Normal 2 3 5 3 2 4 2" xfId="11478" xr:uid="{00000000-0005-0000-0000-0000495A0000}"/>
    <cellStyle name="Normal 2 3 5 3 2 4 2 2" xfId="27774" xr:uid="{00000000-0005-0000-0000-00004A5A0000}"/>
    <cellStyle name="Normal 2 3 5 3 2 4 3" xfId="19628" xr:uid="{00000000-0005-0000-0000-00004B5A0000}"/>
    <cellStyle name="Normal 2 3 5 3 2 5" xfId="5869" xr:uid="{00000000-0005-0000-0000-00004C5A0000}"/>
    <cellStyle name="Normal 2 3 5 3 2 5 2" xfId="14015" xr:uid="{00000000-0005-0000-0000-00004D5A0000}"/>
    <cellStyle name="Normal 2 3 5 3 2 5 2 2" xfId="30311" xr:uid="{00000000-0005-0000-0000-00004E5A0000}"/>
    <cellStyle name="Normal 2 3 5 3 2 5 3" xfId="22165" xr:uid="{00000000-0005-0000-0000-00004F5A0000}"/>
    <cellStyle name="Normal 2 3 5 3 2 6" xfId="8716" xr:uid="{00000000-0005-0000-0000-0000505A0000}"/>
    <cellStyle name="Normal 2 3 5 3 2 6 2" xfId="25012" xr:uid="{00000000-0005-0000-0000-0000515A0000}"/>
    <cellStyle name="Normal 2 3 5 3 2 7" xfId="16866" xr:uid="{00000000-0005-0000-0000-0000525A0000}"/>
    <cellStyle name="Normal 2 3 5 3 3" xfId="931" xr:uid="{00000000-0005-0000-0000-0000535A0000}"/>
    <cellStyle name="Normal 2 3 5 3 3 2" xfId="2341" xr:uid="{00000000-0005-0000-0000-0000545A0000}"/>
    <cellStyle name="Normal 2 3 5 3 3 2 2" xfId="4863" xr:uid="{00000000-0005-0000-0000-0000555A0000}"/>
    <cellStyle name="Normal 2 3 5 3 3 2 2 2" xfId="13009" xr:uid="{00000000-0005-0000-0000-0000565A0000}"/>
    <cellStyle name="Normal 2 3 5 3 3 2 2 2 2" xfId="29305" xr:uid="{00000000-0005-0000-0000-0000575A0000}"/>
    <cellStyle name="Normal 2 3 5 3 3 2 2 3" xfId="21159" xr:uid="{00000000-0005-0000-0000-0000585A0000}"/>
    <cellStyle name="Normal 2 3 5 3 3 2 3" xfId="7640" xr:uid="{00000000-0005-0000-0000-0000595A0000}"/>
    <cellStyle name="Normal 2 3 5 3 3 2 3 2" xfId="15786" xr:uid="{00000000-0005-0000-0000-00005A5A0000}"/>
    <cellStyle name="Normal 2 3 5 3 3 2 3 2 2" xfId="32082" xr:uid="{00000000-0005-0000-0000-00005B5A0000}"/>
    <cellStyle name="Normal 2 3 5 3 3 2 3 3" xfId="23936" xr:uid="{00000000-0005-0000-0000-00005C5A0000}"/>
    <cellStyle name="Normal 2 3 5 3 3 2 4" xfId="10487" xr:uid="{00000000-0005-0000-0000-00005D5A0000}"/>
    <cellStyle name="Normal 2 3 5 3 3 2 4 2" xfId="26783" xr:uid="{00000000-0005-0000-0000-00005E5A0000}"/>
    <cellStyle name="Normal 2 3 5 3 3 2 5" xfId="18637" xr:uid="{00000000-0005-0000-0000-00005F5A0000}"/>
    <cellStyle name="Normal 2 3 5 3 3 3" xfId="3645" xr:uid="{00000000-0005-0000-0000-0000605A0000}"/>
    <cellStyle name="Normal 2 3 5 3 3 3 2" xfId="11791" xr:uid="{00000000-0005-0000-0000-0000615A0000}"/>
    <cellStyle name="Normal 2 3 5 3 3 3 2 2" xfId="28087" xr:uid="{00000000-0005-0000-0000-0000625A0000}"/>
    <cellStyle name="Normal 2 3 5 3 3 3 3" xfId="19941" xr:uid="{00000000-0005-0000-0000-0000635A0000}"/>
    <cellStyle name="Normal 2 3 5 3 3 4" xfId="6230" xr:uid="{00000000-0005-0000-0000-0000645A0000}"/>
    <cellStyle name="Normal 2 3 5 3 3 4 2" xfId="14376" xr:uid="{00000000-0005-0000-0000-0000655A0000}"/>
    <cellStyle name="Normal 2 3 5 3 3 4 2 2" xfId="30672" xr:uid="{00000000-0005-0000-0000-0000665A0000}"/>
    <cellStyle name="Normal 2 3 5 3 3 4 3" xfId="22526" xr:uid="{00000000-0005-0000-0000-0000675A0000}"/>
    <cellStyle name="Normal 2 3 5 3 3 5" xfId="9077" xr:uid="{00000000-0005-0000-0000-0000685A0000}"/>
    <cellStyle name="Normal 2 3 5 3 3 5 2" xfId="25373" xr:uid="{00000000-0005-0000-0000-0000695A0000}"/>
    <cellStyle name="Normal 2 3 5 3 3 6" xfId="17227" xr:uid="{00000000-0005-0000-0000-00006A5A0000}"/>
    <cellStyle name="Normal 2 3 5 3 4" xfId="1636" xr:uid="{00000000-0005-0000-0000-00006B5A0000}"/>
    <cellStyle name="Normal 2 3 5 3 4 2" xfId="4254" xr:uid="{00000000-0005-0000-0000-00006C5A0000}"/>
    <cellStyle name="Normal 2 3 5 3 4 2 2" xfId="12400" xr:uid="{00000000-0005-0000-0000-00006D5A0000}"/>
    <cellStyle name="Normal 2 3 5 3 4 2 2 2" xfId="28696" xr:uid="{00000000-0005-0000-0000-00006E5A0000}"/>
    <cellStyle name="Normal 2 3 5 3 4 2 3" xfId="20550" xr:uid="{00000000-0005-0000-0000-00006F5A0000}"/>
    <cellStyle name="Normal 2 3 5 3 4 3" xfId="6935" xr:uid="{00000000-0005-0000-0000-0000705A0000}"/>
    <cellStyle name="Normal 2 3 5 3 4 3 2" xfId="15081" xr:uid="{00000000-0005-0000-0000-0000715A0000}"/>
    <cellStyle name="Normal 2 3 5 3 4 3 2 2" xfId="31377" xr:uid="{00000000-0005-0000-0000-0000725A0000}"/>
    <cellStyle name="Normal 2 3 5 3 4 3 3" xfId="23231" xr:uid="{00000000-0005-0000-0000-0000735A0000}"/>
    <cellStyle name="Normal 2 3 5 3 4 4" xfId="9782" xr:uid="{00000000-0005-0000-0000-0000745A0000}"/>
    <cellStyle name="Normal 2 3 5 3 4 4 2" xfId="26078" xr:uid="{00000000-0005-0000-0000-0000755A0000}"/>
    <cellStyle name="Normal 2 3 5 3 4 5" xfId="17932" xr:uid="{00000000-0005-0000-0000-0000765A0000}"/>
    <cellStyle name="Normal 2 3 5 3 5" xfId="3036" xr:uid="{00000000-0005-0000-0000-0000775A0000}"/>
    <cellStyle name="Normal 2 3 5 3 5 2" xfId="11182" xr:uid="{00000000-0005-0000-0000-0000785A0000}"/>
    <cellStyle name="Normal 2 3 5 3 5 2 2" xfId="27478" xr:uid="{00000000-0005-0000-0000-0000795A0000}"/>
    <cellStyle name="Normal 2 3 5 3 5 3" xfId="19332" xr:uid="{00000000-0005-0000-0000-00007A5A0000}"/>
    <cellStyle name="Normal 2 3 5 3 6" xfId="5525" xr:uid="{00000000-0005-0000-0000-00007B5A0000}"/>
    <cellStyle name="Normal 2 3 5 3 6 2" xfId="13671" xr:uid="{00000000-0005-0000-0000-00007C5A0000}"/>
    <cellStyle name="Normal 2 3 5 3 6 2 2" xfId="29967" xr:uid="{00000000-0005-0000-0000-00007D5A0000}"/>
    <cellStyle name="Normal 2 3 5 3 6 3" xfId="21821" xr:uid="{00000000-0005-0000-0000-00007E5A0000}"/>
    <cellStyle name="Normal 2 3 5 3 7" xfId="8372" xr:uid="{00000000-0005-0000-0000-00007F5A0000}"/>
    <cellStyle name="Normal 2 3 5 3 7 2" xfId="24668" xr:uid="{00000000-0005-0000-0000-0000805A0000}"/>
    <cellStyle name="Normal 2 3 5 3 8" xfId="16522" xr:uid="{00000000-0005-0000-0000-0000815A0000}"/>
    <cellStyle name="Normal 2 3 5 4" xfId="308" xr:uid="{00000000-0005-0000-0000-0000825A0000}"/>
    <cellStyle name="Normal 2 3 5 4 2" xfId="652" xr:uid="{00000000-0005-0000-0000-0000835A0000}"/>
    <cellStyle name="Normal 2 3 5 4 2 2" xfId="1358" xr:uid="{00000000-0005-0000-0000-0000845A0000}"/>
    <cellStyle name="Normal 2 3 5 4 2 2 2" xfId="2768" xr:uid="{00000000-0005-0000-0000-0000855A0000}"/>
    <cellStyle name="Normal 2 3 5 4 2 2 2 2" xfId="5233" xr:uid="{00000000-0005-0000-0000-0000865A0000}"/>
    <cellStyle name="Normal 2 3 5 4 2 2 2 2 2" xfId="13379" xr:uid="{00000000-0005-0000-0000-0000875A0000}"/>
    <cellStyle name="Normal 2 3 5 4 2 2 2 2 2 2" xfId="29675" xr:uid="{00000000-0005-0000-0000-0000885A0000}"/>
    <cellStyle name="Normal 2 3 5 4 2 2 2 2 3" xfId="21529" xr:uid="{00000000-0005-0000-0000-0000895A0000}"/>
    <cellStyle name="Normal 2 3 5 4 2 2 2 3" xfId="8067" xr:uid="{00000000-0005-0000-0000-00008A5A0000}"/>
    <cellStyle name="Normal 2 3 5 4 2 2 2 3 2" xfId="16213" xr:uid="{00000000-0005-0000-0000-00008B5A0000}"/>
    <cellStyle name="Normal 2 3 5 4 2 2 2 3 2 2" xfId="32509" xr:uid="{00000000-0005-0000-0000-00008C5A0000}"/>
    <cellStyle name="Normal 2 3 5 4 2 2 2 3 3" xfId="24363" xr:uid="{00000000-0005-0000-0000-00008D5A0000}"/>
    <cellStyle name="Normal 2 3 5 4 2 2 2 4" xfId="10914" xr:uid="{00000000-0005-0000-0000-00008E5A0000}"/>
    <cellStyle name="Normal 2 3 5 4 2 2 2 4 2" xfId="27210" xr:uid="{00000000-0005-0000-0000-00008F5A0000}"/>
    <cellStyle name="Normal 2 3 5 4 2 2 2 5" xfId="19064" xr:uid="{00000000-0005-0000-0000-0000905A0000}"/>
    <cellStyle name="Normal 2 3 5 4 2 2 3" xfId="4015" xr:uid="{00000000-0005-0000-0000-0000915A0000}"/>
    <cellStyle name="Normal 2 3 5 4 2 2 3 2" xfId="12161" xr:uid="{00000000-0005-0000-0000-0000925A0000}"/>
    <cellStyle name="Normal 2 3 5 4 2 2 3 2 2" xfId="28457" xr:uid="{00000000-0005-0000-0000-0000935A0000}"/>
    <cellStyle name="Normal 2 3 5 4 2 2 3 3" xfId="20311" xr:uid="{00000000-0005-0000-0000-0000945A0000}"/>
    <cellStyle name="Normal 2 3 5 4 2 2 4" xfId="6657" xr:uid="{00000000-0005-0000-0000-0000955A0000}"/>
    <cellStyle name="Normal 2 3 5 4 2 2 4 2" xfId="14803" xr:uid="{00000000-0005-0000-0000-0000965A0000}"/>
    <cellStyle name="Normal 2 3 5 4 2 2 4 2 2" xfId="31099" xr:uid="{00000000-0005-0000-0000-0000975A0000}"/>
    <cellStyle name="Normal 2 3 5 4 2 2 4 3" xfId="22953" xr:uid="{00000000-0005-0000-0000-0000985A0000}"/>
    <cellStyle name="Normal 2 3 5 4 2 2 5" xfId="9504" xr:uid="{00000000-0005-0000-0000-0000995A0000}"/>
    <cellStyle name="Normal 2 3 5 4 2 2 5 2" xfId="25800" xr:uid="{00000000-0005-0000-0000-00009A5A0000}"/>
    <cellStyle name="Normal 2 3 5 4 2 2 6" xfId="17654" xr:uid="{00000000-0005-0000-0000-00009B5A0000}"/>
    <cellStyle name="Normal 2 3 5 4 2 3" xfId="2063" xr:uid="{00000000-0005-0000-0000-00009C5A0000}"/>
    <cellStyle name="Normal 2 3 5 4 2 3 2" xfId="4624" xr:uid="{00000000-0005-0000-0000-00009D5A0000}"/>
    <cellStyle name="Normal 2 3 5 4 2 3 2 2" xfId="12770" xr:uid="{00000000-0005-0000-0000-00009E5A0000}"/>
    <cellStyle name="Normal 2 3 5 4 2 3 2 2 2" xfId="29066" xr:uid="{00000000-0005-0000-0000-00009F5A0000}"/>
    <cellStyle name="Normal 2 3 5 4 2 3 2 3" xfId="20920" xr:uid="{00000000-0005-0000-0000-0000A05A0000}"/>
    <cellStyle name="Normal 2 3 5 4 2 3 3" xfId="7362" xr:uid="{00000000-0005-0000-0000-0000A15A0000}"/>
    <cellStyle name="Normal 2 3 5 4 2 3 3 2" xfId="15508" xr:uid="{00000000-0005-0000-0000-0000A25A0000}"/>
    <cellStyle name="Normal 2 3 5 4 2 3 3 2 2" xfId="31804" xr:uid="{00000000-0005-0000-0000-0000A35A0000}"/>
    <cellStyle name="Normal 2 3 5 4 2 3 3 3" xfId="23658" xr:uid="{00000000-0005-0000-0000-0000A45A0000}"/>
    <cellStyle name="Normal 2 3 5 4 2 3 4" xfId="10209" xr:uid="{00000000-0005-0000-0000-0000A55A0000}"/>
    <cellStyle name="Normal 2 3 5 4 2 3 4 2" xfId="26505" xr:uid="{00000000-0005-0000-0000-0000A65A0000}"/>
    <cellStyle name="Normal 2 3 5 4 2 3 5" xfId="18359" xr:uid="{00000000-0005-0000-0000-0000A75A0000}"/>
    <cellStyle name="Normal 2 3 5 4 2 4" xfId="3406" xr:uid="{00000000-0005-0000-0000-0000A85A0000}"/>
    <cellStyle name="Normal 2 3 5 4 2 4 2" xfId="11552" xr:uid="{00000000-0005-0000-0000-0000A95A0000}"/>
    <cellStyle name="Normal 2 3 5 4 2 4 2 2" xfId="27848" xr:uid="{00000000-0005-0000-0000-0000AA5A0000}"/>
    <cellStyle name="Normal 2 3 5 4 2 4 3" xfId="19702" xr:uid="{00000000-0005-0000-0000-0000AB5A0000}"/>
    <cellStyle name="Normal 2 3 5 4 2 5" xfId="5952" xr:uid="{00000000-0005-0000-0000-0000AC5A0000}"/>
    <cellStyle name="Normal 2 3 5 4 2 5 2" xfId="14098" xr:uid="{00000000-0005-0000-0000-0000AD5A0000}"/>
    <cellStyle name="Normal 2 3 5 4 2 5 2 2" xfId="30394" xr:uid="{00000000-0005-0000-0000-0000AE5A0000}"/>
    <cellStyle name="Normal 2 3 5 4 2 5 3" xfId="22248" xr:uid="{00000000-0005-0000-0000-0000AF5A0000}"/>
    <cellStyle name="Normal 2 3 5 4 2 6" xfId="8799" xr:uid="{00000000-0005-0000-0000-0000B05A0000}"/>
    <cellStyle name="Normal 2 3 5 4 2 6 2" xfId="25095" xr:uid="{00000000-0005-0000-0000-0000B15A0000}"/>
    <cellStyle name="Normal 2 3 5 4 2 7" xfId="16949" xr:uid="{00000000-0005-0000-0000-0000B25A0000}"/>
    <cellStyle name="Normal 2 3 5 4 3" xfId="1014" xr:uid="{00000000-0005-0000-0000-0000B35A0000}"/>
    <cellStyle name="Normal 2 3 5 4 3 2" xfId="2424" xr:uid="{00000000-0005-0000-0000-0000B45A0000}"/>
    <cellStyle name="Normal 2 3 5 4 3 2 2" xfId="4937" xr:uid="{00000000-0005-0000-0000-0000B55A0000}"/>
    <cellStyle name="Normal 2 3 5 4 3 2 2 2" xfId="13083" xr:uid="{00000000-0005-0000-0000-0000B65A0000}"/>
    <cellStyle name="Normal 2 3 5 4 3 2 2 2 2" xfId="29379" xr:uid="{00000000-0005-0000-0000-0000B75A0000}"/>
    <cellStyle name="Normal 2 3 5 4 3 2 2 3" xfId="21233" xr:uid="{00000000-0005-0000-0000-0000B85A0000}"/>
    <cellStyle name="Normal 2 3 5 4 3 2 3" xfId="7723" xr:uid="{00000000-0005-0000-0000-0000B95A0000}"/>
    <cellStyle name="Normal 2 3 5 4 3 2 3 2" xfId="15869" xr:uid="{00000000-0005-0000-0000-0000BA5A0000}"/>
    <cellStyle name="Normal 2 3 5 4 3 2 3 2 2" xfId="32165" xr:uid="{00000000-0005-0000-0000-0000BB5A0000}"/>
    <cellStyle name="Normal 2 3 5 4 3 2 3 3" xfId="24019" xr:uid="{00000000-0005-0000-0000-0000BC5A0000}"/>
    <cellStyle name="Normal 2 3 5 4 3 2 4" xfId="10570" xr:uid="{00000000-0005-0000-0000-0000BD5A0000}"/>
    <cellStyle name="Normal 2 3 5 4 3 2 4 2" xfId="26866" xr:uid="{00000000-0005-0000-0000-0000BE5A0000}"/>
    <cellStyle name="Normal 2 3 5 4 3 2 5" xfId="18720" xr:uid="{00000000-0005-0000-0000-0000BF5A0000}"/>
    <cellStyle name="Normal 2 3 5 4 3 3" xfId="3719" xr:uid="{00000000-0005-0000-0000-0000C05A0000}"/>
    <cellStyle name="Normal 2 3 5 4 3 3 2" xfId="11865" xr:uid="{00000000-0005-0000-0000-0000C15A0000}"/>
    <cellStyle name="Normal 2 3 5 4 3 3 2 2" xfId="28161" xr:uid="{00000000-0005-0000-0000-0000C25A0000}"/>
    <cellStyle name="Normal 2 3 5 4 3 3 3" xfId="20015" xr:uid="{00000000-0005-0000-0000-0000C35A0000}"/>
    <cellStyle name="Normal 2 3 5 4 3 4" xfId="6313" xr:uid="{00000000-0005-0000-0000-0000C45A0000}"/>
    <cellStyle name="Normal 2 3 5 4 3 4 2" xfId="14459" xr:uid="{00000000-0005-0000-0000-0000C55A0000}"/>
    <cellStyle name="Normal 2 3 5 4 3 4 2 2" xfId="30755" xr:uid="{00000000-0005-0000-0000-0000C65A0000}"/>
    <cellStyle name="Normal 2 3 5 4 3 4 3" xfId="22609" xr:uid="{00000000-0005-0000-0000-0000C75A0000}"/>
    <cellStyle name="Normal 2 3 5 4 3 5" xfId="9160" xr:uid="{00000000-0005-0000-0000-0000C85A0000}"/>
    <cellStyle name="Normal 2 3 5 4 3 5 2" xfId="25456" xr:uid="{00000000-0005-0000-0000-0000C95A0000}"/>
    <cellStyle name="Normal 2 3 5 4 3 6" xfId="17310" xr:uid="{00000000-0005-0000-0000-0000CA5A0000}"/>
    <cellStyle name="Normal 2 3 5 4 4" xfId="1719" xr:uid="{00000000-0005-0000-0000-0000CB5A0000}"/>
    <cellStyle name="Normal 2 3 5 4 4 2" xfId="4328" xr:uid="{00000000-0005-0000-0000-0000CC5A0000}"/>
    <cellStyle name="Normal 2 3 5 4 4 2 2" xfId="12474" xr:uid="{00000000-0005-0000-0000-0000CD5A0000}"/>
    <cellStyle name="Normal 2 3 5 4 4 2 2 2" xfId="28770" xr:uid="{00000000-0005-0000-0000-0000CE5A0000}"/>
    <cellStyle name="Normal 2 3 5 4 4 2 3" xfId="20624" xr:uid="{00000000-0005-0000-0000-0000CF5A0000}"/>
    <cellStyle name="Normal 2 3 5 4 4 3" xfId="7018" xr:uid="{00000000-0005-0000-0000-0000D05A0000}"/>
    <cellStyle name="Normal 2 3 5 4 4 3 2" xfId="15164" xr:uid="{00000000-0005-0000-0000-0000D15A0000}"/>
    <cellStyle name="Normal 2 3 5 4 4 3 2 2" xfId="31460" xr:uid="{00000000-0005-0000-0000-0000D25A0000}"/>
    <cellStyle name="Normal 2 3 5 4 4 3 3" xfId="23314" xr:uid="{00000000-0005-0000-0000-0000D35A0000}"/>
    <cellStyle name="Normal 2 3 5 4 4 4" xfId="9865" xr:uid="{00000000-0005-0000-0000-0000D45A0000}"/>
    <cellStyle name="Normal 2 3 5 4 4 4 2" xfId="26161" xr:uid="{00000000-0005-0000-0000-0000D55A0000}"/>
    <cellStyle name="Normal 2 3 5 4 4 5" xfId="18015" xr:uid="{00000000-0005-0000-0000-0000D65A0000}"/>
    <cellStyle name="Normal 2 3 5 4 5" xfId="3110" xr:uid="{00000000-0005-0000-0000-0000D75A0000}"/>
    <cellStyle name="Normal 2 3 5 4 5 2" xfId="11256" xr:uid="{00000000-0005-0000-0000-0000D85A0000}"/>
    <cellStyle name="Normal 2 3 5 4 5 2 2" xfId="27552" xr:uid="{00000000-0005-0000-0000-0000D95A0000}"/>
    <cellStyle name="Normal 2 3 5 4 5 3" xfId="19406" xr:uid="{00000000-0005-0000-0000-0000DA5A0000}"/>
    <cellStyle name="Normal 2 3 5 4 6" xfId="5608" xr:uid="{00000000-0005-0000-0000-0000DB5A0000}"/>
    <cellStyle name="Normal 2 3 5 4 6 2" xfId="13754" xr:uid="{00000000-0005-0000-0000-0000DC5A0000}"/>
    <cellStyle name="Normal 2 3 5 4 6 2 2" xfId="30050" xr:uid="{00000000-0005-0000-0000-0000DD5A0000}"/>
    <cellStyle name="Normal 2 3 5 4 6 3" xfId="21904" xr:uid="{00000000-0005-0000-0000-0000DE5A0000}"/>
    <cellStyle name="Normal 2 3 5 4 7" xfId="8455" xr:uid="{00000000-0005-0000-0000-0000DF5A0000}"/>
    <cellStyle name="Normal 2 3 5 4 7 2" xfId="24751" xr:uid="{00000000-0005-0000-0000-0000E05A0000}"/>
    <cellStyle name="Normal 2 3 5 4 8" xfId="16605" xr:uid="{00000000-0005-0000-0000-0000E15A0000}"/>
    <cellStyle name="Normal 2 3 5 5" xfId="398" xr:uid="{00000000-0005-0000-0000-0000E25A0000}"/>
    <cellStyle name="Normal 2 3 5 5 2" xfId="1104" xr:uid="{00000000-0005-0000-0000-0000E35A0000}"/>
    <cellStyle name="Normal 2 3 5 5 2 2" xfId="2514" xr:uid="{00000000-0005-0000-0000-0000E45A0000}"/>
    <cellStyle name="Normal 2 3 5 5 2 2 2" xfId="5011" xr:uid="{00000000-0005-0000-0000-0000E55A0000}"/>
    <cellStyle name="Normal 2 3 5 5 2 2 2 2" xfId="13157" xr:uid="{00000000-0005-0000-0000-0000E65A0000}"/>
    <cellStyle name="Normal 2 3 5 5 2 2 2 2 2" xfId="29453" xr:uid="{00000000-0005-0000-0000-0000E75A0000}"/>
    <cellStyle name="Normal 2 3 5 5 2 2 2 3" xfId="21307" xr:uid="{00000000-0005-0000-0000-0000E85A0000}"/>
    <cellStyle name="Normal 2 3 5 5 2 2 3" xfId="7813" xr:uid="{00000000-0005-0000-0000-0000E95A0000}"/>
    <cellStyle name="Normal 2 3 5 5 2 2 3 2" xfId="15959" xr:uid="{00000000-0005-0000-0000-0000EA5A0000}"/>
    <cellStyle name="Normal 2 3 5 5 2 2 3 2 2" xfId="32255" xr:uid="{00000000-0005-0000-0000-0000EB5A0000}"/>
    <cellStyle name="Normal 2 3 5 5 2 2 3 3" xfId="24109" xr:uid="{00000000-0005-0000-0000-0000EC5A0000}"/>
    <cellStyle name="Normal 2 3 5 5 2 2 4" xfId="10660" xr:uid="{00000000-0005-0000-0000-0000ED5A0000}"/>
    <cellStyle name="Normal 2 3 5 5 2 2 4 2" xfId="26956" xr:uid="{00000000-0005-0000-0000-0000EE5A0000}"/>
    <cellStyle name="Normal 2 3 5 5 2 2 5" xfId="18810" xr:uid="{00000000-0005-0000-0000-0000EF5A0000}"/>
    <cellStyle name="Normal 2 3 5 5 2 3" xfId="3793" xr:uid="{00000000-0005-0000-0000-0000F05A0000}"/>
    <cellStyle name="Normal 2 3 5 5 2 3 2" xfId="11939" xr:uid="{00000000-0005-0000-0000-0000F15A0000}"/>
    <cellStyle name="Normal 2 3 5 5 2 3 2 2" xfId="28235" xr:uid="{00000000-0005-0000-0000-0000F25A0000}"/>
    <cellStyle name="Normal 2 3 5 5 2 3 3" xfId="20089" xr:uid="{00000000-0005-0000-0000-0000F35A0000}"/>
    <cellStyle name="Normal 2 3 5 5 2 4" xfId="6403" xr:uid="{00000000-0005-0000-0000-0000F45A0000}"/>
    <cellStyle name="Normal 2 3 5 5 2 4 2" xfId="14549" xr:uid="{00000000-0005-0000-0000-0000F55A0000}"/>
    <cellStyle name="Normal 2 3 5 5 2 4 2 2" xfId="30845" xr:uid="{00000000-0005-0000-0000-0000F65A0000}"/>
    <cellStyle name="Normal 2 3 5 5 2 4 3" xfId="22699" xr:uid="{00000000-0005-0000-0000-0000F75A0000}"/>
    <cellStyle name="Normal 2 3 5 5 2 5" xfId="9250" xr:uid="{00000000-0005-0000-0000-0000F85A0000}"/>
    <cellStyle name="Normal 2 3 5 5 2 5 2" xfId="25546" xr:uid="{00000000-0005-0000-0000-0000F95A0000}"/>
    <cellStyle name="Normal 2 3 5 5 2 6" xfId="17400" xr:uid="{00000000-0005-0000-0000-0000FA5A0000}"/>
    <cellStyle name="Normal 2 3 5 5 3" xfId="1809" xr:uid="{00000000-0005-0000-0000-0000FB5A0000}"/>
    <cellStyle name="Normal 2 3 5 5 3 2" xfId="4402" xr:uid="{00000000-0005-0000-0000-0000FC5A0000}"/>
    <cellStyle name="Normal 2 3 5 5 3 2 2" xfId="12548" xr:uid="{00000000-0005-0000-0000-0000FD5A0000}"/>
    <cellStyle name="Normal 2 3 5 5 3 2 2 2" xfId="28844" xr:uid="{00000000-0005-0000-0000-0000FE5A0000}"/>
    <cellStyle name="Normal 2 3 5 5 3 2 3" xfId="20698" xr:uid="{00000000-0005-0000-0000-0000FF5A0000}"/>
    <cellStyle name="Normal 2 3 5 5 3 3" xfId="7108" xr:uid="{00000000-0005-0000-0000-0000005B0000}"/>
    <cellStyle name="Normal 2 3 5 5 3 3 2" xfId="15254" xr:uid="{00000000-0005-0000-0000-0000015B0000}"/>
    <cellStyle name="Normal 2 3 5 5 3 3 2 2" xfId="31550" xr:uid="{00000000-0005-0000-0000-0000025B0000}"/>
    <cellStyle name="Normal 2 3 5 5 3 3 3" xfId="23404" xr:uid="{00000000-0005-0000-0000-0000035B0000}"/>
    <cellStyle name="Normal 2 3 5 5 3 4" xfId="9955" xr:uid="{00000000-0005-0000-0000-0000045B0000}"/>
    <cellStyle name="Normal 2 3 5 5 3 4 2" xfId="26251" xr:uid="{00000000-0005-0000-0000-0000055B0000}"/>
    <cellStyle name="Normal 2 3 5 5 3 5" xfId="18105" xr:uid="{00000000-0005-0000-0000-0000065B0000}"/>
    <cellStyle name="Normal 2 3 5 5 4" xfId="3184" xr:uid="{00000000-0005-0000-0000-0000075B0000}"/>
    <cellStyle name="Normal 2 3 5 5 4 2" xfId="11330" xr:uid="{00000000-0005-0000-0000-0000085B0000}"/>
    <cellStyle name="Normal 2 3 5 5 4 2 2" xfId="27626" xr:uid="{00000000-0005-0000-0000-0000095B0000}"/>
    <cellStyle name="Normal 2 3 5 5 4 3" xfId="19480" xr:uid="{00000000-0005-0000-0000-00000A5B0000}"/>
    <cellStyle name="Normal 2 3 5 5 5" xfId="5698" xr:uid="{00000000-0005-0000-0000-00000B5B0000}"/>
    <cellStyle name="Normal 2 3 5 5 5 2" xfId="13844" xr:uid="{00000000-0005-0000-0000-00000C5B0000}"/>
    <cellStyle name="Normal 2 3 5 5 5 2 2" xfId="30140" xr:uid="{00000000-0005-0000-0000-00000D5B0000}"/>
    <cellStyle name="Normal 2 3 5 5 5 3" xfId="21994" xr:uid="{00000000-0005-0000-0000-00000E5B0000}"/>
    <cellStyle name="Normal 2 3 5 5 6" xfId="8545" xr:uid="{00000000-0005-0000-0000-00000F5B0000}"/>
    <cellStyle name="Normal 2 3 5 5 6 2" xfId="24841" xr:uid="{00000000-0005-0000-0000-0000105B0000}"/>
    <cellStyle name="Normal 2 3 5 5 7" xfId="16695" xr:uid="{00000000-0005-0000-0000-0000115B0000}"/>
    <cellStyle name="Normal 2 3 5 6" xfId="760" xr:uid="{00000000-0005-0000-0000-0000125B0000}"/>
    <cellStyle name="Normal 2 3 5 6 2" xfId="2170" xr:uid="{00000000-0005-0000-0000-0000135B0000}"/>
    <cellStyle name="Normal 2 3 5 6 2 2" xfId="4715" xr:uid="{00000000-0005-0000-0000-0000145B0000}"/>
    <cellStyle name="Normal 2 3 5 6 2 2 2" xfId="12861" xr:uid="{00000000-0005-0000-0000-0000155B0000}"/>
    <cellStyle name="Normal 2 3 5 6 2 2 2 2" xfId="29157" xr:uid="{00000000-0005-0000-0000-0000165B0000}"/>
    <cellStyle name="Normal 2 3 5 6 2 2 3" xfId="21011" xr:uid="{00000000-0005-0000-0000-0000175B0000}"/>
    <cellStyle name="Normal 2 3 5 6 2 3" xfId="7469" xr:uid="{00000000-0005-0000-0000-0000185B0000}"/>
    <cellStyle name="Normal 2 3 5 6 2 3 2" xfId="15615" xr:uid="{00000000-0005-0000-0000-0000195B0000}"/>
    <cellStyle name="Normal 2 3 5 6 2 3 2 2" xfId="31911" xr:uid="{00000000-0005-0000-0000-00001A5B0000}"/>
    <cellStyle name="Normal 2 3 5 6 2 3 3" xfId="23765" xr:uid="{00000000-0005-0000-0000-00001B5B0000}"/>
    <cellStyle name="Normal 2 3 5 6 2 4" xfId="10316" xr:uid="{00000000-0005-0000-0000-00001C5B0000}"/>
    <cellStyle name="Normal 2 3 5 6 2 4 2" xfId="26612" xr:uid="{00000000-0005-0000-0000-00001D5B0000}"/>
    <cellStyle name="Normal 2 3 5 6 2 5" xfId="18466" xr:uid="{00000000-0005-0000-0000-00001E5B0000}"/>
    <cellStyle name="Normal 2 3 5 6 3" xfId="3497" xr:uid="{00000000-0005-0000-0000-00001F5B0000}"/>
    <cellStyle name="Normal 2 3 5 6 3 2" xfId="11643" xr:uid="{00000000-0005-0000-0000-0000205B0000}"/>
    <cellStyle name="Normal 2 3 5 6 3 2 2" xfId="27939" xr:uid="{00000000-0005-0000-0000-0000215B0000}"/>
    <cellStyle name="Normal 2 3 5 6 3 3" xfId="19793" xr:uid="{00000000-0005-0000-0000-0000225B0000}"/>
    <cellStyle name="Normal 2 3 5 6 4" xfId="6059" xr:uid="{00000000-0005-0000-0000-0000235B0000}"/>
    <cellStyle name="Normal 2 3 5 6 4 2" xfId="14205" xr:uid="{00000000-0005-0000-0000-0000245B0000}"/>
    <cellStyle name="Normal 2 3 5 6 4 2 2" xfId="30501" xr:uid="{00000000-0005-0000-0000-0000255B0000}"/>
    <cellStyle name="Normal 2 3 5 6 4 3" xfId="22355" xr:uid="{00000000-0005-0000-0000-0000265B0000}"/>
    <cellStyle name="Normal 2 3 5 6 5" xfId="8906" xr:uid="{00000000-0005-0000-0000-0000275B0000}"/>
    <cellStyle name="Normal 2 3 5 6 5 2" xfId="25202" xr:uid="{00000000-0005-0000-0000-0000285B0000}"/>
    <cellStyle name="Normal 2 3 5 6 6" xfId="17056" xr:uid="{00000000-0005-0000-0000-0000295B0000}"/>
    <cellStyle name="Normal 2 3 5 7" xfId="1465" xr:uid="{00000000-0005-0000-0000-00002A5B0000}"/>
    <cellStyle name="Normal 2 3 5 7 2" xfId="4106" xr:uid="{00000000-0005-0000-0000-00002B5B0000}"/>
    <cellStyle name="Normal 2 3 5 7 2 2" xfId="12252" xr:uid="{00000000-0005-0000-0000-00002C5B0000}"/>
    <cellStyle name="Normal 2 3 5 7 2 2 2" xfId="28548" xr:uid="{00000000-0005-0000-0000-00002D5B0000}"/>
    <cellStyle name="Normal 2 3 5 7 2 3" xfId="20402" xr:uid="{00000000-0005-0000-0000-00002E5B0000}"/>
    <cellStyle name="Normal 2 3 5 7 3" xfId="6764" xr:uid="{00000000-0005-0000-0000-00002F5B0000}"/>
    <cellStyle name="Normal 2 3 5 7 3 2" xfId="14910" xr:uid="{00000000-0005-0000-0000-0000305B0000}"/>
    <cellStyle name="Normal 2 3 5 7 3 2 2" xfId="31206" xr:uid="{00000000-0005-0000-0000-0000315B0000}"/>
    <cellStyle name="Normal 2 3 5 7 3 3" xfId="23060" xr:uid="{00000000-0005-0000-0000-0000325B0000}"/>
    <cellStyle name="Normal 2 3 5 7 4" xfId="9611" xr:uid="{00000000-0005-0000-0000-0000335B0000}"/>
    <cellStyle name="Normal 2 3 5 7 4 2" xfId="25907" xr:uid="{00000000-0005-0000-0000-0000345B0000}"/>
    <cellStyle name="Normal 2 3 5 7 5" xfId="17761" xr:uid="{00000000-0005-0000-0000-0000355B0000}"/>
    <cellStyle name="Normal 2 3 5 8" xfId="2888" xr:uid="{00000000-0005-0000-0000-0000365B0000}"/>
    <cellStyle name="Normal 2 3 5 8 2" xfId="11034" xr:uid="{00000000-0005-0000-0000-0000375B0000}"/>
    <cellStyle name="Normal 2 3 5 8 2 2" xfId="27330" xr:uid="{00000000-0005-0000-0000-0000385B0000}"/>
    <cellStyle name="Normal 2 3 5 8 3" xfId="19184" xr:uid="{00000000-0005-0000-0000-0000395B0000}"/>
    <cellStyle name="Normal 2 3 5 9" xfId="5354" xr:uid="{00000000-0005-0000-0000-00003A5B0000}"/>
    <cellStyle name="Normal 2 3 5 9 2" xfId="13500" xr:uid="{00000000-0005-0000-0000-00003B5B0000}"/>
    <cellStyle name="Normal 2 3 5 9 2 2" xfId="29796" xr:uid="{00000000-0005-0000-0000-00003C5B0000}"/>
    <cellStyle name="Normal 2 3 5 9 3" xfId="21650" xr:uid="{00000000-0005-0000-0000-00003D5B0000}"/>
    <cellStyle name="Normal 2 3 6" xfId="100" xr:uid="{00000000-0005-0000-0000-00003E5B0000}"/>
    <cellStyle name="Normal 2 3 6 2" xfId="444" xr:uid="{00000000-0005-0000-0000-00003F5B0000}"/>
    <cellStyle name="Normal 2 3 6 2 2" xfId="1150" xr:uid="{00000000-0005-0000-0000-0000405B0000}"/>
    <cellStyle name="Normal 2 3 6 2 2 2" xfId="2560" xr:uid="{00000000-0005-0000-0000-0000415B0000}"/>
    <cellStyle name="Normal 2 3 6 2 2 2 2" xfId="5049" xr:uid="{00000000-0005-0000-0000-0000425B0000}"/>
    <cellStyle name="Normal 2 3 6 2 2 2 2 2" xfId="13195" xr:uid="{00000000-0005-0000-0000-0000435B0000}"/>
    <cellStyle name="Normal 2 3 6 2 2 2 2 2 2" xfId="29491" xr:uid="{00000000-0005-0000-0000-0000445B0000}"/>
    <cellStyle name="Normal 2 3 6 2 2 2 2 3" xfId="21345" xr:uid="{00000000-0005-0000-0000-0000455B0000}"/>
    <cellStyle name="Normal 2 3 6 2 2 2 3" xfId="7859" xr:uid="{00000000-0005-0000-0000-0000465B0000}"/>
    <cellStyle name="Normal 2 3 6 2 2 2 3 2" xfId="16005" xr:uid="{00000000-0005-0000-0000-0000475B0000}"/>
    <cellStyle name="Normal 2 3 6 2 2 2 3 2 2" xfId="32301" xr:uid="{00000000-0005-0000-0000-0000485B0000}"/>
    <cellStyle name="Normal 2 3 6 2 2 2 3 3" xfId="24155" xr:uid="{00000000-0005-0000-0000-0000495B0000}"/>
    <cellStyle name="Normal 2 3 6 2 2 2 4" xfId="10706" xr:uid="{00000000-0005-0000-0000-00004A5B0000}"/>
    <cellStyle name="Normal 2 3 6 2 2 2 4 2" xfId="27002" xr:uid="{00000000-0005-0000-0000-00004B5B0000}"/>
    <cellStyle name="Normal 2 3 6 2 2 2 5" xfId="18856" xr:uid="{00000000-0005-0000-0000-00004C5B0000}"/>
    <cellStyle name="Normal 2 3 6 2 2 3" xfId="3831" xr:uid="{00000000-0005-0000-0000-00004D5B0000}"/>
    <cellStyle name="Normal 2 3 6 2 2 3 2" xfId="11977" xr:uid="{00000000-0005-0000-0000-00004E5B0000}"/>
    <cellStyle name="Normal 2 3 6 2 2 3 2 2" xfId="28273" xr:uid="{00000000-0005-0000-0000-00004F5B0000}"/>
    <cellStyle name="Normal 2 3 6 2 2 3 3" xfId="20127" xr:uid="{00000000-0005-0000-0000-0000505B0000}"/>
    <cellStyle name="Normal 2 3 6 2 2 4" xfId="6449" xr:uid="{00000000-0005-0000-0000-0000515B0000}"/>
    <cellStyle name="Normal 2 3 6 2 2 4 2" xfId="14595" xr:uid="{00000000-0005-0000-0000-0000525B0000}"/>
    <cellStyle name="Normal 2 3 6 2 2 4 2 2" xfId="30891" xr:uid="{00000000-0005-0000-0000-0000535B0000}"/>
    <cellStyle name="Normal 2 3 6 2 2 4 3" xfId="22745" xr:uid="{00000000-0005-0000-0000-0000545B0000}"/>
    <cellStyle name="Normal 2 3 6 2 2 5" xfId="9296" xr:uid="{00000000-0005-0000-0000-0000555B0000}"/>
    <cellStyle name="Normal 2 3 6 2 2 5 2" xfId="25592" xr:uid="{00000000-0005-0000-0000-0000565B0000}"/>
    <cellStyle name="Normal 2 3 6 2 2 6" xfId="17446" xr:uid="{00000000-0005-0000-0000-0000575B0000}"/>
    <cellStyle name="Normal 2 3 6 2 3" xfId="1855" xr:uid="{00000000-0005-0000-0000-0000585B0000}"/>
    <cellStyle name="Normal 2 3 6 2 3 2" xfId="4440" xr:uid="{00000000-0005-0000-0000-0000595B0000}"/>
    <cellStyle name="Normal 2 3 6 2 3 2 2" xfId="12586" xr:uid="{00000000-0005-0000-0000-00005A5B0000}"/>
    <cellStyle name="Normal 2 3 6 2 3 2 2 2" xfId="28882" xr:uid="{00000000-0005-0000-0000-00005B5B0000}"/>
    <cellStyle name="Normal 2 3 6 2 3 2 3" xfId="20736" xr:uid="{00000000-0005-0000-0000-00005C5B0000}"/>
    <cellStyle name="Normal 2 3 6 2 3 3" xfId="7154" xr:uid="{00000000-0005-0000-0000-00005D5B0000}"/>
    <cellStyle name="Normal 2 3 6 2 3 3 2" xfId="15300" xr:uid="{00000000-0005-0000-0000-00005E5B0000}"/>
    <cellStyle name="Normal 2 3 6 2 3 3 2 2" xfId="31596" xr:uid="{00000000-0005-0000-0000-00005F5B0000}"/>
    <cellStyle name="Normal 2 3 6 2 3 3 3" xfId="23450" xr:uid="{00000000-0005-0000-0000-0000605B0000}"/>
    <cellStyle name="Normal 2 3 6 2 3 4" xfId="10001" xr:uid="{00000000-0005-0000-0000-0000615B0000}"/>
    <cellStyle name="Normal 2 3 6 2 3 4 2" xfId="26297" xr:uid="{00000000-0005-0000-0000-0000625B0000}"/>
    <cellStyle name="Normal 2 3 6 2 3 5" xfId="18151" xr:uid="{00000000-0005-0000-0000-0000635B0000}"/>
    <cellStyle name="Normal 2 3 6 2 4" xfId="3222" xr:uid="{00000000-0005-0000-0000-0000645B0000}"/>
    <cellStyle name="Normal 2 3 6 2 4 2" xfId="11368" xr:uid="{00000000-0005-0000-0000-0000655B0000}"/>
    <cellStyle name="Normal 2 3 6 2 4 2 2" xfId="27664" xr:uid="{00000000-0005-0000-0000-0000665B0000}"/>
    <cellStyle name="Normal 2 3 6 2 4 3" xfId="19518" xr:uid="{00000000-0005-0000-0000-0000675B0000}"/>
    <cellStyle name="Normal 2 3 6 2 5" xfId="5744" xr:uid="{00000000-0005-0000-0000-0000685B0000}"/>
    <cellStyle name="Normal 2 3 6 2 5 2" xfId="13890" xr:uid="{00000000-0005-0000-0000-0000695B0000}"/>
    <cellStyle name="Normal 2 3 6 2 5 2 2" xfId="30186" xr:uid="{00000000-0005-0000-0000-00006A5B0000}"/>
    <cellStyle name="Normal 2 3 6 2 5 3" xfId="22040" xr:uid="{00000000-0005-0000-0000-00006B5B0000}"/>
    <cellStyle name="Normal 2 3 6 2 6" xfId="8591" xr:uid="{00000000-0005-0000-0000-00006C5B0000}"/>
    <cellStyle name="Normal 2 3 6 2 6 2" xfId="24887" xr:uid="{00000000-0005-0000-0000-00006D5B0000}"/>
    <cellStyle name="Normal 2 3 6 2 7" xfId="16741" xr:uid="{00000000-0005-0000-0000-00006E5B0000}"/>
    <cellStyle name="Normal 2 3 6 3" xfId="806" xr:uid="{00000000-0005-0000-0000-00006F5B0000}"/>
    <cellStyle name="Normal 2 3 6 3 2" xfId="2216" xr:uid="{00000000-0005-0000-0000-0000705B0000}"/>
    <cellStyle name="Normal 2 3 6 3 2 2" xfId="4753" xr:uid="{00000000-0005-0000-0000-0000715B0000}"/>
    <cellStyle name="Normal 2 3 6 3 2 2 2" xfId="12899" xr:uid="{00000000-0005-0000-0000-0000725B0000}"/>
    <cellStyle name="Normal 2 3 6 3 2 2 2 2" xfId="29195" xr:uid="{00000000-0005-0000-0000-0000735B0000}"/>
    <cellStyle name="Normal 2 3 6 3 2 2 3" xfId="21049" xr:uid="{00000000-0005-0000-0000-0000745B0000}"/>
    <cellStyle name="Normal 2 3 6 3 2 3" xfId="7515" xr:uid="{00000000-0005-0000-0000-0000755B0000}"/>
    <cellStyle name="Normal 2 3 6 3 2 3 2" xfId="15661" xr:uid="{00000000-0005-0000-0000-0000765B0000}"/>
    <cellStyle name="Normal 2 3 6 3 2 3 2 2" xfId="31957" xr:uid="{00000000-0005-0000-0000-0000775B0000}"/>
    <cellStyle name="Normal 2 3 6 3 2 3 3" xfId="23811" xr:uid="{00000000-0005-0000-0000-0000785B0000}"/>
    <cellStyle name="Normal 2 3 6 3 2 4" xfId="10362" xr:uid="{00000000-0005-0000-0000-0000795B0000}"/>
    <cellStyle name="Normal 2 3 6 3 2 4 2" xfId="26658" xr:uid="{00000000-0005-0000-0000-00007A5B0000}"/>
    <cellStyle name="Normal 2 3 6 3 2 5" xfId="18512" xr:uid="{00000000-0005-0000-0000-00007B5B0000}"/>
    <cellStyle name="Normal 2 3 6 3 3" xfId="3535" xr:uid="{00000000-0005-0000-0000-00007C5B0000}"/>
    <cellStyle name="Normal 2 3 6 3 3 2" xfId="11681" xr:uid="{00000000-0005-0000-0000-00007D5B0000}"/>
    <cellStyle name="Normal 2 3 6 3 3 2 2" xfId="27977" xr:uid="{00000000-0005-0000-0000-00007E5B0000}"/>
    <cellStyle name="Normal 2 3 6 3 3 3" xfId="19831" xr:uid="{00000000-0005-0000-0000-00007F5B0000}"/>
    <cellStyle name="Normal 2 3 6 3 4" xfId="6105" xr:uid="{00000000-0005-0000-0000-0000805B0000}"/>
    <cellStyle name="Normal 2 3 6 3 4 2" xfId="14251" xr:uid="{00000000-0005-0000-0000-0000815B0000}"/>
    <cellStyle name="Normal 2 3 6 3 4 2 2" xfId="30547" xr:uid="{00000000-0005-0000-0000-0000825B0000}"/>
    <cellStyle name="Normal 2 3 6 3 4 3" xfId="22401" xr:uid="{00000000-0005-0000-0000-0000835B0000}"/>
    <cellStyle name="Normal 2 3 6 3 5" xfId="8952" xr:uid="{00000000-0005-0000-0000-0000845B0000}"/>
    <cellStyle name="Normal 2 3 6 3 5 2" xfId="25248" xr:uid="{00000000-0005-0000-0000-0000855B0000}"/>
    <cellStyle name="Normal 2 3 6 3 6" xfId="17102" xr:uid="{00000000-0005-0000-0000-0000865B0000}"/>
    <cellStyle name="Normal 2 3 6 4" xfId="1511" xr:uid="{00000000-0005-0000-0000-0000875B0000}"/>
    <cellStyle name="Normal 2 3 6 4 2" xfId="4144" xr:uid="{00000000-0005-0000-0000-0000885B0000}"/>
    <cellStyle name="Normal 2 3 6 4 2 2" xfId="12290" xr:uid="{00000000-0005-0000-0000-0000895B0000}"/>
    <cellStyle name="Normal 2 3 6 4 2 2 2" xfId="28586" xr:uid="{00000000-0005-0000-0000-00008A5B0000}"/>
    <cellStyle name="Normal 2 3 6 4 2 3" xfId="20440" xr:uid="{00000000-0005-0000-0000-00008B5B0000}"/>
    <cellStyle name="Normal 2 3 6 4 3" xfId="6810" xr:uid="{00000000-0005-0000-0000-00008C5B0000}"/>
    <cellStyle name="Normal 2 3 6 4 3 2" xfId="14956" xr:uid="{00000000-0005-0000-0000-00008D5B0000}"/>
    <cellStyle name="Normal 2 3 6 4 3 2 2" xfId="31252" xr:uid="{00000000-0005-0000-0000-00008E5B0000}"/>
    <cellStyle name="Normal 2 3 6 4 3 3" xfId="23106" xr:uid="{00000000-0005-0000-0000-00008F5B0000}"/>
    <cellStyle name="Normal 2 3 6 4 4" xfId="9657" xr:uid="{00000000-0005-0000-0000-0000905B0000}"/>
    <cellStyle name="Normal 2 3 6 4 4 2" xfId="25953" xr:uid="{00000000-0005-0000-0000-0000915B0000}"/>
    <cellStyle name="Normal 2 3 6 4 5" xfId="17807" xr:uid="{00000000-0005-0000-0000-0000925B0000}"/>
    <cellStyle name="Normal 2 3 6 5" xfId="2926" xr:uid="{00000000-0005-0000-0000-0000935B0000}"/>
    <cellStyle name="Normal 2 3 6 5 2" xfId="11072" xr:uid="{00000000-0005-0000-0000-0000945B0000}"/>
    <cellStyle name="Normal 2 3 6 5 2 2" xfId="27368" xr:uid="{00000000-0005-0000-0000-0000955B0000}"/>
    <cellStyle name="Normal 2 3 6 5 3" xfId="19222" xr:uid="{00000000-0005-0000-0000-0000965B0000}"/>
    <cellStyle name="Normal 2 3 6 6" xfId="5400" xr:uid="{00000000-0005-0000-0000-0000975B0000}"/>
    <cellStyle name="Normal 2 3 6 6 2" xfId="13546" xr:uid="{00000000-0005-0000-0000-0000985B0000}"/>
    <cellStyle name="Normal 2 3 6 6 2 2" xfId="29842" xr:uid="{00000000-0005-0000-0000-0000995B0000}"/>
    <cellStyle name="Normal 2 3 6 6 3" xfId="21696" xr:uid="{00000000-0005-0000-0000-00009A5B0000}"/>
    <cellStyle name="Normal 2 3 6 7" xfId="8247" xr:uid="{00000000-0005-0000-0000-00009B5B0000}"/>
    <cellStyle name="Normal 2 3 6 7 2" xfId="24543" xr:uid="{00000000-0005-0000-0000-00009C5B0000}"/>
    <cellStyle name="Normal 2 3 6 8" xfId="16397" xr:uid="{00000000-0005-0000-0000-00009D5B0000}"/>
    <cellStyle name="Normal 2 3 7" xfId="189" xr:uid="{00000000-0005-0000-0000-00009E5B0000}"/>
    <cellStyle name="Normal 2 3 7 2" xfId="533" xr:uid="{00000000-0005-0000-0000-00009F5B0000}"/>
    <cellStyle name="Normal 2 3 7 2 2" xfId="1239" xr:uid="{00000000-0005-0000-0000-0000A05B0000}"/>
    <cellStyle name="Normal 2 3 7 2 2 2" xfId="2649" xr:uid="{00000000-0005-0000-0000-0000A15B0000}"/>
    <cellStyle name="Normal 2 3 7 2 2 2 2" xfId="5123" xr:uid="{00000000-0005-0000-0000-0000A25B0000}"/>
    <cellStyle name="Normal 2 3 7 2 2 2 2 2" xfId="13269" xr:uid="{00000000-0005-0000-0000-0000A35B0000}"/>
    <cellStyle name="Normal 2 3 7 2 2 2 2 2 2" xfId="29565" xr:uid="{00000000-0005-0000-0000-0000A45B0000}"/>
    <cellStyle name="Normal 2 3 7 2 2 2 2 3" xfId="21419" xr:uid="{00000000-0005-0000-0000-0000A55B0000}"/>
    <cellStyle name="Normal 2 3 7 2 2 2 3" xfId="7948" xr:uid="{00000000-0005-0000-0000-0000A65B0000}"/>
    <cellStyle name="Normal 2 3 7 2 2 2 3 2" xfId="16094" xr:uid="{00000000-0005-0000-0000-0000A75B0000}"/>
    <cellStyle name="Normal 2 3 7 2 2 2 3 2 2" xfId="32390" xr:uid="{00000000-0005-0000-0000-0000A85B0000}"/>
    <cellStyle name="Normal 2 3 7 2 2 2 3 3" xfId="24244" xr:uid="{00000000-0005-0000-0000-0000A95B0000}"/>
    <cellStyle name="Normal 2 3 7 2 2 2 4" xfId="10795" xr:uid="{00000000-0005-0000-0000-0000AA5B0000}"/>
    <cellStyle name="Normal 2 3 7 2 2 2 4 2" xfId="27091" xr:uid="{00000000-0005-0000-0000-0000AB5B0000}"/>
    <cellStyle name="Normal 2 3 7 2 2 2 5" xfId="18945" xr:uid="{00000000-0005-0000-0000-0000AC5B0000}"/>
    <cellStyle name="Normal 2 3 7 2 2 3" xfId="3905" xr:uid="{00000000-0005-0000-0000-0000AD5B0000}"/>
    <cellStyle name="Normal 2 3 7 2 2 3 2" xfId="12051" xr:uid="{00000000-0005-0000-0000-0000AE5B0000}"/>
    <cellStyle name="Normal 2 3 7 2 2 3 2 2" xfId="28347" xr:uid="{00000000-0005-0000-0000-0000AF5B0000}"/>
    <cellStyle name="Normal 2 3 7 2 2 3 3" xfId="20201" xr:uid="{00000000-0005-0000-0000-0000B05B0000}"/>
    <cellStyle name="Normal 2 3 7 2 2 4" xfId="6538" xr:uid="{00000000-0005-0000-0000-0000B15B0000}"/>
    <cellStyle name="Normal 2 3 7 2 2 4 2" xfId="14684" xr:uid="{00000000-0005-0000-0000-0000B25B0000}"/>
    <cellStyle name="Normal 2 3 7 2 2 4 2 2" xfId="30980" xr:uid="{00000000-0005-0000-0000-0000B35B0000}"/>
    <cellStyle name="Normal 2 3 7 2 2 4 3" xfId="22834" xr:uid="{00000000-0005-0000-0000-0000B45B0000}"/>
    <cellStyle name="Normal 2 3 7 2 2 5" xfId="9385" xr:uid="{00000000-0005-0000-0000-0000B55B0000}"/>
    <cellStyle name="Normal 2 3 7 2 2 5 2" xfId="25681" xr:uid="{00000000-0005-0000-0000-0000B65B0000}"/>
    <cellStyle name="Normal 2 3 7 2 2 6" xfId="17535" xr:uid="{00000000-0005-0000-0000-0000B75B0000}"/>
    <cellStyle name="Normal 2 3 7 2 3" xfId="1944" xr:uid="{00000000-0005-0000-0000-0000B85B0000}"/>
    <cellStyle name="Normal 2 3 7 2 3 2" xfId="4514" xr:uid="{00000000-0005-0000-0000-0000B95B0000}"/>
    <cellStyle name="Normal 2 3 7 2 3 2 2" xfId="12660" xr:uid="{00000000-0005-0000-0000-0000BA5B0000}"/>
    <cellStyle name="Normal 2 3 7 2 3 2 2 2" xfId="28956" xr:uid="{00000000-0005-0000-0000-0000BB5B0000}"/>
    <cellStyle name="Normal 2 3 7 2 3 2 3" xfId="20810" xr:uid="{00000000-0005-0000-0000-0000BC5B0000}"/>
    <cellStyle name="Normal 2 3 7 2 3 3" xfId="7243" xr:uid="{00000000-0005-0000-0000-0000BD5B0000}"/>
    <cellStyle name="Normal 2 3 7 2 3 3 2" xfId="15389" xr:uid="{00000000-0005-0000-0000-0000BE5B0000}"/>
    <cellStyle name="Normal 2 3 7 2 3 3 2 2" xfId="31685" xr:uid="{00000000-0005-0000-0000-0000BF5B0000}"/>
    <cellStyle name="Normal 2 3 7 2 3 3 3" xfId="23539" xr:uid="{00000000-0005-0000-0000-0000C05B0000}"/>
    <cellStyle name="Normal 2 3 7 2 3 4" xfId="10090" xr:uid="{00000000-0005-0000-0000-0000C15B0000}"/>
    <cellStyle name="Normal 2 3 7 2 3 4 2" xfId="26386" xr:uid="{00000000-0005-0000-0000-0000C25B0000}"/>
    <cellStyle name="Normal 2 3 7 2 3 5" xfId="18240" xr:uid="{00000000-0005-0000-0000-0000C35B0000}"/>
    <cellStyle name="Normal 2 3 7 2 4" xfId="3296" xr:uid="{00000000-0005-0000-0000-0000C45B0000}"/>
    <cellStyle name="Normal 2 3 7 2 4 2" xfId="11442" xr:uid="{00000000-0005-0000-0000-0000C55B0000}"/>
    <cellStyle name="Normal 2 3 7 2 4 2 2" xfId="27738" xr:uid="{00000000-0005-0000-0000-0000C65B0000}"/>
    <cellStyle name="Normal 2 3 7 2 4 3" xfId="19592" xr:uid="{00000000-0005-0000-0000-0000C75B0000}"/>
    <cellStyle name="Normal 2 3 7 2 5" xfId="5833" xr:uid="{00000000-0005-0000-0000-0000C85B0000}"/>
    <cellStyle name="Normal 2 3 7 2 5 2" xfId="13979" xr:uid="{00000000-0005-0000-0000-0000C95B0000}"/>
    <cellStyle name="Normal 2 3 7 2 5 2 2" xfId="30275" xr:uid="{00000000-0005-0000-0000-0000CA5B0000}"/>
    <cellStyle name="Normal 2 3 7 2 5 3" xfId="22129" xr:uid="{00000000-0005-0000-0000-0000CB5B0000}"/>
    <cellStyle name="Normal 2 3 7 2 6" xfId="8680" xr:uid="{00000000-0005-0000-0000-0000CC5B0000}"/>
    <cellStyle name="Normal 2 3 7 2 6 2" xfId="24976" xr:uid="{00000000-0005-0000-0000-0000CD5B0000}"/>
    <cellStyle name="Normal 2 3 7 2 7" xfId="16830" xr:uid="{00000000-0005-0000-0000-0000CE5B0000}"/>
    <cellStyle name="Normal 2 3 7 3" xfId="895" xr:uid="{00000000-0005-0000-0000-0000CF5B0000}"/>
    <cellStyle name="Normal 2 3 7 3 2" xfId="2305" xr:uid="{00000000-0005-0000-0000-0000D05B0000}"/>
    <cellStyle name="Normal 2 3 7 3 2 2" xfId="4827" xr:uid="{00000000-0005-0000-0000-0000D15B0000}"/>
    <cellStyle name="Normal 2 3 7 3 2 2 2" xfId="12973" xr:uid="{00000000-0005-0000-0000-0000D25B0000}"/>
    <cellStyle name="Normal 2 3 7 3 2 2 2 2" xfId="29269" xr:uid="{00000000-0005-0000-0000-0000D35B0000}"/>
    <cellStyle name="Normal 2 3 7 3 2 2 3" xfId="21123" xr:uid="{00000000-0005-0000-0000-0000D45B0000}"/>
    <cellStyle name="Normal 2 3 7 3 2 3" xfId="7604" xr:uid="{00000000-0005-0000-0000-0000D55B0000}"/>
    <cellStyle name="Normal 2 3 7 3 2 3 2" xfId="15750" xr:uid="{00000000-0005-0000-0000-0000D65B0000}"/>
    <cellStyle name="Normal 2 3 7 3 2 3 2 2" xfId="32046" xr:uid="{00000000-0005-0000-0000-0000D75B0000}"/>
    <cellStyle name="Normal 2 3 7 3 2 3 3" xfId="23900" xr:uid="{00000000-0005-0000-0000-0000D85B0000}"/>
    <cellStyle name="Normal 2 3 7 3 2 4" xfId="10451" xr:uid="{00000000-0005-0000-0000-0000D95B0000}"/>
    <cellStyle name="Normal 2 3 7 3 2 4 2" xfId="26747" xr:uid="{00000000-0005-0000-0000-0000DA5B0000}"/>
    <cellStyle name="Normal 2 3 7 3 2 5" xfId="18601" xr:uid="{00000000-0005-0000-0000-0000DB5B0000}"/>
    <cellStyle name="Normal 2 3 7 3 3" xfId="3609" xr:uid="{00000000-0005-0000-0000-0000DC5B0000}"/>
    <cellStyle name="Normal 2 3 7 3 3 2" xfId="11755" xr:uid="{00000000-0005-0000-0000-0000DD5B0000}"/>
    <cellStyle name="Normal 2 3 7 3 3 2 2" xfId="28051" xr:uid="{00000000-0005-0000-0000-0000DE5B0000}"/>
    <cellStyle name="Normal 2 3 7 3 3 3" xfId="19905" xr:uid="{00000000-0005-0000-0000-0000DF5B0000}"/>
    <cellStyle name="Normal 2 3 7 3 4" xfId="6194" xr:uid="{00000000-0005-0000-0000-0000E05B0000}"/>
    <cellStyle name="Normal 2 3 7 3 4 2" xfId="14340" xr:uid="{00000000-0005-0000-0000-0000E15B0000}"/>
    <cellStyle name="Normal 2 3 7 3 4 2 2" xfId="30636" xr:uid="{00000000-0005-0000-0000-0000E25B0000}"/>
    <cellStyle name="Normal 2 3 7 3 4 3" xfId="22490" xr:uid="{00000000-0005-0000-0000-0000E35B0000}"/>
    <cellStyle name="Normal 2 3 7 3 5" xfId="9041" xr:uid="{00000000-0005-0000-0000-0000E45B0000}"/>
    <cellStyle name="Normal 2 3 7 3 5 2" xfId="25337" xr:uid="{00000000-0005-0000-0000-0000E55B0000}"/>
    <cellStyle name="Normal 2 3 7 3 6" xfId="17191" xr:uid="{00000000-0005-0000-0000-0000E65B0000}"/>
    <cellStyle name="Normal 2 3 7 4" xfId="1600" xr:uid="{00000000-0005-0000-0000-0000E75B0000}"/>
    <cellStyle name="Normal 2 3 7 4 2" xfId="4218" xr:uid="{00000000-0005-0000-0000-0000E85B0000}"/>
    <cellStyle name="Normal 2 3 7 4 2 2" xfId="12364" xr:uid="{00000000-0005-0000-0000-0000E95B0000}"/>
    <cellStyle name="Normal 2 3 7 4 2 2 2" xfId="28660" xr:uid="{00000000-0005-0000-0000-0000EA5B0000}"/>
    <cellStyle name="Normal 2 3 7 4 2 3" xfId="20514" xr:uid="{00000000-0005-0000-0000-0000EB5B0000}"/>
    <cellStyle name="Normal 2 3 7 4 3" xfId="6899" xr:uid="{00000000-0005-0000-0000-0000EC5B0000}"/>
    <cellStyle name="Normal 2 3 7 4 3 2" xfId="15045" xr:uid="{00000000-0005-0000-0000-0000ED5B0000}"/>
    <cellStyle name="Normal 2 3 7 4 3 2 2" xfId="31341" xr:uid="{00000000-0005-0000-0000-0000EE5B0000}"/>
    <cellStyle name="Normal 2 3 7 4 3 3" xfId="23195" xr:uid="{00000000-0005-0000-0000-0000EF5B0000}"/>
    <cellStyle name="Normal 2 3 7 4 4" xfId="9746" xr:uid="{00000000-0005-0000-0000-0000F05B0000}"/>
    <cellStyle name="Normal 2 3 7 4 4 2" xfId="26042" xr:uid="{00000000-0005-0000-0000-0000F15B0000}"/>
    <cellStyle name="Normal 2 3 7 4 5" xfId="17896" xr:uid="{00000000-0005-0000-0000-0000F25B0000}"/>
    <cellStyle name="Normal 2 3 7 5" xfId="3000" xr:uid="{00000000-0005-0000-0000-0000F35B0000}"/>
    <cellStyle name="Normal 2 3 7 5 2" xfId="11146" xr:uid="{00000000-0005-0000-0000-0000F45B0000}"/>
    <cellStyle name="Normal 2 3 7 5 2 2" xfId="27442" xr:uid="{00000000-0005-0000-0000-0000F55B0000}"/>
    <cellStyle name="Normal 2 3 7 5 3" xfId="19296" xr:uid="{00000000-0005-0000-0000-0000F65B0000}"/>
    <cellStyle name="Normal 2 3 7 6" xfId="5489" xr:uid="{00000000-0005-0000-0000-0000F75B0000}"/>
    <cellStyle name="Normal 2 3 7 6 2" xfId="13635" xr:uid="{00000000-0005-0000-0000-0000F85B0000}"/>
    <cellStyle name="Normal 2 3 7 6 2 2" xfId="29931" xr:uid="{00000000-0005-0000-0000-0000F95B0000}"/>
    <cellStyle name="Normal 2 3 7 6 3" xfId="21785" xr:uid="{00000000-0005-0000-0000-0000FA5B0000}"/>
    <cellStyle name="Normal 2 3 7 7" xfId="8336" xr:uid="{00000000-0005-0000-0000-0000FB5B0000}"/>
    <cellStyle name="Normal 2 3 7 7 2" xfId="24632" xr:uid="{00000000-0005-0000-0000-0000FC5B0000}"/>
    <cellStyle name="Normal 2 3 7 8" xfId="16486" xr:uid="{00000000-0005-0000-0000-0000FD5B0000}"/>
    <cellStyle name="Normal 2 3 8" xfId="264" xr:uid="{00000000-0005-0000-0000-0000FE5B0000}"/>
    <cellStyle name="Normal 2 3 8 2" xfId="608" xr:uid="{00000000-0005-0000-0000-0000FF5B0000}"/>
    <cellStyle name="Normal 2 3 8 2 2" xfId="1314" xr:uid="{00000000-0005-0000-0000-0000005C0000}"/>
    <cellStyle name="Normal 2 3 8 2 2 2" xfId="2724" xr:uid="{00000000-0005-0000-0000-0000015C0000}"/>
    <cellStyle name="Normal 2 3 8 2 2 2 2" xfId="5197" xr:uid="{00000000-0005-0000-0000-0000025C0000}"/>
    <cellStyle name="Normal 2 3 8 2 2 2 2 2" xfId="13343" xr:uid="{00000000-0005-0000-0000-0000035C0000}"/>
    <cellStyle name="Normal 2 3 8 2 2 2 2 2 2" xfId="29639" xr:uid="{00000000-0005-0000-0000-0000045C0000}"/>
    <cellStyle name="Normal 2 3 8 2 2 2 2 3" xfId="21493" xr:uid="{00000000-0005-0000-0000-0000055C0000}"/>
    <cellStyle name="Normal 2 3 8 2 2 2 3" xfId="8023" xr:uid="{00000000-0005-0000-0000-0000065C0000}"/>
    <cellStyle name="Normal 2 3 8 2 2 2 3 2" xfId="16169" xr:uid="{00000000-0005-0000-0000-0000075C0000}"/>
    <cellStyle name="Normal 2 3 8 2 2 2 3 2 2" xfId="32465" xr:uid="{00000000-0005-0000-0000-0000085C0000}"/>
    <cellStyle name="Normal 2 3 8 2 2 2 3 3" xfId="24319" xr:uid="{00000000-0005-0000-0000-0000095C0000}"/>
    <cellStyle name="Normal 2 3 8 2 2 2 4" xfId="10870" xr:uid="{00000000-0005-0000-0000-00000A5C0000}"/>
    <cellStyle name="Normal 2 3 8 2 2 2 4 2" xfId="27166" xr:uid="{00000000-0005-0000-0000-00000B5C0000}"/>
    <cellStyle name="Normal 2 3 8 2 2 2 5" xfId="19020" xr:uid="{00000000-0005-0000-0000-00000C5C0000}"/>
    <cellStyle name="Normal 2 3 8 2 2 3" xfId="3979" xr:uid="{00000000-0005-0000-0000-00000D5C0000}"/>
    <cellStyle name="Normal 2 3 8 2 2 3 2" xfId="12125" xr:uid="{00000000-0005-0000-0000-00000E5C0000}"/>
    <cellStyle name="Normal 2 3 8 2 2 3 2 2" xfId="28421" xr:uid="{00000000-0005-0000-0000-00000F5C0000}"/>
    <cellStyle name="Normal 2 3 8 2 2 3 3" xfId="20275" xr:uid="{00000000-0005-0000-0000-0000105C0000}"/>
    <cellStyle name="Normal 2 3 8 2 2 4" xfId="6613" xr:uid="{00000000-0005-0000-0000-0000115C0000}"/>
    <cellStyle name="Normal 2 3 8 2 2 4 2" xfId="14759" xr:uid="{00000000-0005-0000-0000-0000125C0000}"/>
    <cellStyle name="Normal 2 3 8 2 2 4 2 2" xfId="31055" xr:uid="{00000000-0005-0000-0000-0000135C0000}"/>
    <cellStyle name="Normal 2 3 8 2 2 4 3" xfId="22909" xr:uid="{00000000-0005-0000-0000-0000145C0000}"/>
    <cellStyle name="Normal 2 3 8 2 2 5" xfId="9460" xr:uid="{00000000-0005-0000-0000-0000155C0000}"/>
    <cellStyle name="Normal 2 3 8 2 2 5 2" xfId="25756" xr:uid="{00000000-0005-0000-0000-0000165C0000}"/>
    <cellStyle name="Normal 2 3 8 2 2 6" xfId="17610" xr:uid="{00000000-0005-0000-0000-0000175C0000}"/>
    <cellStyle name="Normal 2 3 8 2 3" xfId="2019" xr:uid="{00000000-0005-0000-0000-0000185C0000}"/>
    <cellStyle name="Normal 2 3 8 2 3 2" xfId="4588" xr:uid="{00000000-0005-0000-0000-0000195C0000}"/>
    <cellStyle name="Normal 2 3 8 2 3 2 2" xfId="12734" xr:uid="{00000000-0005-0000-0000-00001A5C0000}"/>
    <cellStyle name="Normal 2 3 8 2 3 2 2 2" xfId="29030" xr:uid="{00000000-0005-0000-0000-00001B5C0000}"/>
    <cellStyle name="Normal 2 3 8 2 3 2 3" xfId="20884" xr:uid="{00000000-0005-0000-0000-00001C5C0000}"/>
    <cellStyle name="Normal 2 3 8 2 3 3" xfId="7318" xr:uid="{00000000-0005-0000-0000-00001D5C0000}"/>
    <cellStyle name="Normal 2 3 8 2 3 3 2" xfId="15464" xr:uid="{00000000-0005-0000-0000-00001E5C0000}"/>
    <cellStyle name="Normal 2 3 8 2 3 3 2 2" xfId="31760" xr:uid="{00000000-0005-0000-0000-00001F5C0000}"/>
    <cellStyle name="Normal 2 3 8 2 3 3 3" xfId="23614" xr:uid="{00000000-0005-0000-0000-0000205C0000}"/>
    <cellStyle name="Normal 2 3 8 2 3 4" xfId="10165" xr:uid="{00000000-0005-0000-0000-0000215C0000}"/>
    <cellStyle name="Normal 2 3 8 2 3 4 2" xfId="26461" xr:uid="{00000000-0005-0000-0000-0000225C0000}"/>
    <cellStyle name="Normal 2 3 8 2 3 5" xfId="18315" xr:uid="{00000000-0005-0000-0000-0000235C0000}"/>
    <cellStyle name="Normal 2 3 8 2 4" xfId="3370" xr:uid="{00000000-0005-0000-0000-0000245C0000}"/>
    <cellStyle name="Normal 2 3 8 2 4 2" xfId="11516" xr:uid="{00000000-0005-0000-0000-0000255C0000}"/>
    <cellStyle name="Normal 2 3 8 2 4 2 2" xfId="27812" xr:uid="{00000000-0005-0000-0000-0000265C0000}"/>
    <cellStyle name="Normal 2 3 8 2 4 3" xfId="19666" xr:uid="{00000000-0005-0000-0000-0000275C0000}"/>
    <cellStyle name="Normal 2 3 8 2 5" xfId="5908" xr:uid="{00000000-0005-0000-0000-0000285C0000}"/>
    <cellStyle name="Normal 2 3 8 2 5 2" xfId="14054" xr:uid="{00000000-0005-0000-0000-0000295C0000}"/>
    <cellStyle name="Normal 2 3 8 2 5 2 2" xfId="30350" xr:uid="{00000000-0005-0000-0000-00002A5C0000}"/>
    <cellStyle name="Normal 2 3 8 2 5 3" xfId="22204" xr:uid="{00000000-0005-0000-0000-00002B5C0000}"/>
    <cellStyle name="Normal 2 3 8 2 6" xfId="8755" xr:uid="{00000000-0005-0000-0000-00002C5C0000}"/>
    <cellStyle name="Normal 2 3 8 2 6 2" xfId="25051" xr:uid="{00000000-0005-0000-0000-00002D5C0000}"/>
    <cellStyle name="Normal 2 3 8 2 7" xfId="16905" xr:uid="{00000000-0005-0000-0000-00002E5C0000}"/>
    <cellStyle name="Normal 2 3 8 3" xfId="970" xr:uid="{00000000-0005-0000-0000-00002F5C0000}"/>
    <cellStyle name="Normal 2 3 8 3 2" xfId="2380" xr:uid="{00000000-0005-0000-0000-0000305C0000}"/>
    <cellStyle name="Normal 2 3 8 3 2 2" xfId="4901" xr:uid="{00000000-0005-0000-0000-0000315C0000}"/>
    <cellStyle name="Normal 2 3 8 3 2 2 2" xfId="13047" xr:uid="{00000000-0005-0000-0000-0000325C0000}"/>
    <cellStyle name="Normal 2 3 8 3 2 2 2 2" xfId="29343" xr:uid="{00000000-0005-0000-0000-0000335C0000}"/>
    <cellStyle name="Normal 2 3 8 3 2 2 3" xfId="21197" xr:uid="{00000000-0005-0000-0000-0000345C0000}"/>
    <cellStyle name="Normal 2 3 8 3 2 3" xfId="7679" xr:uid="{00000000-0005-0000-0000-0000355C0000}"/>
    <cellStyle name="Normal 2 3 8 3 2 3 2" xfId="15825" xr:uid="{00000000-0005-0000-0000-0000365C0000}"/>
    <cellStyle name="Normal 2 3 8 3 2 3 2 2" xfId="32121" xr:uid="{00000000-0005-0000-0000-0000375C0000}"/>
    <cellStyle name="Normal 2 3 8 3 2 3 3" xfId="23975" xr:uid="{00000000-0005-0000-0000-0000385C0000}"/>
    <cellStyle name="Normal 2 3 8 3 2 4" xfId="10526" xr:uid="{00000000-0005-0000-0000-0000395C0000}"/>
    <cellStyle name="Normal 2 3 8 3 2 4 2" xfId="26822" xr:uid="{00000000-0005-0000-0000-00003A5C0000}"/>
    <cellStyle name="Normal 2 3 8 3 2 5" xfId="18676" xr:uid="{00000000-0005-0000-0000-00003B5C0000}"/>
    <cellStyle name="Normal 2 3 8 3 3" xfId="3683" xr:uid="{00000000-0005-0000-0000-00003C5C0000}"/>
    <cellStyle name="Normal 2 3 8 3 3 2" xfId="11829" xr:uid="{00000000-0005-0000-0000-00003D5C0000}"/>
    <cellStyle name="Normal 2 3 8 3 3 2 2" xfId="28125" xr:uid="{00000000-0005-0000-0000-00003E5C0000}"/>
    <cellStyle name="Normal 2 3 8 3 3 3" xfId="19979" xr:uid="{00000000-0005-0000-0000-00003F5C0000}"/>
    <cellStyle name="Normal 2 3 8 3 4" xfId="6269" xr:uid="{00000000-0005-0000-0000-0000405C0000}"/>
    <cellStyle name="Normal 2 3 8 3 4 2" xfId="14415" xr:uid="{00000000-0005-0000-0000-0000415C0000}"/>
    <cellStyle name="Normal 2 3 8 3 4 2 2" xfId="30711" xr:uid="{00000000-0005-0000-0000-0000425C0000}"/>
    <cellStyle name="Normal 2 3 8 3 4 3" xfId="22565" xr:uid="{00000000-0005-0000-0000-0000435C0000}"/>
    <cellStyle name="Normal 2 3 8 3 5" xfId="9116" xr:uid="{00000000-0005-0000-0000-0000445C0000}"/>
    <cellStyle name="Normal 2 3 8 3 5 2" xfId="25412" xr:uid="{00000000-0005-0000-0000-0000455C0000}"/>
    <cellStyle name="Normal 2 3 8 3 6" xfId="17266" xr:uid="{00000000-0005-0000-0000-0000465C0000}"/>
    <cellStyle name="Normal 2 3 8 4" xfId="1675" xr:uid="{00000000-0005-0000-0000-0000475C0000}"/>
    <cellStyle name="Normal 2 3 8 4 2" xfId="4292" xr:uid="{00000000-0005-0000-0000-0000485C0000}"/>
    <cellStyle name="Normal 2 3 8 4 2 2" xfId="12438" xr:uid="{00000000-0005-0000-0000-0000495C0000}"/>
    <cellStyle name="Normal 2 3 8 4 2 2 2" xfId="28734" xr:uid="{00000000-0005-0000-0000-00004A5C0000}"/>
    <cellStyle name="Normal 2 3 8 4 2 3" xfId="20588" xr:uid="{00000000-0005-0000-0000-00004B5C0000}"/>
    <cellStyle name="Normal 2 3 8 4 3" xfId="6974" xr:uid="{00000000-0005-0000-0000-00004C5C0000}"/>
    <cellStyle name="Normal 2 3 8 4 3 2" xfId="15120" xr:uid="{00000000-0005-0000-0000-00004D5C0000}"/>
    <cellStyle name="Normal 2 3 8 4 3 2 2" xfId="31416" xr:uid="{00000000-0005-0000-0000-00004E5C0000}"/>
    <cellStyle name="Normal 2 3 8 4 3 3" xfId="23270" xr:uid="{00000000-0005-0000-0000-00004F5C0000}"/>
    <cellStyle name="Normal 2 3 8 4 4" xfId="9821" xr:uid="{00000000-0005-0000-0000-0000505C0000}"/>
    <cellStyle name="Normal 2 3 8 4 4 2" xfId="26117" xr:uid="{00000000-0005-0000-0000-0000515C0000}"/>
    <cellStyle name="Normal 2 3 8 4 5" xfId="17971" xr:uid="{00000000-0005-0000-0000-0000525C0000}"/>
    <cellStyle name="Normal 2 3 8 5" xfId="3074" xr:uid="{00000000-0005-0000-0000-0000535C0000}"/>
    <cellStyle name="Normal 2 3 8 5 2" xfId="11220" xr:uid="{00000000-0005-0000-0000-0000545C0000}"/>
    <cellStyle name="Normal 2 3 8 5 2 2" xfId="27516" xr:uid="{00000000-0005-0000-0000-0000555C0000}"/>
    <cellStyle name="Normal 2 3 8 5 3" xfId="19370" xr:uid="{00000000-0005-0000-0000-0000565C0000}"/>
    <cellStyle name="Normal 2 3 8 6" xfId="5564" xr:uid="{00000000-0005-0000-0000-0000575C0000}"/>
    <cellStyle name="Normal 2 3 8 6 2" xfId="13710" xr:uid="{00000000-0005-0000-0000-0000585C0000}"/>
    <cellStyle name="Normal 2 3 8 6 2 2" xfId="30006" xr:uid="{00000000-0005-0000-0000-0000595C0000}"/>
    <cellStyle name="Normal 2 3 8 6 3" xfId="21860" xr:uid="{00000000-0005-0000-0000-00005A5C0000}"/>
    <cellStyle name="Normal 2 3 8 7" xfId="8411" xr:uid="{00000000-0005-0000-0000-00005B5C0000}"/>
    <cellStyle name="Normal 2 3 8 7 2" xfId="24707" xr:uid="{00000000-0005-0000-0000-00005C5C0000}"/>
    <cellStyle name="Normal 2 3 8 8" xfId="16561" xr:uid="{00000000-0005-0000-0000-00005D5C0000}"/>
    <cellStyle name="Normal 2 3 9" xfId="354" xr:uid="{00000000-0005-0000-0000-00005E5C0000}"/>
    <cellStyle name="Normal 2 3 9 2" xfId="1060" xr:uid="{00000000-0005-0000-0000-00005F5C0000}"/>
    <cellStyle name="Normal 2 3 9 2 2" xfId="2470" xr:uid="{00000000-0005-0000-0000-0000605C0000}"/>
    <cellStyle name="Normal 2 3 9 2 2 2" xfId="4975" xr:uid="{00000000-0005-0000-0000-0000615C0000}"/>
    <cellStyle name="Normal 2 3 9 2 2 2 2" xfId="13121" xr:uid="{00000000-0005-0000-0000-0000625C0000}"/>
    <cellStyle name="Normal 2 3 9 2 2 2 2 2" xfId="29417" xr:uid="{00000000-0005-0000-0000-0000635C0000}"/>
    <cellStyle name="Normal 2 3 9 2 2 2 3" xfId="21271" xr:uid="{00000000-0005-0000-0000-0000645C0000}"/>
    <cellStyle name="Normal 2 3 9 2 2 3" xfId="7769" xr:uid="{00000000-0005-0000-0000-0000655C0000}"/>
    <cellStyle name="Normal 2 3 9 2 2 3 2" xfId="15915" xr:uid="{00000000-0005-0000-0000-0000665C0000}"/>
    <cellStyle name="Normal 2 3 9 2 2 3 2 2" xfId="32211" xr:uid="{00000000-0005-0000-0000-0000675C0000}"/>
    <cellStyle name="Normal 2 3 9 2 2 3 3" xfId="24065" xr:uid="{00000000-0005-0000-0000-0000685C0000}"/>
    <cellStyle name="Normal 2 3 9 2 2 4" xfId="10616" xr:uid="{00000000-0005-0000-0000-0000695C0000}"/>
    <cellStyle name="Normal 2 3 9 2 2 4 2" xfId="26912" xr:uid="{00000000-0005-0000-0000-00006A5C0000}"/>
    <cellStyle name="Normal 2 3 9 2 2 5" xfId="18766" xr:uid="{00000000-0005-0000-0000-00006B5C0000}"/>
    <cellStyle name="Normal 2 3 9 2 3" xfId="3757" xr:uid="{00000000-0005-0000-0000-00006C5C0000}"/>
    <cellStyle name="Normal 2 3 9 2 3 2" xfId="11903" xr:uid="{00000000-0005-0000-0000-00006D5C0000}"/>
    <cellStyle name="Normal 2 3 9 2 3 2 2" xfId="28199" xr:uid="{00000000-0005-0000-0000-00006E5C0000}"/>
    <cellStyle name="Normal 2 3 9 2 3 3" xfId="20053" xr:uid="{00000000-0005-0000-0000-00006F5C0000}"/>
    <cellStyle name="Normal 2 3 9 2 4" xfId="6359" xr:uid="{00000000-0005-0000-0000-0000705C0000}"/>
    <cellStyle name="Normal 2 3 9 2 4 2" xfId="14505" xr:uid="{00000000-0005-0000-0000-0000715C0000}"/>
    <cellStyle name="Normal 2 3 9 2 4 2 2" xfId="30801" xr:uid="{00000000-0005-0000-0000-0000725C0000}"/>
    <cellStyle name="Normal 2 3 9 2 4 3" xfId="22655" xr:uid="{00000000-0005-0000-0000-0000735C0000}"/>
    <cellStyle name="Normal 2 3 9 2 5" xfId="9206" xr:uid="{00000000-0005-0000-0000-0000745C0000}"/>
    <cellStyle name="Normal 2 3 9 2 5 2" xfId="25502" xr:uid="{00000000-0005-0000-0000-0000755C0000}"/>
    <cellStyle name="Normal 2 3 9 2 6" xfId="17356" xr:uid="{00000000-0005-0000-0000-0000765C0000}"/>
    <cellStyle name="Normal 2 3 9 3" xfId="1765" xr:uid="{00000000-0005-0000-0000-0000775C0000}"/>
    <cellStyle name="Normal 2 3 9 3 2" xfId="4366" xr:uid="{00000000-0005-0000-0000-0000785C0000}"/>
    <cellStyle name="Normal 2 3 9 3 2 2" xfId="12512" xr:uid="{00000000-0005-0000-0000-0000795C0000}"/>
    <cellStyle name="Normal 2 3 9 3 2 2 2" xfId="28808" xr:uid="{00000000-0005-0000-0000-00007A5C0000}"/>
    <cellStyle name="Normal 2 3 9 3 2 3" xfId="20662" xr:uid="{00000000-0005-0000-0000-00007B5C0000}"/>
    <cellStyle name="Normal 2 3 9 3 3" xfId="7064" xr:uid="{00000000-0005-0000-0000-00007C5C0000}"/>
    <cellStyle name="Normal 2 3 9 3 3 2" xfId="15210" xr:uid="{00000000-0005-0000-0000-00007D5C0000}"/>
    <cellStyle name="Normal 2 3 9 3 3 2 2" xfId="31506" xr:uid="{00000000-0005-0000-0000-00007E5C0000}"/>
    <cellStyle name="Normal 2 3 9 3 3 3" xfId="23360" xr:uid="{00000000-0005-0000-0000-00007F5C0000}"/>
    <cellStyle name="Normal 2 3 9 3 4" xfId="9911" xr:uid="{00000000-0005-0000-0000-0000805C0000}"/>
    <cellStyle name="Normal 2 3 9 3 4 2" xfId="26207" xr:uid="{00000000-0005-0000-0000-0000815C0000}"/>
    <cellStyle name="Normal 2 3 9 3 5" xfId="18061" xr:uid="{00000000-0005-0000-0000-0000825C0000}"/>
    <cellStyle name="Normal 2 3 9 4" xfId="3148" xr:uid="{00000000-0005-0000-0000-0000835C0000}"/>
    <cellStyle name="Normal 2 3 9 4 2" xfId="11294" xr:uid="{00000000-0005-0000-0000-0000845C0000}"/>
    <cellStyle name="Normal 2 3 9 4 2 2" xfId="27590" xr:uid="{00000000-0005-0000-0000-0000855C0000}"/>
    <cellStyle name="Normal 2 3 9 4 3" xfId="19444" xr:uid="{00000000-0005-0000-0000-0000865C0000}"/>
    <cellStyle name="Normal 2 3 9 5" xfId="5654" xr:uid="{00000000-0005-0000-0000-0000875C0000}"/>
    <cellStyle name="Normal 2 3 9 5 2" xfId="13800" xr:uid="{00000000-0005-0000-0000-0000885C0000}"/>
    <cellStyle name="Normal 2 3 9 5 2 2" xfId="30096" xr:uid="{00000000-0005-0000-0000-0000895C0000}"/>
    <cellStyle name="Normal 2 3 9 5 3" xfId="21950" xr:uid="{00000000-0005-0000-0000-00008A5C0000}"/>
    <cellStyle name="Normal 2 3 9 6" xfId="8501" xr:uid="{00000000-0005-0000-0000-00008B5C0000}"/>
    <cellStyle name="Normal 2 3 9 6 2" xfId="24797" xr:uid="{00000000-0005-0000-0000-00008C5C0000}"/>
    <cellStyle name="Normal 2 3 9 7" xfId="16651" xr:uid="{00000000-0005-0000-0000-00008D5C0000}"/>
    <cellStyle name="Normal 2 4" xfId="9" xr:uid="{00000000-0005-0000-0000-00008E5C0000}"/>
    <cellStyle name="Normal 2 4 10" xfId="1422" xr:uid="{00000000-0005-0000-0000-00008F5C0000}"/>
    <cellStyle name="Normal 2 4 10 2" xfId="4071" xr:uid="{00000000-0005-0000-0000-0000905C0000}"/>
    <cellStyle name="Normal 2 4 10 2 2" xfId="12217" xr:uid="{00000000-0005-0000-0000-0000915C0000}"/>
    <cellStyle name="Normal 2 4 10 2 2 2" xfId="28513" xr:uid="{00000000-0005-0000-0000-0000925C0000}"/>
    <cellStyle name="Normal 2 4 10 2 3" xfId="20367" xr:uid="{00000000-0005-0000-0000-0000935C0000}"/>
    <cellStyle name="Normal 2 4 10 3" xfId="6721" xr:uid="{00000000-0005-0000-0000-0000945C0000}"/>
    <cellStyle name="Normal 2 4 10 3 2" xfId="14867" xr:uid="{00000000-0005-0000-0000-0000955C0000}"/>
    <cellStyle name="Normal 2 4 10 3 2 2" xfId="31163" xr:uid="{00000000-0005-0000-0000-0000965C0000}"/>
    <cellStyle name="Normal 2 4 10 3 3" xfId="23017" xr:uid="{00000000-0005-0000-0000-0000975C0000}"/>
    <cellStyle name="Normal 2 4 10 4" xfId="9568" xr:uid="{00000000-0005-0000-0000-0000985C0000}"/>
    <cellStyle name="Normal 2 4 10 4 2" xfId="25864" xr:uid="{00000000-0005-0000-0000-0000995C0000}"/>
    <cellStyle name="Normal 2 4 10 5" xfId="17718" xr:uid="{00000000-0005-0000-0000-00009A5C0000}"/>
    <cellStyle name="Normal 2 4 11" xfId="2853" xr:uid="{00000000-0005-0000-0000-00009B5C0000}"/>
    <cellStyle name="Normal 2 4 11 2" xfId="10999" xr:uid="{00000000-0005-0000-0000-00009C5C0000}"/>
    <cellStyle name="Normal 2 4 11 2 2" xfId="27295" xr:uid="{00000000-0005-0000-0000-00009D5C0000}"/>
    <cellStyle name="Normal 2 4 11 3" xfId="19149" xr:uid="{00000000-0005-0000-0000-00009E5C0000}"/>
    <cellStyle name="Normal 2 4 12" xfId="5311" xr:uid="{00000000-0005-0000-0000-00009F5C0000}"/>
    <cellStyle name="Normal 2 4 12 2" xfId="13457" xr:uid="{00000000-0005-0000-0000-0000A05C0000}"/>
    <cellStyle name="Normal 2 4 12 2 2" xfId="29753" xr:uid="{00000000-0005-0000-0000-0000A15C0000}"/>
    <cellStyle name="Normal 2 4 12 3" xfId="21607" xr:uid="{00000000-0005-0000-0000-0000A25C0000}"/>
    <cellStyle name="Normal 2 4 13" xfId="8158" xr:uid="{00000000-0005-0000-0000-0000A35C0000}"/>
    <cellStyle name="Normal 2 4 13 2" xfId="24454" xr:uid="{00000000-0005-0000-0000-0000A45C0000}"/>
    <cellStyle name="Normal 2 4 14" xfId="16308" xr:uid="{00000000-0005-0000-0000-0000A55C0000}"/>
    <cellStyle name="Normal 2 4 2" xfId="22" xr:uid="{00000000-0005-0000-0000-0000A65C0000}"/>
    <cellStyle name="Normal 2 4 2 10" xfId="2862" xr:uid="{00000000-0005-0000-0000-0000A75C0000}"/>
    <cellStyle name="Normal 2 4 2 10 2" xfId="11008" xr:uid="{00000000-0005-0000-0000-0000A85C0000}"/>
    <cellStyle name="Normal 2 4 2 10 2 2" xfId="27304" xr:uid="{00000000-0005-0000-0000-0000A95C0000}"/>
    <cellStyle name="Normal 2 4 2 10 3" xfId="19158" xr:uid="{00000000-0005-0000-0000-0000AA5C0000}"/>
    <cellStyle name="Normal 2 4 2 11" xfId="5322" xr:uid="{00000000-0005-0000-0000-0000AB5C0000}"/>
    <cellStyle name="Normal 2 4 2 11 2" xfId="13468" xr:uid="{00000000-0005-0000-0000-0000AC5C0000}"/>
    <cellStyle name="Normal 2 4 2 11 2 2" xfId="29764" xr:uid="{00000000-0005-0000-0000-0000AD5C0000}"/>
    <cellStyle name="Normal 2 4 2 11 3" xfId="21618" xr:uid="{00000000-0005-0000-0000-0000AE5C0000}"/>
    <cellStyle name="Normal 2 4 2 12" xfId="8169" xr:uid="{00000000-0005-0000-0000-0000AF5C0000}"/>
    <cellStyle name="Normal 2 4 2 12 2" xfId="24465" xr:uid="{00000000-0005-0000-0000-0000B05C0000}"/>
    <cellStyle name="Normal 2 4 2 13" xfId="16319" xr:uid="{00000000-0005-0000-0000-0000B15C0000}"/>
    <cellStyle name="Normal 2 4 2 2" xfId="44" xr:uid="{00000000-0005-0000-0000-0000B25C0000}"/>
    <cellStyle name="Normal 2 4 2 2 10" xfId="5344" xr:uid="{00000000-0005-0000-0000-0000B35C0000}"/>
    <cellStyle name="Normal 2 4 2 2 10 2" xfId="13490" xr:uid="{00000000-0005-0000-0000-0000B45C0000}"/>
    <cellStyle name="Normal 2 4 2 2 10 2 2" xfId="29786" xr:uid="{00000000-0005-0000-0000-0000B55C0000}"/>
    <cellStyle name="Normal 2 4 2 2 10 3" xfId="21640" xr:uid="{00000000-0005-0000-0000-0000B65C0000}"/>
    <cellStyle name="Normal 2 4 2 2 11" xfId="8191" xr:uid="{00000000-0005-0000-0000-0000B75C0000}"/>
    <cellStyle name="Normal 2 4 2 2 11 2" xfId="24487" xr:uid="{00000000-0005-0000-0000-0000B85C0000}"/>
    <cellStyle name="Normal 2 4 2 2 12" xfId="16341" xr:uid="{00000000-0005-0000-0000-0000B95C0000}"/>
    <cellStyle name="Normal 2 4 2 2 2" xfId="88" xr:uid="{00000000-0005-0000-0000-0000BA5C0000}"/>
    <cellStyle name="Normal 2 4 2 2 2 10" xfId="8235" xr:uid="{00000000-0005-0000-0000-0000BB5C0000}"/>
    <cellStyle name="Normal 2 4 2 2 2 10 2" xfId="24531" xr:uid="{00000000-0005-0000-0000-0000BC5C0000}"/>
    <cellStyle name="Normal 2 4 2 2 2 11" xfId="16385" xr:uid="{00000000-0005-0000-0000-0000BD5C0000}"/>
    <cellStyle name="Normal 2 4 2 2 2 2" xfId="178" xr:uid="{00000000-0005-0000-0000-0000BE5C0000}"/>
    <cellStyle name="Normal 2 4 2 2 2 2 2" xfId="522" xr:uid="{00000000-0005-0000-0000-0000BF5C0000}"/>
    <cellStyle name="Normal 2 4 2 2 2 2 2 2" xfId="1228" xr:uid="{00000000-0005-0000-0000-0000C05C0000}"/>
    <cellStyle name="Normal 2 4 2 2 2 2 2 2 2" xfId="2638" xr:uid="{00000000-0005-0000-0000-0000C15C0000}"/>
    <cellStyle name="Normal 2 4 2 2 2 2 2 2 2 2" xfId="5113" xr:uid="{00000000-0005-0000-0000-0000C25C0000}"/>
    <cellStyle name="Normal 2 4 2 2 2 2 2 2 2 2 2" xfId="13259" xr:uid="{00000000-0005-0000-0000-0000C35C0000}"/>
    <cellStyle name="Normal 2 4 2 2 2 2 2 2 2 2 2 2" xfId="29555" xr:uid="{00000000-0005-0000-0000-0000C45C0000}"/>
    <cellStyle name="Normal 2 4 2 2 2 2 2 2 2 2 3" xfId="21409" xr:uid="{00000000-0005-0000-0000-0000C55C0000}"/>
    <cellStyle name="Normal 2 4 2 2 2 2 2 2 2 3" xfId="7937" xr:uid="{00000000-0005-0000-0000-0000C65C0000}"/>
    <cellStyle name="Normal 2 4 2 2 2 2 2 2 2 3 2" xfId="16083" xr:uid="{00000000-0005-0000-0000-0000C75C0000}"/>
    <cellStyle name="Normal 2 4 2 2 2 2 2 2 2 3 2 2" xfId="32379" xr:uid="{00000000-0005-0000-0000-0000C85C0000}"/>
    <cellStyle name="Normal 2 4 2 2 2 2 2 2 2 3 3" xfId="24233" xr:uid="{00000000-0005-0000-0000-0000C95C0000}"/>
    <cellStyle name="Normal 2 4 2 2 2 2 2 2 2 4" xfId="10784" xr:uid="{00000000-0005-0000-0000-0000CA5C0000}"/>
    <cellStyle name="Normal 2 4 2 2 2 2 2 2 2 4 2" xfId="27080" xr:uid="{00000000-0005-0000-0000-0000CB5C0000}"/>
    <cellStyle name="Normal 2 4 2 2 2 2 2 2 2 5" xfId="18934" xr:uid="{00000000-0005-0000-0000-0000CC5C0000}"/>
    <cellStyle name="Normal 2 4 2 2 2 2 2 2 3" xfId="3895" xr:uid="{00000000-0005-0000-0000-0000CD5C0000}"/>
    <cellStyle name="Normal 2 4 2 2 2 2 2 2 3 2" xfId="12041" xr:uid="{00000000-0005-0000-0000-0000CE5C0000}"/>
    <cellStyle name="Normal 2 4 2 2 2 2 2 2 3 2 2" xfId="28337" xr:uid="{00000000-0005-0000-0000-0000CF5C0000}"/>
    <cellStyle name="Normal 2 4 2 2 2 2 2 2 3 3" xfId="20191" xr:uid="{00000000-0005-0000-0000-0000D05C0000}"/>
    <cellStyle name="Normal 2 4 2 2 2 2 2 2 4" xfId="6527" xr:uid="{00000000-0005-0000-0000-0000D15C0000}"/>
    <cellStyle name="Normal 2 4 2 2 2 2 2 2 4 2" xfId="14673" xr:uid="{00000000-0005-0000-0000-0000D25C0000}"/>
    <cellStyle name="Normal 2 4 2 2 2 2 2 2 4 2 2" xfId="30969" xr:uid="{00000000-0005-0000-0000-0000D35C0000}"/>
    <cellStyle name="Normal 2 4 2 2 2 2 2 2 4 3" xfId="22823" xr:uid="{00000000-0005-0000-0000-0000D45C0000}"/>
    <cellStyle name="Normal 2 4 2 2 2 2 2 2 5" xfId="9374" xr:uid="{00000000-0005-0000-0000-0000D55C0000}"/>
    <cellStyle name="Normal 2 4 2 2 2 2 2 2 5 2" xfId="25670" xr:uid="{00000000-0005-0000-0000-0000D65C0000}"/>
    <cellStyle name="Normal 2 4 2 2 2 2 2 2 6" xfId="17524" xr:uid="{00000000-0005-0000-0000-0000D75C0000}"/>
    <cellStyle name="Normal 2 4 2 2 2 2 2 3" xfId="1933" xr:uid="{00000000-0005-0000-0000-0000D85C0000}"/>
    <cellStyle name="Normal 2 4 2 2 2 2 2 3 2" xfId="4504" xr:uid="{00000000-0005-0000-0000-0000D95C0000}"/>
    <cellStyle name="Normal 2 4 2 2 2 2 2 3 2 2" xfId="12650" xr:uid="{00000000-0005-0000-0000-0000DA5C0000}"/>
    <cellStyle name="Normal 2 4 2 2 2 2 2 3 2 2 2" xfId="28946" xr:uid="{00000000-0005-0000-0000-0000DB5C0000}"/>
    <cellStyle name="Normal 2 4 2 2 2 2 2 3 2 3" xfId="20800" xr:uid="{00000000-0005-0000-0000-0000DC5C0000}"/>
    <cellStyle name="Normal 2 4 2 2 2 2 2 3 3" xfId="7232" xr:uid="{00000000-0005-0000-0000-0000DD5C0000}"/>
    <cellStyle name="Normal 2 4 2 2 2 2 2 3 3 2" xfId="15378" xr:uid="{00000000-0005-0000-0000-0000DE5C0000}"/>
    <cellStyle name="Normal 2 4 2 2 2 2 2 3 3 2 2" xfId="31674" xr:uid="{00000000-0005-0000-0000-0000DF5C0000}"/>
    <cellStyle name="Normal 2 4 2 2 2 2 2 3 3 3" xfId="23528" xr:uid="{00000000-0005-0000-0000-0000E05C0000}"/>
    <cellStyle name="Normal 2 4 2 2 2 2 2 3 4" xfId="10079" xr:uid="{00000000-0005-0000-0000-0000E15C0000}"/>
    <cellStyle name="Normal 2 4 2 2 2 2 2 3 4 2" xfId="26375" xr:uid="{00000000-0005-0000-0000-0000E25C0000}"/>
    <cellStyle name="Normal 2 4 2 2 2 2 2 3 5" xfId="18229" xr:uid="{00000000-0005-0000-0000-0000E35C0000}"/>
    <cellStyle name="Normal 2 4 2 2 2 2 2 4" xfId="3286" xr:uid="{00000000-0005-0000-0000-0000E45C0000}"/>
    <cellStyle name="Normal 2 4 2 2 2 2 2 4 2" xfId="11432" xr:uid="{00000000-0005-0000-0000-0000E55C0000}"/>
    <cellStyle name="Normal 2 4 2 2 2 2 2 4 2 2" xfId="27728" xr:uid="{00000000-0005-0000-0000-0000E65C0000}"/>
    <cellStyle name="Normal 2 4 2 2 2 2 2 4 3" xfId="19582" xr:uid="{00000000-0005-0000-0000-0000E75C0000}"/>
    <cellStyle name="Normal 2 4 2 2 2 2 2 5" xfId="5822" xr:uid="{00000000-0005-0000-0000-0000E85C0000}"/>
    <cellStyle name="Normal 2 4 2 2 2 2 2 5 2" xfId="13968" xr:uid="{00000000-0005-0000-0000-0000E95C0000}"/>
    <cellStyle name="Normal 2 4 2 2 2 2 2 5 2 2" xfId="30264" xr:uid="{00000000-0005-0000-0000-0000EA5C0000}"/>
    <cellStyle name="Normal 2 4 2 2 2 2 2 5 3" xfId="22118" xr:uid="{00000000-0005-0000-0000-0000EB5C0000}"/>
    <cellStyle name="Normal 2 4 2 2 2 2 2 6" xfId="8669" xr:uid="{00000000-0005-0000-0000-0000EC5C0000}"/>
    <cellStyle name="Normal 2 4 2 2 2 2 2 6 2" xfId="24965" xr:uid="{00000000-0005-0000-0000-0000ED5C0000}"/>
    <cellStyle name="Normal 2 4 2 2 2 2 2 7" xfId="16819" xr:uid="{00000000-0005-0000-0000-0000EE5C0000}"/>
    <cellStyle name="Normal 2 4 2 2 2 2 3" xfId="884" xr:uid="{00000000-0005-0000-0000-0000EF5C0000}"/>
    <cellStyle name="Normal 2 4 2 2 2 2 3 2" xfId="2294" xr:uid="{00000000-0005-0000-0000-0000F05C0000}"/>
    <cellStyle name="Normal 2 4 2 2 2 2 3 2 2" xfId="4817" xr:uid="{00000000-0005-0000-0000-0000F15C0000}"/>
    <cellStyle name="Normal 2 4 2 2 2 2 3 2 2 2" xfId="12963" xr:uid="{00000000-0005-0000-0000-0000F25C0000}"/>
    <cellStyle name="Normal 2 4 2 2 2 2 3 2 2 2 2" xfId="29259" xr:uid="{00000000-0005-0000-0000-0000F35C0000}"/>
    <cellStyle name="Normal 2 4 2 2 2 2 3 2 2 3" xfId="21113" xr:uid="{00000000-0005-0000-0000-0000F45C0000}"/>
    <cellStyle name="Normal 2 4 2 2 2 2 3 2 3" xfId="7593" xr:uid="{00000000-0005-0000-0000-0000F55C0000}"/>
    <cellStyle name="Normal 2 4 2 2 2 2 3 2 3 2" xfId="15739" xr:uid="{00000000-0005-0000-0000-0000F65C0000}"/>
    <cellStyle name="Normal 2 4 2 2 2 2 3 2 3 2 2" xfId="32035" xr:uid="{00000000-0005-0000-0000-0000F75C0000}"/>
    <cellStyle name="Normal 2 4 2 2 2 2 3 2 3 3" xfId="23889" xr:uid="{00000000-0005-0000-0000-0000F85C0000}"/>
    <cellStyle name="Normal 2 4 2 2 2 2 3 2 4" xfId="10440" xr:uid="{00000000-0005-0000-0000-0000F95C0000}"/>
    <cellStyle name="Normal 2 4 2 2 2 2 3 2 4 2" xfId="26736" xr:uid="{00000000-0005-0000-0000-0000FA5C0000}"/>
    <cellStyle name="Normal 2 4 2 2 2 2 3 2 5" xfId="18590" xr:uid="{00000000-0005-0000-0000-0000FB5C0000}"/>
    <cellStyle name="Normal 2 4 2 2 2 2 3 3" xfId="3599" xr:uid="{00000000-0005-0000-0000-0000FC5C0000}"/>
    <cellStyle name="Normal 2 4 2 2 2 2 3 3 2" xfId="11745" xr:uid="{00000000-0005-0000-0000-0000FD5C0000}"/>
    <cellStyle name="Normal 2 4 2 2 2 2 3 3 2 2" xfId="28041" xr:uid="{00000000-0005-0000-0000-0000FE5C0000}"/>
    <cellStyle name="Normal 2 4 2 2 2 2 3 3 3" xfId="19895" xr:uid="{00000000-0005-0000-0000-0000FF5C0000}"/>
    <cellStyle name="Normal 2 4 2 2 2 2 3 4" xfId="6183" xr:uid="{00000000-0005-0000-0000-0000005D0000}"/>
    <cellStyle name="Normal 2 4 2 2 2 2 3 4 2" xfId="14329" xr:uid="{00000000-0005-0000-0000-0000015D0000}"/>
    <cellStyle name="Normal 2 4 2 2 2 2 3 4 2 2" xfId="30625" xr:uid="{00000000-0005-0000-0000-0000025D0000}"/>
    <cellStyle name="Normal 2 4 2 2 2 2 3 4 3" xfId="22479" xr:uid="{00000000-0005-0000-0000-0000035D0000}"/>
    <cellStyle name="Normal 2 4 2 2 2 2 3 5" xfId="9030" xr:uid="{00000000-0005-0000-0000-0000045D0000}"/>
    <cellStyle name="Normal 2 4 2 2 2 2 3 5 2" xfId="25326" xr:uid="{00000000-0005-0000-0000-0000055D0000}"/>
    <cellStyle name="Normal 2 4 2 2 2 2 3 6" xfId="17180" xr:uid="{00000000-0005-0000-0000-0000065D0000}"/>
    <cellStyle name="Normal 2 4 2 2 2 2 4" xfId="1589" xr:uid="{00000000-0005-0000-0000-0000075D0000}"/>
    <cellStyle name="Normal 2 4 2 2 2 2 4 2" xfId="4208" xr:uid="{00000000-0005-0000-0000-0000085D0000}"/>
    <cellStyle name="Normal 2 4 2 2 2 2 4 2 2" xfId="12354" xr:uid="{00000000-0005-0000-0000-0000095D0000}"/>
    <cellStyle name="Normal 2 4 2 2 2 2 4 2 2 2" xfId="28650" xr:uid="{00000000-0005-0000-0000-00000A5D0000}"/>
    <cellStyle name="Normal 2 4 2 2 2 2 4 2 3" xfId="20504" xr:uid="{00000000-0005-0000-0000-00000B5D0000}"/>
    <cellStyle name="Normal 2 4 2 2 2 2 4 3" xfId="6888" xr:uid="{00000000-0005-0000-0000-00000C5D0000}"/>
    <cellStyle name="Normal 2 4 2 2 2 2 4 3 2" xfId="15034" xr:uid="{00000000-0005-0000-0000-00000D5D0000}"/>
    <cellStyle name="Normal 2 4 2 2 2 2 4 3 2 2" xfId="31330" xr:uid="{00000000-0005-0000-0000-00000E5D0000}"/>
    <cellStyle name="Normal 2 4 2 2 2 2 4 3 3" xfId="23184" xr:uid="{00000000-0005-0000-0000-00000F5D0000}"/>
    <cellStyle name="Normal 2 4 2 2 2 2 4 4" xfId="9735" xr:uid="{00000000-0005-0000-0000-0000105D0000}"/>
    <cellStyle name="Normal 2 4 2 2 2 2 4 4 2" xfId="26031" xr:uid="{00000000-0005-0000-0000-0000115D0000}"/>
    <cellStyle name="Normal 2 4 2 2 2 2 4 5" xfId="17885" xr:uid="{00000000-0005-0000-0000-0000125D0000}"/>
    <cellStyle name="Normal 2 4 2 2 2 2 5" xfId="2990" xr:uid="{00000000-0005-0000-0000-0000135D0000}"/>
    <cellStyle name="Normal 2 4 2 2 2 2 5 2" xfId="11136" xr:uid="{00000000-0005-0000-0000-0000145D0000}"/>
    <cellStyle name="Normal 2 4 2 2 2 2 5 2 2" xfId="27432" xr:uid="{00000000-0005-0000-0000-0000155D0000}"/>
    <cellStyle name="Normal 2 4 2 2 2 2 5 3" xfId="19286" xr:uid="{00000000-0005-0000-0000-0000165D0000}"/>
    <cellStyle name="Normal 2 4 2 2 2 2 6" xfId="5478" xr:uid="{00000000-0005-0000-0000-0000175D0000}"/>
    <cellStyle name="Normal 2 4 2 2 2 2 6 2" xfId="13624" xr:uid="{00000000-0005-0000-0000-0000185D0000}"/>
    <cellStyle name="Normal 2 4 2 2 2 2 6 2 2" xfId="29920" xr:uid="{00000000-0005-0000-0000-0000195D0000}"/>
    <cellStyle name="Normal 2 4 2 2 2 2 6 3" xfId="21774" xr:uid="{00000000-0005-0000-0000-00001A5D0000}"/>
    <cellStyle name="Normal 2 4 2 2 2 2 7" xfId="8325" xr:uid="{00000000-0005-0000-0000-00001B5D0000}"/>
    <cellStyle name="Normal 2 4 2 2 2 2 7 2" xfId="24621" xr:uid="{00000000-0005-0000-0000-00001C5D0000}"/>
    <cellStyle name="Normal 2 4 2 2 2 2 8" xfId="16475" xr:uid="{00000000-0005-0000-0000-00001D5D0000}"/>
    <cellStyle name="Normal 2 4 2 2 2 3" xfId="253" xr:uid="{00000000-0005-0000-0000-00001E5D0000}"/>
    <cellStyle name="Normal 2 4 2 2 2 3 2" xfId="597" xr:uid="{00000000-0005-0000-0000-00001F5D0000}"/>
    <cellStyle name="Normal 2 4 2 2 2 3 2 2" xfId="1303" xr:uid="{00000000-0005-0000-0000-0000205D0000}"/>
    <cellStyle name="Normal 2 4 2 2 2 3 2 2 2" xfId="2713" xr:uid="{00000000-0005-0000-0000-0000215D0000}"/>
    <cellStyle name="Normal 2 4 2 2 2 3 2 2 2 2" xfId="5187" xr:uid="{00000000-0005-0000-0000-0000225D0000}"/>
    <cellStyle name="Normal 2 4 2 2 2 3 2 2 2 2 2" xfId="13333" xr:uid="{00000000-0005-0000-0000-0000235D0000}"/>
    <cellStyle name="Normal 2 4 2 2 2 3 2 2 2 2 2 2" xfId="29629" xr:uid="{00000000-0005-0000-0000-0000245D0000}"/>
    <cellStyle name="Normal 2 4 2 2 2 3 2 2 2 2 3" xfId="21483" xr:uid="{00000000-0005-0000-0000-0000255D0000}"/>
    <cellStyle name="Normal 2 4 2 2 2 3 2 2 2 3" xfId="8012" xr:uid="{00000000-0005-0000-0000-0000265D0000}"/>
    <cellStyle name="Normal 2 4 2 2 2 3 2 2 2 3 2" xfId="16158" xr:uid="{00000000-0005-0000-0000-0000275D0000}"/>
    <cellStyle name="Normal 2 4 2 2 2 3 2 2 2 3 2 2" xfId="32454" xr:uid="{00000000-0005-0000-0000-0000285D0000}"/>
    <cellStyle name="Normal 2 4 2 2 2 3 2 2 2 3 3" xfId="24308" xr:uid="{00000000-0005-0000-0000-0000295D0000}"/>
    <cellStyle name="Normal 2 4 2 2 2 3 2 2 2 4" xfId="10859" xr:uid="{00000000-0005-0000-0000-00002A5D0000}"/>
    <cellStyle name="Normal 2 4 2 2 2 3 2 2 2 4 2" xfId="27155" xr:uid="{00000000-0005-0000-0000-00002B5D0000}"/>
    <cellStyle name="Normal 2 4 2 2 2 3 2 2 2 5" xfId="19009" xr:uid="{00000000-0005-0000-0000-00002C5D0000}"/>
    <cellStyle name="Normal 2 4 2 2 2 3 2 2 3" xfId="3969" xr:uid="{00000000-0005-0000-0000-00002D5D0000}"/>
    <cellStyle name="Normal 2 4 2 2 2 3 2 2 3 2" xfId="12115" xr:uid="{00000000-0005-0000-0000-00002E5D0000}"/>
    <cellStyle name="Normal 2 4 2 2 2 3 2 2 3 2 2" xfId="28411" xr:uid="{00000000-0005-0000-0000-00002F5D0000}"/>
    <cellStyle name="Normal 2 4 2 2 2 3 2 2 3 3" xfId="20265" xr:uid="{00000000-0005-0000-0000-0000305D0000}"/>
    <cellStyle name="Normal 2 4 2 2 2 3 2 2 4" xfId="6602" xr:uid="{00000000-0005-0000-0000-0000315D0000}"/>
    <cellStyle name="Normal 2 4 2 2 2 3 2 2 4 2" xfId="14748" xr:uid="{00000000-0005-0000-0000-0000325D0000}"/>
    <cellStyle name="Normal 2 4 2 2 2 3 2 2 4 2 2" xfId="31044" xr:uid="{00000000-0005-0000-0000-0000335D0000}"/>
    <cellStyle name="Normal 2 4 2 2 2 3 2 2 4 3" xfId="22898" xr:uid="{00000000-0005-0000-0000-0000345D0000}"/>
    <cellStyle name="Normal 2 4 2 2 2 3 2 2 5" xfId="9449" xr:uid="{00000000-0005-0000-0000-0000355D0000}"/>
    <cellStyle name="Normal 2 4 2 2 2 3 2 2 5 2" xfId="25745" xr:uid="{00000000-0005-0000-0000-0000365D0000}"/>
    <cellStyle name="Normal 2 4 2 2 2 3 2 2 6" xfId="17599" xr:uid="{00000000-0005-0000-0000-0000375D0000}"/>
    <cellStyle name="Normal 2 4 2 2 2 3 2 3" xfId="2008" xr:uid="{00000000-0005-0000-0000-0000385D0000}"/>
    <cellStyle name="Normal 2 4 2 2 2 3 2 3 2" xfId="4578" xr:uid="{00000000-0005-0000-0000-0000395D0000}"/>
    <cellStyle name="Normal 2 4 2 2 2 3 2 3 2 2" xfId="12724" xr:uid="{00000000-0005-0000-0000-00003A5D0000}"/>
    <cellStyle name="Normal 2 4 2 2 2 3 2 3 2 2 2" xfId="29020" xr:uid="{00000000-0005-0000-0000-00003B5D0000}"/>
    <cellStyle name="Normal 2 4 2 2 2 3 2 3 2 3" xfId="20874" xr:uid="{00000000-0005-0000-0000-00003C5D0000}"/>
    <cellStyle name="Normal 2 4 2 2 2 3 2 3 3" xfId="7307" xr:uid="{00000000-0005-0000-0000-00003D5D0000}"/>
    <cellStyle name="Normal 2 4 2 2 2 3 2 3 3 2" xfId="15453" xr:uid="{00000000-0005-0000-0000-00003E5D0000}"/>
    <cellStyle name="Normal 2 4 2 2 2 3 2 3 3 2 2" xfId="31749" xr:uid="{00000000-0005-0000-0000-00003F5D0000}"/>
    <cellStyle name="Normal 2 4 2 2 2 3 2 3 3 3" xfId="23603" xr:uid="{00000000-0005-0000-0000-0000405D0000}"/>
    <cellStyle name="Normal 2 4 2 2 2 3 2 3 4" xfId="10154" xr:uid="{00000000-0005-0000-0000-0000415D0000}"/>
    <cellStyle name="Normal 2 4 2 2 2 3 2 3 4 2" xfId="26450" xr:uid="{00000000-0005-0000-0000-0000425D0000}"/>
    <cellStyle name="Normal 2 4 2 2 2 3 2 3 5" xfId="18304" xr:uid="{00000000-0005-0000-0000-0000435D0000}"/>
    <cellStyle name="Normal 2 4 2 2 2 3 2 4" xfId="3360" xr:uid="{00000000-0005-0000-0000-0000445D0000}"/>
    <cellStyle name="Normal 2 4 2 2 2 3 2 4 2" xfId="11506" xr:uid="{00000000-0005-0000-0000-0000455D0000}"/>
    <cellStyle name="Normal 2 4 2 2 2 3 2 4 2 2" xfId="27802" xr:uid="{00000000-0005-0000-0000-0000465D0000}"/>
    <cellStyle name="Normal 2 4 2 2 2 3 2 4 3" xfId="19656" xr:uid="{00000000-0005-0000-0000-0000475D0000}"/>
    <cellStyle name="Normal 2 4 2 2 2 3 2 5" xfId="5897" xr:uid="{00000000-0005-0000-0000-0000485D0000}"/>
    <cellStyle name="Normal 2 4 2 2 2 3 2 5 2" xfId="14043" xr:uid="{00000000-0005-0000-0000-0000495D0000}"/>
    <cellStyle name="Normal 2 4 2 2 2 3 2 5 2 2" xfId="30339" xr:uid="{00000000-0005-0000-0000-00004A5D0000}"/>
    <cellStyle name="Normal 2 4 2 2 2 3 2 5 3" xfId="22193" xr:uid="{00000000-0005-0000-0000-00004B5D0000}"/>
    <cellStyle name="Normal 2 4 2 2 2 3 2 6" xfId="8744" xr:uid="{00000000-0005-0000-0000-00004C5D0000}"/>
    <cellStyle name="Normal 2 4 2 2 2 3 2 6 2" xfId="25040" xr:uid="{00000000-0005-0000-0000-00004D5D0000}"/>
    <cellStyle name="Normal 2 4 2 2 2 3 2 7" xfId="16894" xr:uid="{00000000-0005-0000-0000-00004E5D0000}"/>
    <cellStyle name="Normal 2 4 2 2 2 3 3" xfId="959" xr:uid="{00000000-0005-0000-0000-00004F5D0000}"/>
    <cellStyle name="Normal 2 4 2 2 2 3 3 2" xfId="2369" xr:uid="{00000000-0005-0000-0000-0000505D0000}"/>
    <cellStyle name="Normal 2 4 2 2 2 3 3 2 2" xfId="4891" xr:uid="{00000000-0005-0000-0000-0000515D0000}"/>
    <cellStyle name="Normal 2 4 2 2 2 3 3 2 2 2" xfId="13037" xr:uid="{00000000-0005-0000-0000-0000525D0000}"/>
    <cellStyle name="Normal 2 4 2 2 2 3 3 2 2 2 2" xfId="29333" xr:uid="{00000000-0005-0000-0000-0000535D0000}"/>
    <cellStyle name="Normal 2 4 2 2 2 3 3 2 2 3" xfId="21187" xr:uid="{00000000-0005-0000-0000-0000545D0000}"/>
    <cellStyle name="Normal 2 4 2 2 2 3 3 2 3" xfId="7668" xr:uid="{00000000-0005-0000-0000-0000555D0000}"/>
    <cellStyle name="Normal 2 4 2 2 2 3 3 2 3 2" xfId="15814" xr:uid="{00000000-0005-0000-0000-0000565D0000}"/>
    <cellStyle name="Normal 2 4 2 2 2 3 3 2 3 2 2" xfId="32110" xr:uid="{00000000-0005-0000-0000-0000575D0000}"/>
    <cellStyle name="Normal 2 4 2 2 2 3 3 2 3 3" xfId="23964" xr:uid="{00000000-0005-0000-0000-0000585D0000}"/>
    <cellStyle name="Normal 2 4 2 2 2 3 3 2 4" xfId="10515" xr:uid="{00000000-0005-0000-0000-0000595D0000}"/>
    <cellStyle name="Normal 2 4 2 2 2 3 3 2 4 2" xfId="26811" xr:uid="{00000000-0005-0000-0000-00005A5D0000}"/>
    <cellStyle name="Normal 2 4 2 2 2 3 3 2 5" xfId="18665" xr:uid="{00000000-0005-0000-0000-00005B5D0000}"/>
    <cellStyle name="Normal 2 4 2 2 2 3 3 3" xfId="3673" xr:uid="{00000000-0005-0000-0000-00005C5D0000}"/>
    <cellStyle name="Normal 2 4 2 2 2 3 3 3 2" xfId="11819" xr:uid="{00000000-0005-0000-0000-00005D5D0000}"/>
    <cellStyle name="Normal 2 4 2 2 2 3 3 3 2 2" xfId="28115" xr:uid="{00000000-0005-0000-0000-00005E5D0000}"/>
    <cellStyle name="Normal 2 4 2 2 2 3 3 3 3" xfId="19969" xr:uid="{00000000-0005-0000-0000-00005F5D0000}"/>
    <cellStyle name="Normal 2 4 2 2 2 3 3 4" xfId="6258" xr:uid="{00000000-0005-0000-0000-0000605D0000}"/>
    <cellStyle name="Normal 2 4 2 2 2 3 3 4 2" xfId="14404" xr:uid="{00000000-0005-0000-0000-0000615D0000}"/>
    <cellStyle name="Normal 2 4 2 2 2 3 3 4 2 2" xfId="30700" xr:uid="{00000000-0005-0000-0000-0000625D0000}"/>
    <cellStyle name="Normal 2 4 2 2 2 3 3 4 3" xfId="22554" xr:uid="{00000000-0005-0000-0000-0000635D0000}"/>
    <cellStyle name="Normal 2 4 2 2 2 3 3 5" xfId="9105" xr:uid="{00000000-0005-0000-0000-0000645D0000}"/>
    <cellStyle name="Normal 2 4 2 2 2 3 3 5 2" xfId="25401" xr:uid="{00000000-0005-0000-0000-0000655D0000}"/>
    <cellStyle name="Normal 2 4 2 2 2 3 3 6" xfId="17255" xr:uid="{00000000-0005-0000-0000-0000665D0000}"/>
    <cellStyle name="Normal 2 4 2 2 2 3 4" xfId="1664" xr:uid="{00000000-0005-0000-0000-0000675D0000}"/>
    <cellStyle name="Normal 2 4 2 2 2 3 4 2" xfId="4282" xr:uid="{00000000-0005-0000-0000-0000685D0000}"/>
    <cellStyle name="Normal 2 4 2 2 2 3 4 2 2" xfId="12428" xr:uid="{00000000-0005-0000-0000-0000695D0000}"/>
    <cellStyle name="Normal 2 4 2 2 2 3 4 2 2 2" xfId="28724" xr:uid="{00000000-0005-0000-0000-00006A5D0000}"/>
    <cellStyle name="Normal 2 4 2 2 2 3 4 2 3" xfId="20578" xr:uid="{00000000-0005-0000-0000-00006B5D0000}"/>
    <cellStyle name="Normal 2 4 2 2 2 3 4 3" xfId="6963" xr:uid="{00000000-0005-0000-0000-00006C5D0000}"/>
    <cellStyle name="Normal 2 4 2 2 2 3 4 3 2" xfId="15109" xr:uid="{00000000-0005-0000-0000-00006D5D0000}"/>
    <cellStyle name="Normal 2 4 2 2 2 3 4 3 2 2" xfId="31405" xr:uid="{00000000-0005-0000-0000-00006E5D0000}"/>
    <cellStyle name="Normal 2 4 2 2 2 3 4 3 3" xfId="23259" xr:uid="{00000000-0005-0000-0000-00006F5D0000}"/>
    <cellStyle name="Normal 2 4 2 2 2 3 4 4" xfId="9810" xr:uid="{00000000-0005-0000-0000-0000705D0000}"/>
    <cellStyle name="Normal 2 4 2 2 2 3 4 4 2" xfId="26106" xr:uid="{00000000-0005-0000-0000-0000715D0000}"/>
    <cellStyle name="Normal 2 4 2 2 2 3 4 5" xfId="17960" xr:uid="{00000000-0005-0000-0000-0000725D0000}"/>
    <cellStyle name="Normal 2 4 2 2 2 3 5" xfId="3064" xr:uid="{00000000-0005-0000-0000-0000735D0000}"/>
    <cellStyle name="Normal 2 4 2 2 2 3 5 2" xfId="11210" xr:uid="{00000000-0005-0000-0000-0000745D0000}"/>
    <cellStyle name="Normal 2 4 2 2 2 3 5 2 2" xfId="27506" xr:uid="{00000000-0005-0000-0000-0000755D0000}"/>
    <cellStyle name="Normal 2 4 2 2 2 3 5 3" xfId="19360" xr:uid="{00000000-0005-0000-0000-0000765D0000}"/>
    <cellStyle name="Normal 2 4 2 2 2 3 6" xfId="5553" xr:uid="{00000000-0005-0000-0000-0000775D0000}"/>
    <cellStyle name="Normal 2 4 2 2 2 3 6 2" xfId="13699" xr:uid="{00000000-0005-0000-0000-0000785D0000}"/>
    <cellStyle name="Normal 2 4 2 2 2 3 6 2 2" xfId="29995" xr:uid="{00000000-0005-0000-0000-0000795D0000}"/>
    <cellStyle name="Normal 2 4 2 2 2 3 6 3" xfId="21849" xr:uid="{00000000-0005-0000-0000-00007A5D0000}"/>
    <cellStyle name="Normal 2 4 2 2 2 3 7" xfId="8400" xr:uid="{00000000-0005-0000-0000-00007B5D0000}"/>
    <cellStyle name="Normal 2 4 2 2 2 3 7 2" xfId="24696" xr:uid="{00000000-0005-0000-0000-00007C5D0000}"/>
    <cellStyle name="Normal 2 4 2 2 2 3 8" xfId="16550" xr:uid="{00000000-0005-0000-0000-00007D5D0000}"/>
    <cellStyle name="Normal 2 4 2 2 2 4" xfId="342" xr:uid="{00000000-0005-0000-0000-00007E5D0000}"/>
    <cellStyle name="Normal 2 4 2 2 2 4 2" xfId="686" xr:uid="{00000000-0005-0000-0000-00007F5D0000}"/>
    <cellStyle name="Normal 2 4 2 2 2 4 2 2" xfId="1392" xr:uid="{00000000-0005-0000-0000-0000805D0000}"/>
    <cellStyle name="Normal 2 4 2 2 2 4 2 2 2" xfId="2802" xr:uid="{00000000-0005-0000-0000-0000815D0000}"/>
    <cellStyle name="Normal 2 4 2 2 2 4 2 2 2 2" xfId="5261" xr:uid="{00000000-0005-0000-0000-0000825D0000}"/>
    <cellStyle name="Normal 2 4 2 2 2 4 2 2 2 2 2" xfId="13407" xr:uid="{00000000-0005-0000-0000-0000835D0000}"/>
    <cellStyle name="Normal 2 4 2 2 2 4 2 2 2 2 2 2" xfId="29703" xr:uid="{00000000-0005-0000-0000-0000845D0000}"/>
    <cellStyle name="Normal 2 4 2 2 2 4 2 2 2 2 3" xfId="21557" xr:uid="{00000000-0005-0000-0000-0000855D0000}"/>
    <cellStyle name="Normal 2 4 2 2 2 4 2 2 2 3" xfId="8101" xr:uid="{00000000-0005-0000-0000-0000865D0000}"/>
    <cellStyle name="Normal 2 4 2 2 2 4 2 2 2 3 2" xfId="16247" xr:uid="{00000000-0005-0000-0000-0000875D0000}"/>
    <cellStyle name="Normal 2 4 2 2 2 4 2 2 2 3 2 2" xfId="32543" xr:uid="{00000000-0005-0000-0000-0000885D0000}"/>
    <cellStyle name="Normal 2 4 2 2 2 4 2 2 2 3 3" xfId="24397" xr:uid="{00000000-0005-0000-0000-0000895D0000}"/>
    <cellStyle name="Normal 2 4 2 2 2 4 2 2 2 4" xfId="10948" xr:uid="{00000000-0005-0000-0000-00008A5D0000}"/>
    <cellStyle name="Normal 2 4 2 2 2 4 2 2 2 4 2" xfId="27244" xr:uid="{00000000-0005-0000-0000-00008B5D0000}"/>
    <cellStyle name="Normal 2 4 2 2 2 4 2 2 2 5" xfId="19098" xr:uid="{00000000-0005-0000-0000-00008C5D0000}"/>
    <cellStyle name="Normal 2 4 2 2 2 4 2 2 3" xfId="4043" xr:uid="{00000000-0005-0000-0000-00008D5D0000}"/>
    <cellStyle name="Normal 2 4 2 2 2 4 2 2 3 2" xfId="12189" xr:uid="{00000000-0005-0000-0000-00008E5D0000}"/>
    <cellStyle name="Normal 2 4 2 2 2 4 2 2 3 2 2" xfId="28485" xr:uid="{00000000-0005-0000-0000-00008F5D0000}"/>
    <cellStyle name="Normal 2 4 2 2 2 4 2 2 3 3" xfId="20339" xr:uid="{00000000-0005-0000-0000-0000905D0000}"/>
    <cellStyle name="Normal 2 4 2 2 2 4 2 2 4" xfId="6691" xr:uid="{00000000-0005-0000-0000-0000915D0000}"/>
    <cellStyle name="Normal 2 4 2 2 2 4 2 2 4 2" xfId="14837" xr:uid="{00000000-0005-0000-0000-0000925D0000}"/>
    <cellStyle name="Normal 2 4 2 2 2 4 2 2 4 2 2" xfId="31133" xr:uid="{00000000-0005-0000-0000-0000935D0000}"/>
    <cellStyle name="Normal 2 4 2 2 2 4 2 2 4 3" xfId="22987" xr:uid="{00000000-0005-0000-0000-0000945D0000}"/>
    <cellStyle name="Normal 2 4 2 2 2 4 2 2 5" xfId="9538" xr:uid="{00000000-0005-0000-0000-0000955D0000}"/>
    <cellStyle name="Normal 2 4 2 2 2 4 2 2 5 2" xfId="25834" xr:uid="{00000000-0005-0000-0000-0000965D0000}"/>
    <cellStyle name="Normal 2 4 2 2 2 4 2 2 6" xfId="17688" xr:uid="{00000000-0005-0000-0000-0000975D0000}"/>
    <cellStyle name="Normal 2 4 2 2 2 4 2 3" xfId="2097" xr:uid="{00000000-0005-0000-0000-0000985D0000}"/>
    <cellStyle name="Normal 2 4 2 2 2 4 2 3 2" xfId="4652" xr:uid="{00000000-0005-0000-0000-0000995D0000}"/>
    <cellStyle name="Normal 2 4 2 2 2 4 2 3 2 2" xfId="12798" xr:uid="{00000000-0005-0000-0000-00009A5D0000}"/>
    <cellStyle name="Normal 2 4 2 2 2 4 2 3 2 2 2" xfId="29094" xr:uid="{00000000-0005-0000-0000-00009B5D0000}"/>
    <cellStyle name="Normal 2 4 2 2 2 4 2 3 2 3" xfId="20948" xr:uid="{00000000-0005-0000-0000-00009C5D0000}"/>
    <cellStyle name="Normal 2 4 2 2 2 4 2 3 3" xfId="7396" xr:uid="{00000000-0005-0000-0000-00009D5D0000}"/>
    <cellStyle name="Normal 2 4 2 2 2 4 2 3 3 2" xfId="15542" xr:uid="{00000000-0005-0000-0000-00009E5D0000}"/>
    <cellStyle name="Normal 2 4 2 2 2 4 2 3 3 2 2" xfId="31838" xr:uid="{00000000-0005-0000-0000-00009F5D0000}"/>
    <cellStyle name="Normal 2 4 2 2 2 4 2 3 3 3" xfId="23692" xr:uid="{00000000-0005-0000-0000-0000A05D0000}"/>
    <cellStyle name="Normal 2 4 2 2 2 4 2 3 4" xfId="10243" xr:uid="{00000000-0005-0000-0000-0000A15D0000}"/>
    <cellStyle name="Normal 2 4 2 2 2 4 2 3 4 2" xfId="26539" xr:uid="{00000000-0005-0000-0000-0000A25D0000}"/>
    <cellStyle name="Normal 2 4 2 2 2 4 2 3 5" xfId="18393" xr:uid="{00000000-0005-0000-0000-0000A35D0000}"/>
    <cellStyle name="Normal 2 4 2 2 2 4 2 4" xfId="3434" xr:uid="{00000000-0005-0000-0000-0000A45D0000}"/>
    <cellStyle name="Normal 2 4 2 2 2 4 2 4 2" xfId="11580" xr:uid="{00000000-0005-0000-0000-0000A55D0000}"/>
    <cellStyle name="Normal 2 4 2 2 2 4 2 4 2 2" xfId="27876" xr:uid="{00000000-0005-0000-0000-0000A65D0000}"/>
    <cellStyle name="Normal 2 4 2 2 2 4 2 4 3" xfId="19730" xr:uid="{00000000-0005-0000-0000-0000A75D0000}"/>
    <cellStyle name="Normal 2 4 2 2 2 4 2 5" xfId="5986" xr:uid="{00000000-0005-0000-0000-0000A85D0000}"/>
    <cellStyle name="Normal 2 4 2 2 2 4 2 5 2" xfId="14132" xr:uid="{00000000-0005-0000-0000-0000A95D0000}"/>
    <cellStyle name="Normal 2 4 2 2 2 4 2 5 2 2" xfId="30428" xr:uid="{00000000-0005-0000-0000-0000AA5D0000}"/>
    <cellStyle name="Normal 2 4 2 2 2 4 2 5 3" xfId="22282" xr:uid="{00000000-0005-0000-0000-0000AB5D0000}"/>
    <cellStyle name="Normal 2 4 2 2 2 4 2 6" xfId="8833" xr:uid="{00000000-0005-0000-0000-0000AC5D0000}"/>
    <cellStyle name="Normal 2 4 2 2 2 4 2 6 2" xfId="25129" xr:uid="{00000000-0005-0000-0000-0000AD5D0000}"/>
    <cellStyle name="Normal 2 4 2 2 2 4 2 7" xfId="16983" xr:uid="{00000000-0005-0000-0000-0000AE5D0000}"/>
    <cellStyle name="Normal 2 4 2 2 2 4 3" xfId="1048" xr:uid="{00000000-0005-0000-0000-0000AF5D0000}"/>
    <cellStyle name="Normal 2 4 2 2 2 4 3 2" xfId="2458" xr:uid="{00000000-0005-0000-0000-0000B05D0000}"/>
    <cellStyle name="Normal 2 4 2 2 2 4 3 2 2" xfId="4965" xr:uid="{00000000-0005-0000-0000-0000B15D0000}"/>
    <cellStyle name="Normal 2 4 2 2 2 4 3 2 2 2" xfId="13111" xr:uid="{00000000-0005-0000-0000-0000B25D0000}"/>
    <cellStyle name="Normal 2 4 2 2 2 4 3 2 2 2 2" xfId="29407" xr:uid="{00000000-0005-0000-0000-0000B35D0000}"/>
    <cellStyle name="Normal 2 4 2 2 2 4 3 2 2 3" xfId="21261" xr:uid="{00000000-0005-0000-0000-0000B45D0000}"/>
    <cellStyle name="Normal 2 4 2 2 2 4 3 2 3" xfId="7757" xr:uid="{00000000-0005-0000-0000-0000B55D0000}"/>
    <cellStyle name="Normal 2 4 2 2 2 4 3 2 3 2" xfId="15903" xr:uid="{00000000-0005-0000-0000-0000B65D0000}"/>
    <cellStyle name="Normal 2 4 2 2 2 4 3 2 3 2 2" xfId="32199" xr:uid="{00000000-0005-0000-0000-0000B75D0000}"/>
    <cellStyle name="Normal 2 4 2 2 2 4 3 2 3 3" xfId="24053" xr:uid="{00000000-0005-0000-0000-0000B85D0000}"/>
    <cellStyle name="Normal 2 4 2 2 2 4 3 2 4" xfId="10604" xr:uid="{00000000-0005-0000-0000-0000B95D0000}"/>
    <cellStyle name="Normal 2 4 2 2 2 4 3 2 4 2" xfId="26900" xr:uid="{00000000-0005-0000-0000-0000BA5D0000}"/>
    <cellStyle name="Normal 2 4 2 2 2 4 3 2 5" xfId="18754" xr:uid="{00000000-0005-0000-0000-0000BB5D0000}"/>
    <cellStyle name="Normal 2 4 2 2 2 4 3 3" xfId="3747" xr:uid="{00000000-0005-0000-0000-0000BC5D0000}"/>
    <cellStyle name="Normal 2 4 2 2 2 4 3 3 2" xfId="11893" xr:uid="{00000000-0005-0000-0000-0000BD5D0000}"/>
    <cellStyle name="Normal 2 4 2 2 2 4 3 3 2 2" xfId="28189" xr:uid="{00000000-0005-0000-0000-0000BE5D0000}"/>
    <cellStyle name="Normal 2 4 2 2 2 4 3 3 3" xfId="20043" xr:uid="{00000000-0005-0000-0000-0000BF5D0000}"/>
    <cellStyle name="Normal 2 4 2 2 2 4 3 4" xfId="6347" xr:uid="{00000000-0005-0000-0000-0000C05D0000}"/>
    <cellStyle name="Normal 2 4 2 2 2 4 3 4 2" xfId="14493" xr:uid="{00000000-0005-0000-0000-0000C15D0000}"/>
    <cellStyle name="Normal 2 4 2 2 2 4 3 4 2 2" xfId="30789" xr:uid="{00000000-0005-0000-0000-0000C25D0000}"/>
    <cellStyle name="Normal 2 4 2 2 2 4 3 4 3" xfId="22643" xr:uid="{00000000-0005-0000-0000-0000C35D0000}"/>
    <cellStyle name="Normal 2 4 2 2 2 4 3 5" xfId="9194" xr:uid="{00000000-0005-0000-0000-0000C45D0000}"/>
    <cellStyle name="Normal 2 4 2 2 2 4 3 5 2" xfId="25490" xr:uid="{00000000-0005-0000-0000-0000C55D0000}"/>
    <cellStyle name="Normal 2 4 2 2 2 4 3 6" xfId="17344" xr:uid="{00000000-0005-0000-0000-0000C65D0000}"/>
    <cellStyle name="Normal 2 4 2 2 2 4 4" xfId="1753" xr:uid="{00000000-0005-0000-0000-0000C75D0000}"/>
    <cellStyle name="Normal 2 4 2 2 2 4 4 2" xfId="4356" xr:uid="{00000000-0005-0000-0000-0000C85D0000}"/>
    <cellStyle name="Normal 2 4 2 2 2 4 4 2 2" xfId="12502" xr:uid="{00000000-0005-0000-0000-0000C95D0000}"/>
    <cellStyle name="Normal 2 4 2 2 2 4 4 2 2 2" xfId="28798" xr:uid="{00000000-0005-0000-0000-0000CA5D0000}"/>
    <cellStyle name="Normal 2 4 2 2 2 4 4 2 3" xfId="20652" xr:uid="{00000000-0005-0000-0000-0000CB5D0000}"/>
    <cellStyle name="Normal 2 4 2 2 2 4 4 3" xfId="7052" xr:uid="{00000000-0005-0000-0000-0000CC5D0000}"/>
    <cellStyle name="Normal 2 4 2 2 2 4 4 3 2" xfId="15198" xr:uid="{00000000-0005-0000-0000-0000CD5D0000}"/>
    <cellStyle name="Normal 2 4 2 2 2 4 4 3 2 2" xfId="31494" xr:uid="{00000000-0005-0000-0000-0000CE5D0000}"/>
    <cellStyle name="Normal 2 4 2 2 2 4 4 3 3" xfId="23348" xr:uid="{00000000-0005-0000-0000-0000CF5D0000}"/>
    <cellStyle name="Normal 2 4 2 2 2 4 4 4" xfId="9899" xr:uid="{00000000-0005-0000-0000-0000D05D0000}"/>
    <cellStyle name="Normal 2 4 2 2 2 4 4 4 2" xfId="26195" xr:uid="{00000000-0005-0000-0000-0000D15D0000}"/>
    <cellStyle name="Normal 2 4 2 2 2 4 4 5" xfId="18049" xr:uid="{00000000-0005-0000-0000-0000D25D0000}"/>
    <cellStyle name="Normal 2 4 2 2 2 4 5" xfId="3138" xr:uid="{00000000-0005-0000-0000-0000D35D0000}"/>
    <cellStyle name="Normal 2 4 2 2 2 4 5 2" xfId="11284" xr:uid="{00000000-0005-0000-0000-0000D45D0000}"/>
    <cellStyle name="Normal 2 4 2 2 2 4 5 2 2" xfId="27580" xr:uid="{00000000-0005-0000-0000-0000D55D0000}"/>
    <cellStyle name="Normal 2 4 2 2 2 4 5 3" xfId="19434" xr:uid="{00000000-0005-0000-0000-0000D65D0000}"/>
    <cellStyle name="Normal 2 4 2 2 2 4 6" xfId="5642" xr:uid="{00000000-0005-0000-0000-0000D75D0000}"/>
    <cellStyle name="Normal 2 4 2 2 2 4 6 2" xfId="13788" xr:uid="{00000000-0005-0000-0000-0000D85D0000}"/>
    <cellStyle name="Normal 2 4 2 2 2 4 6 2 2" xfId="30084" xr:uid="{00000000-0005-0000-0000-0000D95D0000}"/>
    <cellStyle name="Normal 2 4 2 2 2 4 6 3" xfId="21938" xr:uid="{00000000-0005-0000-0000-0000DA5D0000}"/>
    <cellStyle name="Normal 2 4 2 2 2 4 7" xfId="8489" xr:uid="{00000000-0005-0000-0000-0000DB5D0000}"/>
    <cellStyle name="Normal 2 4 2 2 2 4 7 2" xfId="24785" xr:uid="{00000000-0005-0000-0000-0000DC5D0000}"/>
    <cellStyle name="Normal 2 4 2 2 2 4 8" xfId="16639" xr:uid="{00000000-0005-0000-0000-0000DD5D0000}"/>
    <cellStyle name="Normal 2 4 2 2 2 5" xfId="432" xr:uid="{00000000-0005-0000-0000-0000DE5D0000}"/>
    <cellStyle name="Normal 2 4 2 2 2 5 2" xfId="1138" xr:uid="{00000000-0005-0000-0000-0000DF5D0000}"/>
    <cellStyle name="Normal 2 4 2 2 2 5 2 2" xfId="2548" xr:uid="{00000000-0005-0000-0000-0000E05D0000}"/>
    <cellStyle name="Normal 2 4 2 2 2 5 2 2 2" xfId="5039" xr:uid="{00000000-0005-0000-0000-0000E15D0000}"/>
    <cellStyle name="Normal 2 4 2 2 2 5 2 2 2 2" xfId="13185" xr:uid="{00000000-0005-0000-0000-0000E25D0000}"/>
    <cellStyle name="Normal 2 4 2 2 2 5 2 2 2 2 2" xfId="29481" xr:uid="{00000000-0005-0000-0000-0000E35D0000}"/>
    <cellStyle name="Normal 2 4 2 2 2 5 2 2 2 3" xfId="21335" xr:uid="{00000000-0005-0000-0000-0000E45D0000}"/>
    <cellStyle name="Normal 2 4 2 2 2 5 2 2 3" xfId="7847" xr:uid="{00000000-0005-0000-0000-0000E55D0000}"/>
    <cellStyle name="Normal 2 4 2 2 2 5 2 2 3 2" xfId="15993" xr:uid="{00000000-0005-0000-0000-0000E65D0000}"/>
    <cellStyle name="Normal 2 4 2 2 2 5 2 2 3 2 2" xfId="32289" xr:uid="{00000000-0005-0000-0000-0000E75D0000}"/>
    <cellStyle name="Normal 2 4 2 2 2 5 2 2 3 3" xfId="24143" xr:uid="{00000000-0005-0000-0000-0000E85D0000}"/>
    <cellStyle name="Normal 2 4 2 2 2 5 2 2 4" xfId="10694" xr:uid="{00000000-0005-0000-0000-0000E95D0000}"/>
    <cellStyle name="Normal 2 4 2 2 2 5 2 2 4 2" xfId="26990" xr:uid="{00000000-0005-0000-0000-0000EA5D0000}"/>
    <cellStyle name="Normal 2 4 2 2 2 5 2 2 5" xfId="18844" xr:uid="{00000000-0005-0000-0000-0000EB5D0000}"/>
    <cellStyle name="Normal 2 4 2 2 2 5 2 3" xfId="3821" xr:uid="{00000000-0005-0000-0000-0000EC5D0000}"/>
    <cellStyle name="Normal 2 4 2 2 2 5 2 3 2" xfId="11967" xr:uid="{00000000-0005-0000-0000-0000ED5D0000}"/>
    <cellStyle name="Normal 2 4 2 2 2 5 2 3 2 2" xfId="28263" xr:uid="{00000000-0005-0000-0000-0000EE5D0000}"/>
    <cellStyle name="Normal 2 4 2 2 2 5 2 3 3" xfId="20117" xr:uid="{00000000-0005-0000-0000-0000EF5D0000}"/>
    <cellStyle name="Normal 2 4 2 2 2 5 2 4" xfId="6437" xr:uid="{00000000-0005-0000-0000-0000F05D0000}"/>
    <cellStyle name="Normal 2 4 2 2 2 5 2 4 2" xfId="14583" xr:uid="{00000000-0005-0000-0000-0000F15D0000}"/>
    <cellStyle name="Normal 2 4 2 2 2 5 2 4 2 2" xfId="30879" xr:uid="{00000000-0005-0000-0000-0000F25D0000}"/>
    <cellStyle name="Normal 2 4 2 2 2 5 2 4 3" xfId="22733" xr:uid="{00000000-0005-0000-0000-0000F35D0000}"/>
    <cellStyle name="Normal 2 4 2 2 2 5 2 5" xfId="9284" xr:uid="{00000000-0005-0000-0000-0000F45D0000}"/>
    <cellStyle name="Normal 2 4 2 2 2 5 2 5 2" xfId="25580" xr:uid="{00000000-0005-0000-0000-0000F55D0000}"/>
    <cellStyle name="Normal 2 4 2 2 2 5 2 6" xfId="17434" xr:uid="{00000000-0005-0000-0000-0000F65D0000}"/>
    <cellStyle name="Normal 2 4 2 2 2 5 3" xfId="1843" xr:uid="{00000000-0005-0000-0000-0000F75D0000}"/>
    <cellStyle name="Normal 2 4 2 2 2 5 3 2" xfId="4430" xr:uid="{00000000-0005-0000-0000-0000F85D0000}"/>
    <cellStyle name="Normal 2 4 2 2 2 5 3 2 2" xfId="12576" xr:uid="{00000000-0005-0000-0000-0000F95D0000}"/>
    <cellStyle name="Normal 2 4 2 2 2 5 3 2 2 2" xfId="28872" xr:uid="{00000000-0005-0000-0000-0000FA5D0000}"/>
    <cellStyle name="Normal 2 4 2 2 2 5 3 2 3" xfId="20726" xr:uid="{00000000-0005-0000-0000-0000FB5D0000}"/>
    <cellStyle name="Normal 2 4 2 2 2 5 3 3" xfId="7142" xr:uid="{00000000-0005-0000-0000-0000FC5D0000}"/>
    <cellStyle name="Normal 2 4 2 2 2 5 3 3 2" xfId="15288" xr:uid="{00000000-0005-0000-0000-0000FD5D0000}"/>
    <cellStyle name="Normal 2 4 2 2 2 5 3 3 2 2" xfId="31584" xr:uid="{00000000-0005-0000-0000-0000FE5D0000}"/>
    <cellStyle name="Normal 2 4 2 2 2 5 3 3 3" xfId="23438" xr:uid="{00000000-0005-0000-0000-0000FF5D0000}"/>
    <cellStyle name="Normal 2 4 2 2 2 5 3 4" xfId="9989" xr:uid="{00000000-0005-0000-0000-0000005E0000}"/>
    <cellStyle name="Normal 2 4 2 2 2 5 3 4 2" xfId="26285" xr:uid="{00000000-0005-0000-0000-0000015E0000}"/>
    <cellStyle name="Normal 2 4 2 2 2 5 3 5" xfId="18139" xr:uid="{00000000-0005-0000-0000-0000025E0000}"/>
    <cellStyle name="Normal 2 4 2 2 2 5 4" xfId="3212" xr:uid="{00000000-0005-0000-0000-0000035E0000}"/>
    <cellStyle name="Normal 2 4 2 2 2 5 4 2" xfId="11358" xr:uid="{00000000-0005-0000-0000-0000045E0000}"/>
    <cellStyle name="Normal 2 4 2 2 2 5 4 2 2" xfId="27654" xr:uid="{00000000-0005-0000-0000-0000055E0000}"/>
    <cellStyle name="Normal 2 4 2 2 2 5 4 3" xfId="19508" xr:uid="{00000000-0005-0000-0000-0000065E0000}"/>
    <cellStyle name="Normal 2 4 2 2 2 5 5" xfId="5732" xr:uid="{00000000-0005-0000-0000-0000075E0000}"/>
    <cellStyle name="Normal 2 4 2 2 2 5 5 2" xfId="13878" xr:uid="{00000000-0005-0000-0000-0000085E0000}"/>
    <cellStyle name="Normal 2 4 2 2 2 5 5 2 2" xfId="30174" xr:uid="{00000000-0005-0000-0000-0000095E0000}"/>
    <cellStyle name="Normal 2 4 2 2 2 5 5 3" xfId="22028" xr:uid="{00000000-0005-0000-0000-00000A5E0000}"/>
    <cellStyle name="Normal 2 4 2 2 2 5 6" xfId="8579" xr:uid="{00000000-0005-0000-0000-00000B5E0000}"/>
    <cellStyle name="Normal 2 4 2 2 2 5 6 2" xfId="24875" xr:uid="{00000000-0005-0000-0000-00000C5E0000}"/>
    <cellStyle name="Normal 2 4 2 2 2 5 7" xfId="16729" xr:uid="{00000000-0005-0000-0000-00000D5E0000}"/>
    <cellStyle name="Normal 2 4 2 2 2 6" xfId="794" xr:uid="{00000000-0005-0000-0000-00000E5E0000}"/>
    <cellStyle name="Normal 2 4 2 2 2 6 2" xfId="2204" xr:uid="{00000000-0005-0000-0000-00000F5E0000}"/>
    <cellStyle name="Normal 2 4 2 2 2 6 2 2" xfId="4743" xr:uid="{00000000-0005-0000-0000-0000105E0000}"/>
    <cellStyle name="Normal 2 4 2 2 2 6 2 2 2" xfId="12889" xr:uid="{00000000-0005-0000-0000-0000115E0000}"/>
    <cellStyle name="Normal 2 4 2 2 2 6 2 2 2 2" xfId="29185" xr:uid="{00000000-0005-0000-0000-0000125E0000}"/>
    <cellStyle name="Normal 2 4 2 2 2 6 2 2 3" xfId="21039" xr:uid="{00000000-0005-0000-0000-0000135E0000}"/>
    <cellStyle name="Normal 2 4 2 2 2 6 2 3" xfId="7503" xr:uid="{00000000-0005-0000-0000-0000145E0000}"/>
    <cellStyle name="Normal 2 4 2 2 2 6 2 3 2" xfId="15649" xr:uid="{00000000-0005-0000-0000-0000155E0000}"/>
    <cellStyle name="Normal 2 4 2 2 2 6 2 3 2 2" xfId="31945" xr:uid="{00000000-0005-0000-0000-0000165E0000}"/>
    <cellStyle name="Normal 2 4 2 2 2 6 2 3 3" xfId="23799" xr:uid="{00000000-0005-0000-0000-0000175E0000}"/>
    <cellStyle name="Normal 2 4 2 2 2 6 2 4" xfId="10350" xr:uid="{00000000-0005-0000-0000-0000185E0000}"/>
    <cellStyle name="Normal 2 4 2 2 2 6 2 4 2" xfId="26646" xr:uid="{00000000-0005-0000-0000-0000195E0000}"/>
    <cellStyle name="Normal 2 4 2 2 2 6 2 5" xfId="18500" xr:uid="{00000000-0005-0000-0000-00001A5E0000}"/>
    <cellStyle name="Normal 2 4 2 2 2 6 3" xfId="3525" xr:uid="{00000000-0005-0000-0000-00001B5E0000}"/>
    <cellStyle name="Normal 2 4 2 2 2 6 3 2" xfId="11671" xr:uid="{00000000-0005-0000-0000-00001C5E0000}"/>
    <cellStyle name="Normal 2 4 2 2 2 6 3 2 2" xfId="27967" xr:uid="{00000000-0005-0000-0000-00001D5E0000}"/>
    <cellStyle name="Normal 2 4 2 2 2 6 3 3" xfId="19821" xr:uid="{00000000-0005-0000-0000-00001E5E0000}"/>
    <cellStyle name="Normal 2 4 2 2 2 6 4" xfId="6093" xr:uid="{00000000-0005-0000-0000-00001F5E0000}"/>
    <cellStyle name="Normal 2 4 2 2 2 6 4 2" xfId="14239" xr:uid="{00000000-0005-0000-0000-0000205E0000}"/>
    <cellStyle name="Normal 2 4 2 2 2 6 4 2 2" xfId="30535" xr:uid="{00000000-0005-0000-0000-0000215E0000}"/>
    <cellStyle name="Normal 2 4 2 2 2 6 4 3" xfId="22389" xr:uid="{00000000-0005-0000-0000-0000225E0000}"/>
    <cellStyle name="Normal 2 4 2 2 2 6 5" xfId="8940" xr:uid="{00000000-0005-0000-0000-0000235E0000}"/>
    <cellStyle name="Normal 2 4 2 2 2 6 5 2" xfId="25236" xr:uid="{00000000-0005-0000-0000-0000245E0000}"/>
    <cellStyle name="Normal 2 4 2 2 2 6 6" xfId="17090" xr:uid="{00000000-0005-0000-0000-0000255E0000}"/>
    <cellStyle name="Normal 2 4 2 2 2 7" xfId="1499" xr:uid="{00000000-0005-0000-0000-0000265E0000}"/>
    <cellStyle name="Normal 2 4 2 2 2 7 2" xfId="4134" xr:uid="{00000000-0005-0000-0000-0000275E0000}"/>
    <cellStyle name="Normal 2 4 2 2 2 7 2 2" xfId="12280" xr:uid="{00000000-0005-0000-0000-0000285E0000}"/>
    <cellStyle name="Normal 2 4 2 2 2 7 2 2 2" xfId="28576" xr:uid="{00000000-0005-0000-0000-0000295E0000}"/>
    <cellStyle name="Normal 2 4 2 2 2 7 2 3" xfId="20430" xr:uid="{00000000-0005-0000-0000-00002A5E0000}"/>
    <cellStyle name="Normal 2 4 2 2 2 7 3" xfId="6798" xr:uid="{00000000-0005-0000-0000-00002B5E0000}"/>
    <cellStyle name="Normal 2 4 2 2 2 7 3 2" xfId="14944" xr:uid="{00000000-0005-0000-0000-00002C5E0000}"/>
    <cellStyle name="Normal 2 4 2 2 2 7 3 2 2" xfId="31240" xr:uid="{00000000-0005-0000-0000-00002D5E0000}"/>
    <cellStyle name="Normal 2 4 2 2 2 7 3 3" xfId="23094" xr:uid="{00000000-0005-0000-0000-00002E5E0000}"/>
    <cellStyle name="Normal 2 4 2 2 2 7 4" xfId="9645" xr:uid="{00000000-0005-0000-0000-00002F5E0000}"/>
    <cellStyle name="Normal 2 4 2 2 2 7 4 2" xfId="25941" xr:uid="{00000000-0005-0000-0000-0000305E0000}"/>
    <cellStyle name="Normal 2 4 2 2 2 7 5" xfId="17795" xr:uid="{00000000-0005-0000-0000-0000315E0000}"/>
    <cellStyle name="Normal 2 4 2 2 2 8" xfId="2916" xr:uid="{00000000-0005-0000-0000-0000325E0000}"/>
    <cellStyle name="Normal 2 4 2 2 2 8 2" xfId="11062" xr:uid="{00000000-0005-0000-0000-0000335E0000}"/>
    <cellStyle name="Normal 2 4 2 2 2 8 2 2" xfId="27358" xr:uid="{00000000-0005-0000-0000-0000345E0000}"/>
    <cellStyle name="Normal 2 4 2 2 2 8 3" xfId="19212" xr:uid="{00000000-0005-0000-0000-0000355E0000}"/>
    <cellStyle name="Normal 2 4 2 2 2 9" xfId="5388" xr:uid="{00000000-0005-0000-0000-0000365E0000}"/>
    <cellStyle name="Normal 2 4 2 2 2 9 2" xfId="13534" xr:uid="{00000000-0005-0000-0000-0000375E0000}"/>
    <cellStyle name="Normal 2 4 2 2 2 9 2 2" xfId="29830" xr:uid="{00000000-0005-0000-0000-0000385E0000}"/>
    <cellStyle name="Normal 2 4 2 2 2 9 3" xfId="21684" xr:uid="{00000000-0005-0000-0000-0000395E0000}"/>
    <cellStyle name="Normal 2 4 2 2 3" xfId="134" xr:uid="{00000000-0005-0000-0000-00003A5E0000}"/>
    <cellStyle name="Normal 2 4 2 2 3 2" xfId="478" xr:uid="{00000000-0005-0000-0000-00003B5E0000}"/>
    <cellStyle name="Normal 2 4 2 2 3 2 2" xfId="1184" xr:uid="{00000000-0005-0000-0000-00003C5E0000}"/>
    <cellStyle name="Normal 2 4 2 2 3 2 2 2" xfId="2594" xr:uid="{00000000-0005-0000-0000-00003D5E0000}"/>
    <cellStyle name="Normal 2 4 2 2 3 2 2 2 2" xfId="5077" xr:uid="{00000000-0005-0000-0000-00003E5E0000}"/>
    <cellStyle name="Normal 2 4 2 2 3 2 2 2 2 2" xfId="13223" xr:uid="{00000000-0005-0000-0000-00003F5E0000}"/>
    <cellStyle name="Normal 2 4 2 2 3 2 2 2 2 2 2" xfId="29519" xr:uid="{00000000-0005-0000-0000-0000405E0000}"/>
    <cellStyle name="Normal 2 4 2 2 3 2 2 2 2 3" xfId="21373" xr:uid="{00000000-0005-0000-0000-0000415E0000}"/>
    <cellStyle name="Normal 2 4 2 2 3 2 2 2 3" xfId="7893" xr:uid="{00000000-0005-0000-0000-0000425E0000}"/>
    <cellStyle name="Normal 2 4 2 2 3 2 2 2 3 2" xfId="16039" xr:uid="{00000000-0005-0000-0000-0000435E0000}"/>
    <cellStyle name="Normal 2 4 2 2 3 2 2 2 3 2 2" xfId="32335" xr:uid="{00000000-0005-0000-0000-0000445E0000}"/>
    <cellStyle name="Normal 2 4 2 2 3 2 2 2 3 3" xfId="24189" xr:uid="{00000000-0005-0000-0000-0000455E0000}"/>
    <cellStyle name="Normal 2 4 2 2 3 2 2 2 4" xfId="10740" xr:uid="{00000000-0005-0000-0000-0000465E0000}"/>
    <cellStyle name="Normal 2 4 2 2 3 2 2 2 4 2" xfId="27036" xr:uid="{00000000-0005-0000-0000-0000475E0000}"/>
    <cellStyle name="Normal 2 4 2 2 3 2 2 2 5" xfId="18890" xr:uid="{00000000-0005-0000-0000-0000485E0000}"/>
    <cellStyle name="Normal 2 4 2 2 3 2 2 3" xfId="3859" xr:uid="{00000000-0005-0000-0000-0000495E0000}"/>
    <cellStyle name="Normal 2 4 2 2 3 2 2 3 2" xfId="12005" xr:uid="{00000000-0005-0000-0000-00004A5E0000}"/>
    <cellStyle name="Normal 2 4 2 2 3 2 2 3 2 2" xfId="28301" xr:uid="{00000000-0005-0000-0000-00004B5E0000}"/>
    <cellStyle name="Normal 2 4 2 2 3 2 2 3 3" xfId="20155" xr:uid="{00000000-0005-0000-0000-00004C5E0000}"/>
    <cellStyle name="Normal 2 4 2 2 3 2 2 4" xfId="6483" xr:uid="{00000000-0005-0000-0000-00004D5E0000}"/>
    <cellStyle name="Normal 2 4 2 2 3 2 2 4 2" xfId="14629" xr:uid="{00000000-0005-0000-0000-00004E5E0000}"/>
    <cellStyle name="Normal 2 4 2 2 3 2 2 4 2 2" xfId="30925" xr:uid="{00000000-0005-0000-0000-00004F5E0000}"/>
    <cellStyle name="Normal 2 4 2 2 3 2 2 4 3" xfId="22779" xr:uid="{00000000-0005-0000-0000-0000505E0000}"/>
    <cellStyle name="Normal 2 4 2 2 3 2 2 5" xfId="9330" xr:uid="{00000000-0005-0000-0000-0000515E0000}"/>
    <cellStyle name="Normal 2 4 2 2 3 2 2 5 2" xfId="25626" xr:uid="{00000000-0005-0000-0000-0000525E0000}"/>
    <cellStyle name="Normal 2 4 2 2 3 2 2 6" xfId="17480" xr:uid="{00000000-0005-0000-0000-0000535E0000}"/>
    <cellStyle name="Normal 2 4 2 2 3 2 3" xfId="1889" xr:uid="{00000000-0005-0000-0000-0000545E0000}"/>
    <cellStyle name="Normal 2 4 2 2 3 2 3 2" xfId="4468" xr:uid="{00000000-0005-0000-0000-0000555E0000}"/>
    <cellStyle name="Normal 2 4 2 2 3 2 3 2 2" xfId="12614" xr:uid="{00000000-0005-0000-0000-0000565E0000}"/>
    <cellStyle name="Normal 2 4 2 2 3 2 3 2 2 2" xfId="28910" xr:uid="{00000000-0005-0000-0000-0000575E0000}"/>
    <cellStyle name="Normal 2 4 2 2 3 2 3 2 3" xfId="20764" xr:uid="{00000000-0005-0000-0000-0000585E0000}"/>
    <cellStyle name="Normal 2 4 2 2 3 2 3 3" xfId="7188" xr:uid="{00000000-0005-0000-0000-0000595E0000}"/>
    <cellStyle name="Normal 2 4 2 2 3 2 3 3 2" xfId="15334" xr:uid="{00000000-0005-0000-0000-00005A5E0000}"/>
    <cellStyle name="Normal 2 4 2 2 3 2 3 3 2 2" xfId="31630" xr:uid="{00000000-0005-0000-0000-00005B5E0000}"/>
    <cellStyle name="Normal 2 4 2 2 3 2 3 3 3" xfId="23484" xr:uid="{00000000-0005-0000-0000-00005C5E0000}"/>
    <cellStyle name="Normal 2 4 2 2 3 2 3 4" xfId="10035" xr:uid="{00000000-0005-0000-0000-00005D5E0000}"/>
    <cellStyle name="Normal 2 4 2 2 3 2 3 4 2" xfId="26331" xr:uid="{00000000-0005-0000-0000-00005E5E0000}"/>
    <cellStyle name="Normal 2 4 2 2 3 2 3 5" xfId="18185" xr:uid="{00000000-0005-0000-0000-00005F5E0000}"/>
    <cellStyle name="Normal 2 4 2 2 3 2 4" xfId="3250" xr:uid="{00000000-0005-0000-0000-0000605E0000}"/>
    <cellStyle name="Normal 2 4 2 2 3 2 4 2" xfId="11396" xr:uid="{00000000-0005-0000-0000-0000615E0000}"/>
    <cellStyle name="Normal 2 4 2 2 3 2 4 2 2" xfId="27692" xr:uid="{00000000-0005-0000-0000-0000625E0000}"/>
    <cellStyle name="Normal 2 4 2 2 3 2 4 3" xfId="19546" xr:uid="{00000000-0005-0000-0000-0000635E0000}"/>
    <cellStyle name="Normal 2 4 2 2 3 2 5" xfId="5778" xr:uid="{00000000-0005-0000-0000-0000645E0000}"/>
    <cellStyle name="Normal 2 4 2 2 3 2 5 2" xfId="13924" xr:uid="{00000000-0005-0000-0000-0000655E0000}"/>
    <cellStyle name="Normal 2 4 2 2 3 2 5 2 2" xfId="30220" xr:uid="{00000000-0005-0000-0000-0000665E0000}"/>
    <cellStyle name="Normal 2 4 2 2 3 2 5 3" xfId="22074" xr:uid="{00000000-0005-0000-0000-0000675E0000}"/>
    <cellStyle name="Normal 2 4 2 2 3 2 6" xfId="8625" xr:uid="{00000000-0005-0000-0000-0000685E0000}"/>
    <cellStyle name="Normal 2 4 2 2 3 2 6 2" xfId="24921" xr:uid="{00000000-0005-0000-0000-0000695E0000}"/>
    <cellStyle name="Normal 2 4 2 2 3 2 7" xfId="16775" xr:uid="{00000000-0005-0000-0000-00006A5E0000}"/>
    <cellStyle name="Normal 2 4 2 2 3 3" xfId="840" xr:uid="{00000000-0005-0000-0000-00006B5E0000}"/>
    <cellStyle name="Normal 2 4 2 2 3 3 2" xfId="2250" xr:uid="{00000000-0005-0000-0000-00006C5E0000}"/>
    <cellStyle name="Normal 2 4 2 2 3 3 2 2" xfId="4781" xr:uid="{00000000-0005-0000-0000-00006D5E0000}"/>
    <cellStyle name="Normal 2 4 2 2 3 3 2 2 2" xfId="12927" xr:uid="{00000000-0005-0000-0000-00006E5E0000}"/>
    <cellStyle name="Normal 2 4 2 2 3 3 2 2 2 2" xfId="29223" xr:uid="{00000000-0005-0000-0000-00006F5E0000}"/>
    <cellStyle name="Normal 2 4 2 2 3 3 2 2 3" xfId="21077" xr:uid="{00000000-0005-0000-0000-0000705E0000}"/>
    <cellStyle name="Normal 2 4 2 2 3 3 2 3" xfId="7549" xr:uid="{00000000-0005-0000-0000-0000715E0000}"/>
    <cellStyle name="Normal 2 4 2 2 3 3 2 3 2" xfId="15695" xr:uid="{00000000-0005-0000-0000-0000725E0000}"/>
    <cellStyle name="Normal 2 4 2 2 3 3 2 3 2 2" xfId="31991" xr:uid="{00000000-0005-0000-0000-0000735E0000}"/>
    <cellStyle name="Normal 2 4 2 2 3 3 2 3 3" xfId="23845" xr:uid="{00000000-0005-0000-0000-0000745E0000}"/>
    <cellStyle name="Normal 2 4 2 2 3 3 2 4" xfId="10396" xr:uid="{00000000-0005-0000-0000-0000755E0000}"/>
    <cellStyle name="Normal 2 4 2 2 3 3 2 4 2" xfId="26692" xr:uid="{00000000-0005-0000-0000-0000765E0000}"/>
    <cellStyle name="Normal 2 4 2 2 3 3 2 5" xfId="18546" xr:uid="{00000000-0005-0000-0000-0000775E0000}"/>
    <cellStyle name="Normal 2 4 2 2 3 3 3" xfId="3563" xr:uid="{00000000-0005-0000-0000-0000785E0000}"/>
    <cellStyle name="Normal 2 4 2 2 3 3 3 2" xfId="11709" xr:uid="{00000000-0005-0000-0000-0000795E0000}"/>
    <cellStyle name="Normal 2 4 2 2 3 3 3 2 2" xfId="28005" xr:uid="{00000000-0005-0000-0000-00007A5E0000}"/>
    <cellStyle name="Normal 2 4 2 2 3 3 3 3" xfId="19859" xr:uid="{00000000-0005-0000-0000-00007B5E0000}"/>
    <cellStyle name="Normal 2 4 2 2 3 3 4" xfId="6139" xr:uid="{00000000-0005-0000-0000-00007C5E0000}"/>
    <cellStyle name="Normal 2 4 2 2 3 3 4 2" xfId="14285" xr:uid="{00000000-0005-0000-0000-00007D5E0000}"/>
    <cellStyle name="Normal 2 4 2 2 3 3 4 2 2" xfId="30581" xr:uid="{00000000-0005-0000-0000-00007E5E0000}"/>
    <cellStyle name="Normal 2 4 2 2 3 3 4 3" xfId="22435" xr:uid="{00000000-0005-0000-0000-00007F5E0000}"/>
    <cellStyle name="Normal 2 4 2 2 3 3 5" xfId="8986" xr:uid="{00000000-0005-0000-0000-0000805E0000}"/>
    <cellStyle name="Normal 2 4 2 2 3 3 5 2" xfId="25282" xr:uid="{00000000-0005-0000-0000-0000815E0000}"/>
    <cellStyle name="Normal 2 4 2 2 3 3 6" xfId="17136" xr:uid="{00000000-0005-0000-0000-0000825E0000}"/>
    <cellStyle name="Normal 2 4 2 2 3 4" xfId="1545" xr:uid="{00000000-0005-0000-0000-0000835E0000}"/>
    <cellStyle name="Normal 2 4 2 2 3 4 2" xfId="4172" xr:uid="{00000000-0005-0000-0000-0000845E0000}"/>
    <cellStyle name="Normal 2 4 2 2 3 4 2 2" xfId="12318" xr:uid="{00000000-0005-0000-0000-0000855E0000}"/>
    <cellStyle name="Normal 2 4 2 2 3 4 2 2 2" xfId="28614" xr:uid="{00000000-0005-0000-0000-0000865E0000}"/>
    <cellStyle name="Normal 2 4 2 2 3 4 2 3" xfId="20468" xr:uid="{00000000-0005-0000-0000-0000875E0000}"/>
    <cellStyle name="Normal 2 4 2 2 3 4 3" xfId="6844" xr:uid="{00000000-0005-0000-0000-0000885E0000}"/>
    <cellStyle name="Normal 2 4 2 2 3 4 3 2" xfId="14990" xr:uid="{00000000-0005-0000-0000-0000895E0000}"/>
    <cellStyle name="Normal 2 4 2 2 3 4 3 2 2" xfId="31286" xr:uid="{00000000-0005-0000-0000-00008A5E0000}"/>
    <cellStyle name="Normal 2 4 2 2 3 4 3 3" xfId="23140" xr:uid="{00000000-0005-0000-0000-00008B5E0000}"/>
    <cellStyle name="Normal 2 4 2 2 3 4 4" xfId="9691" xr:uid="{00000000-0005-0000-0000-00008C5E0000}"/>
    <cellStyle name="Normal 2 4 2 2 3 4 4 2" xfId="25987" xr:uid="{00000000-0005-0000-0000-00008D5E0000}"/>
    <cellStyle name="Normal 2 4 2 2 3 4 5" xfId="17841" xr:uid="{00000000-0005-0000-0000-00008E5E0000}"/>
    <cellStyle name="Normal 2 4 2 2 3 5" xfId="2954" xr:uid="{00000000-0005-0000-0000-00008F5E0000}"/>
    <cellStyle name="Normal 2 4 2 2 3 5 2" xfId="11100" xr:uid="{00000000-0005-0000-0000-0000905E0000}"/>
    <cellStyle name="Normal 2 4 2 2 3 5 2 2" xfId="27396" xr:uid="{00000000-0005-0000-0000-0000915E0000}"/>
    <cellStyle name="Normal 2 4 2 2 3 5 3" xfId="19250" xr:uid="{00000000-0005-0000-0000-0000925E0000}"/>
    <cellStyle name="Normal 2 4 2 2 3 6" xfId="5434" xr:uid="{00000000-0005-0000-0000-0000935E0000}"/>
    <cellStyle name="Normal 2 4 2 2 3 6 2" xfId="13580" xr:uid="{00000000-0005-0000-0000-0000945E0000}"/>
    <cellStyle name="Normal 2 4 2 2 3 6 2 2" xfId="29876" xr:uid="{00000000-0005-0000-0000-0000955E0000}"/>
    <cellStyle name="Normal 2 4 2 2 3 6 3" xfId="21730" xr:uid="{00000000-0005-0000-0000-0000965E0000}"/>
    <cellStyle name="Normal 2 4 2 2 3 7" xfId="8281" xr:uid="{00000000-0005-0000-0000-0000975E0000}"/>
    <cellStyle name="Normal 2 4 2 2 3 7 2" xfId="24577" xr:uid="{00000000-0005-0000-0000-0000985E0000}"/>
    <cellStyle name="Normal 2 4 2 2 3 8" xfId="16431" xr:uid="{00000000-0005-0000-0000-0000995E0000}"/>
    <cellStyle name="Normal 2 4 2 2 4" xfId="217" xr:uid="{00000000-0005-0000-0000-00009A5E0000}"/>
    <cellStyle name="Normal 2 4 2 2 4 2" xfId="561" xr:uid="{00000000-0005-0000-0000-00009B5E0000}"/>
    <cellStyle name="Normal 2 4 2 2 4 2 2" xfId="1267" xr:uid="{00000000-0005-0000-0000-00009C5E0000}"/>
    <cellStyle name="Normal 2 4 2 2 4 2 2 2" xfId="2677" xr:uid="{00000000-0005-0000-0000-00009D5E0000}"/>
    <cellStyle name="Normal 2 4 2 2 4 2 2 2 2" xfId="5151" xr:uid="{00000000-0005-0000-0000-00009E5E0000}"/>
    <cellStyle name="Normal 2 4 2 2 4 2 2 2 2 2" xfId="13297" xr:uid="{00000000-0005-0000-0000-00009F5E0000}"/>
    <cellStyle name="Normal 2 4 2 2 4 2 2 2 2 2 2" xfId="29593" xr:uid="{00000000-0005-0000-0000-0000A05E0000}"/>
    <cellStyle name="Normal 2 4 2 2 4 2 2 2 2 3" xfId="21447" xr:uid="{00000000-0005-0000-0000-0000A15E0000}"/>
    <cellStyle name="Normal 2 4 2 2 4 2 2 2 3" xfId="7976" xr:uid="{00000000-0005-0000-0000-0000A25E0000}"/>
    <cellStyle name="Normal 2 4 2 2 4 2 2 2 3 2" xfId="16122" xr:uid="{00000000-0005-0000-0000-0000A35E0000}"/>
    <cellStyle name="Normal 2 4 2 2 4 2 2 2 3 2 2" xfId="32418" xr:uid="{00000000-0005-0000-0000-0000A45E0000}"/>
    <cellStyle name="Normal 2 4 2 2 4 2 2 2 3 3" xfId="24272" xr:uid="{00000000-0005-0000-0000-0000A55E0000}"/>
    <cellStyle name="Normal 2 4 2 2 4 2 2 2 4" xfId="10823" xr:uid="{00000000-0005-0000-0000-0000A65E0000}"/>
    <cellStyle name="Normal 2 4 2 2 4 2 2 2 4 2" xfId="27119" xr:uid="{00000000-0005-0000-0000-0000A75E0000}"/>
    <cellStyle name="Normal 2 4 2 2 4 2 2 2 5" xfId="18973" xr:uid="{00000000-0005-0000-0000-0000A85E0000}"/>
    <cellStyle name="Normal 2 4 2 2 4 2 2 3" xfId="3933" xr:uid="{00000000-0005-0000-0000-0000A95E0000}"/>
    <cellStyle name="Normal 2 4 2 2 4 2 2 3 2" xfId="12079" xr:uid="{00000000-0005-0000-0000-0000AA5E0000}"/>
    <cellStyle name="Normal 2 4 2 2 4 2 2 3 2 2" xfId="28375" xr:uid="{00000000-0005-0000-0000-0000AB5E0000}"/>
    <cellStyle name="Normal 2 4 2 2 4 2 2 3 3" xfId="20229" xr:uid="{00000000-0005-0000-0000-0000AC5E0000}"/>
    <cellStyle name="Normal 2 4 2 2 4 2 2 4" xfId="6566" xr:uid="{00000000-0005-0000-0000-0000AD5E0000}"/>
    <cellStyle name="Normal 2 4 2 2 4 2 2 4 2" xfId="14712" xr:uid="{00000000-0005-0000-0000-0000AE5E0000}"/>
    <cellStyle name="Normal 2 4 2 2 4 2 2 4 2 2" xfId="31008" xr:uid="{00000000-0005-0000-0000-0000AF5E0000}"/>
    <cellStyle name="Normal 2 4 2 2 4 2 2 4 3" xfId="22862" xr:uid="{00000000-0005-0000-0000-0000B05E0000}"/>
    <cellStyle name="Normal 2 4 2 2 4 2 2 5" xfId="9413" xr:uid="{00000000-0005-0000-0000-0000B15E0000}"/>
    <cellStyle name="Normal 2 4 2 2 4 2 2 5 2" xfId="25709" xr:uid="{00000000-0005-0000-0000-0000B25E0000}"/>
    <cellStyle name="Normal 2 4 2 2 4 2 2 6" xfId="17563" xr:uid="{00000000-0005-0000-0000-0000B35E0000}"/>
    <cellStyle name="Normal 2 4 2 2 4 2 3" xfId="1972" xr:uid="{00000000-0005-0000-0000-0000B45E0000}"/>
    <cellStyle name="Normal 2 4 2 2 4 2 3 2" xfId="4542" xr:uid="{00000000-0005-0000-0000-0000B55E0000}"/>
    <cellStyle name="Normal 2 4 2 2 4 2 3 2 2" xfId="12688" xr:uid="{00000000-0005-0000-0000-0000B65E0000}"/>
    <cellStyle name="Normal 2 4 2 2 4 2 3 2 2 2" xfId="28984" xr:uid="{00000000-0005-0000-0000-0000B75E0000}"/>
    <cellStyle name="Normal 2 4 2 2 4 2 3 2 3" xfId="20838" xr:uid="{00000000-0005-0000-0000-0000B85E0000}"/>
    <cellStyle name="Normal 2 4 2 2 4 2 3 3" xfId="7271" xr:uid="{00000000-0005-0000-0000-0000B95E0000}"/>
    <cellStyle name="Normal 2 4 2 2 4 2 3 3 2" xfId="15417" xr:uid="{00000000-0005-0000-0000-0000BA5E0000}"/>
    <cellStyle name="Normal 2 4 2 2 4 2 3 3 2 2" xfId="31713" xr:uid="{00000000-0005-0000-0000-0000BB5E0000}"/>
    <cellStyle name="Normal 2 4 2 2 4 2 3 3 3" xfId="23567" xr:uid="{00000000-0005-0000-0000-0000BC5E0000}"/>
    <cellStyle name="Normal 2 4 2 2 4 2 3 4" xfId="10118" xr:uid="{00000000-0005-0000-0000-0000BD5E0000}"/>
    <cellStyle name="Normal 2 4 2 2 4 2 3 4 2" xfId="26414" xr:uid="{00000000-0005-0000-0000-0000BE5E0000}"/>
    <cellStyle name="Normal 2 4 2 2 4 2 3 5" xfId="18268" xr:uid="{00000000-0005-0000-0000-0000BF5E0000}"/>
    <cellStyle name="Normal 2 4 2 2 4 2 4" xfId="3324" xr:uid="{00000000-0005-0000-0000-0000C05E0000}"/>
    <cellStyle name="Normal 2 4 2 2 4 2 4 2" xfId="11470" xr:uid="{00000000-0005-0000-0000-0000C15E0000}"/>
    <cellStyle name="Normal 2 4 2 2 4 2 4 2 2" xfId="27766" xr:uid="{00000000-0005-0000-0000-0000C25E0000}"/>
    <cellStyle name="Normal 2 4 2 2 4 2 4 3" xfId="19620" xr:uid="{00000000-0005-0000-0000-0000C35E0000}"/>
    <cellStyle name="Normal 2 4 2 2 4 2 5" xfId="5861" xr:uid="{00000000-0005-0000-0000-0000C45E0000}"/>
    <cellStyle name="Normal 2 4 2 2 4 2 5 2" xfId="14007" xr:uid="{00000000-0005-0000-0000-0000C55E0000}"/>
    <cellStyle name="Normal 2 4 2 2 4 2 5 2 2" xfId="30303" xr:uid="{00000000-0005-0000-0000-0000C65E0000}"/>
    <cellStyle name="Normal 2 4 2 2 4 2 5 3" xfId="22157" xr:uid="{00000000-0005-0000-0000-0000C75E0000}"/>
    <cellStyle name="Normal 2 4 2 2 4 2 6" xfId="8708" xr:uid="{00000000-0005-0000-0000-0000C85E0000}"/>
    <cellStyle name="Normal 2 4 2 2 4 2 6 2" xfId="25004" xr:uid="{00000000-0005-0000-0000-0000C95E0000}"/>
    <cellStyle name="Normal 2 4 2 2 4 2 7" xfId="16858" xr:uid="{00000000-0005-0000-0000-0000CA5E0000}"/>
    <cellStyle name="Normal 2 4 2 2 4 3" xfId="923" xr:uid="{00000000-0005-0000-0000-0000CB5E0000}"/>
    <cellStyle name="Normal 2 4 2 2 4 3 2" xfId="2333" xr:uid="{00000000-0005-0000-0000-0000CC5E0000}"/>
    <cellStyle name="Normal 2 4 2 2 4 3 2 2" xfId="4855" xr:uid="{00000000-0005-0000-0000-0000CD5E0000}"/>
    <cellStyle name="Normal 2 4 2 2 4 3 2 2 2" xfId="13001" xr:uid="{00000000-0005-0000-0000-0000CE5E0000}"/>
    <cellStyle name="Normal 2 4 2 2 4 3 2 2 2 2" xfId="29297" xr:uid="{00000000-0005-0000-0000-0000CF5E0000}"/>
    <cellStyle name="Normal 2 4 2 2 4 3 2 2 3" xfId="21151" xr:uid="{00000000-0005-0000-0000-0000D05E0000}"/>
    <cellStyle name="Normal 2 4 2 2 4 3 2 3" xfId="7632" xr:uid="{00000000-0005-0000-0000-0000D15E0000}"/>
    <cellStyle name="Normal 2 4 2 2 4 3 2 3 2" xfId="15778" xr:uid="{00000000-0005-0000-0000-0000D25E0000}"/>
    <cellStyle name="Normal 2 4 2 2 4 3 2 3 2 2" xfId="32074" xr:uid="{00000000-0005-0000-0000-0000D35E0000}"/>
    <cellStyle name="Normal 2 4 2 2 4 3 2 3 3" xfId="23928" xr:uid="{00000000-0005-0000-0000-0000D45E0000}"/>
    <cellStyle name="Normal 2 4 2 2 4 3 2 4" xfId="10479" xr:uid="{00000000-0005-0000-0000-0000D55E0000}"/>
    <cellStyle name="Normal 2 4 2 2 4 3 2 4 2" xfId="26775" xr:uid="{00000000-0005-0000-0000-0000D65E0000}"/>
    <cellStyle name="Normal 2 4 2 2 4 3 2 5" xfId="18629" xr:uid="{00000000-0005-0000-0000-0000D75E0000}"/>
    <cellStyle name="Normal 2 4 2 2 4 3 3" xfId="3637" xr:uid="{00000000-0005-0000-0000-0000D85E0000}"/>
    <cellStyle name="Normal 2 4 2 2 4 3 3 2" xfId="11783" xr:uid="{00000000-0005-0000-0000-0000D95E0000}"/>
    <cellStyle name="Normal 2 4 2 2 4 3 3 2 2" xfId="28079" xr:uid="{00000000-0005-0000-0000-0000DA5E0000}"/>
    <cellStyle name="Normal 2 4 2 2 4 3 3 3" xfId="19933" xr:uid="{00000000-0005-0000-0000-0000DB5E0000}"/>
    <cellStyle name="Normal 2 4 2 2 4 3 4" xfId="6222" xr:uid="{00000000-0005-0000-0000-0000DC5E0000}"/>
    <cellStyle name="Normal 2 4 2 2 4 3 4 2" xfId="14368" xr:uid="{00000000-0005-0000-0000-0000DD5E0000}"/>
    <cellStyle name="Normal 2 4 2 2 4 3 4 2 2" xfId="30664" xr:uid="{00000000-0005-0000-0000-0000DE5E0000}"/>
    <cellStyle name="Normal 2 4 2 2 4 3 4 3" xfId="22518" xr:uid="{00000000-0005-0000-0000-0000DF5E0000}"/>
    <cellStyle name="Normal 2 4 2 2 4 3 5" xfId="9069" xr:uid="{00000000-0005-0000-0000-0000E05E0000}"/>
    <cellStyle name="Normal 2 4 2 2 4 3 5 2" xfId="25365" xr:uid="{00000000-0005-0000-0000-0000E15E0000}"/>
    <cellStyle name="Normal 2 4 2 2 4 3 6" xfId="17219" xr:uid="{00000000-0005-0000-0000-0000E25E0000}"/>
    <cellStyle name="Normal 2 4 2 2 4 4" xfId="1628" xr:uid="{00000000-0005-0000-0000-0000E35E0000}"/>
    <cellStyle name="Normal 2 4 2 2 4 4 2" xfId="4246" xr:uid="{00000000-0005-0000-0000-0000E45E0000}"/>
    <cellStyle name="Normal 2 4 2 2 4 4 2 2" xfId="12392" xr:uid="{00000000-0005-0000-0000-0000E55E0000}"/>
    <cellStyle name="Normal 2 4 2 2 4 4 2 2 2" xfId="28688" xr:uid="{00000000-0005-0000-0000-0000E65E0000}"/>
    <cellStyle name="Normal 2 4 2 2 4 4 2 3" xfId="20542" xr:uid="{00000000-0005-0000-0000-0000E75E0000}"/>
    <cellStyle name="Normal 2 4 2 2 4 4 3" xfId="6927" xr:uid="{00000000-0005-0000-0000-0000E85E0000}"/>
    <cellStyle name="Normal 2 4 2 2 4 4 3 2" xfId="15073" xr:uid="{00000000-0005-0000-0000-0000E95E0000}"/>
    <cellStyle name="Normal 2 4 2 2 4 4 3 2 2" xfId="31369" xr:uid="{00000000-0005-0000-0000-0000EA5E0000}"/>
    <cellStyle name="Normal 2 4 2 2 4 4 3 3" xfId="23223" xr:uid="{00000000-0005-0000-0000-0000EB5E0000}"/>
    <cellStyle name="Normal 2 4 2 2 4 4 4" xfId="9774" xr:uid="{00000000-0005-0000-0000-0000EC5E0000}"/>
    <cellStyle name="Normal 2 4 2 2 4 4 4 2" xfId="26070" xr:uid="{00000000-0005-0000-0000-0000ED5E0000}"/>
    <cellStyle name="Normal 2 4 2 2 4 4 5" xfId="17924" xr:uid="{00000000-0005-0000-0000-0000EE5E0000}"/>
    <cellStyle name="Normal 2 4 2 2 4 5" xfId="3028" xr:uid="{00000000-0005-0000-0000-0000EF5E0000}"/>
    <cellStyle name="Normal 2 4 2 2 4 5 2" xfId="11174" xr:uid="{00000000-0005-0000-0000-0000F05E0000}"/>
    <cellStyle name="Normal 2 4 2 2 4 5 2 2" xfId="27470" xr:uid="{00000000-0005-0000-0000-0000F15E0000}"/>
    <cellStyle name="Normal 2 4 2 2 4 5 3" xfId="19324" xr:uid="{00000000-0005-0000-0000-0000F25E0000}"/>
    <cellStyle name="Normal 2 4 2 2 4 6" xfId="5517" xr:uid="{00000000-0005-0000-0000-0000F35E0000}"/>
    <cellStyle name="Normal 2 4 2 2 4 6 2" xfId="13663" xr:uid="{00000000-0005-0000-0000-0000F45E0000}"/>
    <cellStyle name="Normal 2 4 2 2 4 6 2 2" xfId="29959" xr:uid="{00000000-0005-0000-0000-0000F55E0000}"/>
    <cellStyle name="Normal 2 4 2 2 4 6 3" xfId="21813" xr:uid="{00000000-0005-0000-0000-0000F65E0000}"/>
    <cellStyle name="Normal 2 4 2 2 4 7" xfId="8364" xr:uid="{00000000-0005-0000-0000-0000F75E0000}"/>
    <cellStyle name="Normal 2 4 2 2 4 7 2" xfId="24660" xr:uid="{00000000-0005-0000-0000-0000F85E0000}"/>
    <cellStyle name="Normal 2 4 2 2 4 8" xfId="16514" xr:uid="{00000000-0005-0000-0000-0000F95E0000}"/>
    <cellStyle name="Normal 2 4 2 2 5" xfId="298" xr:uid="{00000000-0005-0000-0000-0000FA5E0000}"/>
    <cellStyle name="Normal 2 4 2 2 5 2" xfId="642" xr:uid="{00000000-0005-0000-0000-0000FB5E0000}"/>
    <cellStyle name="Normal 2 4 2 2 5 2 2" xfId="1348" xr:uid="{00000000-0005-0000-0000-0000FC5E0000}"/>
    <cellStyle name="Normal 2 4 2 2 5 2 2 2" xfId="2758" xr:uid="{00000000-0005-0000-0000-0000FD5E0000}"/>
    <cellStyle name="Normal 2 4 2 2 5 2 2 2 2" xfId="5225" xr:uid="{00000000-0005-0000-0000-0000FE5E0000}"/>
    <cellStyle name="Normal 2 4 2 2 5 2 2 2 2 2" xfId="13371" xr:uid="{00000000-0005-0000-0000-0000FF5E0000}"/>
    <cellStyle name="Normal 2 4 2 2 5 2 2 2 2 2 2" xfId="29667" xr:uid="{00000000-0005-0000-0000-0000005F0000}"/>
    <cellStyle name="Normal 2 4 2 2 5 2 2 2 2 3" xfId="21521" xr:uid="{00000000-0005-0000-0000-0000015F0000}"/>
    <cellStyle name="Normal 2 4 2 2 5 2 2 2 3" xfId="8057" xr:uid="{00000000-0005-0000-0000-0000025F0000}"/>
    <cellStyle name="Normal 2 4 2 2 5 2 2 2 3 2" xfId="16203" xr:uid="{00000000-0005-0000-0000-0000035F0000}"/>
    <cellStyle name="Normal 2 4 2 2 5 2 2 2 3 2 2" xfId="32499" xr:uid="{00000000-0005-0000-0000-0000045F0000}"/>
    <cellStyle name="Normal 2 4 2 2 5 2 2 2 3 3" xfId="24353" xr:uid="{00000000-0005-0000-0000-0000055F0000}"/>
    <cellStyle name="Normal 2 4 2 2 5 2 2 2 4" xfId="10904" xr:uid="{00000000-0005-0000-0000-0000065F0000}"/>
    <cellStyle name="Normal 2 4 2 2 5 2 2 2 4 2" xfId="27200" xr:uid="{00000000-0005-0000-0000-0000075F0000}"/>
    <cellStyle name="Normal 2 4 2 2 5 2 2 2 5" xfId="19054" xr:uid="{00000000-0005-0000-0000-0000085F0000}"/>
    <cellStyle name="Normal 2 4 2 2 5 2 2 3" xfId="4007" xr:uid="{00000000-0005-0000-0000-0000095F0000}"/>
    <cellStyle name="Normal 2 4 2 2 5 2 2 3 2" xfId="12153" xr:uid="{00000000-0005-0000-0000-00000A5F0000}"/>
    <cellStyle name="Normal 2 4 2 2 5 2 2 3 2 2" xfId="28449" xr:uid="{00000000-0005-0000-0000-00000B5F0000}"/>
    <cellStyle name="Normal 2 4 2 2 5 2 2 3 3" xfId="20303" xr:uid="{00000000-0005-0000-0000-00000C5F0000}"/>
    <cellStyle name="Normal 2 4 2 2 5 2 2 4" xfId="6647" xr:uid="{00000000-0005-0000-0000-00000D5F0000}"/>
    <cellStyle name="Normal 2 4 2 2 5 2 2 4 2" xfId="14793" xr:uid="{00000000-0005-0000-0000-00000E5F0000}"/>
    <cellStyle name="Normal 2 4 2 2 5 2 2 4 2 2" xfId="31089" xr:uid="{00000000-0005-0000-0000-00000F5F0000}"/>
    <cellStyle name="Normal 2 4 2 2 5 2 2 4 3" xfId="22943" xr:uid="{00000000-0005-0000-0000-0000105F0000}"/>
    <cellStyle name="Normal 2 4 2 2 5 2 2 5" xfId="9494" xr:uid="{00000000-0005-0000-0000-0000115F0000}"/>
    <cellStyle name="Normal 2 4 2 2 5 2 2 5 2" xfId="25790" xr:uid="{00000000-0005-0000-0000-0000125F0000}"/>
    <cellStyle name="Normal 2 4 2 2 5 2 2 6" xfId="17644" xr:uid="{00000000-0005-0000-0000-0000135F0000}"/>
    <cellStyle name="Normal 2 4 2 2 5 2 3" xfId="2053" xr:uid="{00000000-0005-0000-0000-0000145F0000}"/>
    <cellStyle name="Normal 2 4 2 2 5 2 3 2" xfId="4616" xr:uid="{00000000-0005-0000-0000-0000155F0000}"/>
    <cellStyle name="Normal 2 4 2 2 5 2 3 2 2" xfId="12762" xr:uid="{00000000-0005-0000-0000-0000165F0000}"/>
    <cellStyle name="Normal 2 4 2 2 5 2 3 2 2 2" xfId="29058" xr:uid="{00000000-0005-0000-0000-0000175F0000}"/>
    <cellStyle name="Normal 2 4 2 2 5 2 3 2 3" xfId="20912" xr:uid="{00000000-0005-0000-0000-0000185F0000}"/>
    <cellStyle name="Normal 2 4 2 2 5 2 3 3" xfId="7352" xr:uid="{00000000-0005-0000-0000-0000195F0000}"/>
    <cellStyle name="Normal 2 4 2 2 5 2 3 3 2" xfId="15498" xr:uid="{00000000-0005-0000-0000-00001A5F0000}"/>
    <cellStyle name="Normal 2 4 2 2 5 2 3 3 2 2" xfId="31794" xr:uid="{00000000-0005-0000-0000-00001B5F0000}"/>
    <cellStyle name="Normal 2 4 2 2 5 2 3 3 3" xfId="23648" xr:uid="{00000000-0005-0000-0000-00001C5F0000}"/>
    <cellStyle name="Normal 2 4 2 2 5 2 3 4" xfId="10199" xr:uid="{00000000-0005-0000-0000-00001D5F0000}"/>
    <cellStyle name="Normal 2 4 2 2 5 2 3 4 2" xfId="26495" xr:uid="{00000000-0005-0000-0000-00001E5F0000}"/>
    <cellStyle name="Normal 2 4 2 2 5 2 3 5" xfId="18349" xr:uid="{00000000-0005-0000-0000-00001F5F0000}"/>
    <cellStyle name="Normal 2 4 2 2 5 2 4" xfId="3398" xr:uid="{00000000-0005-0000-0000-0000205F0000}"/>
    <cellStyle name="Normal 2 4 2 2 5 2 4 2" xfId="11544" xr:uid="{00000000-0005-0000-0000-0000215F0000}"/>
    <cellStyle name="Normal 2 4 2 2 5 2 4 2 2" xfId="27840" xr:uid="{00000000-0005-0000-0000-0000225F0000}"/>
    <cellStyle name="Normal 2 4 2 2 5 2 4 3" xfId="19694" xr:uid="{00000000-0005-0000-0000-0000235F0000}"/>
    <cellStyle name="Normal 2 4 2 2 5 2 5" xfId="5942" xr:uid="{00000000-0005-0000-0000-0000245F0000}"/>
    <cellStyle name="Normal 2 4 2 2 5 2 5 2" xfId="14088" xr:uid="{00000000-0005-0000-0000-0000255F0000}"/>
    <cellStyle name="Normal 2 4 2 2 5 2 5 2 2" xfId="30384" xr:uid="{00000000-0005-0000-0000-0000265F0000}"/>
    <cellStyle name="Normal 2 4 2 2 5 2 5 3" xfId="22238" xr:uid="{00000000-0005-0000-0000-0000275F0000}"/>
    <cellStyle name="Normal 2 4 2 2 5 2 6" xfId="8789" xr:uid="{00000000-0005-0000-0000-0000285F0000}"/>
    <cellStyle name="Normal 2 4 2 2 5 2 6 2" xfId="25085" xr:uid="{00000000-0005-0000-0000-0000295F0000}"/>
    <cellStyle name="Normal 2 4 2 2 5 2 7" xfId="16939" xr:uid="{00000000-0005-0000-0000-00002A5F0000}"/>
    <cellStyle name="Normal 2 4 2 2 5 3" xfId="1004" xr:uid="{00000000-0005-0000-0000-00002B5F0000}"/>
    <cellStyle name="Normal 2 4 2 2 5 3 2" xfId="2414" xr:uid="{00000000-0005-0000-0000-00002C5F0000}"/>
    <cellStyle name="Normal 2 4 2 2 5 3 2 2" xfId="4929" xr:uid="{00000000-0005-0000-0000-00002D5F0000}"/>
    <cellStyle name="Normal 2 4 2 2 5 3 2 2 2" xfId="13075" xr:uid="{00000000-0005-0000-0000-00002E5F0000}"/>
    <cellStyle name="Normal 2 4 2 2 5 3 2 2 2 2" xfId="29371" xr:uid="{00000000-0005-0000-0000-00002F5F0000}"/>
    <cellStyle name="Normal 2 4 2 2 5 3 2 2 3" xfId="21225" xr:uid="{00000000-0005-0000-0000-0000305F0000}"/>
    <cellStyle name="Normal 2 4 2 2 5 3 2 3" xfId="7713" xr:uid="{00000000-0005-0000-0000-0000315F0000}"/>
    <cellStyle name="Normal 2 4 2 2 5 3 2 3 2" xfId="15859" xr:uid="{00000000-0005-0000-0000-0000325F0000}"/>
    <cellStyle name="Normal 2 4 2 2 5 3 2 3 2 2" xfId="32155" xr:uid="{00000000-0005-0000-0000-0000335F0000}"/>
    <cellStyle name="Normal 2 4 2 2 5 3 2 3 3" xfId="24009" xr:uid="{00000000-0005-0000-0000-0000345F0000}"/>
    <cellStyle name="Normal 2 4 2 2 5 3 2 4" xfId="10560" xr:uid="{00000000-0005-0000-0000-0000355F0000}"/>
    <cellStyle name="Normal 2 4 2 2 5 3 2 4 2" xfId="26856" xr:uid="{00000000-0005-0000-0000-0000365F0000}"/>
    <cellStyle name="Normal 2 4 2 2 5 3 2 5" xfId="18710" xr:uid="{00000000-0005-0000-0000-0000375F0000}"/>
    <cellStyle name="Normal 2 4 2 2 5 3 3" xfId="3711" xr:uid="{00000000-0005-0000-0000-0000385F0000}"/>
    <cellStyle name="Normal 2 4 2 2 5 3 3 2" xfId="11857" xr:uid="{00000000-0005-0000-0000-0000395F0000}"/>
    <cellStyle name="Normal 2 4 2 2 5 3 3 2 2" xfId="28153" xr:uid="{00000000-0005-0000-0000-00003A5F0000}"/>
    <cellStyle name="Normal 2 4 2 2 5 3 3 3" xfId="20007" xr:uid="{00000000-0005-0000-0000-00003B5F0000}"/>
    <cellStyle name="Normal 2 4 2 2 5 3 4" xfId="6303" xr:uid="{00000000-0005-0000-0000-00003C5F0000}"/>
    <cellStyle name="Normal 2 4 2 2 5 3 4 2" xfId="14449" xr:uid="{00000000-0005-0000-0000-00003D5F0000}"/>
    <cellStyle name="Normal 2 4 2 2 5 3 4 2 2" xfId="30745" xr:uid="{00000000-0005-0000-0000-00003E5F0000}"/>
    <cellStyle name="Normal 2 4 2 2 5 3 4 3" xfId="22599" xr:uid="{00000000-0005-0000-0000-00003F5F0000}"/>
    <cellStyle name="Normal 2 4 2 2 5 3 5" xfId="9150" xr:uid="{00000000-0005-0000-0000-0000405F0000}"/>
    <cellStyle name="Normal 2 4 2 2 5 3 5 2" xfId="25446" xr:uid="{00000000-0005-0000-0000-0000415F0000}"/>
    <cellStyle name="Normal 2 4 2 2 5 3 6" xfId="17300" xr:uid="{00000000-0005-0000-0000-0000425F0000}"/>
    <cellStyle name="Normal 2 4 2 2 5 4" xfId="1709" xr:uid="{00000000-0005-0000-0000-0000435F0000}"/>
    <cellStyle name="Normal 2 4 2 2 5 4 2" xfId="4320" xr:uid="{00000000-0005-0000-0000-0000445F0000}"/>
    <cellStyle name="Normal 2 4 2 2 5 4 2 2" xfId="12466" xr:uid="{00000000-0005-0000-0000-0000455F0000}"/>
    <cellStyle name="Normal 2 4 2 2 5 4 2 2 2" xfId="28762" xr:uid="{00000000-0005-0000-0000-0000465F0000}"/>
    <cellStyle name="Normal 2 4 2 2 5 4 2 3" xfId="20616" xr:uid="{00000000-0005-0000-0000-0000475F0000}"/>
    <cellStyle name="Normal 2 4 2 2 5 4 3" xfId="7008" xr:uid="{00000000-0005-0000-0000-0000485F0000}"/>
    <cellStyle name="Normal 2 4 2 2 5 4 3 2" xfId="15154" xr:uid="{00000000-0005-0000-0000-0000495F0000}"/>
    <cellStyle name="Normal 2 4 2 2 5 4 3 2 2" xfId="31450" xr:uid="{00000000-0005-0000-0000-00004A5F0000}"/>
    <cellStyle name="Normal 2 4 2 2 5 4 3 3" xfId="23304" xr:uid="{00000000-0005-0000-0000-00004B5F0000}"/>
    <cellStyle name="Normal 2 4 2 2 5 4 4" xfId="9855" xr:uid="{00000000-0005-0000-0000-00004C5F0000}"/>
    <cellStyle name="Normal 2 4 2 2 5 4 4 2" xfId="26151" xr:uid="{00000000-0005-0000-0000-00004D5F0000}"/>
    <cellStyle name="Normal 2 4 2 2 5 4 5" xfId="18005" xr:uid="{00000000-0005-0000-0000-00004E5F0000}"/>
    <cellStyle name="Normal 2 4 2 2 5 5" xfId="3102" xr:uid="{00000000-0005-0000-0000-00004F5F0000}"/>
    <cellStyle name="Normal 2 4 2 2 5 5 2" xfId="11248" xr:uid="{00000000-0005-0000-0000-0000505F0000}"/>
    <cellStyle name="Normal 2 4 2 2 5 5 2 2" xfId="27544" xr:uid="{00000000-0005-0000-0000-0000515F0000}"/>
    <cellStyle name="Normal 2 4 2 2 5 5 3" xfId="19398" xr:uid="{00000000-0005-0000-0000-0000525F0000}"/>
    <cellStyle name="Normal 2 4 2 2 5 6" xfId="5598" xr:uid="{00000000-0005-0000-0000-0000535F0000}"/>
    <cellStyle name="Normal 2 4 2 2 5 6 2" xfId="13744" xr:uid="{00000000-0005-0000-0000-0000545F0000}"/>
    <cellStyle name="Normal 2 4 2 2 5 6 2 2" xfId="30040" xr:uid="{00000000-0005-0000-0000-0000555F0000}"/>
    <cellStyle name="Normal 2 4 2 2 5 6 3" xfId="21894" xr:uid="{00000000-0005-0000-0000-0000565F0000}"/>
    <cellStyle name="Normal 2 4 2 2 5 7" xfId="8445" xr:uid="{00000000-0005-0000-0000-0000575F0000}"/>
    <cellStyle name="Normal 2 4 2 2 5 7 2" xfId="24741" xr:uid="{00000000-0005-0000-0000-0000585F0000}"/>
    <cellStyle name="Normal 2 4 2 2 5 8" xfId="16595" xr:uid="{00000000-0005-0000-0000-0000595F0000}"/>
    <cellStyle name="Normal 2 4 2 2 6" xfId="388" xr:uid="{00000000-0005-0000-0000-00005A5F0000}"/>
    <cellStyle name="Normal 2 4 2 2 6 2" xfId="1094" xr:uid="{00000000-0005-0000-0000-00005B5F0000}"/>
    <cellStyle name="Normal 2 4 2 2 6 2 2" xfId="2504" xr:uid="{00000000-0005-0000-0000-00005C5F0000}"/>
    <cellStyle name="Normal 2 4 2 2 6 2 2 2" xfId="5003" xr:uid="{00000000-0005-0000-0000-00005D5F0000}"/>
    <cellStyle name="Normal 2 4 2 2 6 2 2 2 2" xfId="13149" xr:uid="{00000000-0005-0000-0000-00005E5F0000}"/>
    <cellStyle name="Normal 2 4 2 2 6 2 2 2 2 2" xfId="29445" xr:uid="{00000000-0005-0000-0000-00005F5F0000}"/>
    <cellStyle name="Normal 2 4 2 2 6 2 2 2 3" xfId="21299" xr:uid="{00000000-0005-0000-0000-0000605F0000}"/>
    <cellStyle name="Normal 2 4 2 2 6 2 2 3" xfId="7803" xr:uid="{00000000-0005-0000-0000-0000615F0000}"/>
    <cellStyle name="Normal 2 4 2 2 6 2 2 3 2" xfId="15949" xr:uid="{00000000-0005-0000-0000-0000625F0000}"/>
    <cellStyle name="Normal 2 4 2 2 6 2 2 3 2 2" xfId="32245" xr:uid="{00000000-0005-0000-0000-0000635F0000}"/>
    <cellStyle name="Normal 2 4 2 2 6 2 2 3 3" xfId="24099" xr:uid="{00000000-0005-0000-0000-0000645F0000}"/>
    <cellStyle name="Normal 2 4 2 2 6 2 2 4" xfId="10650" xr:uid="{00000000-0005-0000-0000-0000655F0000}"/>
    <cellStyle name="Normal 2 4 2 2 6 2 2 4 2" xfId="26946" xr:uid="{00000000-0005-0000-0000-0000665F0000}"/>
    <cellStyle name="Normal 2 4 2 2 6 2 2 5" xfId="18800" xr:uid="{00000000-0005-0000-0000-0000675F0000}"/>
    <cellStyle name="Normal 2 4 2 2 6 2 3" xfId="3785" xr:uid="{00000000-0005-0000-0000-0000685F0000}"/>
    <cellStyle name="Normal 2 4 2 2 6 2 3 2" xfId="11931" xr:uid="{00000000-0005-0000-0000-0000695F0000}"/>
    <cellStyle name="Normal 2 4 2 2 6 2 3 2 2" xfId="28227" xr:uid="{00000000-0005-0000-0000-00006A5F0000}"/>
    <cellStyle name="Normal 2 4 2 2 6 2 3 3" xfId="20081" xr:uid="{00000000-0005-0000-0000-00006B5F0000}"/>
    <cellStyle name="Normal 2 4 2 2 6 2 4" xfId="6393" xr:uid="{00000000-0005-0000-0000-00006C5F0000}"/>
    <cellStyle name="Normal 2 4 2 2 6 2 4 2" xfId="14539" xr:uid="{00000000-0005-0000-0000-00006D5F0000}"/>
    <cellStyle name="Normal 2 4 2 2 6 2 4 2 2" xfId="30835" xr:uid="{00000000-0005-0000-0000-00006E5F0000}"/>
    <cellStyle name="Normal 2 4 2 2 6 2 4 3" xfId="22689" xr:uid="{00000000-0005-0000-0000-00006F5F0000}"/>
    <cellStyle name="Normal 2 4 2 2 6 2 5" xfId="9240" xr:uid="{00000000-0005-0000-0000-0000705F0000}"/>
    <cellStyle name="Normal 2 4 2 2 6 2 5 2" xfId="25536" xr:uid="{00000000-0005-0000-0000-0000715F0000}"/>
    <cellStyle name="Normal 2 4 2 2 6 2 6" xfId="17390" xr:uid="{00000000-0005-0000-0000-0000725F0000}"/>
    <cellStyle name="Normal 2 4 2 2 6 3" xfId="1799" xr:uid="{00000000-0005-0000-0000-0000735F0000}"/>
    <cellStyle name="Normal 2 4 2 2 6 3 2" xfId="4394" xr:uid="{00000000-0005-0000-0000-0000745F0000}"/>
    <cellStyle name="Normal 2 4 2 2 6 3 2 2" xfId="12540" xr:uid="{00000000-0005-0000-0000-0000755F0000}"/>
    <cellStyle name="Normal 2 4 2 2 6 3 2 2 2" xfId="28836" xr:uid="{00000000-0005-0000-0000-0000765F0000}"/>
    <cellStyle name="Normal 2 4 2 2 6 3 2 3" xfId="20690" xr:uid="{00000000-0005-0000-0000-0000775F0000}"/>
    <cellStyle name="Normal 2 4 2 2 6 3 3" xfId="7098" xr:uid="{00000000-0005-0000-0000-0000785F0000}"/>
    <cellStyle name="Normal 2 4 2 2 6 3 3 2" xfId="15244" xr:uid="{00000000-0005-0000-0000-0000795F0000}"/>
    <cellStyle name="Normal 2 4 2 2 6 3 3 2 2" xfId="31540" xr:uid="{00000000-0005-0000-0000-00007A5F0000}"/>
    <cellStyle name="Normal 2 4 2 2 6 3 3 3" xfId="23394" xr:uid="{00000000-0005-0000-0000-00007B5F0000}"/>
    <cellStyle name="Normal 2 4 2 2 6 3 4" xfId="9945" xr:uid="{00000000-0005-0000-0000-00007C5F0000}"/>
    <cellStyle name="Normal 2 4 2 2 6 3 4 2" xfId="26241" xr:uid="{00000000-0005-0000-0000-00007D5F0000}"/>
    <cellStyle name="Normal 2 4 2 2 6 3 5" xfId="18095" xr:uid="{00000000-0005-0000-0000-00007E5F0000}"/>
    <cellStyle name="Normal 2 4 2 2 6 4" xfId="3176" xr:uid="{00000000-0005-0000-0000-00007F5F0000}"/>
    <cellStyle name="Normal 2 4 2 2 6 4 2" xfId="11322" xr:uid="{00000000-0005-0000-0000-0000805F0000}"/>
    <cellStyle name="Normal 2 4 2 2 6 4 2 2" xfId="27618" xr:uid="{00000000-0005-0000-0000-0000815F0000}"/>
    <cellStyle name="Normal 2 4 2 2 6 4 3" xfId="19472" xr:uid="{00000000-0005-0000-0000-0000825F0000}"/>
    <cellStyle name="Normal 2 4 2 2 6 5" xfId="5688" xr:uid="{00000000-0005-0000-0000-0000835F0000}"/>
    <cellStyle name="Normal 2 4 2 2 6 5 2" xfId="13834" xr:uid="{00000000-0005-0000-0000-0000845F0000}"/>
    <cellStyle name="Normal 2 4 2 2 6 5 2 2" xfId="30130" xr:uid="{00000000-0005-0000-0000-0000855F0000}"/>
    <cellStyle name="Normal 2 4 2 2 6 5 3" xfId="21984" xr:uid="{00000000-0005-0000-0000-0000865F0000}"/>
    <cellStyle name="Normal 2 4 2 2 6 6" xfId="8535" xr:uid="{00000000-0005-0000-0000-0000875F0000}"/>
    <cellStyle name="Normal 2 4 2 2 6 6 2" xfId="24831" xr:uid="{00000000-0005-0000-0000-0000885F0000}"/>
    <cellStyle name="Normal 2 4 2 2 6 7" xfId="16685" xr:uid="{00000000-0005-0000-0000-0000895F0000}"/>
    <cellStyle name="Normal 2 4 2 2 7" xfId="750" xr:uid="{00000000-0005-0000-0000-00008A5F0000}"/>
    <cellStyle name="Normal 2 4 2 2 7 2" xfId="2160" xr:uid="{00000000-0005-0000-0000-00008B5F0000}"/>
    <cellStyle name="Normal 2 4 2 2 7 2 2" xfId="4707" xr:uid="{00000000-0005-0000-0000-00008C5F0000}"/>
    <cellStyle name="Normal 2 4 2 2 7 2 2 2" xfId="12853" xr:uid="{00000000-0005-0000-0000-00008D5F0000}"/>
    <cellStyle name="Normal 2 4 2 2 7 2 2 2 2" xfId="29149" xr:uid="{00000000-0005-0000-0000-00008E5F0000}"/>
    <cellStyle name="Normal 2 4 2 2 7 2 2 3" xfId="21003" xr:uid="{00000000-0005-0000-0000-00008F5F0000}"/>
    <cellStyle name="Normal 2 4 2 2 7 2 3" xfId="7459" xr:uid="{00000000-0005-0000-0000-0000905F0000}"/>
    <cellStyle name="Normal 2 4 2 2 7 2 3 2" xfId="15605" xr:uid="{00000000-0005-0000-0000-0000915F0000}"/>
    <cellStyle name="Normal 2 4 2 2 7 2 3 2 2" xfId="31901" xr:uid="{00000000-0005-0000-0000-0000925F0000}"/>
    <cellStyle name="Normal 2 4 2 2 7 2 3 3" xfId="23755" xr:uid="{00000000-0005-0000-0000-0000935F0000}"/>
    <cellStyle name="Normal 2 4 2 2 7 2 4" xfId="10306" xr:uid="{00000000-0005-0000-0000-0000945F0000}"/>
    <cellStyle name="Normal 2 4 2 2 7 2 4 2" xfId="26602" xr:uid="{00000000-0005-0000-0000-0000955F0000}"/>
    <cellStyle name="Normal 2 4 2 2 7 2 5" xfId="18456" xr:uid="{00000000-0005-0000-0000-0000965F0000}"/>
    <cellStyle name="Normal 2 4 2 2 7 3" xfId="3489" xr:uid="{00000000-0005-0000-0000-0000975F0000}"/>
    <cellStyle name="Normal 2 4 2 2 7 3 2" xfId="11635" xr:uid="{00000000-0005-0000-0000-0000985F0000}"/>
    <cellStyle name="Normal 2 4 2 2 7 3 2 2" xfId="27931" xr:uid="{00000000-0005-0000-0000-0000995F0000}"/>
    <cellStyle name="Normal 2 4 2 2 7 3 3" xfId="19785" xr:uid="{00000000-0005-0000-0000-00009A5F0000}"/>
    <cellStyle name="Normal 2 4 2 2 7 4" xfId="6049" xr:uid="{00000000-0005-0000-0000-00009B5F0000}"/>
    <cellStyle name="Normal 2 4 2 2 7 4 2" xfId="14195" xr:uid="{00000000-0005-0000-0000-00009C5F0000}"/>
    <cellStyle name="Normal 2 4 2 2 7 4 2 2" xfId="30491" xr:uid="{00000000-0005-0000-0000-00009D5F0000}"/>
    <cellStyle name="Normal 2 4 2 2 7 4 3" xfId="22345" xr:uid="{00000000-0005-0000-0000-00009E5F0000}"/>
    <cellStyle name="Normal 2 4 2 2 7 5" xfId="8896" xr:uid="{00000000-0005-0000-0000-00009F5F0000}"/>
    <cellStyle name="Normal 2 4 2 2 7 5 2" xfId="25192" xr:uid="{00000000-0005-0000-0000-0000A05F0000}"/>
    <cellStyle name="Normal 2 4 2 2 7 6" xfId="17046" xr:uid="{00000000-0005-0000-0000-0000A15F0000}"/>
    <cellStyle name="Normal 2 4 2 2 8" xfId="1455" xr:uid="{00000000-0005-0000-0000-0000A25F0000}"/>
    <cellStyle name="Normal 2 4 2 2 8 2" xfId="4098" xr:uid="{00000000-0005-0000-0000-0000A35F0000}"/>
    <cellStyle name="Normal 2 4 2 2 8 2 2" xfId="12244" xr:uid="{00000000-0005-0000-0000-0000A45F0000}"/>
    <cellStyle name="Normal 2 4 2 2 8 2 2 2" xfId="28540" xr:uid="{00000000-0005-0000-0000-0000A55F0000}"/>
    <cellStyle name="Normal 2 4 2 2 8 2 3" xfId="20394" xr:uid="{00000000-0005-0000-0000-0000A65F0000}"/>
    <cellStyle name="Normal 2 4 2 2 8 3" xfId="6754" xr:uid="{00000000-0005-0000-0000-0000A75F0000}"/>
    <cellStyle name="Normal 2 4 2 2 8 3 2" xfId="14900" xr:uid="{00000000-0005-0000-0000-0000A85F0000}"/>
    <cellStyle name="Normal 2 4 2 2 8 3 2 2" xfId="31196" xr:uid="{00000000-0005-0000-0000-0000A95F0000}"/>
    <cellStyle name="Normal 2 4 2 2 8 3 3" xfId="23050" xr:uid="{00000000-0005-0000-0000-0000AA5F0000}"/>
    <cellStyle name="Normal 2 4 2 2 8 4" xfId="9601" xr:uid="{00000000-0005-0000-0000-0000AB5F0000}"/>
    <cellStyle name="Normal 2 4 2 2 8 4 2" xfId="25897" xr:uid="{00000000-0005-0000-0000-0000AC5F0000}"/>
    <cellStyle name="Normal 2 4 2 2 8 5" xfId="17751" xr:uid="{00000000-0005-0000-0000-0000AD5F0000}"/>
    <cellStyle name="Normal 2 4 2 2 9" xfId="2880" xr:uid="{00000000-0005-0000-0000-0000AE5F0000}"/>
    <cellStyle name="Normal 2 4 2 2 9 2" xfId="11026" xr:uid="{00000000-0005-0000-0000-0000AF5F0000}"/>
    <cellStyle name="Normal 2 4 2 2 9 2 2" xfId="27322" xr:uid="{00000000-0005-0000-0000-0000B05F0000}"/>
    <cellStyle name="Normal 2 4 2 2 9 3" xfId="19176" xr:uid="{00000000-0005-0000-0000-0000B15F0000}"/>
    <cellStyle name="Normal 2 4 2 3" xfId="66" xr:uid="{00000000-0005-0000-0000-0000B25F0000}"/>
    <cellStyle name="Normal 2 4 2 3 10" xfId="8213" xr:uid="{00000000-0005-0000-0000-0000B35F0000}"/>
    <cellStyle name="Normal 2 4 2 3 10 2" xfId="24509" xr:uid="{00000000-0005-0000-0000-0000B45F0000}"/>
    <cellStyle name="Normal 2 4 2 3 11" xfId="16363" xr:uid="{00000000-0005-0000-0000-0000B55F0000}"/>
    <cellStyle name="Normal 2 4 2 3 2" xfId="156" xr:uid="{00000000-0005-0000-0000-0000B65F0000}"/>
    <cellStyle name="Normal 2 4 2 3 2 2" xfId="500" xr:uid="{00000000-0005-0000-0000-0000B75F0000}"/>
    <cellStyle name="Normal 2 4 2 3 2 2 2" xfId="1206" xr:uid="{00000000-0005-0000-0000-0000B85F0000}"/>
    <cellStyle name="Normal 2 4 2 3 2 2 2 2" xfId="2616" xr:uid="{00000000-0005-0000-0000-0000B95F0000}"/>
    <cellStyle name="Normal 2 4 2 3 2 2 2 2 2" xfId="5095" xr:uid="{00000000-0005-0000-0000-0000BA5F0000}"/>
    <cellStyle name="Normal 2 4 2 3 2 2 2 2 2 2" xfId="13241" xr:uid="{00000000-0005-0000-0000-0000BB5F0000}"/>
    <cellStyle name="Normal 2 4 2 3 2 2 2 2 2 2 2" xfId="29537" xr:uid="{00000000-0005-0000-0000-0000BC5F0000}"/>
    <cellStyle name="Normal 2 4 2 3 2 2 2 2 2 3" xfId="21391" xr:uid="{00000000-0005-0000-0000-0000BD5F0000}"/>
    <cellStyle name="Normal 2 4 2 3 2 2 2 2 3" xfId="7915" xr:uid="{00000000-0005-0000-0000-0000BE5F0000}"/>
    <cellStyle name="Normal 2 4 2 3 2 2 2 2 3 2" xfId="16061" xr:uid="{00000000-0005-0000-0000-0000BF5F0000}"/>
    <cellStyle name="Normal 2 4 2 3 2 2 2 2 3 2 2" xfId="32357" xr:uid="{00000000-0005-0000-0000-0000C05F0000}"/>
    <cellStyle name="Normal 2 4 2 3 2 2 2 2 3 3" xfId="24211" xr:uid="{00000000-0005-0000-0000-0000C15F0000}"/>
    <cellStyle name="Normal 2 4 2 3 2 2 2 2 4" xfId="10762" xr:uid="{00000000-0005-0000-0000-0000C25F0000}"/>
    <cellStyle name="Normal 2 4 2 3 2 2 2 2 4 2" xfId="27058" xr:uid="{00000000-0005-0000-0000-0000C35F0000}"/>
    <cellStyle name="Normal 2 4 2 3 2 2 2 2 5" xfId="18912" xr:uid="{00000000-0005-0000-0000-0000C45F0000}"/>
    <cellStyle name="Normal 2 4 2 3 2 2 2 3" xfId="3877" xr:uid="{00000000-0005-0000-0000-0000C55F0000}"/>
    <cellStyle name="Normal 2 4 2 3 2 2 2 3 2" xfId="12023" xr:uid="{00000000-0005-0000-0000-0000C65F0000}"/>
    <cellStyle name="Normal 2 4 2 3 2 2 2 3 2 2" xfId="28319" xr:uid="{00000000-0005-0000-0000-0000C75F0000}"/>
    <cellStyle name="Normal 2 4 2 3 2 2 2 3 3" xfId="20173" xr:uid="{00000000-0005-0000-0000-0000C85F0000}"/>
    <cellStyle name="Normal 2 4 2 3 2 2 2 4" xfId="6505" xr:uid="{00000000-0005-0000-0000-0000C95F0000}"/>
    <cellStyle name="Normal 2 4 2 3 2 2 2 4 2" xfId="14651" xr:uid="{00000000-0005-0000-0000-0000CA5F0000}"/>
    <cellStyle name="Normal 2 4 2 3 2 2 2 4 2 2" xfId="30947" xr:uid="{00000000-0005-0000-0000-0000CB5F0000}"/>
    <cellStyle name="Normal 2 4 2 3 2 2 2 4 3" xfId="22801" xr:uid="{00000000-0005-0000-0000-0000CC5F0000}"/>
    <cellStyle name="Normal 2 4 2 3 2 2 2 5" xfId="9352" xr:uid="{00000000-0005-0000-0000-0000CD5F0000}"/>
    <cellStyle name="Normal 2 4 2 3 2 2 2 5 2" xfId="25648" xr:uid="{00000000-0005-0000-0000-0000CE5F0000}"/>
    <cellStyle name="Normal 2 4 2 3 2 2 2 6" xfId="17502" xr:uid="{00000000-0005-0000-0000-0000CF5F0000}"/>
    <cellStyle name="Normal 2 4 2 3 2 2 3" xfId="1911" xr:uid="{00000000-0005-0000-0000-0000D05F0000}"/>
    <cellStyle name="Normal 2 4 2 3 2 2 3 2" xfId="4486" xr:uid="{00000000-0005-0000-0000-0000D15F0000}"/>
    <cellStyle name="Normal 2 4 2 3 2 2 3 2 2" xfId="12632" xr:uid="{00000000-0005-0000-0000-0000D25F0000}"/>
    <cellStyle name="Normal 2 4 2 3 2 2 3 2 2 2" xfId="28928" xr:uid="{00000000-0005-0000-0000-0000D35F0000}"/>
    <cellStyle name="Normal 2 4 2 3 2 2 3 2 3" xfId="20782" xr:uid="{00000000-0005-0000-0000-0000D45F0000}"/>
    <cellStyle name="Normal 2 4 2 3 2 2 3 3" xfId="7210" xr:uid="{00000000-0005-0000-0000-0000D55F0000}"/>
    <cellStyle name="Normal 2 4 2 3 2 2 3 3 2" xfId="15356" xr:uid="{00000000-0005-0000-0000-0000D65F0000}"/>
    <cellStyle name="Normal 2 4 2 3 2 2 3 3 2 2" xfId="31652" xr:uid="{00000000-0005-0000-0000-0000D75F0000}"/>
    <cellStyle name="Normal 2 4 2 3 2 2 3 3 3" xfId="23506" xr:uid="{00000000-0005-0000-0000-0000D85F0000}"/>
    <cellStyle name="Normal 2 4 2 3 2 2 3 4" xfId="10057" xr:uid="{00000000-0005-0000-0000-0000D95F0000}"/>
    <cellStyle name="Normal 2 4 2 3 2 2 3 4 2" xfId="26353" xr:uid="{00000000-0005-0000-0000-0000DA5F0000}"/>
    <cellStyle name="Normal 2 4 2 3 2 2 3 5" xfId="18207" xr:uid="{00000000-0005-0000-0000-0000DB5F0000}"/>
    <cellStyle name="Normal 2 4 2 3 2 2 4" xfId="3268" xr:uid="{00000000-0005-0000-0000-0000DC5F0000}"/>
    <cellStyle name="Normal 2 4 2 3 2 2 4 2" xfId="11414" xr:uid="{00000000-0005-0000-0000-0000DD5F0000}"/>
    <cellStyle name="Normal 2 4 2 3 2 2 4 2 2" xfId="27710" xr:uid="{00000000-0005-0000-0000-0000DE5F0000}"/>
    <cellStyle name="Normal 2 4 2 3 2 2 4 3" xfId="19564" xr:uid="{00000000-0005-0000-0000-0000DF5F0000}"/>
    <cellStyle name="Normal 2 4 2 3 2 2 5" xfId="5800" xr:uid="{00000000-0005-0000-0000-0000E05F0000}"/>
    <cellStyle name="Normal 2 4 2 3 2 2 5 2" xfId="13946" xr:uid="{00000000-0005-0000-0000-0000E15F0000}"/>
    <cellStyle name="Normal 2 4 2 3 2 2 5 2 2" xfId="30242" xr:uid="{00000000-0005-0000-0000-0000E25F0000}"/>
    <cellStyle name="Normal 2 4 2 3 2 2 5 3" xfId="22096" xr:uid="{00000000-0005-0000-0000-0000E35F0000}"/>
    <cellStyle name="Normal 2 4 2 3 2 2 6" xfId="8647" xr:uid="{00000000-0005-0000-0000-0000E45F0000}"/>
    <cellStyle name="Normal 2 4 2 3 2 2 6 2" xfId="24943" xr:uid="{00000000-0005-0000-0000-0000E55F0000}"/>
    <cellStyle name="Normal 2 4 2 3 2 2 7" xfId="16797" xr:uid="{00000000-0005-0000-0000-0000E65F0000}"/>
    <cellStyle name="Normal 2 4 2 3 2 3" xfId="862" xr:uid="{00000000-0005-0000-0000-0000E75F0000}"/>
    <cellStyle name="Normal 2 4 2 3 2 3 2" xfId="2272" xr:uid="{00000000-0005-0000-0000-0000E85F0000}"/>
    <cellStyle name="Normal 2 4 2 3 2 3 2 2" xfId="4799" xr:uid="{00000000-0005-0000-0000-0000E95F0000}"/>
    <cellStyle name="Normal 2 4 2 3 2 3 2 2 2" xfId="12945" xr:uid="{00000000-0005-0000-0000-0000EA5F0000}"/>
    <cellStyle name="Normal 2 4 2 3 2 3 2 2 2 2" xfId="29241" xr:uid="{00000000-0005-0000-0000-0000EB5F0000}"/>
    <cellStyle name="Normal 2 4 2 3 2 3 2 2 3" xfId="21095" xr:uid="{00000000-0005-0000-0000-0000EC5F0000}"/>
    <cellStyle name="Normal 2 4 2 3 2 3 2 3" xfId="7571" xr:uid="{00000000-0005-0000-0000-0000ED5F0000}"/>
    <cellStyle name="Normal 2 4 2 3 2 3 2 3 2" xfId="15717" xr:uid="{00000000-0005-0000-0000-0000EE5F0000}"/>
    <cellStyle name="Normal 2 4 2 3 2 3 2 3 2 2" xfId="32013" xr:uid="{00000000-0005-0000-0000-0000EF5F0000}"/>
    <cellStyle name="Normal 2 4 2 3 2 3 2 3 3" xfId="23867" xr:uid="{00000000-0005-0000-0000-0000F05F0000}"/>
    <cellStyle name="Normal 2 4 2 3 2 3 2 4" xfId="10418" xr:uid="{00000000-0005-0000-0000-0000F15F0000}"/>
    <cellStyle name="Normal 2 4 2 3 2 3 2 4 2" xfId="26714" xr:uid="{00000000-0005-0000-0000-0000F25F0000}"/>
    <cellStyle name="Normal 2 4 2 3 2 3 2 5" xfId="18568" xr:uid="{00000000-0005-0000-0000-0000F35F0000}"/>
    <cellStyle name="Normal 2 4 2 3 2 3 3" xfId="3581" xr:uid="{00000000-0005-0000-0000-0000F45F0000}"/>
    <cellStyle name="Normal 2 4 2 3 2 3 3 2" xfId="11727" xr:uid="{00000000-0005-0000-0000-0000F55F0000}"/>
    <cellStyle name="Normal 2 4 2 3 2 3 3 2 2" xfId="28023" xr:uid="{00000000-0005-0000-0000-0000F65F0000}"/>
    <cellStyle name="Normal 2 4 2 3 2 3 3 3" xfId="19877" xr:uid="{00000000-0005-0000-0000-0000F75F0000}"/>
    <cellStyle name="Normal 2 4 2 3 2 3 4" xfId="6161" xr:uid="{00000000-0005-0000-0000-0000F85F0000}"/>
    <cellStyle name="Normal 2 4 2 3 2 3 4 2" xfId="14307" xr:uid="{00000000-0005-0000-0000-0000F95F0000}"/>
    <cellStyle name="Normal 2 4 2 3 2 3 4 2 2" xfId="30603" xr:uid="{00000000-0005-0000-0000-0000FA5F0000}"/>
    <cellStyle name="Normal 2 4 2 3 2 3 4 3" xfId="22457" xr:uid="{00000000-0005-0000-0000-0000FB5F0000}"/>
    <cellStyle name="Normal 2 4 2 3 2 3 5" xfId="9008" xr:uid="{00000000-0005-0000-0000-0000FC5F0000}"/>
    <cellStyle name="Normal 2 4 2 3 2 3 5 2" xfId="25304" xr:uid="{00000000-0005-0000-0000-0000FD5F0000}"/>
    <cellStyle name="Normal 2 4 2 3 2 3 6" xfId="17158" xr:uid="{00000000-0005-0000-0000-0000FE5F0000}"/>
    <cellStyle name="Normal 2 4 2 3 2 4" xfId="1567" xr:uid="{00000000-0005-0000-0000-0000FF5F0000}"/>
    <cellStyle name="Normal 2 4 2 3 2 4 2" xfId="4190" xr:uid="{00000000-0005-0000-0000-000000600000}"/>
    <cellStyle name="Normal 2 4 2 3 2 4 2 2" xfId="12336" xr:uid="{00000000-0005-0000-0000-000001600000}"/>
    <cellStyle name="Normal 2 4 2 3 2 4 2 2 2" xfId="28632" xr:uid="{00000000-0005-0000-0000-000002600000}"/>
    <cellStyle name="Normal 2 4 2 3 2 4 2 3" xfId="20486" xr:uid="{00000000-0005-0000-0000-000003600000}"/>
    <cellStyle name="Normal 2 4 2 3 2 4 3" xfId="6866" xr:uid="{00000000-0005-0000-0000-000004600000}"/>
    <cellStyle name="Normal 2 4 2 3 2 4 3 2" xfId="15012" xr:uid="{00000000-0005-0000-0000-000005600000}"/>
    <cellStyle name="Normal 2 4 2 3 2 4 3 2 2" xfId="31308" xr:uid="{00000000-0005-0000-0000-000006600000}"/>
    <cellStyle name="Normal 2 4 2 3 2 4 3 3" xfId="23162" xr:uid="{00000000-0005-0000-0000-000007600000}"/>
    <cellStyle name="Normal 2 4 2 3 2 4 4" xfId="9713" xr:uid="{00000000-0005-0000-0000-000008600000}"/>
    <cellStyle name="Normal 2 4 2 3 2 4 4 2" xfId="26009" xr:uid="{00000000-0005-0000-0000-000009600000}"/>
    <cellStyle name="Normal 2 4 2 3 2 4 5" xfId="17863" xr:uid="{00000000-0005-0000-0000-00000A600000}"/>
    <cellStyle name="Normal 2 4 2 3 2 5" xfId="2972" xr:uid="{00000000-0005-0000-0000-00000B600000}"/>
    <cellStyle name="Normal 2 4 2 3 2 5 2" xfId="11118" xr:uid="{00000000-0005-0000-0000-00000C600000}"/>
    <cellStyle name="Normal 2 4 2 3 2 5 2 2" xfId="27414" xr:uid="{00000000-0005-0000-0000-00000D600000}"/>
    <cellStyle name="Normal 2 4 2 3 2 5 3" xfId="19268" xr:uid="{00000000-0005-0000-0000-00000E600000}"/>
    <cellStyle name="Normal 2 4 2 3 2 6" xfId="5456" xr:uid="{00000000-0005-0000-0000-00000F600000}"/>
    <cellStyle name="Normal 2 4 2 3 2 6 2" xfId="13602" xr:uid="{00000000-0005-0000-0000-000010600000}"/>
    <cellStyle name="Normal 2 4 2 3 2 6 2 2" xfId="29898" xr:uid="{00000000-0005-0000-0000-000011600000}"/>
    <cellStyle name="Normal 2 4 2 3 2 6 3" xfId="21752" xr:uid="{00000000-0005-0000-0000-000012600000}"/>
    <cellStyle name="Normal 2 4 2 3 2 7" xfId="8303" xr:uid="{00000000-0005-0000-0000-000013600000}"/>
    <cellStyle name="Normal 2 4 2 3 2 7 2" xfId="24599" xr:uid="{00000000-0005-0000-0000-000014600000}"/>
    <cellStyle name="Normal 2 4 2 3 2 8" xfId="16453" xr:uid="{00000000-0005-0000-0000-000015600000}"/>
    <cellStyle name="Normal 2 4 2 3 3" xfId="235" xr:uid="{00000000-0005-0000-0000-000016600000}"/>
    <cellStyle name="Normal 2 4 2 3 3 2" xfId="579" xr:uid="{00000000-0005-0000-0000-000017600000}"/>
    <cellStyle name="Normal 2 4 2 3 3 2 2" xfId="1285" xr:uid="{00000000-0005-0000-0000-000018600000}"/>
    <cellStyle name="Normal 2 4 2 3 3 2 2 2" xfId="2695" xr:uid="{00000000-0005-0000-0000-000019600000}"/>
    <cellStyle name="Normal 2 4 2 3 3 2 2 2 2" xfId="5169" xr:uid="{00000000-0005-0000-0000-00001A600000}"/>
    <cellStyle name="Normal 2 4 2 3 3 2 2 2 2 2" xfId="13315" xr:uid="{00000000-0005-0000-0000-00001B600000}"/>
    <cellStyle name="Normal 2 4 2 3 3 2 2 2 2 2 2" xfId="29611" xr:uid="{00000000-0005-0000-0000-00001C600000}"/>
    <cellStyle name="Normal 2 4 2 3 3 2 2 2 2 3" xfId="21465" xr:uid="{00000000-0005-0000-0000-00001D600000}"/>
    <cellStyle name="Normal 2 4 2 3 3 2 2 2 3" xfId="7994" xr:uid="{00000000-0005-0000-0000-00001E600000}"/>
    <cellStyle name="Normal 2 4 2 3 3 2 2 2 3 2" xfId="16140" xr:uid="{00000000-0005-0000-0000-00001F600000}"/>
    <cellStyle name="Normal 2 4 2 3 3 2 2 2 3 2 2" xfId="32436" xr:uid="{00000000-0005-0000-0000-000020600000}"/>
    <cellStyle name="Normal 2 4 2 3 3 2 2 2 3 3" xfId="24290" xr:uid="{00000000-0005-0000-0000-000021600000}"/>
    <cellStyle name="Normal 2 4 2 3 3 2 2 2 4" xfId="10841" xr:uid="{00000000-0005-0000-0000-000022600000}"/>
    <cellStyle name="Normal 2 4 2 3 3 2 2 2 4 2" xfId="27137" xr:uid="{00000000-0005-0000-0000-000023600000}"/>
    <cellStyle name="Normal 2 4 2 3 3 2 2 2 5" xfId="18991" xr:uid="{00000000-0005-0000-0000-000024600000}"/>
    <cellStyle name="Normal 2 4 2 3 3 2 2 3" xfId="3951" xr:uid="{00000000-0005-0000-0000-000025600000}"/>
    <cellStyle name="Normal 2 4 2 3 3 2 2 3 2" xfId="12097" xr:uid="{00000000-0005-0000-0000-000026600000}"/>
    <cellStyle name="Normal 2 4 2 3 3 2 2 3 2 2" xfId="28393" xr:uid="{00000000-0005-0000-0000-000027600000}"/>
    <cellStyle name="Normal 2 4 2 3 3 2 2 3 3" xfId="20247" xr:uid="{00000000-0005-0000-0000-000028600000}"/>
    <cellStyle name="Normal 2 4 2 3 3 2 2 4" xfId="6584" xr:uid="{00000000-0005-0000-0000-000029600000}"/>
    <cellStyle name="Normal 2 4 2 3 3 2 2 4 2" xfId="14730" xr:uid="{00000000-0005-0000-0000-00002A600000}"/>
    <cellStyle name="Normal 2 4 2 3 3 2 2 4 2 2" xfId="31026" xr:uid="{00000000-0005-0000-0000-00002B600000}"/>
    <cellStyle name="Normal 2 4 2 3 3 2 2 4 3" xfId="22880" xr:uid="{00000000-0005-0000-0000-00002C600000}"/>
    <cellStyle name="Normal 2 4 2 3 3 2 2 5" xfId="9431" xr:uid="{00000000-0005-0000-0000-00002D600000}"/>
    <cellStyle name="Normal 2 4 2 3 3 2 2 5 2" xfId="25727" xr:uid="{00000000-0005-0000-0000-00002E600000}"/>
    <cellStyle name="Normal 2 4 2 3 3 2 2 6" xfId="17581" xr:uid="{00000000-0005-0000-0000-00002F600000}"/>
    <cellStyle name="Normal 2 4 2 3 3 2 3" xfId="1990" xr:uid="{00000000-0005-0000-0000-000030600000}"/>
    <cellStyle name="Normal 2 4 2 3 3 2 3 2" xfId="4560" xr:uid="{00000000-0005-0000-0000-000031600000}"/>
    <cellStyle name="Normal 2 4 2 3 3 2 3 2 2" xfId="12706" xr:uid="{00000000-0005-0000-0000-000032600000}"/>
    <cellStyle name="Normal 2 4 2 3 3 2 3 2 2 2" xfId="29002" xr:uid="{00000000-0005-0000-0000-000033600000}"/>
    <cellStyle name="Normal 2 4 2 3 3 2 3 2 3" xfId="20856" xr:uid="{00000000-0005-0000-0000-000034600000}"/>
    <cellStyle name="Normal 2 4 2 3 3 2 3 3" xfId="7289" xr:uid="{00000000-0005-0000-0000-000035600000}"/>
    <cellStyle name="Normal 2 4 2 3 3 2 3 3 2" xfId="15435" xr:uid="{00000000-0005-0000-0000-000036600000}"/>
    <cellStyle name="Normal 2 4 2 3 3 2 3 3 2 2" xfId="31731" xr:uid="{00000000-0005-0000-0000-000037600000}"/>
    <cellStyle name="Normal 2 4 2 3 3 2 3 3 3" xfId="23585" xr:uid="{00000000-0005-0000-0000-000038600000}"/>
    <cellStyle name="Normal 2 4 2 3 3 2 3 4" xfId="10136" xr:uid="{00000000-0005-0000-0000-000039600000}"/>
    <cellStyle name="Normal 2 4 2 3 3 2 3 4 2" xfId="26432" xr:uid="{00000000-0005-0000-0000-00003A600000}"/>
    <cellStyle name="Normal 2 4 2 3 3 2 3 5" xfId="18286" xr:uid="{00000000-0005-0000-0000-00003B600000}"/>
    <cellStyle name="Normal 2 4 2 3 3 2 4" xfId="3342" xr:uid="{00000000-0005-0000-0000-00003C600000}"/>
    <cellStyle name="Normal 2 4 2 3 3 2 4 2" xfId="11488" xr:uid="{00000000-0005-0000-0000-00003D600000}"/>
    <cellStyle name="Normal 2 4 2 3 3 2 4 2 2" xfId="27784" xr:uid="{00000000-0005-0000-0000-00003E600000}"/>
    <cellStyle name="Normal 2 4 2 3 3 2 4 3" xfId="19638" xr:uid="{00000000-0005-0000-0000-00003F600000}"/>
    <cellStyle name="Normal 2 4 2 3 3 2 5" xfId="5879" xr:uid="{00000000-0005-0000-0000-000040600000}"/>
    <cellStyle name="Normal 2 4 2 3 3 2 5 2" xfId="14025" xr:uid="{00000000-0005-0000-0000-000041600000}"/>
    <cellStyle name="Normal 2 4 2 3 3 2 5 2 2" xfId="30321" xr:uid="{00000000-0005-0000-0000-000042600000}"/>
    <cellStyle name="Normal 2 4 2 3 3 2 5 3" xfId="22175" xr:uid="{00000000-0005-0000-0000-000043600000}"/>
    <cellStyle name="Normal 2 4 2 3 3 2 6" xfId="8726" xr:uid="{00000000-0005-0000-0000-000044600000}"/>
    <cellStyle name="Normal 2 4 2 3 3 2 6 2" xfId="25022" xr:uid="{00000000-0005-0000-0000-000045600000}"/>
    <cellStyle name="Normal 2 4 2 3 3 2 7" xfId="16876" xr:uid="{00000000-0005-0000-0000-000046600000}"/>
    <cellStyle name="Normal 2 4 2 3 3 3" xfId="941" xr:uid="{00000000-0005-0000-0000-000047600000}"/>
    <cellStyle name="Normal 2 4 2 3 3 3 2" xfId="2351" xr:uid="{00000000-0005-0000-0000-000048600000}"/>
    <cellStyle name="Normal 2 4 2 3 3 3 2 2" xfId="4873" xr:uid="{00000000-0005-0000-0000-000049600000}"/>
    <cellStyle name="Normal 2 4 2 3 3 3 2 2 2" xfId="13019" xr:uid="{00000000-0005-0000-0000-00004A600000}"/>
    <cellStyle name="Normal 2 4 2 3 3 3 2 2 2 2" xfId="29315" xr:uid="{00000000-0005-0000-0000-00004B600000}"/>
    <cellStyle name="Normal 2 4 2 3 3 3 2 2 3" xfId="21169" xr:uid="{00000000-0005-0000-0000-00004C600000}"/>
    <cellStyle name="Normal 2 4 2 3 3 3 2 3" xfId="7650" xr:uid="{00000000-0005-0000-0000-00004D600000}"/>
    <cellStyle name="Normal 2 4 2 3 3 3 2 3 2" xfId="15796" xr:uid="{00000000-0005-0000-0000-00004E600000}"/>
    <cellStyle name="Normal 2 4 2 3 3 3 2 3 2 2" xfId="32092" xr:uid="{00000000-0005-0000-0000-00004F600000}"/>
    <cellStyle name="Normal 2 4 2 3 3 3 2 3 3" xfId="23946" xr:uid="{00000000-0005-0000-0000-000050600000}"/>
    <cellStyle name="Normal 2 4 2 3 3 3 2 4" xfId="10497" xr:uid="{00000000-0005-0000-0000-000051600000}"/>
    <cellStyle name="Normal 2 4 2 3 3 3 2 4 2" xfId="26793" xr:uid="{00000000-0005-0000-0000-000052600000}"/>
    <cellStyle name="Normal 2 4 2 3 3 3 2 5" xfId="18647" xr:uid="{00000000-0005-0000-0000-000053600000}"/>
    <cellStyle name="Normal 2 4 2 3 3 3 3" xfId="3655" xr:uid="{00000000-0005-0000-0000-000054600000}"/>
    <cellStyle name="Normal 2 4 2 3 3 3 3 2" xfId="11801" xr:uid="{00000000-0005-0000-0000-000055600000}"/>
    <cellStyle name="Normal 2 4 2 3 3 3 3 2 2" xfId="28097" xr:uid="{00000000-0005-0000-0000-000056600000}"/>
    <cellStyle name="Normal 2 4 2 3 3 3 3 3" xfId="19951" xr:uid="{00000000-0005-0000-0000-000057600000}"/>
    <cellStyle name="Normal 2 4 2 3 3 3 4" xfId="6240" xr:uid="{00000000-0005-0000-0000-000058600000}"/>
    <cellStyle name="Normal 2 4 2 3 3 3 4 2" xfId="14386" xr:uid="{00000000-0005-0000-0000-000059600000}"/>
    <cellStyle name="Normal 2 4 2 3 3 3 4 2 2" xfId="30682" xr:uid="{00000000-0005-0000-0000-00005A600000}"/>
    <cellStyle name="Normal 2 4 2 3 3 3 4 3" xfId="22536" xr:uid="{00000000-0005-0000-0000-00005B600000}"/>
    <cellStyle name="Normal 2 4 2 3 3 3 5" xfId="9087" xr:uid="{00000000-0005-0000-0000-00005C600000}"/>
    <cellStyle name="Normal 2 4 2 3 3 3 5 2" xfId="25383" xr:uid="{00000000-0005-0000-0000-00005D600000}"/>
    <cellStyle name="Normal 2 4 2 3 3 3 6" xfId="17237" xr:uid="{00000000-0005-0000-0000-00005E600000}"/>
    <cellStyle name="Normal 2 4 2 3 3 4" xfId="1646" xr:uid="{00000000-0005-0000-0000-00005F600000}"/>
    <cellStyle name="Normal 2 4 2 3 3 4 2" xfId="4264" xr:uid="{00000000-0005-0000-0000-000060600000}"/>
    <cellStyle name="Normal 2 4 2 3 3 4 2 2" xfId="12410" xr:uid="{00000000-0005-0000-0000-000061600000}"/>
    <cellStyle name="Normal 2 4 2 3 3 4 2 2 2" xfId="28706" xr:uid="{00000000-0005-0000-0000-000062600000}"/>
    <cellStyle name="Normal 2 4 2 3 3 4 2 3" xfId="20560" xr:uid="{00000000-0005-0000-0000-000063600000}"/>
    <cellStyle name="Normal 2 4 2 3 3 4 3" xfId="6945" xr:uid="{00000000-0005-0000-0000-000064600000}"/>
    <cellStyle name="Normal 2 4 2 3 3 4 3 2" xfId="15091" xr:uid="{00000000-0005-0000-0000-000065600000}"/>
    <cellStyle name="Normal 2 4 2 3 3 4 3 2 2" xfId="31387" xr:uid="{00000000-0005-0000-0000-000066600000}"/>
    <cellStyle name="Normal 2 4 2 3 3 4 3 3" xfId="23241" xr:uid="{00000000-0005-0000-0000-000067600000}"/>
    <cellStyle name="Normal 2 4 2 3 3 4 4" xfId="9792" xr:uid="{00000000-0005-0000-0000-000068600000}"/>
    <cellStyle name="Normal 2 4 2 3 3 4 4 2" xfId="26088" xr:uid="{00000000-0005-0000-0000-000069600000}"/>
    <cellStyle name="Normal 2 4 2 3 3 4 5" xfId="17942" xr:uid="{00000000-0005-0000-0000-00006A600000}"/>
    <cellStyle name="Normal 2 4 2 3 3 5" xfId="3046" xr:uid="{00000000-0005-0000-0000-00006B600000}"/>
    <cellStyle name="Normal 2 4 2 3 3 5 2" xfId="11192" xr:uid="{00000000-0005-0000-0000-00006C600000}"/>
    <cellStyle name="Normal 2 4 2 3 3 5 2 2" xfId="27488" xr:uid="{00000000-0005-0000-0000-00006D600000}"/>
    <cellStyle name="Normal 2 4 2 3 3 5 3" xfId="19342" xr:uid="{00000000-0005-0000-0000-00006E600000}"/>
    <cellStyle name="Normal 2 4 2 3 3 6" xfId="5535" xr:uid="{00000000-0005-0000-0000-00006F600000}"/>
    <cellStyle name="Normal 2 4 2 3 3 6 2" xfId="13681" xr:uid="{00000000-0005-0000-0000-000070600000}"/>
    <cellStyle name="Normal 2 4 2 3 3 6 2 2" xfId="29977" xr:uid="{00000000-0005-0000-0000-000071600000}"/>
    <cellStyle name="Normal 2 4 2 3 3 6 3" xfId="21831" xr:uid="{00000000-0005-0000-0000-000072600000}"/>
    <cellStyle name="Normal 2 4 2 3 3 7" xfId="8382" xr:uid="{00000000-0005-0000-0000-000073600000}"/>
    <cellStyle name="Normal 2 4 2 3 3 7 2" xfId="24678" xr:uid="{00000000-0005-0000-0000-000074600000}"/>
    <cellStyle name="Normal 2 4 2 3 3 8" xfId="16532" xr:uid="{00000000-0005-0000-0000-000075600000}"/>
    <cellStyle name="Normal 2 4 2 3 4" xfId="320" xr:uid="{00000000-0005-0000-0000-000076600000}"/>
    <cellStyle name="Normal 2 4 2 3 4 2" xfId="664" xr:uid="{00000000-0005-0000-0000-000077600000}"/>
    <cellStyle name="Normal 2 4 2 3 4 2 2" xfId="1370" xr:uid="{00000000-0005-0000-0000-000078600000}"/>
    <cellStyle name="Normal 2 4 2 3 4 2 2 2" xfId="2780" xr:uid="{00000000-0005-0000-0000-000079600000}"/>
    <cellStyle name="Normal 2 4 2 3 4 2 2 2 2" xfId="5243" xr:uid="{00000000-0005-0000-0000-00007A600000}"/>
    <cellStyle name="Normal 2 4 2 3 4 2 2 2 2 2" xfId="13389" xr:uid="{00000000-0005-0000-0000-00007B600000}"/>
    <cellStyle name="Normal 2 4 2 3 4 2 2 2 2 2 2" xfId="29685" xr:uid="{00000000-0005-0000-0000-00007C600000}"/>
    <cellStyle name="Normal 2 4 2 3 4 2 2 2 2 3" xfId="21539" xr:uid="{00000000-0005-0000-0000-00007D600000}"/>
    <cellStyle name="Normal 2 4 2 3 4 2 2 2 3" xfId="8079" xr:uid="{00000000-0005-0000-0000-00007E600000}"/>
    <cellStyle name="Normal 2 4 2 3 4 2 2 2 3 2" xfId="16225" xr:uid="{00000000-0005-0000-0000-00007F600000}"/>
    <cellStyle name="Normal 2 4 2 3 4 2 2 2 3 2 2" xfId="32521" xr:uid="{00000000-0005-0000-0000-000080600000}"/>
    <cellStyle name="Normal 2 4 2 3 4 2 2 2 3 3" xfId="24375" xr:uid="{00000000-0005-0000-0000-000081600000}"/>
    <cellStyle name="Normal 2 4 2 3 4 2 2 2 4" xfId="10926" xr:uid="{00000000-0005-0000-0000-000082600000}"/>
    <cellStyle name="Normal 2 4 2 3 4 2 2 2 4 2" xfId="27222" xr:uid="{00000000-0005-0000-0000-000083600000}"/>
    <cellStyle name="Normal 2 4 2 3 4 2 2 2 5" xfId="19076" xr:uid="{00000000-0005-0000-0000-000084600000}"/>
    <cellStyle name="Normal 2 4 2 3 4 2 2 3" xfId="4025" xr:uid="{00000000-0005-0000-0000-000085600000}"/>
    <cellStyle name="Normal 2 4 2 3 4 2 2 3 2" xfId="12171" xr:uid="{00000000-0005-0000-0000-000086600000}"/>
    <cellStyle name="Normal 2 4 2 3 4 2 2 3 2 2" xfId="28467" xr:uid="{00000000-0005-0000-0000-000087600000}"/>
    <cellStyle name="Normal 2 4 2 3 4 2 2 3 3" xfId="20321" xr:uid="{00000000-0005-0000-0000-000088600000}"/>
    <cellStyle name="Normal 2 4 2 3 4 2 2 4" xfId="6669" xr:uid="{00000000-0005-0000-0000-000089600000}"/>
    <cellStyle name="Normal 2 4 2 3 4 2 2 4 2" xfId="14815" xr:uid="{00000000-0005-0000-0000-00008A600000}"/>
    <cellStyle name="Normal 2 4 2 3 4 2 2 4 2 2" xfId="31111" xr:uid="{00000000-0005-0000-0000-00008B600000}"/>
    <cellStyle name="Normal 2 4 2 3 4 2 2 4 3" xfId="22965" xr:uid="{00000000-0005-0000-0000-00008C600000}"/>
    <cellStyle name="Normal 2 4 2 3 4 2 2 5" xfId="9516" xr:uid="{00000000-0005-0000-0000-00008D600000}"/>
    <cellStyle name="Normal 2 4 2 3 4 2 2 5 2" xfId="25812" xr:uid="{00000000-0005-0000-0000-00008E600000}"/>
    <cellStyle name="Normal 2 4 2 3 4 2 2 6" xfId="17666" xr:uid="{00000000-0005-0000-0000-00008F600000}"/>
    <cellStyle name="Normal 2 4 2 3 4 2 3" xfId="2075" xr:uid="{00000000-0005-0000-0000-000090600000}"/>
    <cellStyle name="Normal 2 4 2 3 4 2 3 2" xfId="4634" xr:uid="{00000000-0005-0000-0000-000091600000}"/>
    <cellStyle name="Normal 2 4 2 3 4 2 3 2 2" xfId="12780" xr:uid="{00000000-0005-0000-0000-000092600000}"/>
    <cellStyle name="Normal 2 4 2 3 4 2 3 2 2 2" xfId="29076" xr:uid="{00000000-0005-0000-0000-000093600000}"/>
    <cellStyle name="Normal 2 4 2 3 4 2 3 2 3" xfId="20930" xr:uid="{00000000-0005-0000-0000-000094600000}"/>
    <cellStyle name="Normal 2 4 2 3 4 2 3 3" xfId="7374" xr:uid="{00000000-0005-0000-0000-000095600000}"/>
    <cellStyle name="Normal 2 4 2 3 4 2 3 3 2" xfId="15520" xr:uid="{00000000-0005-0000-0000-000096600000}"/>
    <cellStyle name="Normal 2 4 2 3 4 2 3 3 2 2" xfId="31816" xr:uid="{00000000-0005-0000-0000-000097600000}"/>
    <cellStyle name="Normal 2 4 2 3 4 2 3 3 3" xfId="23670" xr:uid="{00000000-0005-0000-0000-000098600000}"/>
    <cellStyle name="Normal 2 4 2 3 4 2 3 4" xfId="10221" xr:uid="{00000000-0005-0000-0000-000099600000}"/>
    <cellStyle name="Normal 2 4 2 3 4 2 3 4 2" xfId="26517" xr:uid="{00000000-0005-0000-0000-00009A600000}"/>
    <cellStyle name="Normal 2 4 2 3 4 2 3 5" xfId="18371" xr:uid="{00000000-0005-0000-0000-00009B600000}"/>
    <cellStyle name="Normal 2 4 2 3 4 2 4" xfId="3416" xr:uid="{00000000-0005-0000-0000-00009C600000}"/>
    <cellStyle name="Normal 2 4 2 3 4 2 4 2" xfId="11562" xr:uid="{00000000-0005-0000-0000-00009D600000}"/>
    <cellStyle name="Normal 2 4 2 3 4 2 4 2 2" xfId="27858" xr:uid="{00000000-0005-0000-0000-00009E600000}"/>
    <cellStyle name="Normal 2 4 2 3 4 2 4 3" xfId="19712" xr:uid="{00000000-0005-0000-0000-00009F600000}"/>
    <cellStyle name="Normal 2 4 2 3 4 2 5" xfId="5964" xr:uid="{00000000-0005-0000-0000-0000A0600000}"/>
    <cellStyle name="Normal 2 4 2 3 4 2 5 2" xfId="14110" xr:uid="{00000000-0005-0000-0000-0000A1600000}"/>
    <cellStyle name="Normal 2 4 2 3 4 2 5 2 2" xfId="30406" xr:uid="{00000000-0005-0000-0000-0000A2600000}"/>
    <cellStyle name="Normal 2 4 2 3 4 2 5 3" xfId="22260" xr:uid="{00000000-0005-0000-0000-0000A3600000}"/>
    <cellStyle name="Normal 2 4 2 3 4 2 6" xfId="8811" xr:uid="{00000000-0005-0000-0000-0000A4600000}"/>
    <cellStyle name="Normal 2 4 2 3 4 2 6 2" xfId="25107" xr:uid="{00000000-0005-0000-0000-0000A5600000}"/>
    <cellStyle name="Normal 2 4 2 3 4 2 7" xfId="16961" xr:uid="{00000000-0005-0000-0000-0000A6600000}"/>
    <cellStyle name="Normal 2 4 2 3 4 3" xfId="1026" xr:uid="{00000000-0005-0000-0000-0000A7600000}"/>
    <cellStyle name="Normal 2 4 2 3 4 3 2" xfId="2436" xr:uid="{00000000-0005-0000-0000-0000A8600000}"/>
    <cellStyle name="Normal 2 4 2 3 4 3 2 2" xfId="4947" xr:uid="{00000000-0005-0000-0000-0000A9600000}"/>
    <cellStyle name="Normal 2 4 2 3 4 3 2 2 2" xfId="13093" xr:uid="{00000000-0005-0000-0000-0000AA600000}"/>
    <cellStyle name="Normal 2 4 2 3 4 3 2 2 2 2" xfId="29389" xr:uid="{00000000-0005-0000-0000-0000AB600000}"/>
    <cellStyle name="Normal 2 4 2 3 4 3 2 2 3" xfId="21243" xr:uid="{00000000-0005-0000-0000-0000AC600000}"/>
    <cellStyle name="Normal 2 4 2 3 4 3 2 3" xfId="7735" xr:uid="{00000000-0005-0000-0000-0000AD600000}"/>
    <cellStyle name="Normal 2 4 2 3 4 3 2 3 2" xfId="15881" xr:uid="{00000000-0005-0000-0000-0000AE600000}"/>
    <cellStyle name="Normal 2 4 2 3 4 3 2 3 2 2" xfId="32177" xr:uid="{00000000-0005-0000-0000-0000AF600000}"/>
    <cellStyle name="Normal 2 4 2 3 4 3 2 3 3" xfId="24031" xr:uid="{00000000-0005-0000-0000-0000B0600000}"/>
    <cellStyle name="Normal 2 4 2 3 4 3 2 4" xfId="10582" xr:uid="{00000000-0005-0000-0000-0000B1600000}"/>
    <cellStyle name="Normal 2 4 2 3 4 3 2 4 2" xfId="26878" xr:uid="{00000000-0005-0000-0000-0000B2600000}"/>
    <cellStyle name="Normal 2 4 2 3 4 3 2 5" xfId="18732" xr:uid="{00000000-0005-0000-0000-0000B3600000}"/>
    <cellStyle name="Normal 2 4 2 3 4 3 3" xfId="3729" xr:uid="{00000000-0005-0000-0000-0000B4600000}"/>
    <cellStyle name="Normal 2 4 2 3 4 3 3 2" xfId="11875" xr:uid="{00000000-0005-0000-0000-0000B5600000}"/>
    <cellStyle name="Normal 2 4 2 3 4 3 3 2 2" xfId="28171" xr:uid="{00000000-0005-0000-0000-0000B6600000}"/>
    <cellStyle name="Normal 2 4 2 3 4 3 3 3" xfId="20025" xr:uid="{00000000-0005-0000-0000-0000B7600000}"/>
    <cellStyle name="Normal 2 4 2 3 4 3 4" xfId="6325" xr:uid="{00000000-0005-0000-0000-0000B8600000}"/>
    <cellStyle name="Normal 2 4 2 3 4 3 4 2" xfId="14471" xr:uid="{00000000-0005-0000-0000-0000B9600000}"/>
    <cellStyle name="Normal 2 4 2 3 4 3 4 2 2" xfId="30767" xr:uid="{00000000-0005-0000-0000-0000BA600000}"/>
    <cellStyle name="Normal 2 4 2 3 4 3 4 3" xfId="22621" xr:uid="{00000000-0005-0000-0000-0000BB600000}"/>
    <cellStyle name="Normal 2 4 2 3 4 3 5" xfId="9172" xr:uid="{00000000-0005-0000-0000-0000BC600000}"/>
    <cellStyle name="Normal 2 4 2 3 4 3 5 2" xfId="25468" xr:uid="{00000000-0005-0000-0000-0000BD600000}"/>
    <cellStyle name="Normal 2 4 2 3 4 3 6" xfId="17322" xr:uid="{00000000-0005-0000-0000-0000BE600000}"/>
    <cellStyle name="Normal 2 4 2 3 4 4" xfId="1731" xr:uid="{00000000-0005-0000-0000-0000BF600000}"/>
    <cellStyle name="Normal 2 4 2 3 4 4 2" xfId="4338" xr:uid="{00000000-0005-0000-0000-0000C0600000}"/>
    <cellStyle name="Normal 2 4 2 3 4 4 2 2" xfId="12484" xr:uid="{00000000-0005-0000-0000-0000C1600000}"/>
    <cellStyle name="Normal 2 4 2 3 4 4 2 2 2" xfId="28780" xr:uid="{00000000-0005-0000-0000-0000C2600000}"/>
    <cellStyle name="Normal 2 4 2 3 4 4 2 3" xfId="20634" xr:uid="{00000000-0005-0000-0000-0000C3600000}"/>
    <cellStyle name="Normal 2 4 2 3 4 4 3" xfId="7030" xr:uid="{00000000-0005-0000-0000-0000C4600000}"/>
    <cellStyle name="Normal 2 4 2 3 4 4 3 2" xfId="15176" xr:uid="{00000000-0005-0000-0000-0000C5600000}"/>
    <cellStyle name="Normal 2 4 2 3 4 4 3 2 2" xfId="31472" xr:uid="{00000000-0005-0000-0000-0000C6600000}"/>
    <cellStyle name="Normal 2 4 2 3 4 4 3 3" xfId="23326" xr:uid="{00000000-0005-0000-0000-0000C7600000}"/>
    <cellStyle name="Normal 2 4 2 3 4 4 4" xfId="9877" xr:uid="{00000000-0005-0000-0000-0000C8600000}"/>
    <cellStyle name="Normal 2 4 2 3 4 4 4 2" xfId="26173" xr:uid="{00000000-0005-0000-0000-0000C9600000}"/>
    <cellStyle name="Normal 2 4 2 3 4 4 5" xfId="18027" xr:uid="{00000000-0005-0000-0000-0000CA600000}"/>
    <cellStyle name="Normal 2 4 2 3 4 5" xfId="3120" xr:uid="{00000000-0005-0000-0000-0000CB600000}"/>
    <cellStyle name="Normal 2 4 2 3 4 5 2" xfId="11266" xr:uid="{00000000-0005-0000-0000-0000CC600000}"/>
    <cellStyle name="Normal 2 4 2 3 4 5 2 2" xfId="27562" xr:uid="{00000000-0005-0000-0000-0000CD600000}"/>
    <cellStyle name="Normal 2 4 2 3 4 5 3" xfId="19416" xr:uid="{00000000-0005-0000-0000-0000CE600000}"/>
    <cellStyle name="Normal 2 4 2 3 4 6" xfId="5620" xr:uid="{00000000-0005-0000-0000-0000CF600000}"/>
    <cellStyle name="Normal 2 4 2 3 4 6 2" xfId="13766" xr:uid="{00000000-0005-0000-0000-0000D0600000}"/>
    <cellStyle name="Normal 2 4 2 3 4 6 2 2" xfId="30062" xr:uid="{00000000-0005-0000-0000-0000D1600000}"/>
    <cellStyle name="Normal 2 4 2 3 4 6 3" xfId="21916" xr:uid="{00000000-0005-0000-0000-0000D2600000}"/>
    <cellStyle name="Normal 2 4 2 3 4 7" xfId="8467" xr:uid="{00000000-0005-0000-0000-0000D3600000}"/>
    <cellStyle name="Normal 2 4 2 3 4 7 2" xfId="24763" xr:uid="{00000000-0005-0000-0000-0000D4600000}"/>
    <cellStyle name="Normal 2 4 2 3 4 8" xfId="16617" xr:uid="{00000000-0005-0000-0000-0000D5600000}"/>
    <cellStyle name="Normal 2 4 2 3 5" xfId="410" xr:uid="{00000000-0005-0000-0000-0000D6600000}"/>
    <cellStyle name="Normal 2 4 2 3 5 2" xfId="1116" xr:uid="{00000000-0005-0000-0000-0000D7600000}"/>
    <cellStyle name="Normal 2 4 2 3 5 2 2" xfId="2526" xr:uid="{00000000-0005-0000-0000-0000D8600000}"/>
    <cellStyle name="Normal 2 4 2 3 5 2 2 2" xfId="5021" xr:uid="{00000000-0005-0000-0000-0000D9600000}"/>
    <cellStyle name="Normal 2 4 2 3 5 2 2 2 2" xfId="13167" xr:uid="{00000000-0005-0000-0000-0000DA600000}"/>
    <cellStyle name="Normal 2 4 2 3 5 2 2 2 2 2" xfId="29463" xr:uid="{00000000-0005-0000-0000-0000DB600000}"/>
    <cellStyle name="Normal 2 4 2 3 5 2 2 2 3" xfId="21317" xr:uid="{00000000-0005-0000-0000-0000DC600000}"/>
    <cellStyle name="Normal 2 4 2 3 5 2 2 3" xfId="7825" xr:uid="{00000000-0005-0000-0000-0000DD600000}"/>
    <cellStyle name="Normal 2 4 2 3 5 2 2 3 2" xfId="15971" xr:uid="{00000000-0005-0000-0000-0000DE600000}"/>
    <cellStyle name="Normal 2 4 2 3 5 2 2 3 2 2" xfId="32267" xr:uid="{00000000-0005-0000-0000-0000DF600000}"/>
    <cellStyle name="Normal 2 4 2 3 5 2 2 3 3" xfId="24121" xr:uid="{00000000-0005-0000-0000-0000E0600000}"/>
    <cellStyle name="Normal 2 4 2 3 5 2 2 4" xfId="10672" xr:uid="{00000000-0005-0000-0000-0000E1600000}"/>
    <cellStyle name="Normal 2 4 2 3 5 2 2 4 2" xfId="26968" xr:uid="{00000000-0005-0000-0000-0000E2600000}"/>
    <cellStyle name="Normal 2 4 2 3 5 2 2 5" xfId="18822" xr:uid="{00000000-0005-0000-0000-0000E3600000}"/>
    <cellStyle name="Normal 2 4 2 3 5 2 3" xfId="3803" xr:uid="{00000000-0005-0000-0000-0000E4600000}"/>
    <cellStyle name="Normal 2 4 2 3 5 2 3 2" xfId="11949" xr:uid="{00000000-0005-0000-0000-0000E5600000}"/>
    <cellStyle name="Normal 2 4 2 3 5 2 3 2 2" xfId="28245" xr:uid="{00000000-0005-0000-0000-0000E6600000}"/>
    <cellStyle name="Normal 2 4 2 3 5 2 3 3" xfId="20099" xr:uid="{00000000-0005-0000-0000-0000E7600000}"/>
    <cellStyle name="Normal 2 4 2 3 5 2 4" xfId="6415" xr:uid="{00000000-0005-0000-0000-0000E8600000}"/>
    <cellStyle name="Normal 2 4 2 3 5 2 4 2" xfId="14561" xr:uid="{00000000-0005-0000-0000-0000E9600000}"/>
    <cellStyle name="Normal 2 4 2 3 5 2 4 2 2" xfId="30857" xr:uid="{00000000-0005-0000-0000-0000EA600000}"/>
    <cellStyle name="Normal 2 4 2 3 5 2 4 3" xfId="22711" xr:uid="{00000000-0005-0000-0000-0000EB600000}"/>
    <cellStyle name="Normal 2 4 2 3 5 2 5" xfId="9262" xr:uid="{00000000-0005-0000-0000-0000EC600000}"/>
    <cellStyle name="Normal 2 4 2 3 5 2 5 2" xfId="25558" xr:uid="{00000000-0005-0000-0000-0000ED600000}"/>
    <cellStyle name="Normal 2 4 2 3 5 2 6" xfId="17412" xr:uid="{00000000-0005-0000-0000-0000EE600000}"/>
    <cellStyle name="Normal 2 4 2 3 5 3" xfId="1821" xr:uid="{00000000-0005-0000-0000-0000EF600000}"/>
    <cellStyle name="Normal 2 4 2 3 5 3 2" xfId="4412" xr:uid="{00000000-0005-0000-0000-0000F0600000}"/>
    <cellStyle name="Normal 2 4 2 3 5 3 2 2" xfId="12558" xr:uid="{00000000-0005-0000-0000-0000F1600000}"/>
    <cellStyle name="Normal 2 4 2 3 5 3 2 2 2" xfId="28854" xr:uid="{00000000-0005-0000-0000-0000F2600000}"/>
    <cellStyle name="Normal 2 4 2 3 5 3 2 3" xfId="20708" xr:uid="{00000000-0005-0000-0000-0000F3600000}"/>
    <cellStyle name="Normal 2 4 2 3 5 3 3" xfId="7120" xr:uid="{00000000-0005-0000-0000-0000F4600000}"/>
    <cellStyle name="Normal 2 4 2 3 5 3 3 2" xfId="15266" xr:uid="{00000000-0005-0000-0000-0000F5600000}"/>
    <cellStyle name="Normal 2 4 2 3 5 3 3 2 2" xfId="31562" xr:uid="{00000000-0005-0000-0000-0000F6600000}"/>
    <cellStyle name="Normal 2 4 2 3 5 3 3 3" xfId="23416" xr:uid="{00000000-0005-0000-0000-0000F7600000}"/>
    <cellStyle name="Normal 2 4 2 3 5 3 4" xfId="9967" xr:uid="{00000000-0005-0000-0000-0000F8600000}"/>
    <cellStyle name="Normal 2 4 2 3 5 3 4 2" xfId="26263" xr:uid="{00000000-0005-0000-0000-0000F9600000}"/>
    <cellStyle name="Normal 2 4 2 3 5 3 5" xfId="18117" xr:uid="{00000000-0005-0000-0000-0000FA600000}"/>
    <cellStyle name="Normal 2 4 2 3 5 4" xfId="3194" xr:uid="{00000000-0005-0000-0000-0000FB600000}"/>
    <cellStyle name="Normal 2 4 2 3 5 4 2" xfId="11340" xr:uid="{00000000-0005-0000-0000-0000FC600000}"/>
    <cellStyle name="Normal 2 4 2 3 5 4 2 2" xfId="27636" xr:uid="{00000000-0005-0000-0000-0000FD600000}"/>
    <cellStyle name="Normal 2 4 2 3 5 4 3" xfId="19490" xr:uid="{00000000-0005-0000-0000-0000FE600000}"/>
    <cellStyle name="Normal 2 4 2 3 5 5" xfId="5710" xr:uid="{00000000-0005-0000-0000-0000FF600000}"/>
    <cellStyle name="Normal 2 4 2 3 5 5 2" xfId="13856" xr:uid="{00000000-0005-0000-0000-000000610000}"/>
    <cellStyle name="Normal 2 4 2 3 5 5 2 2" xfId="30152" xr:uid="{00000000-0005-0000-0000-000001610000}"/>
    <cellStyle name="Normal 2 4 2 3 5 5 3" xfId="22006" xr:uid="{00000000-0005-0000-0000-000002610000}"/>
    <cellStyle name="Normal 2 4 2 3 5 6" xfId="8557" xr:uid="{00000000-0005-0000-0000-000003610000}"/>
    <cellStyle name="Normal 2 4 2 3 5 6 2" xfId="24853" xr:uid="{00000000-0005-0000-0000-000004610000}"/>
    <cellStyle name="Normal 2 4 2 3 5 7" xfId="16707" xr:uid="{00000000-0005-0000-0000-000005610000}"/>
    <cellStyle name="Normal 2 4 2 3 6" xfId="772" xr:uid="{00000000-0005-0000-0000-000006610000}"/>
    <cellStyle name="Normal 2 4 2 3 6 2" xfId="2182" xr:uid="{00000000-0005-0000-0000-000007610000}"/>
    <cellStyle name="Normal 2 4 2 3 6 2 2" xfId="4725" xr:uid="{00000000-0005-0000-0000-000008610000}"/>
    <cellStyle name="Normal 2 4 2 3 6 2 2 2" xfId="12871" xr:uid="{00000000-0005-0000-0000-000009610000}"/>
    <cellStyle name="Normal 2 4 2 3 6 2 2 2 2" xfId="29167" xr:uid="{00000000-0005-0000-0000-00000A610000}"/>
    <cellStyle name="Normal 2 4 2 3 6 2 2 3" xfId="21021" xr:uid="{00000000-0005-0000-0000-00000B610000}"/>
    <cellStyle name="Normal 2 4 2 3 6 2 3" xfId="7481" xr:uid="{00000000-0005-0000-0000-00000C610000}"/>
    <cellStyle name="Normal 2 4 2 3 6 2 3 2" xfId="15627" xr:uid="{00000000-0005-0000-0000-00000D610000}"/>
    <cellStyle name="Normal 2 4 2 3 6 2 3 2 2" xfId="31923" xr:uid="{00000000-0005-0000-0000-00000E610000}"/>
    <cellStyle name="Normal 2 4 2 3 6 2 3 3" xfId="23777" xr:uid="{00000000-0005-0000-0000-00000F610000}"/>
    <cellStyle name="Normal 2 4 2 3 6 2 4" xfId="10328" xr:uid="{00000000-0005-0000-0000-000010610000}"/>
    <cellStyle name="Normal 2 4 2 3 6 2 4 2" xfId="26624" xr:uid="{00000000-0005-0000-0000-000011610000}"/>
    <cellStyle name="Normal 2 4 2 3 6 2 5" xfId="18478" xr:uid="{00000000-0005-0000-0000-000012610000}"/>
    <cellStyle name="Normal 2 4 2 3 6 3" xfId="3507" xr:uid="{00000000-0005-0000-0000-000013610000}"/>
    <cellStyle name="Normal 2 4 2 3 6 3 2" xfId="11653" xr:uid="{00000000-0005-0000-0000-000014610000}"/>
    <cellStyle name="Normal 2 4 2 3 6 3 2 2" xfId="27949" xr:uid="{00000000-0005-0000-0000-000015610000}"/>
    <cellStyle name="Normal 2 4 2 3 6 3 3" xfId="19803" xr:uid="{00000000-0005-0000-0000-000016610000}"/>
    <cellStyle name="Normal 2 4 2 3 6 4" xfId="6071" xr:uid="{00000000-0005-0000-0000-000017610000}"/>
    <cellStyle name="Normal 2 4 2 3 6 4 2" xfId="14217" xr:uid="{00000000-0005-0000-0000-000018610000}"/>
    <cellStyle name="Normal 2 4 2 3 6 4 2 2" xfId="30513" xr:uid="{00000000-0005-0000-0000-000019610000}"/>
    <cellStyle name="Normal 2 4 2 3 6 4 3" xfId="22367" xr:uid="{00000000-0005-0000-0000-00001A610000}"/>
    <cellStyle name="Normal 2 4 2 3 6 5" xfId="8918" xr:uid="{00000000-0005-0000-0000-00001B610000}"/>
    <cellStyle name="Normal 2 4 2 3 6 5 2" xfId="25214" xr:uid="{00000000-0005-0000-0000-00001C610000}"/>
    <cellStyle name="Normal 2 4 2 3 6 6" xfId="17068" xr:uid="{00000000-0005-0000-0000-00001D610000}"/>
    <cellStyle name="Normal 2 4 2 3 7" xfId="1477" xr:uid="{00000000-0005-0000-0000-00001E610000}"/>
    <cellStyle name="Normal 2 4 2 3 7 2" xfId="4116" xr:uid="{00000000-0005-0000-0000-00001F610000}"/>
    <cellStyle name="Normal 2 4 2 3 7 2 2" xfId="12262" xr:uid="{00000000-0005-0000-0000-000020610000}"/>
    <cellStyle name="Normal 2 4 2 3 7 2 2 2" xfId="28558" xr:uid="{00000000-0005-0000-0000-000021610000}"/>
    <cellStyle name="Normal 2 4 2 3 7 2 3" xfId="20412" xr:uid="{00000000-0005-0000-0000-000022610000}"/>
    <cellStyle name="Normal 2 4 2 3 7 3" xfId="6776" xr:uid="{00000000-0005-0000-0000-000023610000}"/>
    <cellStyle name="Normal 2 4 2 3 7 3 2" xfId="14922" xr:uid="{00000000-0005-0000-0000-000024610000}"/>
    <cellStyle name="Normal 2 4 2 3 7 3 2 2" xfId="31218" xr:uid="{00000000-0005-0000-0000-000025610000}"/>
    <cellStyle name="Normal 2 4 2 3 7 3 3" xfId="23072" xr:uid="{00000000-0005-0000-0000-000026610000}"/>
    <cellStyle name="Normal 2 4 2 3 7 4" xfId="9623" xr:uid="{00000000-0005-0000-0000-000027610000}"/>
    <cellStyle name="Normal 2 4 2 3 7 4 2" xfId="25919" xr:uid="{00000000-0005-0000-0000-000028610000}"/>
    <cellStyle name="Normal 2 4 2 3 7 5" xfId="17773" xr:uid="{00000000-0005-0000-0000-000029610000}"/>
    <cellStyle name="Normal 2 4 2 3 8" xfId="2898" xr:uid="{00000000-0005-0000-0000-00002A610000}"/>
    <cellStyle name="Normal 2 4 2 3 8 2" xfId="11044" xr:uid="{00000000-0005-0000-0000-00002B610000}"/>
    <cellStyle name="Normal 2 4 2 3 8 2 2" xfId="27340" xr:uid="{00000000-0005-0000-0000-00002C610000}"/>
    <cellStyle name="Normal 2 4 2 3 8 3" xfId="19194" xr:uid="{00000000-0005-0000-0000-00002D610000}"/>
    <cellStyle name="Normal 2 4 2 3 9" xfId="5366" xr:uid="{00000000-0005-0000-0000-00002E610000}"/>
    <cellStyle name="Normal 2 4 2 3 9 2" xfId="13512" xr:uid="{00000000-0005-0000-0000-00002F610000}"/>
    <cellStyle name="Normal 2 4 2 3 9 2 2" xfId="29808" xr:uid="{00000000-0005-0000-0000-000030610000}"/>
    <cellStyle name="Normal 2 4 2 3 9 3" xfId="21662" xr:uid="{00000000-0005-0000-0000-000031610000}"/>
    <cellStyle name="Normal 2 4 2 4" xfId="112" xr:uid="{00000000-0005-0000-0000-000032610000}"/>
    <cellStyle name="Normal 2 4 2 4 2" xfId="456" xr:uid="{00000000-0005-0000-0000-000033610000}"/>
    <cellStyle name="Normal 2 4 2 4 2 2" xfId="1162" xr:uid="{00000000-0005-0000-0000-000034610000}"/>
    <cellStyle name="Normal 2 4 2 4 2 2 2" xfId="2572" xr:uid="{00000000-0005-0000-0000-000035610000}"/>
    <cellStyle name="Normal 2 4 2 4 2 2 2 2" xfId="5059" xr:uid="{00000000-0005-0000-0000-000036610000}"/>
    <cellStyle name="Normal 2 4 2 4 2 2 2 2 2" xfId="13205" xr:uid="{00000000-0005-0000-0000-000037610000}"/>
    <cellStyle name="Normal 2 4 2 4 2 2 2 2 2 2" xfId="29501" xr:uid="{00000000-0005-0000-0000-000038610000}"/>
    <cellStyle name="Normal 2 4 2 4 2 2 2 2 3" xfId="21355" xr:uid="{00000000-0005-0000-0000-000039610000}"/>
    <cellStyle name="Normal 2 4 2 4 2 2 2 3" xfId="7871" xr:uid="{00000000-0005-0000-0000-00003A610000}"/>
    <cellStyle name="Normal 2 4 2 4 2 2 2 3 2" xfId="16017" xr:uid="{00000000-0005-0000-0000-00003B610000}"/>
    <cellStyle name="Normal 2 4 2 4 2 2 2 3 2 2" xfId="32313" xr:uid="{00000000-0005-0000-0000-00003C610000}"/>
    <cellStyle name="Normal 2 4 2 4 2 2 2 3 3" xfId="24167" xr:uid="{00000000-0005-0000-0000-00003D610000}"/>
    <cellStyle name="Normal 2 4 2 4 2 2 2 4" xfId="10718" xr:uid="{00000000-0005-0000-0000-00003E610000}"/>
    <cellStyle name="Normal 2 4 2 4 2 2 2 4 2" xfId="27014" xr:uid="{00000000-0005-0000-0000-00003F610000}"/>
    <cellStyle name="Normal 2 4 2 4 2 2 2 5" xfId="18868" xr:uid="{00000000-0005-0000-0000-000040610000}"/>
    <cellStyle name="Normal 2 4 2 4 2 2 3" xfId="3841" xr:uid="{00000000-0005-0000-0000-000041610000}"/>
    <cellStyle name="Normal 2 4 2 4 2 2 3 2" xfId="11987" xr:uid="{00000000-0005-0000-0000-000042610000}"/>
    <cellStyle name="Normal 2 4 2 4 2 2 3 2 2" xfId="28283" xr:uid="{00000000-0005-0000-0000-000043610000}"/>
    <cellStyle name="Normal 2 4 2 4 2 2 3 3" xfId="20137" xr:uid="{00000000-0005-0000-0000-000044610000}"/>
    <cellStyle name="Normal 2 4 2 4 2 2 4" xfId="6461" xr:uid="{00000000-0005-0000-0000-000045610000}"/>
    <cellStyle name="Normal 2 4 2 4 2 2 4 2" xfId="14607" xr:uid="{00000000-0005-0000-0000-000046610000}"/>
    <cellStyle name="Normal 2 4 2 4 2 2 4 2 2" xfId="30903" xr:uid="{00000000-0005-0000-0000-000047610000}"/>
    <cellStyle name="Normal 2 4 2 4 2 2 4 3" xfId="22757" xr:uid="{00000000-0005-0000-0000-000048610000}"/>
    <cellStyle name="Normal 2 4 2 4 2 2 5" xfId="9308" xr:uid="{00000000-0005-0000-0000-000049610000}"/>
    <cellStyle name="Normal 2 4 2 4 2 2 5 2" xfId="25604" xr:uid="{00000000-0005-0000-0000-00004A610000}"/>
    <cellStyle name="Normal 2 4 2 4 2 2 6" xfId="17458" xr:uid="{00000000-0005-0000-0000-00004B610000}"/>
    <cellStyle name="Normal 2 4 2 4 2 3" xfId="1867" xr:uid="{00000000-0005-0000-0000-00004C610000}"/>
    <cellStyle name="Normal 2 4 2 4 2 3 2" xfId="4450" xr:uid="{00000000-0005-0000-0000-00004D610000}"/>
    <cellStyle name="Normal 2 4 2 4 2 3 2 2" xfId="12596" xr:uid="{00000000-0005-0000-0000-00004E610000}"/>
    <cellStyle name="Normal 2 4 2 4 2 3 2 2 2" xfId="28892" xr:uid="{00000000-0005-0000-0000-00004F610000}"/>
    <cellStyle name="Normal 2 4 2 4 2 3 2 3" xfId="20746" xr:uid="{00000000-0005-0000-0000-000050610000}"/>
    <cellStyle name="Normal 2 4 2 4 2 3 3" xfId="7166" xr:uid="{00000000-0005-0000-0000-000051610000}"/>
    <cellStyle name="Normal 2 4 2 4 2 3 3 2" xfId="15312" xr:uid="{00000000-0005-0000-0000-000052610000}"/>
    <cellStyle name="Normal 2 4 2 4 2 3 3 2 2" xfId="31608" xr:uid="{00000000-0005-0000-0000-000053610000}"/>
    <cellStyle name="Normal 2 4 2 4 2 3 3 3" xfId="23462" xr:uid="{00000000-0005-0000-0000-000054610000}"/>
    <cellStyle name="Normal 2 4 2 4 2 3 4" xfId="10013" xr:uid="{00000000-0005-0000-0000-000055610000}"/>
    <cellStyle name="Normal 2 4 2 4 2 3 4 2" xfId="26309" xr:uid="{00000000-0005-0000-0000-000056610000}"/>
    <cellStyle name="Normal 2 4 2 4 2 3 5" xfId="18163" xr:uid="{00000000-0005-0000-0000-000057610000}"/>
    <cellStyle name="Normal 2 4 2 4 2 4" xfId="3232" xr:uid="{00000000-0005-0000-0000-000058610000}"/>
    <cellStyle name="Normal 2 4 2 4 2 4 2" xfId="11378" xr:uid="{00000000-0005-0000-0000-000059610000}"/>
    <cellStyle name="Normal 2 4 2 4 2 4 2 2" xfId="27674" xr:uid="{00000000-0005-0000-0000-00005A610000}"/>
    <cellStyle name="Normal 2 4 2 4 2 4 3" xfId="19528" xr:uid="{00000000-0005-0000-0000-00005B610000}"/>
    <cellStyle name="Normal 2 4 2 4 2 5" xfId="5756" xr:uid="{00000000-0005-0000-0000-00005C610000}"/>
    <cellStyle name="Normal 2 4 2 4 2 5 2" xfId="13902" xr:uid="{00000000-0005-0000-0000-00005D610000}"/>
    <cellStyle name="Normal 2 4 2 4 2 5 2 2" xfId="30198" xr:uid="{00000000-0005-0000-0000-00005E610000}"/>
    <cellStyle name="Normal 2 4 2 4 2 5 3" xfId="22052" xr:uid="{00000000-0005-0000-0000-00005F610000}"/>
    <cellStyle name="Normal 2 4 2 4 2 6" xfId="8603" xr:uid="{00000000-0005-0000-0000-000060610000}"/>
    <cellStyle name="Normal 2 4 2 4 2 6 2" xfId="24899" xr:uid="{00000000-0005-0000-0000-000061610000}"/>
    <cellStyle name="Normal 2 4 2 4 2 7" xfId="16753" xr:uid="{00000000-0005-0000-0000-000062610000}"/>
    <cellStyle name="Normal 2 4 2 4 3" xfId="818" xr:uid="{00000000-0005-0000-0000-000063610000}"/>
    <cellStyle name="Normal 2 4 2 4 3 2" xfId="2228" xr:uid="{00000000-0005-0000-0000-000064610000}"/>
    <cellStyle name="Normal 2 4 2 4 3 2 2" xfId="4763" xr:uid="{00000000-0005-0000-0000-000065610000}"/>
    <cellStyle name="Normal 2 4 2 4 3 2 2 2" xfId="12909" xr:uid="{00000000-0005-0000-0000-000066610000}"/>
    <cellStyle name="Normal 2 4 2 4 3 2 2 2 2" xfId="29205" xr:uid="{00000000-0005-0000-0000-000067610000}"/>
    <cellStyle name="Normal 2 4 2 4 3 2 2 3" xfId="21059" xr:uid="{00000000-0005-0000-0000-000068610000}"/>
    <cellStyle name="Normal 2 4 2 4 3 2 3" xfId="7527" xr:uid="{00000000-0005-0000-0000-000069610000}"/>
    <cellStyle name="Normal 2 4 2 4 3 2 3 2" xfId="15673" xr:uid="{00000000-0005-0000-0000-00006A610000}"/>
    <cellStyle name="Normal 2 4 2 4 3 2 3 2 2" xfId="31969" xr:uid="{00000000-0005-0000-0000-00006B610000}"/>
    <cellStyle name="Normal 2 4 2 4 3 2 3 3" xfId="23823" xr:uid="{00000000-0005-0000-0000-00006C610000}"/>
    <cellStyle name="Normal 2 4 2 4 3 2 4" xfId="10374" xr:uid="{00000000-0005-0000-0000-00006D610000}"/>
    <cellStyle name="Normal 2 4 2 4 3 2 4 2" xfId="26670" xr:uid="{00000000-0005-0000-0000-00006E610000}"/>
    <cellStyle name="Normal 2 4 2 4 3 2 5" xfId="18524" xr:uid="{00000000-0005-0000-0000-00006F610000}"/>
    <cellStyle name="Normal 2 4 2 4 3 3" xfId="3545" xr:uid="{00000000-0005-0000-0000-000070610000}"/>
    <cellStyle name="Normal 2 4 2 4 3 3 2" xfId="11691" xr:uid="{00000000-0005-0000-0000-000071610000}"/>
    <cellStyle name="Normal 2 4 2 4 3 3 2 2" xfId="27987" xr:uid="{00000000-0005-0000-0000-000072610000}"/>
    <cellStyle name="Normal 2 4 2 4 3 3 3" xfId="19841" xr:uid="{00000000-0005-0000-0000-000073610000}"/>
    <cellStyle name="Normal 2 4 2 4 3 4" xfId="6117" xr:uid="{00000000-0005-0000-0000-000074610000}"/>
    <cellStyle name="Normal 2 4 2 4 3 4 2" xfId="14263" xr:uid="{00000000-0005-0000-0000-000075610000}"/>
    <cellStyle name="Normal 2 4 2 4 3 4 2 2" xfId="30559" xr:uid="{00000000-0005-0000-0000-000076610000}"/>
    <cellStyle name="Normal 2 4 2 4 3 4 3" xfId="22413" xr:uid="{00000000-0005-0000-0000-000077610000}"/>
    <cellStyle name="Normal 2 4 2 4 3 5" xfId="8964" xr:uid="{00000000-0005-0000-0000-000078610000}"/>
    <cellStyle name="Normal 2 4 2 4 3 5 2" xfId="25260" xr:uid="{00000000-0005-0000-0000-000079610000}"/>
    <cellStyle name="Normal 2 4 2 4 3 6" xfId="17114" xr:uid="{00000000-0005-0000-0000-00007A610000}"/>
    <cellStyle name="Normal 2 4 2 4 4" xfId="1523" xr:uid="{00000000-0005-0000-0000-00007B610000}"/>
    <cellStyle name="Normal 2 4 2 4 4 2" xfId="4154" xr:uid="{00000000-0005-0000-0000-00007C610000}"/>
    <cellStyle name="Normal 2 4 2 4 4 2 2" xfId="12300" xr:uid="{00000000-0005-0000-0000-00007D610000}"/>
    <cellStyle name="Normal 2 4 2 4 4 2 2 2" xfId="28596" xr:uid="{00000000-0005-0000-0000-00007E610000}"/>
    <cellStyle name="Normal 2 4 2 4 4 2 3" xfId="20450" xr:uid="{00000000-0005-0000-0000-00007F610000}"/>
    <cellStyle name="Normal 2 4 2 4 4 3" xfId="6822" xr:uid="{00000000-0005-0000-0000-000080610000}"/>
    <cellStyle name="Normal 2 4 2 4 4 3 2" xfId="14968" xr:uid="{00000000-0005-0000-0000-000081610000}"/>
    <cellStyle name="Normal 2 4 2 4 4 3 2 2" xfId="31264" xr:uid="{00000000-0005-0000-0000-000082610000}"/>
    <cellStyle name="Normal 2 4 2 4 4 3 3" xfId="23118" xr:uid="{00000000-0005-0000-0000-000083610000}"/>
    <cellStyle name="Normal 2 4 2 4 4 4" xfId="9669" xr:uid="{00000000-0005-0000-0000-000084610000}"/>
    <cellStyle name="Normal 2 4 2 4 4 4 2" xfId="25965" xr:uid="{00000000-0005-0000-0000-000085610000}"/>
    <cellStyle name="Normal 2 4 2 4 4 5" xfId="17819" xr:uid="{00000000-0005-0000-0000-000086610000}"/>
    <cellStyle name="Normal 2 4 2 4 5" xfId="2936" xr:uid="{00000000-0005-0000-0000-000087610000}"/>
    <cellStyle name="Normal 2 4 2 4 5 2" xfId="11082" xr:uid="{00000000-0005-0000-0000-000088610000}"/>
    <cellStyle name="Normal 2 4 2 4 5 2 2" xfId="27378" xr:uid="{00000000-0005-0000-0000-000089610000}"/>
    <cellStyle name="Normal 2 4 2 4 5 3" xfId="19232" xr:uid="{00000000-0005-0000-0000-00008A610000}"/>
    <cellStyle name="Normal 2 4 2 4 6" xfId="5412" xr:uid="{00000000-0005-0000-0000-00008B610000}"/>
    <cellStyle name="Normal 2 4 2 4 6 2" xfId="13558" xr:uid="{00000000-0005-0000-0000-00008C610000}"/>
    <cellStyle name="Normal 2 4 2 4 6 2 2" xfId="29854" xr:uid="{00000000-0005-0000-0000-00008D610000}"/>
    <cellStyle name="Normal 2 4 2 4 6 3" xfId="21708" xr:uid="{00000000-0005-0000-0000-00008E610000}"/>
    <cellStyle name="Normal 2 4 2 4 7" xfId="8259" xr:uid="{00000000-0005-0000-0000-00008F610000}"/>
    <cellStyle name="Normal 2 4 2 4 7 2" xfId="24555" xr:uid="{00000000-0005-0000-0000-000090610000}"/>
    <cellStyle name="Normal 2 4 2 4 8" xfId="16409" xr:uid="{00000000-0005-0000-0000-000091610000}"/>
    <cellStyle name="Normal 2 4 2 5" xfId="199" xr:uid="{00000000-0005-0000-0000-000092610000}"/>
    <cellStyle name="Normal 2 4 2 5 2" xfId="543" xr:uid="{00000000-0005-0000-0000-000093610000}"/>
    <cellStyle name="Normal 2 4 2 5 2 2" xfId="1249" xr:uid="{00000000-0005-0000-0000-000094610000}"/>
    <cellStyle name="Normal 2 4 2 5 2 2 2" xfId="2659" xr:uid="{00000000-0005-0000-0000-000095610000}"/>
    <cellStyle name="Normal 2 4 2 5 2 2 2 2" xfId="5133" xr:uid="{00000000-0005-0000-0000-000096610000}"/>
    <cellStyle name="Normal 2 4 2 5 2 2 2 2 2" xfId="13279" xr:uid="{00000000-0005-0000-0000-000097610000}"/>
    <cellStyle name="Normal 2 4 2 5 2 2 2 2 2 2" xfId="29575" xr:uid="{00000000-0005-0000-0000-000098610000}"/>
    <cellStyle name="Normal 2 4 2 5 2 2 2 2 3" xfId="21429" xr:uid="{00000000-0005-0000-0000-000099610000}"/>
    <cellStyle name="Normal 2 4 2 5 2 2 2 3" xfId="7958" xr:uid="{00000000-0005-0000-0000-00009A610000}"/>
    <cellStyle name="Normal 2 4 2 5 2 2 2 3 2" xfId="16104" xr:uid="{00000000-0005-0000-0000-00009B610000}"/>
    <cellStyle name="Normal 2 4 2 5 2 2 2 3 2 2" xfId="32400" xr:uid="{00000000-0005-0000-0000-00009C610000}"/>
    <cellStyle name="Normal 2 4 2 5 2 2 2 3 3" xfId="24254" xr:uid="{00000000-0005-0000-0000-00009D610000}"/>
    <cellStyle name="Normal 2 4 2 5 2 2 2 4" xfId="10805" xr:uid="{00000000-0005-0000-0000-00009E610000}"/>
    <cellStyle name="Normal 2 4 2 5 2 2 2 4 2" xfId="27101" xr:uid="{00000000-0005-0000-0000-00009F610000}"/>
    <cellStyle name="Normal 2 4 2 5 2 2 2 5" xfId="18955" xr:uid="{00000000-0005-0000-0000-0000A0610000}"/>
    <cellStyle name="Normal 2 4 2 5 2 2 3" xfId="3915" xr:uid="{00000000-0005-0000-0000-0000A1610000}"/>
    <cellStyle name="Normal 2 4 2 5 2 2 3 2" xfId="12061" xr:uid="{00000000-0005-0000-0000-0000A2610000}"/>
    <cellStyle name="Normal 2 4 2 5 2 2 3 2 2" xfId="28357" xr:uid="{00000000-0005-0000-0000-0000A3610000}"/>
    <cellStyle name="Normal 2 4 2 5 2 2 3 3" xfId="20211" xr:uid="{00000000-0005-0000-0000-0000A4610000}"/>
    <cellStyle name="Normal 2 4 2 5 2 2 4" xfId="6548" xr:uid="{00000000-0005-0000-0000-0000A5610000}"/>
    <cellStyle name="Normal 2 4 2 5 2 2 4 2" xfId="14694" xr:uid="{00000000-0005-0000-0000-0000A6610000}"/>
    <cellStyle name="Normal 2 4 2 5 2 2 4 2 2" xfId="30990" xr:uid="{00000000-0005-0000-0000-0000A7610000}"/>
    <cellStyle name="Normal 2 4 2 5 2 2 4 3" xfId="22844" xr:uid="{00000000-0005-0000-0000-0000A8610000}"/>
    <cellStyle name="Normal 2 4 2 5 2 2 5" xfId="9395" xr:uid="{00000000-0005-0000-0000-0000A9610000}"/>
    <cellStyle name="Normal 2 4 2 5 2 2 5 2" xfId="25691" xr:uid="{00000000-0005-0000-0000-0000AA610000}"/>
    <cellStyle name="Normal 2 4 2 5 2 2 6" xfId="17545" xr:uid="{00000000-0005-0000-0000-0000AB610000}"/>
    <cellStyle name="Normal 2 4 2 5 2 3" xfId="1954" xr:uid="{00000000-0005-0000-0000-0000AC610000}"/>
    <cellStyle name="Normal 2 4 2 5 2 3 2" xfId="4524" xr:uid="{00000000-0005-0000-0000-0000AD610000}"/>
    <cellStyle name="Normal 2 4 2 5 2 3 2 2" xfId="12670" xr:uid="{00000000-0005-0000-0000-0000AE610000}"/>
    <cellStyle name="Normal 2 4 2 5 2 3 2 2 2" xfId="28966" xr:uid="{00000000-0005-0000-0000-0000AF610000}"/>
    <cellStyle name="Normal 2 4 2 5 2 3 2 3" xfId="20820" xr:uid="{00000000-0005-0000-0000-0000B0610000}"/>
    <cellStyle name="Normal 2 4 2 5 2 3 3" xfId="7253" xr:uid="{00000000-0005-0000-0000-0000B1610000}"/>
    <cellStyle name="Normal 2 4 2 5 2 3 3 2" xfId="15399" xr:uid="{00000000-0005-0000-0000-0000B2610000}"/>
    <cellStyle name="Normal 2 4 2 5 2 3 3 2 2" xfId="31695" xr:uid="{00000000-0005-0000-0000-0000B3610000}"/>
    <cellStyle name="Normal 2 4 2 5 2 3 3 3" xfId="23549" xr:uid="{00000000-0005-0000-0000-0000B4610000}"/>
    <cellStyle name="Normal 2 4 2 5 2 3 4" xfId="10100" xr:uid="{00000000-0005-0000-0000-0000B5610000}"/>
    <cellStyle name="Normal 2 4 2 5 2 3 4 2" xfId="26396" xr:uid="{00000000-0005-0000-0000-0000B6610000}"/>
    <cellStyle name="Normal 2 4 2 5 2 3 5" xfId="18250" xr:uid="{00000000-0005-0000-0000-0000B7610000}"/>
    <cellStyle name="Normal 2 4 2 5 2 4" xfId="3306" xr:uid="{00000000-0005-0000-0000-0000B8610000}"/>
    <cellStyle name="Normal 2 4 2 5 2 4 2" xfId="11452" xr:uid="{00000000-0005-0000-0000-0000B9610000}"/>
    <cellStyle name="Normal 2 4 2 5 2 4 2 2" xfId="27748" xr:uid="{00000000-0005-0000-0000-0000BA610000}"/>
    <cellStyle name="Normal 2 4 2 5 2 4 3" xfId="19602" xr:uid="{00000000-0005-0000-0000-0000BB610000}"/>
    <cellStyle name="Normal 2 4 2 5 2 5" xfId="5843" xr:uid="{00000000-0005-0000-0000-0000BC610000}"/>
    <cellStyle name="Normal 2 4 2 5 2 5 2" xfId="13989" xr:uid="{00000000-0005-0000-0000-0000BD610000}"/>
    <cellStyle name="Normal 2 4 2 5 2 5 2 2" xfId="30285" xr:uid="{00000000-0005-0000-0000-0000BE610000}"/>
    <cellStyle name="Normal 2 4 2 5 2 5 3" xfId="22139" xr:uid="{00000000-0005-0000-0000-0000BF610000}"/>
    <cellStyle name="Normal 2 4 2 5 2 6" xfId="8690" xr:uid="{00000000-0005-0000-0000-0000C0610000}"/>
    <cellStyle name="Normal 2 4 2 5 2 6 2" xfId="24986" xr:uid="{00000000-0005-0000-0000-0000C1610000}"/>
    <cellStyle name="Normal 2 4 2 5 2 7" xfId="16840" xr:uid="{00000000-0005-0000-0000-0000C2610000}"/>
    <cellStyle name="Normal 2 4 2 5 3" xfId="905" xr:uid="{00000000-0005-0000-0000-0000C3610000}"/>
    <cellStyle name="Normal 2 4 2 5 3 2" xfId="2315" xr:uid="{00000000-0005-0000-0000-0000C4610000}"/>
    <cellStyle name="Normal 2 4 2 5 3 2 2" xfId="4837" xr:uid="{00000000-0005-0000-0000-0000C5610000}"/>
    <cellStyle name="Normal 2 4 2 5 3 2 2 2" xfId="12983" xr:uid="{00000000-0005-0000-0000-0000C6610000}"/>
    <cellStyle name="Normal 2 4 2 5 3 2 2 2 2" xfId="29279" xr:uid="{00000000-0005-0000-0000-0000C7610000}"/>
    <cellStyle name="Normal 2 4 2 5 3 2 2 3" xfId="21133" xr:uid="{00000000-0005-0000-0000-0000C8610000}"/>
    <cellStyle name="Normal 2 4 2 5 3 2 3" xfId="7614" xr:uid="{00000000-0005-0000-0000-0000C9610000}"/>
    <cellStyle name="Normal 2 4 2 5 3 2 3 2" xfId="15760" xr:uid="{00000000-0005-0000-0000-0000CA610000}"/>
    <cellStyle name="Normal 2 4 2 5 3 2 3 2 2" xfId="32056" xr:uid="{00000000-0005-0000-0000-0000CB610000}"/>
    <cellStyle name="Normal 2 4 2 5 3 2 3 3" xfId="23910" xr:uid="{00000000-0005-0000-0000-0000CC610000}"/>
    <cellStyle name="Normal 2 4 2 5 3 2 4" xfId="10461" xr:uid="{00000000-0005-0000-0000-0000CD610000}"/>
    <cellStyle name="Normal 2 4 2 5 3 2 4 2" xfId="26757" xr:uid="{00000000-0005-0000-0000-0000CE610000}"/>
    <cellStyle name="Normal 2 4 2 5 3 2 5" xfId="18611" xr:uid="{00000000-0005-0000-0000-0000CF610000}"/>
    <cellStyle name="Normal 2 4 2 5 3 3" xfId="3619" xr:uid="{00000000-0005-0000-0000-0000D0610000}"/>
    <cellStyle name="Normal 2 4 2 5 3 3 2" xfId="11765" xr:uid="{00000000-0005-0000-0000-0000D1610000}"/>
    <cellStyle name="Normal 2 4 2 5 3 3 2 2" xfId="28061" xr:uid="{00000000-0005-0000-0000-0000D2610000}"/>
    <cellStyle name="Normal 2 4 2 5 3 3 3" xfId="19915" xr:uid="{00000000-0005-0000-0000-0000D3610000}"/>
    <cellStyle name="Normal 2 4 2 5 3 4" xfId="6204" xr:uid="{00000000-0005-0000-0000-0000D4610000}"/>
    <cellStyle name="Normal 2 4 2 5 3 4 2" xfId="14350" xr:uid="{00000000-0005-0000-0000-0000D5610000}"/>
    <cellStyle name="Normal 2 4 2 5 3 4 2 2" xfId="30646" xr:uid="{00000000-0005-0000-0000-0000D6610000}"/>
    <cellStyle name="Normal 2 4 2 5 3 4 3" xfId="22500" xr:uid="{00000000-0005-0000-0000-0000D7610000}"/>
    <cellStyle name="Normal 2 4 2 5 3 5" xfId="9051" xr:uid="{00000000-0005-0000-0000-0000D8610000}"/>
    <cellStyle name="Normal 2 4 2 5 3 5 2" xfId="25347" xr:uid="{00000000-0005-0000-0000-0000D9610000}"/>
    <cellStyle name="Normal 2 4 2 5 3 6" xfId="17201" xr:uid="{00000000-0005-0000-0000-0000DA610000}"/>
    <cellStyle name="Normal 2 4 2 5 4" xfId="1610" xr:uid="{00000000-0005-0000-0000-0000DB610000}"/>
    <cellStyle name="Normal 2 4 2 5 4 2" xfId="4228" xr:uid="{00000000-0005-0000-0000-0000DC610000}"/>
    <cellStyle name="Normal 2 4 2 5 4 2 2" xfId="12374" xr:uid="{00000000-0005-0000-0000-0000DD610000}"/>
    <cellStyle name="Normal 2 4 2 5 4 2 2 2" xfId="28670" xr:uid="{00000000-0005-0000-0000-0000DE610000}"/>
    <cellStyle name="Normal 2 4 2 5 4 2 3" xfId="20524" xr:uid="{00000000-0005-0000-0000-0000DF610000}"/>
    <cellStyle name="Normal 2 4 2 5 4 3" xfId="6909" xr:uid="{00000000-0005-0000-0000-0000E0610000}"/>
    <cellStyle name="Normal 2 4 2 5 4 3 2" xfId="15055" xr:uid="{00000000-0005-0000-0000-0000E1610000}"/>
    <cellStyle name="Normal 2 4 2 5 4 3 2 2" xfId="31351" xr:uid="{00000000-0005-0000-0000-0000E2610000}"/>
    <cellStyle name="Normal 2 4 2 5 4 3 3" xfId="23205" xr:uid="{00000000-0005-0000-0000-0000E3610000}"/>
    <cellStyle name="Normal 2 4 2 5 4 4" xfId="9756" xr:uid="{00000000-0005-0000-0000-0000E4610000}"/>
    <cellStyle name="Normal 2 4 2 5 4 4 2" xfId="26052" xr:uid="{00000000-0005-0000-0000-0000E5610000}"/>
    <cellStyle name="Normal 2 4 2 5 4 5" xfId="17906" xr:uid="{00000000-0005-0000-0000-0000E6610000}"/>
    <cellStyle name="Normal 2 4 2 5 5" xfId="3010" xr:uid="{00000000-0005-0000-0000-0000E7610000}"/>
    <cellStyle name="Normal 2 4 2 5 5 2" xfId="11156" xr:uid="{00000000-0005-0000-0000-0000E8610000}"/>
    <cellStyle name="Normal 2 4 2 5 5 2 2" xfId="27452" xr:uid="{00000000-0005-0000-0000-0000E9610000}"/>
    <cellStyle name="Normal 2 4 2 5 5 3" xfId="19306" xr:uid="{00000000-0005-0000-0000-0000EA610000}"/>
    <cellStyle name="Normal 2 4 2 5 6" xfId="5499" xr:uid="{00000000-0005-0000-0000-0000EB610000}"/>
    <cellStyle name="Normal 2 4 2 5 6 2" xfId="13645" xr:uid="{00000000-0005-0000-0000-0000EC610000}"/>
    <cellStyle name="Normal 2 4 2 5 6 2 2" xfId="29941" xr:uid="{00000000-0005-0000-0000-0000ED610000}"/>
    <cellStyle name="Normal 2 4 2 5 6 3" xfId="21795" xr:uid="{00000000-0005-0000-0000-0000EE610000}"/>
    <cellStyle name="Normal 2 4 2 5 7" xfId="8346" xr:uid="{00000000-0005-0000-0000-0000EF610000}"/>
    <cellStyle name="Normal 2 4 2 5 7 2" xfId="24642" xr:uid="{00000000-0005-0000-0000-0000F0610000}"/>
    <cellStyle name="Normal 2 4 2 5 8" xfId="16496" xr:uid="{00000000-0005-0000-0000-0000F1610000}"/>
    <cellStyle name="Normal 2 4 2 6" xfId="276" xr:uid="{00000000-0005-0000-0000-0000F2610000}"/>
    <cellStyle name="Normal 2 4 2 6 2" xfId="620" xr:uid="{00000000-0005-0000-0000-0000F3610000}"/>
    <cellStyle name="Normal 2 4 2 6 2 2" xfId="1326" xr:uid="{00000000-0005-0000-0000-0000F4610000}"/>
    <cellStyle name="Normal 2 4 2 6 2 2 2" xfId="2736" xr:uid="{00000000-0005-0000-0000-0000F5610000}"/>
    <cellStyle name="Normal 2 4 2 6 2 2 2 2" xfId="5207" xr:uid="{00000000-0005-0000-0000-0000F6610000}"/>
    <cellStyle name="Normal 2 4 2 6 2 2 2 2 2" xfId="13353" xr:uid="{00000000-0005-0000-0000-0000F7610000}"/>
    <cellStyle name="Normal 2 4 2 6 2 2 2 2 2 2" xfId="29649" xr:uid="{00000000-0005-0000-0000-0000F8610000}"/>
    <cellStyle name="Normal 2 4 2 6 2 2 2 2 3" xfId="21503" xr:uid="{00000000-0005-0000-0000-0000F9610000}"/>
    <cellStyle name="Normal 2 4 2 6 2 2 2 3" xfId="8035" xr:uid="{00000000-0005-0000-0000-0000FA610000}"/>
    <cellStyle name="Normal 2 4 2 6 2 2 2 3 2" xfId="16181" xr:uid="{00000000-0005-0000-0000-0000FB610000}"/>
    <cellStyle name="Normal 2 4 2 6 2 2 2 3 2 2" xfId="32477" xr:uid="{00000000-0005-0000-0000-0000FC610000}"/>
    <cellStyle name="Normal 2 4 2 6 2 2 2 3 3" xfId="24331" xr:uid="{00000000-0005-0000-0000-0000FD610000}"/>
    <cellStyle name="Normal 2 4 2 6 2 2 2 4" xfId="10882" xr:uid="{00000000-0005-0000-0000-0000FE610000}"/>
    <cellStyle name="Normal 2 4 2 6 2 2 2 4 2" xfId="27178" xr:uid="{00000000-0005-0000-0000-0000FF610000}"/>
    <cellStyle name="Normal 2 4 2 6 2 2 2 5" xfId="19032" xr:uid="{00000000-0005-0000-0000-000000620000}"/>
    <cellStyle name="Normal 2 4 2 6 2 2 3" xfId="3989" xr:uid="{00000000-0005-0000-0000-000001620000}"/>
    <cellStyle name="Normal 2 4 2 6 2 2 3 2" xfId="12135" xr:uid="{00000000-0005-0000-0000-000002620000}"/>
    <cellStyle name="Normal 2 4 2 6 2 2 3 2 2" xfId="28431" xr:uid="{00000000-0005-0000-0000-000003620000}"/>
    <cellStyle name="Normal 2 4 2 6 2 2 3 3" xfId="20285" xr:uid="{00000000-0005-0000-0000-000004620000}"/>
    <cellStyle name="Normal 2 4 2 6 2 2 4" xfId="6625" xr:uid="{00000000-0005-0000-0000-000005620000}"/>
    <cellStyle name="Normal 2 4 2 6 2 2 4 2" xfId="14771" xr:uid="{00000000-0005-0000-0000-000006620000}"/>
    <cellStyle name="Normal 2 4 2 6 2 2 4 2 2" xfId="31067" xr:uid="{00000000-0005-0000-0000-000007620000}"/>
    <cellStyle name="Normal 2 4 2 6 2 2 4 3" xfId="22921" xr:uid="{00000000-0005-0000-0000-000008620000}"/>
    <cellStyle name="Normal 2 4 2 6 2 2 5" xfId="9472" xr:uid="{00000000-0005-0000-0000-000009620000}"/>
    <cellStyle name="Normal 2 4 2 6 2 2 5 2" xfId="25768" xr:uid="{00000000-0005-0000-0000-00000A620000}"/>
    <cellStyle name="Normal 2 4 2 6 2 2 6" xfId="17622" xr:uid="{00000000-0005-0000-0000-00000B620000}"/>
    <cellStyle name="Normal 2 4 2 6 2 3" xfId="2031" xr:uid="{00000000-0005-0000-0000-00000C620000}"/>
    <cellStyle name="Normal 2 4 2 6 2 3 2" xfId="4598" xr:uid="{00000000-0005-0000-0000-00000D620000}"/>
    <cellStyle name="Normal 2 4 2 6 2 3 2 2" xfId="12744" xr:uid="{00000000-0005-0000-0000-00000E620000}"/>
    <cellStyle name="Normal 2 4 2 6 2 3 2 2 2" xfId="29040" xr:uid="{00000000-0005-0000-0000-00000F620000}"/>
    <cellStyle name="Normal 2 4 2 6 2 3 2 3" xfId="20894" xr:uid="{00000000-0005-0000-0000-000010620000}"/>
    <cellStyle name="Normal 2 4 2 6 2 3 3" xfId="7330" xr:uid="{00000000-0005-0000-0000-000011620000}"/>
    <cellStyle name="Normal 2 4 2 6 2 3 3 2" xfId="15476" xr:uid="{00000000-0005-0000-0000-000012620000}"/>
    <cellStyle name="Normal 2 4 2 6 2 3 3 2 2" xfId="31772" xr:uid="{00000000-0005-0000-0000-000013620000}"/>
    <cellStyle name="Normal 2 4 2 6 2 3 3 3" xfId="23626" xr:uid="{00000000-0005-0000-0000-000014620000}"/>
    <cellStyle name="Normal 2 4 2 6 2 3 4" xfId="10177" xr:uid="{00000000-0005-0000-0000-000015620000}"/>
    <cellStyle name="Normal 2 4 2 6 2 3 4 2" xfId="26473" xr:uid="{00000000-0005-0000-0000-000016620000}"/>
    <cellStyle name="Normal 2 4 2 6 2 3 5" xfId="18327" xr:uid="{00000000-0005-0000-0000-000017620000}"/>
    <cellStyle name="Normal 2 4 2 6 2 4" xfId="3380" xr:uid="{00000000-0005-0000-0000-000018620000}"/>
    <cellStyle name="Normal 2 4 2 6 2 4 2" xfId="11526" xr:uid="{00000000-0005-0000-0000-000019620000}"/>
    <cellStyle name="Normal 2 4 2 6 2 4 2 2" xfId="27822" xr:uid="{00000000-0005-0000-0000-00001A620000}"/>
    <cellStyle name="Normal 2 4 2 6 2 4 3" xfId="19676" xr:uid="{00000000-0005-0000-0000-00001B620000}"/>
    <cellStyle name="Normal 2 4 2 6 2 5" xfId="5920" xr:uid="{00000000-0005-0000-0000-00001C620000}"/>
    <cellStyle name="Normal 2 4 2 6 2 5 2" xfId="14066" xr:uid="{00000000-0005-0000-0000-00001D620000}"/>
    <cellStyle name="Normal 2 4 2 6 2 5 2 2" xfId="30362" xr:uid="{00000000-0005-0000-0000-00001E620000}"/>
    <cellStyle name="Normal 2 4 2 6 2 5 3" xfId="22216" xr:uid="{00000000-0005-0000-0000-00001F620000}"/>
    <cellStyle name="Normal 2 4 2 6 2 6" xfId="8767" xr:uid="{00000000-0005-0000-0000-000020620000}"/>
    <cellStyle name="Normal 2 4 2 6 2 6 2" xfId="25063" xr:uid="{00000000-0005-0000-0000-000021620000}"/>
    <cellStyle name="Normal 2 4 2 6 2 7" xfId="16917" xr:uid="{00000000-0005-0000-0000-000022620000}"/>
    <cellStyle name="Normal 2 4 2 6 3" xfId="982" xr:uid="{00000000-0005-0000-0000-000023620000}"/>
    <cellStyle name="Normal 2 4 2 6 3 2" xfId="2392" xr:uid="{00000000-0005-0000-0000-000024620000}"/>
    <cellStyle name="Normal 2 4 2 6 3 2 2" xfId="4911" xr:uid="{00000000-0005-0000-0000-000025620000}"/>
    <cellStyle name="Normal 2 4 2 6 3 2 2 2" xfId="13057" xr:uid="{00000000-0005-0000-0000-000026620000}"/>
    <cellStyle name="Normal 2 4 2 6 3 2 2 2 2" xfId="29353" xr:uid="{00000000-0005-0000-0000-000027620000}"/>
    <cellStyle name="Normal 2 4 2 6 3 2 2 3" xfId="21207" xr:uid="{00000000-0005-0000-0000-000028620000}"/>
    <cellStyle name="Normal 2 4 2 6 3 2 3" xfId="7691" xr:uid="{00000000-0005-0000-0000-000029620000}"/>
    <cellStyle name="Normal 2 4 2 6 3 2 3 2" xfId="15837" xr:uid="{00000000-0005-0000-0000-00002A620000}"/>
    <cellStyle name="Normal 2 4 2 6 3 2 3 2 2" xfId="32133" xr:uid="{00000000-0005-0000-0000-00002B620000}"/>
    <cellStyle name="Normal 2 4 2 6 3 2 3 3" xfId="23987" xr:uid="{00000000-0005-0000-0000-00002C620000}"/>
    <cellStyle name="Normal 2 4 2 6 3 2 4" xfId="10538" xr:uid="{00000000-0005-0000-0000-00002D620000}"/>
    <cellStyle name="Normal 2 4 2 6 3 2 4 2" xfId="26834" xr:uid="{00000000-0005-0000-0000-00002E620000}"/>
    <cellStyle name="Normal 2 4 2 6 3 2 5" xfId="18688" xr:uid="{00000000-0005-0000-0000-00002F620000}"/>
    <cellStyle name="Normal 2 4 2 6 3 3" xfId="3693" xr:uid="{00000000-0005-0000-0000-000030620000}"/>
    <cellStyle name="Normal 2 4 2 6 3 3 2" xfId="11839" xr:uid="{00000000-0005-0000-0000-000031620000}"/>
    <cellStyle name="Normal 2 4 2 6 3 3 2 2" xfId="28135" xr:uid="{00000000-0005-0000-0000-000032620000}"/>
    <cellStyle name="Normal 2 4 2 6 3 3 3" xfId="19989" xr:uid="{00000000-0005-0000-0000-000033620000}"/>
    <cellStyle name="Normal 2 4 2 6 3 4" xfId="6281" xr:uid="{00000000-0005-0000-0000-000034620000}"/>
    <cellStyle name="Normal 2 4 2 6 3 4 2" xfId="14427" xr:uid="{00000000-0005-0000-0000-000035620000}"/>
    <cellStyle name="Normal 2 4 2 6 3 4 2 2" xfId="30723" xr:uid="{00000000-0005-0000-0000-000036620000}"/>
    <cellStyle name="Normal 2 4 2 6 3 4 3" xfId="22577" xr:uid="{00000000-0005-0000-0000-000037620000}"/>
    <cellStyle name="Normal 2 4 2 6 3 5" xfId="9128" xr:uid="{00000000-0005-0000-0000-000038620000}"/>
    <cellStyle name="Normal 2 4 2 6 3 5 2" xfId="25424" xr:uid="{00000000-0005-0000-0000-000039620000}"/>
    <cellStyle name="Normal 2 4 2 6 3 6" xfId="17278" xr:uid="{00000000-0005-0000-0000-00003A620000}"/>
    <cellStyle name="Normal 2 4 2 6 4" xfId="1687" xr:uid="{00000000-0005-0000-0000-00003B620000}"/>
    <cellStyle name="Normal 2 4 2 6 4 2" xfId="4302" xr:uid="{00000000-0005-0000-0000-00003C620000}"/>
    <cellStyle name="Normal 2 4 2 6 4 2 2" xfId="12448" xr:uid="{00000000-0005-0000-0000-00003D620000}"/>
    <cellStyle name="Normal 2 4 2 6 4 2 2 2" xfId="28744" xr:uid="{00000000-0005-0000-0000-00003E620000}"/>
    <cellStyle name="Normal 2 4 2 6 4 2 3" xfId="20598" xr:uid="{00000000-0005-0000-0000-00003F620000}"/>
    <cellStyle name="Normal 2 4 2 6 4 3" xfId="6986" xr:uid="{00000000-0005-0000-0000-000040620000}"/>
    <cellStyle name="Normal 2 4 2 6 4 3 2" xfId="15132" xr:uid="{00000000-0005-0000-0000-000041620000}"/>
    <cellStyle name="Normal 2 4 2 6 4 3 2 2" xfId="31428" xr:uid="{00000000-0005-0000-0000-000042620000}"/>
    <cellStyle name="Normal 2 4 2 6 4 3 3" xfId="23282" xr:uid="{00000000-0005-0000-0000-000043620000}"/>
    <cellStyle name="Normal 2 4 2 6 4 4" xfId="9833" xr:uid="{00000000-0005-0000-0000-000044620000}"/>
    <cellStyle name="Normal 2 4 2 6 4 4 2" xfId="26129" xr:uid="{00000000-0005-0000-0000-000045620000}"/>
    <cellStyle name="Normal 2 4 2 6 4 5" xfId="17983" xr:uid="{00000000-0005-0000-0000-000046620000}"/>
    <cellStyle name="Normal 2 4 2 6 5" xfId="3084" xr:uid="{00000000-0005-0000-0000-000047620000}"/>
    <cellStyle name="Normal 2 4 2 6 5 2" xfId="11230" xr:uid="{00000000-0005-0000-0000-000048620000}"/>
    <cellStyle name="Normal 2 4 2 6 5 2 2" xfId="27526" xr:uid="{00000000-0005-0000-0000-000049620000}"/>
    <cellStyle name="Normal 2 4 2 6 5 3" xfId="19380" xr:uid="{00000000-0005-0000-0000-00004A620000}"/>
    <cellStyle name="Normal 2 4 2 6 6" xfId="5576" xr:uid="{00000000-0005-0000-0000-00004B620000}"/>
    <cellStyle name="Normal 2 4 2 6 6 2" xfId="13722" xr:uid="{00000000-0005-0000-0000-00004C620000}"/>
    <cellStyle name="Normal 2 4 2 6 6 2 2" xfId="30018" xr:uid="{00000000-0005-0000-0000-00004D620000}"/>
    <cellStyle name="Normal 2 4 2 6 6 3" xfId="21872" xr:uid="{00000000-0005-0000-0000-00004E620000}"/>
    <cellStyle name="Normal 2 4 2 6 7" xfId="8423" xr:uid="{00000000-0005-0000-0000-00004F620000}"/>
    <cellStyle name="Normal 2 4 2 6 7 2" xfId="24719" xr:uid="{00000000-0005-0000-0000-000050620000}"/>
    <cellStyle name="Normal 2 4 2 6 8" xfId="16573" xr:uid="{00000000-0005-0000-0000-000051620000}"/>
    <cellStyle name="Normal 2 4 2 7" xfId="366" xr:uid="{00000000-0005-0000-0000-000052620000}"/>
    <cellStyle name="Normal 2 4 2 7 2" xfId="1072" xr:uid="{00000000-0005-0000-0000-000053620000}"/>
    <cellStyle name="Normal 2 4 2 7 2 2" xfId="2482" xr:uid="{00000000-0005-0000-0000-000054620000}"/>
    <cellStyle name="Normal 2 4 2 7 2 2 2" xfId="4985" xr:uid="{00000000-0005-0000-0000-000055620000}"/>
    <cellStyle name="Normal 2 4 2 7 2 2 2 2" xfId="13131" xr:uid="{00000000-0005-0000-0000-000056620000}"/>
    <cellStyle name="Normal 2 4 2 7 2 2 2 2 2" xfId="29427" xr:uid="{00000000-0005-0000-0000-000057620000}"/>
    <cellStyle name="Normal 2 4 2 7 2 2 2 3" xfId="21281" xr:uid="{00000000-0005-0000-0000-000058620000}"/>
    <cellStyle name="Normal 2 4 2 7 2 2 3" xfId="7781" xr:uid="{00000000-0005-0000-0000-000059620000}"/>
    <cellStyle name="Normal 2 4 2 7 2 2 3 2" xfId="15927" xr:uid="{00000000-0005-0000-0000-00005A620000}"/>
    <cellStyle name="Normal 2 4 2 7 2 2 3 2 2" xfId="32223" xr:uid="{00000000-0005-0000-0000-00005B620000}"/>
    <cellStyle name="Normal 2 4 2 7 2 2 3 3" xfId="24077" xr:uid="{00000000-0005-0000-0000-00005C620000}"/>
    <cellStyle name="Normal 2 4 2 7 2 2 4" xfId="10628" xr:uid="{00000000-0005-0000-0000-00005D620000}"/>
    <cellStyle name="Normal 2 4 2 7 2 2 4 2" xfId="26924" xr:uid="{00000000-0005-0000-0000-00005E620000}"/>
    <cellStyle name="Normal 2 4 2 7 2 2 5" xfId="18778" xr:uid="{00000000-0005-0000-0000-00005F620000}"/>
    <cellStyle name="Normal 2 4 2 7 2 3" xfId="3767" xr:uid="{00000000-0005-0000-0000-000060620000}"/>
    <cellStyle name="Normal 2 4 2 7 2 3 2" xfId="11913" xr:uid="{00000000-0005-0000-0000-000061620000}"/>
    <cellStyle name="Normal 2 4 2 7 2 3 2 2" xfId="28209" xr:uid="{00000000-0005-0000-0000-000062620000}"/>
    <cellStyle name="Normal 2 4 2 7 2 3 3" xfId="20063" xr:uid="{00000000-0005-0000-0000-000063620000}"/>
    <cellStyle name="Normal 2 4 2 7 2 4" xfId="6371" xr:uid="{00000000-0005-0000-0000-000064620000}"/>
    <cellStyle name="Normal 2 4 2 7 2 4 2" xfId="14517" xr:uid="{00000000-0005-0000-0000-000065620000}"/>
    <cellStyle name="Normal 2 4 2 7 2 4 2 2" xfId="30813" xr:uid="{00000000-0005-0000-0000-000066620000}"/>
    <cellStyle name="Normal 2 4 2 7 2 4 3" xfId="22667" xr:uid="{00000000-0005-0000-0000-000067620000}"/>
    <cellStyle name="Normal 2 4 2 7 2 5" xfId="9218" xr:uid="{00000000-0005-0000-0000-000068620000}"/>
    <cellStyle name="Normal 2 4 2 7 2 5 2" xfId="25514" xr:uid="{00000000-0005-0000-0000-000069620000}"/>
    <cellStyle name="Normal 2 4 2 7 2 6" xfId="17368" xr:uid="{00000000-0005-0000-0000-00006A620000}"/>
    <cellStyle name="Normal 2 4 2 7 3" xfId="1777" xr:uid="{00000000-0005-0000-0000-00006B620000}"/>
    <cellStyle name="Normal 2 4 2 7 3 2" xfId="4376" xr:uid="{00000000-0005-0000-0000-00006C620000}"/>
    <cellStyle name="Normal 2 4 2 7 3 2 2" xfId="12522" xr:uid="{00000000-0005-0000-0000-00006D620000}"/>
    <cellStyle name="Normal 2 4 2 7 3 2 2 2" xfId="28818" xr:uid="{00000000-0005-0000-0000-00006E620000}"/>
    <cellStyle name="Normal 2 4 2 7 3 2 3" xfId="20672" xr:uid="{00000000-0005-0000-0000-00006F620000}"/>
    <cellStyle name="Normal 2 4 2 7 3 3" xfId="7076" xr:uid="{00000000-0005-0000-0000-000070620000}"/>
    <cellStyle name="Normal 2 4 2 7 3 3 2" xfId="15222" xr:uid="{00000000-0005-0000-0000-000071620000}"/>
    <cellStyle name="Normal 2 4 2 7 3 3 2 2" xfId="31518" xr:uid="{00000000-0005-0000-0000-000072620000}"/>
    <cellStyle name="Normal 2 4 2 7 3 3 3" xfId="23372" xr:uid="{00000000-0005-0000-0000-000073620000}"/>
    <cellStyle name="Normal 2 4 2 7 3 4" xfId="9923" xr:uid="{00000000-0005-0000-0000-000074620000}"/>
    <cellStyle name="Normal 2 4 2 7 3 4 2" xfId="26219" xr:uid="{00000000-0005-0000-0000-000075620000}"/>
    <cellStyle name="Normal 2 4 2 7 3 5" xfId="18073" xr:uid="{00000000-0005-0000-0000-000076620000}"/>
    <cellStyle name="Normal 2 4 2 7 4" xfId="3158" xr:uid="{00000000-0005-0000-0000-000077620000}"/>
    <cellStyle name="Normal 2 4 2 7 4 2" xfId="11304" xr:uid="{00000000-0005-0000-0000-000078620000}"/>
    <cellStyle name="Normal 2 4 2 7 4 2 2" xfId="27600" xr:uid="{00000000-0005-0000-0000-000079620000}"/>
    <cellStyle name="Normal 2 4 2 7 4 3" xfId="19454" xr:uid="{00000000-0005-0000-0000-00007A620000}"/>
    <cellStyle name="Normal 2 4 2 7 5" xfId="5666" xr:uid="{00000000-0005-0000-0000-00007B620000}"/>
    <cellStyle name="Normal 2 4 2 7 5 2" xfId="13812" xr:uid="{00000000-0005-0000-0000-00007C620000}"/>
    <cellStyle name="Normal 2 4 2 7 5 2 2" xfId="30108" xr:uid="{00000000-0005-0000-0000-00007D620000}"/>
    <cellStyle name="Normal 2 4 2 7 5 3" xfId="21962" xr:uid="{00000000-0005-0000-0000-00007E620000}"/>
    <cellStyle name="Normal 2 4 2 7 6" xfId="8513" xr:uid="{00000000-0005-0000-0000-00007F620000}"/>
    <cellStyle name="Normal 2 4 2 7 6 2" xfId="24809" xr:uid="{00000000-0005-0000-0000-000080620000}"/>
    <cellStyle name="Normal 2 4 2 7 7" xfId="16663" xr:uid="{00000000-0005-0000-0000-000081620000}"/>
    <cellStyle name="Normal 2 4 2 8" xfId="728" xr:uid="{00000000-0005-0000-0000-000082620000}"/>
    <cellStyle name="Normal 2 4 2 8 2" xfId="2138" xr:uid="{00000000-0005-0000-0000-000083620000}"/>
    <cellStyle name="Normal 2 4 2 8 2 2" xfId="4689" xr:uid="{00000000-0005-0000-0000-000084620000}"/>
    <cellStyle name="Normal 2 4 2 8 2 2 2" xfId="12835" xr:uid="{00000000-0005-0000-0000-000085620000}"/>
    <cellStyle name="Normal 2 4 2 8 2 2 2 2" xfId="29131" xr:uid="{00000000-0005-0000-0000-000086620000}"/>
    <cellStyle name="Normal 2 4 2 8 2 2 3" xfId="20985" xr:uid="{00000000-0005-0000-0000-000087620000}"/>
    <cellStyle name="Normal 2 4 2 8 2 3" xfId="7437" xr:uid="{00000000-0005-0000-0000-000088620000}"/>
    <cellStyle name="Normal 2 4 2 8 2 3 2" xfId="15583" xr:uid="{00000000-0005-0000-0000-000089620000}"/>
    <cellStyle name="Normal 2 4 2 8 2 3 2 2" xfId="31879" xr:uid="{00000000-0005-0000-0000-00008A620000}"/>
    <cellStyle name="Normal 2 4 2 8 2 3 3" xfId="23733" xr:uid="{00000000-0005-0000-0000-00008B620000}"/>
    <cellStyle name="Normal 2 4 2 8 2 4" xfId="10284" xr:uid="{00000000-0005-0000-0000-00008C620000}"/>
    <cellStyle name="Normal 2 4 2 8 2 4 2" xfId="26580" xr:uid="{00000000-0005-0000-0000-00008D620000}"/>
    <cellStyle name="Normal 2 4 2 8 2 5" xfId="18434" xr:uid="{00000000-0005-0000-0000-00008E620000}"/>
    <cellStyle name="Normal 2 4 2 8 3" xfId="3471" xr:uid="{00000000-0005-0000-0000-00008F620000}"/>
    <cellStyle name="Normal 2 4 2 8 3 2" xfId="11617" xr:uid="{00000000-0005-0000-0000-000090620000}"/>
    <cellStyle name="Normal 2 4 2 8 3 2 2" xfId="27913" xr:uid="{00000000-0005-0000-0000-000091620000}"/>
    <cellStyle name="Normal 2 4 2 8 3 3" xfId="19767" xr:uid="{00000000-0005-0000-0000-000092620000}"/>
    <cellStyle name="Normal 2 4 2 8 4" xfId="6027" xr:uid="{00000000-0005-0000-0000-000093620000}"/>
    <cellStyle name="Normal 2 4 2 8 4 2" xfId="14173" xr:uid="{00000000-0005-0000-0000-000094620000}"/>
    <cellStyle name="Normal 2 4 2 8 4 2 2" xfId="30469" xr:uid="{00000000-0005-0000-0000-000095620000}"/>
    <cellStyle name="Normal 2 4 2 8 4 3" xfId="22323" xr:uid="{00000000-0005-0000-0000-000096620000}"/>
    <cellStyle name="Normal 2 4 2 8 5" xfId="8874" xr:uid="{00000000-0005-0000-0000-000097620000}"/>
    <cellStyle name="Normal 2 4 2 8 5 2" xfId="25170" xr:uid="{00000000-0005-0000-0000-000098620000}"/>
    <cellStyle name="Normal 2 4 2 8 6" xfId="17024" xr:uid="{00000000-0005-0000-0000-000099620000}"/>
    <cellStyle name="Normal 2 4 2 9" xfId="1433" xr:uid="{00000000-0005-0000-0000-00009A620000}"/>
    <cellStyle name="Normal 2 4 2 9 2" xfId="4080" xr:uid="{00000000-0005-0000-0000-00009B620000}"/>
    <cellStyle name="Normal 2 4 2 9 2 2" xfId="12226" xr:uid="{00000000-0005-0000-0000-00009C620000}"/>
    <cellStyle name="Normal 2 4 2 9 2 2 2" xfId="28522" xr:uid="{00000000-0005-0000-0000-00009D620000}"/>
    <cellStyle name="Normal 2 4 2 9 2 3" xfId="20376" xr:uid="{00000000-0005-0000-0000-00009E620000}"/>
    <cellStyle name="Normal 2 4 2 9 3" xfId="6732" xr:uid="{00000000-0005-0000-0000-00009F620000}"/>
    <cellStyle name="Normal 2 4 2 9 3 2" xfId="14878" xr:uid="{00000000-0005-0000-0000-0000A0620000}"/>
    <cellStyle name="Normal 2 4 2 9 3 2 2" xfId="31174" xr:uid="{00000000-0005-0000-0000-0000A1620000}"/>
    <cellStyle name="Normal 2 4 2 9 3 3" xfId="23028" xr:uid="{00000000-0005-0000-0000-0000A2620000}"/>
    <cellStyle name="Normal 2 4 2 9 4" xfId="9579" xr:uid="{00000000-0005-0000-0000-0000A3620000}"/>
    <cellStyle name="Normal 2 4 2 9 4 2" xfId="25875" xr:uid="{00000000-0005-0000-0000-0000A4620000}"/>
    <cellStyle name="Normal 2 4 2 9 5" xfId="17729" xr:uid="{00000000-0005-0000-0000-0000A5620000}"/>
    <cellStyle name="Normal 2 4 3" xfId="33" xr:uid="{00000000-0005-0000-0000-0000A6620000}"/>
    <cellStyle name="Normal 2 4 3 10" xfId="5333" xr:uid="{00000000-0005-0000-0000-0000A7620000}"/>
    <cellStyle name="Normal 2 4 3 10 2" xfId="13479" xr:uid="{00000000-0005-0000-0000-0000A8620000}"/>
    <cellStyle name="Normal 2 4 3 10 2 2" xfId="29775" xr:uid="{00000000-0005-0000-0000-0000A9620000}"/>
    <cellStyle name="Normal 2 4 3 10 3" xfId="21629" xr:uid="{00000000-0005-0000-0000-0000AA620000}"/>
    <cellStyle name="Normal 2 4 3 11" xfId="8180" xr:uid="{00000000-0005-0000-0000-0000AB620000}"/>
    <cellStyle name="Normal 2 4 3 11 2" xfId="24476" xr:uid="{00000000-0005-0000-0000-0000AC620000}"/>
    <cellStyle name="Normal 2 4 3 12" xfId="16330" xr:uid="{00000000-0005-0000-0000-0000AD620000}"/>
    <cellStyle name="Normal 2 4 3 2" xfId="77" xr:uid="{00000000-0005-0000-0000-0000AE620000}"/>
    <cellStyle name="Normal 2 4 3 2 10" xfId="8224" xr:uid="{00000000-0005-0000-0000-0000AF620000}"/>
    <cellStyle name="Normal 2 4 3 2 10 2" xfId="24520" xr:uid="{00000000-0005-0000-0000-0000B0620000}"/>
    <cellStyle name="Normal 2 4 3 2 11" xfId="16374" xr:uid="{00000000-0005-0000-0000-0000B1620000}"/>
    <cellStyle name="Normal 2 4 3 2 2" xfId="167" xr:uid="{00000000-0005-0000-0000-0000B2620000}"/>
    <cellStyle name="Normal 2 4 3 2 2 2" xfId="511" xr:uid="{00000000-0005-0000-0000-0000B3620000}"/>
    <cellStyle name="Normal 2 4 3 2 2 2 2" xfId="1217" xr:uid="{00000000-0005-0000-0000-0000B4620000}"/>
    <cellStyle name="Normal 2 4 3 2 2 2 2 2" xfId="2627" xr:uid="{00000000-0005-0000-0000-0000B5620000}"/>
    <cellStyle name="Normal 2 4 3 2 2 2 2 2 2" xfId="5104" xr:uid="{00000000-0005-0000-0000-0000B6620000}"/>
    <cellStyle name="Normal 2 4 3 2 2 2 2 2 2 2" xfId="13250" xr:uid="{00000000-0005-0000-0000-0000B7620000}"/>
    <cellStyle name="Normal 2 4 3 2 2 2 2 2 2 2 2" xfId="29546" xr:uid="{00000000-0005-0000-0000-0000B8620000}"/>
    <cellStyle name="Normal 2 4 3 2 2 2 2 2 2 3" xfId="21400" xr:uid="{00000000-0005-0000-0000-0000B9620000}"/>
    <cellStyle name="Normal 2 4 3 2 2 2 2 2 3" xfId="7926" xr:uid="{00000000-0005-0000-0000-0000BA620000}"/>
    <cellStyle name="Normal 2 4 3 2 2 2 2 2 3 2" xfId="16072" xr:uid="{00000000-0005-0000-0000-0000BB620000}"/>
    <cellStyle name="Normal 2 4 3 2 2 2 2 2 3 2 2" xfId="32368" xr:uid="{00000000-0005-0000-0000-0000BC620000}"/>
    <cellStyle name="Normal 2 4 3 2 2 2 2 2 3 3" xfId="24222" xr:uid="{00000000-0005-0000-0000-0000BD620000}"/>
    <cellStyle name="Normal 2 4 3 2 2 2 2 2 4" xfId="10773" xr:uid="{00000000-0005-0000-0000-0000BE620000}"/>
    <cellStyle name="Normal 2 4 3 2 2 2 2 2 4 2" xfId="27069" xr:uid="{00000000-0005-0000-0000-0000BF620000}"/>
    <cellStyle name="Normal 2 4 3 2 2 2 2 2 5" xfId="18923" xr:uid="{00000000-0005-0000-0000-0000C0620000}"/>
    <cellStyle name="Normal 2 4 3 2 2 2 2 3" xfId="3886" xr:uid="{00000000-0005-0000-0000-0000C1620000}"/>
    <cellStyle name="Normal 2 4 3 2 2 2 2 3 2" xfId="12032" xr:uid="{00000000-0005-0000-0000-0000C2620000}"/>
    <cellStyle name="Normal 2 4 3 2 2 2 2 3 2 2" xfId="28328" xr:uid="{00000000-0005-0000-0000-0000C3620000}"/>
    <cellStyle name="Normal 2 4 3 2 2 2 2 3 3" xfId="20182" xr:uid="{00000000-0005-0000-0000-0000C4620000}"/>
    <cellStyle name="Normal 2 4 3 2 2 2 2 4" xfId="6516" xr:uid="{00000000-0005-0000-0000-0000C5620000}"/>
    <cellStyle name="Normal 2 4 3 2 2 2 2 4 2" xfId="14662" xr:uid="{00000000-0005-0000-0000-0000C6620000}"/>
    <cellStyle name="Normal 2 4 3 2 2 2 2 4 2 2" xfId="30958" xr:uid="{00000000-0005-0000-0000-0000C7620000}"/>
    <cellStyle name="Normal 2 4 3 2 2 2 2 4 3" xfId="22812" xr:uid="{00000000-0005-0000-0000-0000C8620000}"/>
    <cellStyle name="Normal 2 4 3 2 2 2 2 5" xfId="9363" xr:uid="{00000000-0005-0000-0000-0000C9620000}"/>
    <cellStyle name="Normal 2 4 3 2 2 2 2 5 2" xfId="25659" xr:uid="{00000000-0005-0000-0000-0000CA620000}"/>
    <cellStyle name="Normal 2 4 3 2 2 2 2 6" xfId="17513" xr:uid="{00000000-0005-0000-0000-0000CB620000}"/>
    <cellStyle name="Normal 2 4 3 2 2 2 3" xfId="1922" xr:uid="{00000000-0005-0000-0000-0000CC620000}"/>
    <cellStyle name="Normal 2 4 3 2 2 2 3 2" xfId="4495" xr:uid="{00000000-0005-0000-0000-0000CD620000}"/>
    <cellStyle name="Normal 2 4 3 2 2 2 3 2 2" xfId="12641" xr:uid="{00000000-0005-0000-0000-0000CE620000}"/>
    <cellStyle name="Normal 2 4 3 2 2 2 3 2 2 2" xfId="28937" xr:uid="{00000000-0005-0000-0000-0000CF620000}"/>
    <cellStyle name="Normal 2 4 3 2 2 2 3 2 3" xfId="20791" xr:uid="{00000000-0005-0000-0000-0000D0620000}"/>
    <cellStyle name="Normal 2 4 3 2 2 2 3 3" xfId="7221" xr:uid="{00000000-0005-0000-0000-0000D1620000}"/>
    <cellStyle name="Normal 2 4 3 2 2 2 3 3 2" xfId="15367" xr:uid="{00000000-0005-0000-0000-0000D2620000}"/>
    <cellStyle name="Normal 2 4 3 2 2 2 3 3 2 2" xfId="31663" xr:uid="{00000000-0005-0000-0000-0000D3620000}"/>
    <cellStyle name="Normal 2 4 3 2 2 2 3 3 3" xfId="23517" xr:uid="{00000000-0005-0000-0000-0000D4620000}"/>
    <cellStyle name="Normal 2 4 3 2 2 2 3 4" xfId="10068" xr:uid="{00000000-0005-0000-0000-0000D5620000}"/>
    <cellStyle name="Normal 2 4 3 2 2 2 3 4 2" xfId="26364" xr:uid="{00000000-0005-0000-0000-0000D6620000}"/>
    <cellStyle name="Normal 2 4 3 2 2 2 3 5" xfId="18218" xr:uid="{00000000-0005-0000-0000-0000D7620000}"/>
    <cellStyle name="Normal 2 4 3 2 2 2 4" xfId="3277" xr:uid="{00000000-0005-0000-0000-0000D8620000}"/>
    <cellStyle name="Normal 2 4 3 2 2 2 4 2" xfId="11423" xr:uid="{00000000-0005-0000-0000-0000D9620000}"/>
    <cellStyle name="Normal 2 4 3 2 2 2 4 2 2" xfId="27719" xr:uid="{00000000-0005-0000-0000-0000DA620000}"/>
    <cellStyle name="Normal 2 4 3 2 2 2 4 3" xfId="19573" xr:uid="{00000000-0005-0000-0000-0000DB620000}"/>
    <cellStyle name="Normal 2 4 3 2 2 2 5" xfId="5811" xr:uid="{00000000-0005-0000-0000-0000DC620000}"/>
    <cellStyle name="Normal 2 4 3 2 2 2 5 2" xfId="13957" xr:uid="{00000000-0005-0000-0000-0000DD620000}"/>
    <cellStyle name="Normal 2 4 3 2 2 2 5 2 2" xfId="30253" xr:uid="{00000000-0005-0000-0000-0000DE620000}"/>
    <cellStyle name="Normal 2 4 3 2 2 2 5 3" xfId="22107" xr:uid="{00000000-0005-0000-0000-0000DF620000}"/>
    <cellStyle name="Normal 2 4 3 2 2 2 6" xfId="8658" xr:uid="{00000000-0005-0000-0000-0000E0620000}"/>
    <cellStyle name="Normal 2 4 3 2 2 2 6 2" xfId="24954" xr:uid="{00000000-0005-0000-0000-0000E1620000}"/>
    <cellStyle name="Normal 2 4 3 2 2 2 7" xfId="16808" xr:uid="{00000000-0005-0000-0000-0000E2620000}"/>
    <cellStyle name="Normal 2 4 3 2 2 3" xfId="873" xr:uid="{00000000-0005-0000-0000-0000E3620000}"/>
    <cellStyle name="Normal 2 4 3 2 2 3 2" xfId="2283" xr:uid="{00000000-0005-0000-0000-0000E4620000}"/>
    <cellStyle name="Normal 2 4 3 2 2 3 2 2" xfId="4808" xr:uid="{00000000-0005-0000-0000-0000E5620000}"/>
    <cellStyle name="Normal 2 4 3 2 2 3 2 2 2" xfId="12954" xr:uid="{00000000-0005-0000-0000-0000E6620000}"/>
    <cellStyle name="Normal 2 4 3 2 2 3 2 2 2 2" xfId="29250" xr:uid="{00000000-0005-0000-0000-0000E7620000}"/>
    <cellStyle name="Normal 2 4 3 2 2 3 2 2 3" xfId="21104" xr:uid="{00000000-0005-0000-0000-0000E8620000}"/>
    <cellStyle name="Normal 2 4 3 2 2 3 2 3" xfId="7582" xr:uid="{00000000-0005-0000-0000-0000E9620000}"/>
    <cellStyle name="Normal 2 4 3 2 2 3 2 3 2" xfId="15728" xr:uid="{00000000-0005-0000-0000-0000EA620000}"/>
    <cellStyle name="Normal 2 4 3 2 2 3 2 3 2 2" xfId="32024" xr:uid="{00000000-0005-0000-0000-0000EB620000}"/>
    <cellStyle name="Normal 2 4 3 2 2 3 2 3 3" xfId="23878" xr:uid="{00000000-0005-0000-0000-0000EC620000}"/>
    <cellStyle name="Normal 2 4 3 2 2 3 2 4" xfId="10429" xr:uid="{00000000-0005-0000-0000-0000ED620000}"/>
    <cellStyle name="Normal 2 4 3 2 2 3 2 4 2" xfId="26725" xr:uid="{00000000-0005-0000-0000-0000EE620000}"/>
    <cellStyle name="Normal 2 4 3 2 2 3 2 5" xfId="18579" xr:uid="{00000000-0005-0000-0000-0000EF620000}"/>
    <cellStyle name="Normal 2 4 3 2 2 3 3" xfId="3590" xr:uid="{00000000-0005-0000-0000-0000F0620000}"/>
    <cellStyle name="Normal 2 4 3 2 2 3 3 2" xfId="11736" xr:uid="{00000000-0005-0000-0000-0000F1620000}"/>
    <cellStyle name="Normal 2 4 3 2 2 3 3 2 2" xfId="28032" xr:uid="{00000000-0005-0000-0000-0000F2620000}"/>
    <cellStyle name="Normal 2 4 3 2 2 3 3 3" xfId="19886" xr:uid="{00000000-0005-0000-0000-0000F3620000}"/>
    <cellStyle name="Normal 2 4 3 2 2 3 4" xfId="6172" xr:uid="{00000000-0005-0000-0000-0000F4620000}"/>
    <cellStyle name="Normal 2 4 3 2 2 3 4 2" xfId="14318" xr:uid="{00000000-0005-0000-0000-0000F5620000}"/>
    <cellStyle name="Normal 2 4 3 2 2 3 4 2 2" xfId="30614" xr:uid="{00000000-0005-0000-0000-0000F6620000}"/>
    <cellStyle name="Normal 2 4 3 2 2 3 4 3" xfId="22468" xr:uid="{00000000-0005-0000-0000-0000F7620000}"/>
    <cellStyle name="Normal 2 4 3 2 2 3 5" xfId="9019" xr:uid="{00000000-0005-0000-0000-0000F8620000}"/>
    <cellStyle name="Normal 2 4 3 2 2 3 5 2" xfId="25315" xr:uid="{00000000-0005-0000-0000-0000F9620000}"/>
    <cellStyle name="Normal 2 4 3 2 2 3 6" xfId="17169" xr:uid="{00000000-0005-0000-0000-0000FA620000}"/>
    <cellStyle name="Normal 2 4 3 2 2 4" xfId="1578" xr:uid="{00000000-0005-0000-0000-0000FB620000}"/>
    <cellStyle name="Normal 2 4 3 2 2 4 2" xfId="4199" xr:uid="{00000000-0005-0000-0000-0000FC620000}"/>
    <cellStyle name="Normal 2 4 3 2 2 4 2 2" xfId="12345" xr:uid="{00000000-0005-0000-0000-0000FD620000}"/>
    <cellStyle name="Normal 2 4 3 2 2 4 2 2 2" xfId="28641" xr:uid="{00000000-0005-0000-0000-0000FE620000}"/>
    <cellStyle name="Normal 2 4 3 2 2 4 2 3" xfId="20495" xr:uid="{00000000-0005-0000-0000-0000FF620000}"/>
    <cellStyle name="Normal 2 4 3 2 2 4 3" xfId="6877" xr:uid="{00000000-0005-0000-0000-000000630000}"/>
    <cellStyle name="Normal 2 4 3 2 2 4 3 2" xfId="15023" xr:uid="{00000000-0005-0000-0000-000001630000}"/>
    <cellStyle name="Normal 2 4 3 2 2 4 3 2 2" xfId="31319" xr:uid="{00000000-0005-0000-0000-000002630000}"/>
    <cellStyle name="Normal 2 4 3 2 2 4 3 3" xfId="23173" xr:uid="{00000000-0005-0000-0000-000003630000}"/>
    <cellStyle name="Normal 2 4 3 2 2 4 4" xfId="9724" xr:uid="{00000000-0005-0000-0000-000004630000}"/>
    <cellStyle name="Normal 2 4 3 2 2 4 4 2" xfId="26020" xr:uid="{00000000-0005-0000-0000-000005630000}"/>
    <cellStyle name="Normal 2 4 3 2 2 4 5" xfId="17874" xr:uid="{00000000-0005-0000-0000-000006630000}"/>
    <cellStyle name="Normal 2 4 3 2 2 5" xfId="2981" xr:uid="{00000000-0005-0000-0000-000007630000}"/>
    <cellStyle name="Normal 2 4 3 2 2 5 2" xfId="11127" xr:uid="{00000000-0005-0000-0000-000008630000}"/>
    <cellStyle name="Normal 2 4 3 2 2 5 2 2" xfId="27423" xr:uid="{00000000-0005-0000-0000-000009630000}"/>
    <cellStyle name="Normal 2 4 3 2 2 5 3" xfId="19277" xr:uid="{00000000-0005-0000-0000-00000A630000}"/>
    <cellStyle name="Normal 2 4 3 2 2 6" xfId="5467" xr:uid="{00000000-0005-0000-0000-00000B630000}"/>
    <cellStyle name="Normal 2 4 3 2 2 6 2" xfId="13613" xr:uid="{00000000-0005-0000-0000-00000C630000}"/>
    <cellStyle name="Normal 2 4 3 2 2 6 2 2" xfId="29909" xr:uid="{00000000-0005-0000-0000-00000D630000}"/>
    <cellStyle name="Normal 2 4 3 2 2 6 3" xfId="21763" xr:uid="{00000000-0005-0000-0000-00000E630000}"/>
    <cellStyle name="Normal 2 4 3 2 2 7" xfId="8314" xr:uid="{00000000-0005-0000-0000-00000F630000}"/>
    <cellStyle name="Normal 2 4 3 2 2 7 2" xfId="24610" xr:uid="{00000000-0005-0000-0000-000010630000}"/>
    <cellStyle name="Normal 2 4 3 2 2 8" xfId="16464" xr:uid="{00000000-0005-0000-0000-000011630000}"/>
    <cellStyle name="Normal 2 4 3 2 3" xfId="244" xr:uid="{00000000-0005-0000-0000-000012630000}"/>
    <cellStyle name="Normal 2 4 3 2 3 2" xfId="588" xr:uid="{00000000-0005-0000-0000-000013630000}"/>
    <cellStyle name="Normal 2 4 3 2 3 2 2" xfId="1294" xr:uid="{00000000-0005-0000-0000-000014630000}"/>
    <cellStyle name="Normal 2 4 3 2 3 2 2 2" xfId="2704" xr:uid="{00000000-0005-0000-0000-000015630000}"/>
    <cellStyle name="Normal 2 4 3 2 3 2 2 2 2" xfId="5178" xr:uid="{00000000-0005-0000-0000-000016630000}"/>
    <cellStyle name="Normal 2 4 3 2 3 2 2 2 2 2" xfId="13324" xr:uid="{00000000-0005-0000-0000-000017630000}"/>
    <cellStyle name="Normal 2 4 3 2 3 2 2 2 2 2 2" xfId="29620" xr:uid="{00000000-0005-0000-0000-000018630000}"/>
    <cellStyle name="Normal 2 4 3 2 3 2 2 2 2 3" xfId="21474" xr:uid="{00000000-0005-0000-0000-000019630000}"/>
    <cellStyle name="Normal 2 4 3 2 3 2 2 2 3" xfId="8003" xr:uid="{00000000-0005-0000-0000-00001A630000}"/>
    <cellStyle name="Normal 2 4 3 2 3 2 2 2 3 2" xfId="16149" xr:uid="{00000000-0005-0000-0000-00001B630000}"/>
    <cellStyle name="Normal 2 4 3 2 3 2 2 2 3 2 2" xfId="32445" xr:uid="{00000000-0005-0000-0000-00001C630000}"/>
    <cellStyle name="Normal 2 4 3 2 3 2 2 2 3 3" xfId="24299" xr:uid="{00000000-0005-0000-0000-00001D630000}"/>
    <cellStyle name="Normal 2 4 3 2 3 2 2 2 4" xfId="10850" xr:uid="{00000000-0005-0000-0000-00001E630000}"/>
    <cellStyle name="Normal 2 4 3 2 3 2 2 2 4 2" xfId="27146" xr:uid="{00000000-0005-0000-0000-00001F630000}"/>
    <cellStyle name="Normal 2 4 3 2 3 2 2 2 5" xfId="19000" xr:uid="{00000000-0005-0000-0000-000020630000}"/>
    <cellStyle name="Normal 2 4 3 2 3 2 2 3" xfId="3960" xr:uid="{00000000-0005-0000-0000-000021630000}"/>
    <cellStyle name="Normal 2 4 3 2 3 2 2 3 2" xfId="12106" xr:uid="{00000000-0005-0000-0000-000022630000}"/>
    <cellStyle name="Normal 2 4 3 2 3 2 2 3 2 2" xfId="28402" xr:uid="{00000000-0005-0000-0000-000023630000}"/>
    <cellStyle name="Normal 2 4 3 2 3 2 2 3 3" xfId="20256" xr:uid="{00000000-0005-0000-0000-000024630000}"/>
    <cellStyle name="Normal 2 4 3 2 3 2 2 4" xfId="6593" xr:uid="{00000000-0005-0000-0000-000025630000}"/>
    <cellStyle name="Normal 2 4 3 2 3 2 2 4 2" xfId="14739" xr:uid="{00000000-0005-0000-0000-000026630000}"/>
    <cellStyle name="Normal 2 4 3 2 3 2 2 4 2 2" xfId="31035" xr:uid="{00000000-0005-0000-0000-000027630000}"/>
    <cellStyle name="Normal 2 4 3 2 3 2 2 4 3" xfId="22889" xr:uid="{00000000-0005-0000-0000-000028630000}"/>
    <cellStyle name="Normal 2 4 3 2 3 2 2 5" xfId="9440" xr:uid="{00000000-0005-0000-0000-000029630000}"/>
    <cellStyle name="Normal 2 4 3 2 3 2 2 5 2" xfId="25736" xr:uid="{00000000-0005-0000-0000-00002A630000}"/>
    <cellStyle name="Normal 2 4 3 2 3 2 2 6" xfId="17590" xr:uid="{00000000-0005-0000-0000-00002B630000}"/>
    <cellStyle name="Normal 2 4 3 2 3 2 3" xfId="1999" xr:uid="{00000000-0005-0000-0000-00002C630000}"/>
    <cellStyle name="Normal 2 4 3 2 3 2 3 2" xfId="4569" xr:uid="{00000000-0005-0000-0000-00002D630000}"/>
    <cellStyle name="Normal 2 4 3 2 3 2 3 2 2" xfId="12715" xr:uid="{00000000-0005-0000-0000-00002E630000}"/>
    <cellStyle name="Normal 2 4 3 2 3 2 3 2 2 2" xfId="29011" xr:uid="{00000000-0005-0000-0000-00002F630000}"/>
    <cellStyle name="Normal 2 4 3 2 3 2 3 2 3" xfId="20865" xr:uid="{00000000-0005-0000-0000-000030630000}"/>
    <cellStyle name="Normal 2 4 3 2 3 2 3 3" xfId="7298" xr:uid="{00000000-0005-0000-0000-000031630000}"/>
    <cellStyle name="Normal 2 4 3 2 3 2 3 3 2" xfId="15444" xr:uid="{00000000-0005-0000-0000-000032630000}"/>
    <cellStyle name="Normal 2 4 3 2 3 2 3 3 2 2" xfId="31740" xr:uid="{00000000-0005-0000-0000-000033630000}"/>
    <cellStyle name="Normal 2 4 3 2 3 2 3 3 3" xfId="23594" xr:uid="{00000000-0005-0000-0000-000034630000}"/>
    <cellStyle name="Normal 2 4 3 2 3 2 3 4" xfId="10145" xr:uid="{00000000-0005-0000-0000-000035630000}"/>
    <cellStyle name="Normal 2 4 3 2 3 2 3 4 2" xfId="26441" xr:uid="{00000000-0005-0000-0000-000036630000}"/>
    <cellStyle name="Normal 2 4 3 2 3 2 3 5" xfId="18295" xr:uid="{00000000-0005-0000-0000-000037630000}"/>
    <cellStyle name="Normal 2 4 3 2 3 2 4" xfId="3351" xr:uid="{00000000-0005-0000-0000-000038630000}"/>
    <cellStyle name="Normal 2 4 3 2 3 2 4 2" xfId="11497" xr:uid="{00000000-0005-0000-0000-000039630000}"/>
    <cellStyle name="Normal 2 4 3 2 3 2 4 2 2" xfId="27793" xr:uid="{00000000-0005-0000-0000-00003A630000}"/>
    <cellStyle name="Normal 2 4 3 2 3 2 4 3" xfId="19647" xr:uid="{00000000-0005-0000-0000-00003B630000}"/>
    <cellStyle name="Normal 2 4 3 2 3 2 5" xfId="5888" xr:uid="{00000000-0005-0000-0000-00003C630000}"/>
    <cellStyle name="Normal 2 4 3 2 3 2 5 2" xfId="14034" xr:uid="{00000000-0005-0000-0000-00003D630000}"/>
    <cellStyle name="Normal 2 4 3 2 3 2 5 2 2" xfId="30330" xr:uid="{00000000-0005-0000-0000-00003E630000}"/>
    <cellStyle name="Normal 2 4 3 2 3 2 5 3" xfId="22184" xr:uid="{00000000-0005-0000-0000-00003F630000}"/>
    <cellStyle name="Normal 2 4 3 2 3 2 6" xfId="8735" xr:uid="{00000000-0005-0000-0000-000040630000}"/>
    <cellStyle name="Normal 2 4 3 2 3 2 6 2" xfId="25031" xr:uid="{00000000-0005-0000-0000-000041630000}"/>
    <cellStyle name="Normal 2 4 3 2 3 2 7" xfId="16885" xr:uid="{00000000-0005-0000-0000-000042630000}"/>
    <cellStyle name="Normal 2 4 3 2 3 3" xfId="950" xr:uid="{00000000-0005-0000-0000-000043630000}"/>
    <cellStyle name="Normal 2 4 3 2 3 3 2" xfId="2360" xr:uid="{00000000-0005-0000-0000-000044630000}"/>
    <cellStyle name="Normal 2 4 3 2 3 3 2 2" xfId="4882" xr:uid="{00000000-0005-0000-0000-000045630000}"/>
    <cellStyle name="Normal 2 4 3 2 3 3 2 2 2" xfId="13028" xr:uid="{00000000-0005-0000-0000-000046630000}"/>
    <cellStyle name="Normal 2 4 3 2 3 3 2 2 2 2" xfId="29324" xr:uid="{00000000-0005-0000-0000-000047630000}"/>
    <cellStyle name="Normal 2 4 3 2 3 3 2 2 3" xfId="21178" xr:uid="{00000000-0005-0000-0000-000048630000}"/>
    <cellStyle name="Normal 2 4 3 2 3 3 2 3" xfId="7659" xr:uid="{00000000-0005-0000-0000-000049630000}"/>
    <cellStyle name="Normal 2 4 3 2 3 3 2 3 2" xfId="15805" xr:uid="{00000000-0005-0000-0000-00004A630000}"/>
    <cellStyle name="Normal 2 4 3 2 3 3 2 3 2 2" xfId="32101" xr:uid="{00000000-0005-0000-0000-00004B630000}"/>
    <cellStyle name="Normal 2 4 3 2 3 3 2 3 3" xfId="23955" xr:uid="{00000000-0005-0000-0000-00004C630000}"/>
    <cellStyle name="Normal 2 4 3 2 3 3 2 4" xfId="10506" xr:uid="{00000000-0005-0000-0000-00004D630000}"/>
    <cellStyle name="Normal 2 4 3 2 3 3 2 4 2" xfId="26802" xr:uid="{00000000-0005-0000-0000-00004E630000}"/>
    <cellStyle name="Normal 2 4 3 2 3 3 2 5" xfId="18656" xr:uid="{00000000-0005-0000-0000-00004F630000}"/>
    <cellStyle name="Normal 2 4 3 2 3 3 3" xfId="3664" xr:uid="{00000000-0005-0000-0000-000050630000}"/>
    <cellStyle name="Normal 2 4 3 2 3 3 3 2" xfId="11810" xr:uid="{00000000-0005-0000-0000-000051630000}"/>
    <cellStyle name="Normal 2 4 3 2 3 3 3 2 2" xfId="28106" xr:uid="{00000000-0005-0000-0000-000052630000}"/>
    <cellStyle name="Normal 2 4 3 2 3 3 3 3" xfId="19960" xr:uid="{00000000-0005-0000-0000-000053630000}"/>
    <cellStyle name="Normal 2 4 3 2 3 3 4" xfId="6249" xr:uid="{00000000-0005-0000-0000-000054630000}"/>
    <cellStyle name="Normal 2 4 3 2 3 3 4 2" xfId="14395" xr:uid="{00000000-0005-0000-0000-000055630000}"/>
    <cellStyle name="Normal 2 4 3 2 3 3 4 2 2" xfId="30691" xr:uid="{00000000-0005-0000-0000-000056630000}"/>
    <cellStyle name="Normal 2 4 3 2 3 3 4 3" xfId="22545" xr:uid="{00000000-0005-0000-0000-000057630000}"/>
    <cellStyle name="Normal 2 4 3 2 3 3 5" xfId="9096" xr:uid="{00000000-0005-0000-0000-000058630000}"/>
    <cellStyle name="Normal 2 4 3 2 3 3 5 2" xfId="25392" xr:uid="{00000000-0005-0000-0000-000059630000}"/>
    <cellStyle name="Normal 2 4 3 2 3 3 6" xfId="17246" xr:uid="{00000000-0005-0000-0000-00005A630000}"/>
    <cellStyle name="Normal 2 4 3 2 3 4" xfId="1655" xr:uid="{00000000-0005-0000-0000-00005B630000}"/>
    <cellStyle name="Normal 2 4 3 2 3 4 2" xfId="4273" xr:uid="{00000000-0005-0000-0000-00005C630000}"/>
    <cellStyle name="Normal 2 4 3 2 3 4 2 2" xfId="12419" xr:uid="{00000000-0005-0000-0000-00005D630000}"/>
    <cellStyle name="Normal 2 4 3 2 3 4 2 2 2" xfId="28715" xr:uid="{00000000-0005-0000-0000-00005E630000}"/>
    <cellStyle name="Normal 2 4 3 2 3 4 2 3" xfId="20569" xr:uid="{00000000-0005-0000-0000-00005F630000}"/>
    <cellStyle name="Normal 2 4 3 2 3 4 3" xfId="6954" xr:uid="{00000000-0005-0000-0000-000060630000}"/>
    <cellStyle name="Normal 2 4 3 2 3 4 3 2" xfId="15100" xr:uid="{00000000-0005-0000-0000-000061630000}"/>
    <cellStyle name="Normal 2 4 3 2 3 4 3 2 2" xfId="31396" xr:uid="{00000000-0005-0000-0000-000062630000}"/>
    <cellStyle name="Normal 2 4 3 2 3 4 3 3" xfId="23250" xr:uid="{00000000-0005-0000-0000-000063630000}"/>
    <cellStyle name="Normal 2 4 3 2 3 4 4" xfId="9801" xr:uid="{00000000-0005-0000-0000-000064630000}"/>
    <cellStyle name="Normal 2 4 3 2 3 4 4 2" xfId="26097" xr:uid="{00000000-0005-0000-0000-000065630000}"/>
    <cellStyle name="Normal 2 4 3 2 3 4 5" xfId="17951" xr:uid="{00000000-0005-0000-0000-000066630000}"/>
    <cellStyle name="Normal 2 4 3 2 3 5" xfId="3055" xr:uid="{00000000-0005-0000-0000-000067630000}"/>
    <cellStyle name="Normal 2 4 3 2 3 5 2" xfId="11201" xr:uid="{00000000-0005-0000-0000-000068630000}"/>
    <cellStyle name="Normal 2 4 3 2 3 5 2 2" xfId="27497" xr:uid="{00000000-0005-0000-0000-000069630000}"/>
    <cellStyle name="Normal 2 4 3 2 3 5 3" xfId="19351" xr:uid="{00000000-0005-0000-0000-00006A630000}"/>
    <cellStyle name="Normal 2 4 3 2 3 6" xfId="5544" xr:uid="{00000000-0005-0000-0000-00006B630000}"/>
    <cellStyle name="Normal 2 4 3 2 3 6 2" xfId="13690" xr:uid="{00000000-0005-0000-0000-00006C630000}"/>
    <cellStyle name="Normal 2 4 3 2 3 6 2 2" xfId="29986" xr:uid="{00000000-0005-0000-0000-00006D630000}"/>
    <cellStyle name="Normal 2 4 3 2 3 6 3" xfId="21840" xr:uid="{00000000-0005-0000-0000-00006E630000}"/>
    <cellStyle name="Normal 2 4 3 2 3 7" xfId="8391" xr:uid="{00000000-0005-0000-0000-00006F630000}"/>
    <cellStyle name="Normal 2 4 3 2 3 7 2" xfId="24687" xr:uid="{00000000-0005-0000-0000-000070630000}"/>
    <cellStyle name="Normal 2 4 3 2 3 8" xfId="16541" xr:uid="{00000000-0005-0000-0000-000071630000}"/>
    <cellStyle name="Normal 2 4 3 2 4" xfId="331" xr:uid="{00000000-0005-0000-0000-000072630000}"/>
    <cellStyle name="Normal 2 4 3 2 4 2" xfId="675" xr:uid="{00000000-0005-0000-0000-000073630000}"/>
    <cellStyle name="Normal 2 4 3 2 4 2 2" xfId="1381" xr:uid="{00000000-0005-0000-0000-000074630000}"/>
    <cellStyle name="Normal 2 4 3 2 4 2 2 2" xfId="2791" xr:uid="{00000000-0005-0000-0000-000075630000}"/>
    <cellStyle name="Normal 2 4 3 2 4 2 2 2 2" xfId="5252" xr:uid="{00000000-0005-0000-0000-000076630000}"/>
    <cellStyle name="Normal 2 4 3 2 4 2 2 2 2 2" xfId="13398" xr:uid="{00000000-0005-0000-0000-000077630000}"/>
    <cellStyle name="Normal 2 4 3 2 4 2 2 2 2 2 2" xfId="29694" xr:uid="{00000000-0005-0000-0000-000078630000}"/>
    <cellStyle name="Normal 2 4 3 2 4 2 2 2 2 3" xfId="21548" xr:uid="{00000000-0005-0000-0000-000079630000}"/>
    <cellStyle name="Normal 2 4 3 2 4 2 2 2 3" xfId="8090" xr:uid="{00000000-0005-0000-0000-00007A630000}"/>
    <cellStyle name="Normal 2 4 3 2 4 2 2 2 3 2" xfId="16236" xr:uid="{00000000-0005-0000-0000-00007B630000}"/>
    <cellStyle name="Normal 2 4 3 2 4 2 2 2 3 2 2" xfId="32532" xr:uid="{00000000-0005-0000-0000-00007C630000}"/>
    <cellStyle name="Normal 2 4 3 2 4 2 2 2 3 3" xfId="24386" xr:uid="{00000000-0005-0000-0000-00007D630000}"/>
    <cellStyle name="Normal 2 4 3 2 4 2 2 2 4" xfId="10937" xr:uid="{00000000-0005-0000-0000-00007E630000}"/>
    <cellStyle name="Normal 2 4 3 2 4 2 2 2 4 2" xfId="27233" xr:uid="{00000000-0005-0000-0000-00007F630000}"/>
    <cellStyle name="Normal 2 4 3 2 4 2 2 2 5" xfId="19087" xr:uid="{00000000-0005-0000-0000-000080630000}"/>
    <cellStyle name="Normal 2 4 3 2 4 2 2 3" xfId="4034" xr:uid="{00000000-0005-0000-0000-000081630000}"/>
    <cellStyle name="Normal 2 4 3 2 4 2 2 3 2" xfId="12180" xr:uid="{00000000-0005-0000-0000-000082630000}"/>
    <cellStyle name="Normal 2 4 3 2 4 2 2 3 2 2" xfId="28476" xr:uid="{00000000-0005-0000-0000-000083630000}"/>
    <cellStyle name="Normal 2 4 3 2 4 2 2 3 3" xfId="20330" xr:uid="{00000000-0005-0000-0000-000084630000}"/>
    <cellStyle name="Normal 2 4 3 2 4 2 2 4" xfId="6680" xr:uid="{00000000-0005-0000-0000-000085630000}"/>
    <cellStyle name="Normal 2 4 3 2 4 2 2 4 2" xfId="14826" xr:uid="{00000000-0005-0000-0000-000086630000}"/>
    <cellStyle name="Normal 2 4 3 2 4 2 2 4 2 2" xfId="31122" xr:uid="{00000000-0005-0000-0000-000087630000}"/>
    <cellStyle name="Normal 2 4 3 2 4 2 2 4 3" xfId="22976" xr:uid="{00000000-0005-0000-0000-000088630000}"/>
    <cellStyle name="Normal 2 4 3 2 4 2 2 5" xfId="9527" xr:uid="{00000000-0005-0000-0000-000089630000}"/>
    <cellStyle name="Normal 2 4 3 2 4 2 2 5 2" xfId="25823" xr:uid="{00000000-0005-0000-0000-00008A630000}"/>
    <cellStyle name="Normal 2 4 3 2 4 2 2 6" xfId="17677" xr:uid="{00000000-0005-0000-0000-00008B630000}"/>
    <cellStyle name="Normal 2 4 3 2 4 2 3" xfId="2086" xr:uid="{00000000-0005-0000-0000-00008C630000}"/>
    <cellStyle name="Normal 2 4 3 2 4 2 3 2" xfId="4643" xr:uid="{00000000-0005-0000-0000-00008D630000}"/>
    <cellStyle name="Normal 2 4 3 2 4 2 3 2 2" xfId="12789" xr:uid="{00000000-0005-0000-0000-00008E630000}"/>
    <cellStyle name="Normal 2 4 3 2 4 2 3 2 2 2" xfId="29085" xr:uid="{00000000-0005-0000-0000-00008F630000}"/>
    <cellStyle name="Normal 2 4 3 2 4 2 3 2 3" xfId="20939" xr:uid="{00000000-0005-0000-0000-000090630000}"/>
    <cellStyle name="Normal 2 4 3 2 4 2 3 3" xfId="7385" xr:uid="{00000000-0005-0000-0000-000091630000}"/>
    <cellStyle name="Normal 2 4 3 2 4 2 3 3 2" xfId="15531" xr:uid="{00000000-0005-0000-0000-000092630000}"/>
    <cellStyle name="Normal 2 4 3 2 4 2 3 3 2 2" xfId="31827" xr:uid="{00000000-0005-0000-0000-000093630000}"/>
    <cellStyle name="Normal 2 4 3 2 4 2 3 3 3" xfId="23681" xr:uid="{00000000-0005-0000-0000-000094630000}"/>
    <cellStyle name="Normal 2 4 3 2 4 2 3 4" xfId="10232" xr:uid="{00000000-0005-0000-0000-000095630000}"/>
    <cellStyle name="Normal 2 4 3 2 4 2 3 4 2" xfId="26528" xr:uid="{00000000-0005-0000-0000-000096630000}"/>
    <cellStyle name="Normal 2 4 3 2 4 2 3 5" xfId="18382" xr:uid="{00000000-0005-0000-0000-000097630000}"/>
    <cellStyle name="Normal 2 4 3 2 4 2 4" xfId="3425" xr:uid="{00000000-0005-0000-0000-000098630000}"/>
    <cellStyle name="Normal 2 4 3 2 4 2 4 2" xfId="11571" xr:uid="{00000000-0005-0000-0000-000099630000}"/>
    <cellStyle name="Normal 2 4 3 2 4 2 4 2 2" xfId="27867" xr:uid="{00000000-0005-0000-0000-00009A630000}"/>
    <cellStyle name="Normal 2 4 3 2 4 2 4 3" xfId="19721" xr:uid="{00000000-0005-0000-0000-00009B630000}"/>
    <cellStyle name="Normal 2 4 3 2 4 2 5" xfId="5975" xr:uid="{00000000-0005-0000-0000-00009C630000}"/>
    <cellStyle name="Normal 2 4 3 2 4 2 5 2" xfId="14121" xr:uid="{00000000-0005-0000-0000-00009D630000}"/>
    <cellStyle name="Normal 2 4 3 2 4 2 5 2 2" xfId="30417" xr:uid="{00000000-0005-0000-0000-00009E630000}"/>
    <cellStyle name="Normal 2 4 3 2 4 2 5 3" xfId="22271" xr:uid="{00000000-0005-0000-0000-00009F630000}"/>
    <cellStyle name="Normal 2 4 3 2 4 2 6" xfId="8822" xr:uid="{00000000-0005-0000-0000-0000A0630000}"/>
    <cellStyle name="Normal 2 4 3 2 4 2 6 2" xfId="25118" xr:uid="{00000000-0005-0000-0000-0000A1630000}"/>
    <cellStyle name="Normal 2 4 3 2 4 2 7" xfId="16972" xr:uid="{00000000-0005-0000-0000-0000A2630000}"/>
    <cellStyle name="Normal 2 4 3 2 4 3" xfId="1037" xr:uid="{00000000-0005-0000-0000-0000A3630000}"/>
    <cellStyle name="Normal 2 4 3 2 4 3 2" xfId="2447" xr:uid="{00000000-0005-0000-0000-0000A4630000}"/>
    <cellStyle name="Normal 2 4 3 2 4 3 2 2" xfId="4956" xr:uid="{00000000-0005-0000-0000-0000A5630000}"/>
    <cellStyle name="Normal 2 4 3 2 4 3 2 2 2" xfId="13102" xr:uid="{00000000-0005-0000-0000-0000A6630000}"/>
    <cellStyle name="Normal 2 4 3 2 4 3 2 2 2 2" xfId="29398" xr:uid="{00000000-0005-0000-0000-0000A7630000}"/>
    <cellStyle name="Normal 2 4 3 2 4 3 2 2 3" xfId="21252" xr:uid="{00000000-0005-0000-0000-0000A8630000}"/>
    <cellStyle name="Normal 2 4 3 2 4 3 2 3" xfId="7746" xr:uid="{00000000-0005-0000-0000-0000A9630000}"/>
    <cellStyle name="Normal 2 4 3 2 4 3 2 3 2" xfId="15892" xr:uid="{00000000-0005-0000-0000-0000AA630000}"/>
    <cellStyle name="Normal 2 4 3 2 4 3 2 3 2 2" xfId="32188" xr:uid="{00000000-0005-0000-0000-0000AB630000}"/>
    <cellStyle name="Normal 2 4 3 2 4 3 2 3 3" xfId="24042" xr:uid="{00000000-0005-0000-0000-0000AC630000}"/>
    <cellStyle name="Normal 2 4 3 2 4 3 2 4" xfId="10593" xr:uid="{00000000-0005-0000-0000-0000AD630000}"/>
    <cellStyle name="Normal 2 4 3 2 4 3 2 4 2" xfId="26889" xr:uid="{00000000-0005-0000-0000-0000AE630000}"/>
    <cellStyle name="Normal 2 4 3 2 4 3 2 5" xfId="18743" xr:uid="{00000000-0005-0000-0000-0000AF630000}"/>
    <cellStyle name="Normal 2 4 3 2 4 3 3" xfId="3738" xr:uid="{00000000-0005-0000-0000-0000B0630000}"/>
    <cellStyle name="Normal 2 4 3 2 4 3 3 2" xfId="11884" xr:uid="{00000000-0005-0000-0000-0000B1630000}"/>
    <cellStyle name="Normal 2 4 3 2 4 3 3 2 2" xfId="28180" xr:uid="{00000000-0005-0000-0000-0000B2630000}"/>
    <cellStyle name="Normal 2 4 3 2 4 3 3 3" xfId="20034" xr:uid="{00000000-0005-0000-0000-0000B3630000}"/>
    <cellStyle name="Normal 2 4 3 2 4 3 4" xfId="6336" xr:uid="{00000000-0005-0000-0000-0000B4630000}"/>
    <cellStyle name="Normal 2 4 3 2 4 3 4 2" xfId="14482" xr:uid="{00000000-0005-0000-0000-0000B5630000}"/>
    <cellStyle name="Normal 2 4 3 2 4 3 4 2 2" xfId="30778" xr:uid="{00000000-0005-0000-0000-0000B6630000}"/>
    <cellStyle name="Normal 2 4 3 2 4 3 4 3" xfId="22632" xr:uid="{00000000-0005-0000-0000-0000B7630000}"/>
    <cellStyle name="Normal 2 4 3 2 4 3 5" xfId="9183" xr:uid="{00000000-0005-0000-0000-0000B8630000}"/>
    <cellStyle name="Normal 2 4 3 2 4 3 5 2" xfId="25479" xr:uid="{00000000-0005-0000-0000-0000B9630000}"/>
    <cellStyle name="Normal 2 4 3 2 4 3 6" xfId="17333" xr:uid="{00000000-0005-0000-0000-0000BA630000}"/>
    <cellStyle name="Normal 2 4 3 2 4 4" xfId="1742" xr:uid="{00000000-0005-0000-0000-0000BB630000}"/>
    <cellStyle name="Normal 2 4 3 2 4 4 2" xfId="4347" xr:uid="{00000000-0005-0000-0000-0000BC630000}"/>
    <cellStyle name="Normal 2 4 3 2 4 4 2 2" xfId="12493" xr:uid="{00000000-0005-0000-0000-0000BD630000}"/>
    <cellStyle name="Normal 2 4 3 2 4 4 2 2 2" xfId="28789" xr:uid="{00000000-0005-0000-0000-0000BE630000}"/>
    <cellStyle name="Normal 2 4 3 2 4 4 2 3" xfId="20643" xr:uid="{00000000-0005-0000-0000-0000BF630000}"/>
    <cellStyle name="Normal 2 4 3 2 4 4 3" xfId="7041" xr:uid="{00000000-0005-0000-0000-0000C0630000}"/>
    <cellStyle name="Normal 2 4 3 2 4 4 3 2" xfId="15187" xr:uid="{00000000-0005-0000-0000-0000C1630000}"/>
    <cellStyle name="Normal 2 4 3 2 4 4 3 2 2" xfId="31483" xr:uid="{00000000-0005-0000-0000-0000C2630000}"/>
    <cellStyle name="Normal 2 4 3 2 4 4 3 3" xfId="23337" xr:uid="{00000000-0005-0000-0000-0000C3630000}"/>
    <cellStyle name="Normal 2 4 3 2 4 4 4" xfId="9888" xr:uid="{00000000-0005-0000-0000-0000C4630000}"/>
    <cellStyle name="Normal 2 4 3 2 4 4 4 2" xfId="26184" xr:uid="{00000000-0005-0000-0000-0000C5630000}"/>
    <cellStyle name="Normal 2 4 3 2 4 4 5" xfId="18038" xr:uid="{00000000-0005-0000-0000-0000C6630000}"/>
    <cellStyle name="Normal 2 4 3 2 4 5" xfId="3129" xr:uid="{00000000-0005-0000-0000-0000C7630000}"/>
    <cellStyle name="Normal 2 4 3 2 4 5 2" xfId="11275" xr:uid="{00000000-0005-0000-0000-0000C8630000}"/>
    <cellStyle name="Normal 2 4 3 2 4 5 2 2" xfId="27571" xr:uid="{00000000-0005-0000-0000-0000C9630000}"/>
    <cellStyle name="Normal 2 4 3 2 4 5 3" xfId="19425" xr:uid="{00000000-0005-0000-0000-0000CA630000}"/>
    <cellStyle name="Normal 2 4 3 2 4 6" xfId="5631" xr:uid="{00000000-0005-0000-0000-0000CB630000}"/>
    <cellStyle name="Normal 2 4 3 2 4 6 2" xfId="13777" xr:uid="{00000000-0005-0000-0000-0000CC630000}"/>
    <cellStyle name="Normal 2 4 3 2 4 6 2 2" xfId="30073" xr:uid="{00000000-0005-0000-0000-0000CD630000}"/>
    <cellStyle name="Normal 2 4 3 2 4 6 3" xfId="21927" xr:uid="{00000000-0005-0000-0000-0000CE630000}"/>
    <cellStyle name="Normal 2 4 3 2 4 7" xfId="8478" xr:uid="{00000000-0005-0000-0000-0000CF630000}"/>
    <cellStyle name="Normal 2 4 3 2 4 7 2" xfId="24774" xr:uid="{00000000-0005-0000-0000-0000D0630000}"/>
    <cellStyle name="Normal 2 4 3 2 4 8" xfId="16628" xr:uid="{00000000-0005-0000-0000-0000D1630000}"/>
    <cellStyle name="Normal 2 4 3 2 5" xfId="421" xr:uid="{00000000-0005-0000-0000-0000D2630000}"/>
    <cellStyle name="Normal 2 4 3 2 5 2" xfId="1127" xr:uid="{00000000-0005-0000-0000-0000D3630000}"/>
    <cellStyle name="Normal 2 4 3 2 5 2 2" xfId="2537" xr:uid="{00000000-0005-0000-0000-0000D4630000}"/>
    <cellStyle name="Normal 2 4 3 2 5 2 2 2" xfId="5030" xr:uid="{00000000-0005-0000-0000-0000D5630000}"/>
    <cellStyle name="Normal 2 4 3 2 5 2 2 2 2" xfId="13176" xr:uid="{00000000-0005-0000-0000-0000D6630000}"/>
    <cellStyle name="Normal 2 4 3 2 5 2 2 2 2 2" xfId="29472" xr:uid="{00000000-0005-0000-0000-0000D7630000}"/>
    <cellStyle name="Normal 2 4 3 2 5 2 2 2 3" xfId="21326" xr:uid="{00000000-0005-0000-0000-0000D8630000}"/>
    <cellStyle name="Normal 2 4 3 2 5 2 2 3" xfId="7836" xr:uid="{00000000-0005-0000-0000-0000D9630000}"/>
    <cellStyle name="Normal 2 4 3 2 5 2 2 3 2" xfId="15982" xr:uid="{00000000-0005-0000-0000-0000DA630000}"/>
    <cellStyle name="Normal 2 4 3 2 5 2 2 3 2 2" xfId="32278" xr:uid="{00000000-0005-0000-0000-0000DB630000}"/>
    <cellStyle name="Normal 2 4 3 2 5 2 2 3 3" xfId="24132" xr:uid="{00000000-0005-0000-0000-0000DC630000}"/>
    <cellStyle name="Normal 2 4 3 2 5 2 2 4" xfId="10683" xr:uid="{00000000-0005-0000-0000-0000DD630000}"/>
    <cellStyle name="Normal 2 4 3 2 5 2 2 4 2" xfId="26979" xr:uid="{00000000-0005-0000-0000-0000DE630000}"/>
    <cellStyle name="Normal 2 4 3 2 5 2 2 5" xfId="18833" xr:uid="{00000000-0005-0000-0000-0000DF630000}"/>
    <cellStyle name="Normal 2 4 3 2 5 2 3" xfId="3812" xr:uid="{00000000-0005-0000-0000-0000E0630000}"/>
    <cellStyle name="Normal 2 4 3 2 5 2 3 2" xfId="11958" xr:uid="{00000000-0005-0000-0000-0000E1630000}"/>
    <cellStyle name="Normal 2 4 3 2 5 2 3 2 2" xfId="28254" xr:uid="{00000000-0005-0000-0000-0000E2630000}"/>
    <cellStyle name="Normal 2 4 3 2 5 2 3 3" xfId="20108" xr:uid="{00000000-0005-0000-0000-0000E3630000}"/>
    <cellStyle name="Normal 2 4 3 2 5 2 4" xfId="6426" xr:uid="{00000000-0005-0000-0000-0000E4630000}"/>
    <cellStyle name="Normal 2 4 3 2 5 2 4 2" xfId="14572" xr:uid="{00000000-0005-0000-0000-0000E5630000}"/>
    <cellStyle name="Normal 2 4 3 2 5 2 4 2 2" xfId="30868" xr:uid="{00000000-0005-0000-0000-0000E6630000}"/>
    <cellStyle name="Normal 2 4 3 2 5 2 4 3" xfId="22722" xr:uid="{00000000-0005-0000-0000-0000E7630000}"/>
    <cellStyle name="Normal 2 4 3 2 5 2 5" xfId="9273" xr:uid="{00000000-0005-0000-0000-0000E8630000}"/>
    <cellStyle name="Normal 2 4 3 2 5 2 5 2" xfId="25569" xr:uid="{00000000-0005-0000-0000-0000E9630000}"/>
    <cellStyle name="Normal 2 4 3 2 5 2 6" xfId="17423" xr:uid="{00000000-0005-0000-0000-0000EA630000}"/>
    <cellStyle name="Normal 2 4 3 2 5 3" xfId="1832" xr:uid="{00000000-0005-0000-0000-0000EB630000}"/>
    <cellStyle name="Normal 2 4 3 2 5 3 2" xfId="4421" xr:uid="{00000000-0005-0000-0000-0000EC630000}"/>
    <cellStyle name="Normal 2 4 3 2 5 3 2 2" xfId="12567" xr:uid="{00000000-0005-0000-0000-0000ED630000}"/>
    <cellStyle name="Normal 2 4 3 2 5 3 2 2 2" xfId="28863" xr:uid="{00000000-0005-0000-0000-0000EE630000}"/>
    <cellStyle name="Normal 2 4 3 2 5 3 2 3" xfId="20717" xr:uid="{00000000-0005-0000-0000-0000EF630000}"/>
    <cellStyle name="Normal 2 4 3 2 5 3 3" xfId="7131" xr:uid="{00000000-0005-0000-0000-0000F0630000}"/>
    <cellStyle name="Normal 2 4 3 2 5 3 3 2" xfId="15277" xr:uid="{00000000-0005-0000-0000-0000F1630000}"/>
    <cellStyle name="Normal 2 4 3 2 5 3 3 2 2" xfId="31573" xr:uid="{00000000-0005-0000-0000-0000F2630000}"/>
    <cellStyle name="Normal 2 4 3 2 5 3 3 3" xfId="23427" xr:uid="{00000000-0005-0000-0000-0000F3630000}"/>
    <cellStyle name="Normal 2 4 3 2 5 3 4" xfId="9978" xr:uid="{00000000-0005-0000-0000-0000F4630000}"/>
    <cellStyle name="Normal 2 4 3 2 5 3 4 2" xfId="26274" xr:uid="{00000000-0005-0000-0000-0000F5630000}"/>
    <cellStyle name="Normal 2 4 3 2 5 3 5" xfId="18128" xr:uid="{00000000-0005-0000-0000-0000F6630000}"/>
    <cellStyle name="Normal 2 4 3 2 5 4" xfId="3203" xr:uid="{00000000-0005-0000-0000-0000F7630000}"/>
    <cellStyle name="Normal 2 4 3 2 5 4 2" xfId="11349" xr:uid="{00000000-0005-0000-0000-0000F8630000}"/>
    <cellStyle name="Normal 2 4 3 2 5 4 2 2" xfId="27645" xr:uid="{00000000-0005-0000-0000-0000F9630000}"/>
    <cellStyle name="Normal 2 4 3 2 5 4 3" xfId="19499" xr:uid="{00000000-0005-0000-0000-0000FA630000}"/>
    <cellStyle name="Normal 2 4 3 2 5 5" xfId="5721" xr:uid="{00000000-0005-0000-0000-0000FB630000}"/>
    <cellStyle name="Normal 2 4 3 2 5 5 2" xfId="13867" xr:uid="{00000000-0005-0000-0000-0000FC630000}"/>
    <cellStyle name="Normal 2 4 3 2 5 5 2 2" xfId="30163" xr:uid="{00000000-0005-0000-0000-0000FD630000}"/>
    <cellStyle name="Normal 2 4 3 2 5 5 3" xfId="22017" xr:uid="{00000000-0005-0000-0000-0000FE630000}"/>
    <cellStyle name="Normal 2 4 3 2 5 6" xfId="8568" xr:uid="{00000000-0005-0000-0000-0000FF630000}"/>
    <cellStyle name="Normal 2 4 3 2 5 6 2" xfId="24864" xr:uid="{00000000-0005-0000-0000-000000640000}"/>
    <cellStyle name="Normal 2 4 3 2 5 7" xfId="16718" xr:uid="{00000000-0005-0000-0000-000001640000}"/>
    <cellStyle name="Normal 2 4 3 2 6" xfId="783" xr:uid="{00000000-0005-0000-0000-000002640000}"/>
    <cellStyle name="Normal 2 4 3 2 6 2" xfId="2193" xr:uid="{00000000-0005-0000-0000-000003640000}"/>
    <cellStyle name="Normal 2 4 3 2 6 2 2" xfId="4734" xr:uid="{00000000-0005-0000-0000-000004640000}"/>
    <cellStyle name="Normal 2 4 3 2 6 2 2 2" xfId="12880" xr:uid="{00000000-0005-0000-0000-000005640000}"/>
    <cellStyle name="Normal 2 4 3 2 6 2 2 2 2" xfId="29176" xr:uid="{00000000-0005-0000-0000-000006640000}"/>
    <cellStyle name="Normal 2 4 3 2 6 2 2 3" xfId="21030" xr:uid="{00000000-0005-0000-0000-000007640000}"/>
    <cellStyle name="Normal 2 4 3 2 6 2 3" xfId="7492" xr:uid="{00000000-0005-0000-0000-000008640000}"/>
    <cellStyle name="Normal 2 4 3 2 6 2 3 2" xfId="15638" xr:uid="{00000000-0005-0000-0000-000009640000}"/>
    <cellStyle name="Normal 2 4 3 2 6 2 3 2 2" xfId="31934" xr:uid="{00000000-0005-0000-0000-00000A640000}"/>
    <cellStyle name="Normal 2 4 3 2 6 2 3 3" xfId="23788" xr:uid="{00000000-0005-0000-0000-00000B640000}"/>
    <cellStyle name="Normal 2 4 3 2 6 2 4" xfId="10339" xr:uid="{00000000-0005-0000-0000-00000C640000}"/>
    <cellStyle name="Normal 2 4 3 2 6 2 4 2" xfId="26635" xr:uid="{00000000-0005-0000-0000-00000D640000}"/>
    <cellStyle name="Normal 2 4 3 2 6 2 5" xfId="18489" xr:uid="{00000000-0005-0000-0000-00000E640000}"/>
    <cellStyle name="Normal 2 4 3 2 6 3" xfId="3516" xr:uid="{00000000-0005-0000-0000-00000F640000}"/>
    <cellStyle name="Normal 2 4 3 2 6 3 2" xfId="11662" xr:uid="{00000000-0005-0000-0000-000010640000}"/>
    <cellStyle name="Normal 2 4 3 2 6 3 2 2" xfId="27958" xr:uid="{00000000-0005-0000-0000-000011640000}"/>
    <cellStyle name="Normal 2 4 3 2 6 3 3" xfId="19812" xr:uid="{00000000-0005-0000-0000-000012640000}"/>
    <cellStyle name="Normal 2 4 3 2 6 4" xfId="6082" xr:uid="{00000000-0005-0000-0000-000013640000}"/>
    <cellStyle name="Normal 2 4 3 2 6 4 2" xfId="14228" xr:uid="{00000000-0005-0000-0000-000014640000}"/>
    <cellStyle name="Normal 2 4 3 2 6 4 2 2" xfId="30524" xr:uid="{00000000-0005-0000-0000-000015640000}"/>
    <cellStyle name="Normal 2 4 3 2 6 4 3" xfId="22378" xr:uid="{00000000-0005-0000-0000-000016640000}"/>
    <cellStyle name="Normal 2 4 3 2 6 5" xfId="8929" xr:uid="{00000000-0005-0000-0000-000017640000}"/>
    <cellStyle name="Normal 2 4 3 2 6 5 2" xfId="25225" xr:uid="{00000000-0005-0000-0000-000018640000}"/>
    <cellStyle name="Normal 2 4 3 2 6 6" xfId="17079" xr:uid="{00000000-0005-0000-0000-000019640000}"/>
    <cellStyle name="Normal 2 4 3 2 7" xfId="1488" xr:uid="{00000000-0005-0000-0000-00001A640000}"/>
    <cellStyle name="Normal 2 4 3 2 7 2" xfId="4125" xr:uid="{00000000-0005-0000-0000-00001B640000}"/>
    <cellStyle name="Normal 2 4 3 2 7 2 2" xfId="12271" xr:uid="{00000000-0005-0000-0000-00001C640000}"/>
    <cellStyle name="Normal 2 4 3 2 7 2 2 2" xfId="28567" xr:uid="{00000000-0005-0000-0000-00001D640000}"/>
    <cellStyle name="Normal 2 4 3 2 7 2 3" xfId="20421" xr:uid="{00000000-0005-0000-0000-00001E640000}"/>
    <cellStyle name="Normal 2 4 3 2 7 3" xfId="6787" xr:uid="{00000000-0005-0000-0000-00001F640000}"/>
    <cellStyle name="Normal 2 4 3 2 7 3 2" xfId="14933" xr:uid="{00000000-0005-0000-0000-000020640000}"/>
    <cellStyle name="Normal 2 4 3 2 7 3 2 2" xfId="31229" xr:uid="{00000000-0005-0000-0000-000021640000}"/>
    <cellStyle name="Normal 2 4 3 2 7 3 3" xfId="23083" xr:uid="{00000000-0005-0000-0000-000022640000}"/>
    <cellStyle name="Normal 2 4 3 2 7 4" xfId="9634" xr:uid="{00000000-0005-0000-0000-000023640000}"/>
    <cellStyle name="Normal 2 4 3 2 7 4 2" xfId="25930" xr:uid="{00000000-0005-0000-0000-000024640000}"/>
    <cellStyle name="Normal 2 4 3 2 7 5" xfId="17784" xr:uid="{00000000-0005-0000-0000-000025640000}"/>
    <cellStyle name="Normal 2 4 3 2 8" xfId="2907" xr:uid="{00000000-0005-0000-0000-000026640000}"/>
    <cellStyle name="Normal 2 4 3 2 8 2" xfId="11053" xr:uid="{00000000-0005-0000-0000-000027640000}"/>
    <cellStyle name="Normal 2 4 3 2 8 2 2" xfId="27349" xr:uid="{00000000-0005-0000-0000-000028640000}"/>
    <cellStyle name="Normal 2 4 3 2 8 3" xfId="19203" xr:uid="{00000000-0005-0000-0000-000029640000}"/>
    <cellStyle name="Normal 2 4 3 2 9" xfId="5377" xr:uid="{00000000-0005-0000-0000-00002A640000}"/>
    <cellStyle name="Normal 2 4 3 2 9 2" xfId="13523" xr:uid="{00000000-0005-0000-0000-00002B640000}"/>
    <cellStyle name="Normal 2 4 3 2 9 2 2" xfId="29819" xr:uid="{00000000-0005-0000-0000-00002C640000}"/>
    <cellStyle name="Normal 2 4 3 2 9 3" xfId="21673" xr:uid="{00000000-0005-0000-0000-00002D640000}"/>
    <cellStyle name="Normal 2 4 3 3" xfId="123" xr:uid="{00000000-0005-0000-0000-00002E640000}"/>
    <cellStyle name="Normal 2 4 3 3 2" xfId="467" xr:uid="{00000000-0005-0000-0000-00002F640000}"/>
    <cellStyle name="Normal 2 4 3 3 2 2" xfId="1173" xr:uid="{00000000-0005-0000-0000-000030640000}"/>
    <cellStyle name="Normal 2 4 3 3 2 2 2" xfId="2583" xr:uid="{00000000-0005-0000-0000-000031640000}"/>
    <cellStyle name="Normal 2 4 3 3 2 2 2 2" xfId="5068" xr:uid="{00000000-0005-0000-0000-000032640000}"/>
    <cellStyle name="Normal 2 4 3 3 2 2 2 2 2" xfId="13214" xr:uid="{00000000-0005-0000-0000-000033640000}"/>
    <cellStyle name="Normal 2 4 3 3 2 2 2 2 2 2" xfId="29510" xr:uid="{00000000-0005-0000-0000-000034640000}"/>
    <cellStyle name="Normal 2 4 3 3 2 2 2 2 3" xfId="21364" xr:uid="{00000000-0005-0000-0000-000035640000}"/>
    <cellStyle name="Normal 2 4 3 3 2 2 2 3" xfId="7882" xr:uid="{00000000-0005-0000-0000-000036640000}"/>
    <cellStyle name="Normal 2 4 3 3 2 2 2 3 2" xfId="16028" xr:uid="{00000000-0005-0000-0000-000037640000}"/>
    <cellStyle name="Normal 2 4 3 3 2 2 2 3 2 2" xfId="32324" xr:uid="{00000000-0005-0000-0000-000038640000}"/>
    <cellStyle name="Normal 2 4 3 3 2 2 2 3 3" xfId="24178" xr:uid="{00000000-0005-0000-0000-000039640000}"/>
    <cellStyle name="Normal 2 4 3 3 2 2 2 4" xfId="10729" xr:uid="{00000000-0005-0000-0000-00003A640000}"/>
    <cellStyle name="Normal 2 4 3 3 2 2 2 4 2" xfId="27025" xr:uid="{00000000-0005-0000-0000-00003B640000}"/>
    <cellStyle name="Normal 2 4 3 3 2 2 2 5" xfId="18879" xr:uid="{00000000-0005-0000-0000-00003C640000}"/>
    <cellStyle name="Normal 2 4 3 3 2 2 3" xfId="3850" xr:uid="{00000000-0005-0000-0000-00003D640000}"/>
    <cellStyle name="Normal 2 4 3 3 2 2 3 2" xfId="11996" xr:uid="{00000000-0005-0000-0000-00003E640000}"/>
    <cellStyle name="Normal 2 4 3 3 2 2 3 2 2" xfId="28292" xr:uid="{00000000-0005-0000-0000-00003F640000}"/>
    <cellStyle name="Normal 2 4 3 3 2 2 3 3" xfId="20146" xr:uid="{00000000-0005-0000-0000-000040640000}"/>
    <cellStyle name="Normal 2 4 3 3 2 2 4" xfId="6472" xr:uid="{00000000-0005-0000-0000-000041640000}"/>
    <cellStyle name="Normal 2 4 3 3 2 2 4 2" xfId="14618" xr:uid="{00000000-0005-0000-0000-000042640000}"/>
    <cellStyle name="Normal 2 4 3 3 2 2 4 2 2" xfId="30914" xr:uid="{00000000-0005-0000-0000-000043640000}"/>
    <cellStyle name="Normal 2 4 3 3 2 2 4 3" xfId="22768" xr:uid="{00000000-0005-0000-0000-000044640000}"/>
    <cellStyle name="Normal 2 4 3 3 2 2 5" xfId="9319" xr:uid="{00000000-0005-0000-0000-000045640000}"/>
    <cellStyle name="Normal 2 4 3 3 2 2 5 2" xfId="25615" xr:uid="{00000000-0005-0000-0000-000046640000}"/>
    <cellStyle name="Normal 2 4 3 3 2 2 6" xfId="17469" xr:uid="{00000000-0005-0000-0000-000047640000}"/>
    <cellStyle name="Normal 2 4 3 3 2 3" xfId="1878" xr:uid="{00000000-0005-0000-0000-000048640000}"/>
    <cellStyle name="Normal 2 4 3 3 2 3 2" xfId="4459" xr:uid="{00000000-0005-0000-0000-000049640000}"/>
    <cellStyle name="Normal 2 4 3 3 2 3 2 2" xfId="12605" xr:uid="{00000000-0005-0000-0000-00004A640000}"/>
    <cellStyle name="Normal 2 4 3 3 2 3 2 2 2" xfId="28901" xr:uid="{00000000-0005-0000-0000-00004B640000}"/>
    <cellStyle name="Normal 2 4 3 3 2 3 2 3" xfId="20755" xr:uid="{00000000-0005-0000-0000-00004C640000}"/>
    <cellStyle name="Normal 2 4 3 3 2 3 3" xfId="7177" xr:uid="{00000000-0005-0000-0000-00004D640000}"/>
    <cellStyle name="Normal 2 4 3 3 2 3 3 2" xfId="15323" xr:uid="{00000000-0005-0000-0000-00004E640000}"/>
    <cellStyle name="Normal 2 4 3 3 2 3 3 2 2" xfId="31619" xr:uid="{00000000-0005-0000-0000-00004F640000}"/>
    <cellStyle name="Normal 2 4 3 3 2 3 3 3" xfId="23473" xr:uid="{00000000-0005-0000-0000-000050640000}"/>
    <cellStyle name="Normal 2 4 3 3 2 3 4" xfId="10024" xr:uid="{00000000-0005-0000-0000-000051640000}"/>
    <cellStyle name="Normal 2 4 3 3 2 3 4 2" xfId="26320" xr:uid="{00000000-0005-0000-0000-000052640000}"/>
    <cellStyle name="Normal 2 4 3 3 2 3 5" xfId="18174" xr:uid="{00000000-0005-0000-0000-000053640000}"/>
    <cellStyle name="Normal 2 4 3 3 2 4" xfId="3241" xr:uid="{00000000-0005-0000-0000-000054640000}"/>
    <cellStyle name="Normal 2 4 3 3 2 4 2" xfId="11387" xr:uid="{00000000-0005-0000-0000-000055640000}"/>
    <cellStyle name="Normal 2 4 3 3 2 4 2 2" xfId="27683" xr:uid="{00000000-0005-0000-0000-000056640000}"/>
    <cellStyle name="Normal 2 4 3 3 2 4 3" xfId="19537" xr:uid="{00000000-0005-0000-0000-000057640000}"/>
    <cellStyle name="Normal 2 4 3 3 2 5" xfId="5767" xr:uid="{00000000-0005-0000-0000-000058640000}"/>
    <cellStyle name="Normal 2 4 3 3 2 5 2" xfId="13913" xr:uid="{00000000-0005-0000-0000-000059640000}"/>
    <cellStyle name="Normal 2 4 3 3 2 5 2 2" xfId="30209" xr:uid="{00000000-0005-0000-0000-00005A640000}"/>
    <cellStyle name="Normal 2 4 3 3 2 5 3" xfId="22063" xr:uid="{00000000-0005-0000-0000-00005B640000}"/>
    <cellStyle name="Normal 2 4 3 3 2 6" xfId="8614" xr:uid="{00000000-0005-0000-0000-00005C640000}"/>
    <cellStyle name="Normal 2 4 3 3 2 6 2" xfId="24910" xr:uid="{00000000-0005-0000-0000-00005D640000}"/>
    <cellStyle name="Normal 2 4 3 3 2 7" xfId="16764" xr:uid="{00000000-0005-0000-0000-00005E640000}"/>
    <cellStyle name="Normal 2 4 3 3 3" xfId="829" xr:uid="{00000000-0005-0000-0000-00005F640000}"/>
    <cellStyle name="Normal 2 4 3 3 3 2" xfId="2239" xr:uid="{00000000-0005-0000-0000-000060640000}"/>
    <cellStyle name="Normal 2 4 3 3 3 2 2" xfId="4772" xr:uid="{00000000-0005-0000-0000-000061640000}"/>
    <cellStyle name="Normal 2 4 3 3 3 2 2 2" xfId="12918" xr:uid="{00000000-0005-0000-0000-000062640000}"/>
    <cellStyle name="Normal 2 4 3 3 3 2 2 2 2" xfId="29214" xr:uid="{00000000-0005-0000-0000-000063640000}"/>
    <cellStyle name="Normal 2 4 3 3 3 2 2 3" xfId="21068" xr:uid="{00000000-0005-0000-0000-000064640000}"/>
    <cellStyle name="Normal 2 4 3 3 3 2 3" xfId="7538" xr:uid="{00000000-0005-0000-0000-000065640000}"/>
    <cellStyle name="Normal 2 4 3 3 3 2 3 2" xfId="15684" xr:uid="{00000000-0005-0000-0000-000066640000}"/>
    <cellStyle name="Normal 2 4 3 3 3 2 3 2 2" xfId="31980" xr:uid="{00000000-0005-0000-0000-000067640000}"/>
    <cellStyle name="Normal 2 4 3 3 3 2 3 3" xfId="23834" xr:uid="{00000000-0005-0000-0000-000068640000}"/>
    <cellStyle name="Normal 2 4 3 3 3 2 4" xfId="10385" xr:uid="{00000000-0005-0000-0000-000069640000}"/>
    <cellStyle name="Normal 2 4 3 3 3 2 4 2" xfId="26681" xr:uid="{00000000-0005-0000-0000-00006A640000}"/>
    <cellStyle name="Normal 2 4 3 3 3 2 5" xfId="18535" xr:uid="{00000000-0005-0000-0000-00006B640000}"/>
    <cellStyle name="Normal 2 4 3 3 3 3" xfId="3554" xr:uid="{00000000-0005-0000-0000-00006C640000}"/>
    <cellStyle name="Normal 2 4 3 3 3 3 2" xfId="11700" xr:uid="{00000000-0005-0000-0000-00006D640000}"/>
    <cellStyle name="Normal 2 4 3 3 3 3 2 2" xfId="27996" xr:uid="{00000000-0005-0000-0000-00006E640000}"/>
    <cellStyle name="Normal 2 4 3 3 3 3 3" xfId="19850" xr:uid="{00000000-0005-0000-0000-00006F640000}"/>
    <cellStyle name="Normal 2 4 3 3 3 4" xfId="6128" xr:uid="{00000000-0005-0000-0000-000070640000}"/>
    <cellStyle name="Normal 2 4 3 3 3 4 2" xfId="14274" xr:uid="{00000000-0005-0000-0000-000071640000}"/>
    <cellStyle name="Normal 2 4 3 3 3 4 2 2" xfId="30570" xr:uid="{00000000-0005-0000-0000-000072640000}"/>
    <cellStyle name="Normal 2 4 3 3 3 4 3" xfId="22424" xr:uid="{00000000-0005-0000-0000-000073640000}"/>
    <cellStyle name="Normal 2 4 3 3 3 5" xfId="8975" xr:uid="{00000000-0005-0000-0000-000074640000}"/>
    <cellStyle name="Normal 2 4 3 3 3 5 2" xfId="25271" xr:uid="{00000000-0005-0000-0000-000075640000}"/>
    <cellStyle name="Normal 2 4 3 3 3 6" xfId="17125" xr:uid="{00000000-0005-0000-0000-000076640000}"/>
    <cellStyle name="Normal 2 4 3 3 4" xfId="1534" xr:uid="{00000000-0005-0000-0000-000077640000}"/>
    <cellStyle name="Normal 2 4 3 3 4 2" xfId="4163" xr:uid="{00000000-0005-0000-0000-000078640000}"/>
    <cellStyle name="Normal 2 4 3 3 4 2 2" xfId="12309" xr:uid="{00000000-0005-0000-0000-000079640000}"/>
    <cellStyle name="Normal 2 4 3 3 4 2 2 2" xfId="28605" xr:uid="{00000000-0005-0000-0000-00007A640000}"/>
    <cellStyle name="Normal 2 4 3 3 4 2 3" xfId="20459" xr:uid="{00000000-0005-0000-0000-00007B640000}"/>
    <cellStyle name="Normal 2 4 3 3 4 3" xfId="6833" xr:uid="{00000000-0005-0000-0000-00007C640000}"/>
    <cellStyle name="Normal 2 4 3 3 4 3 2" xfId="14979" xr:uid="{00000000-0005-0000-0000-00007D640000}"/>
    <cellStyle name="Normal 2 4 3 3 4 3 2 2" xfId="31275" xr:uid="{00000000-0005-0000-0000-00007E640000}"/>
    <cellStyle name="Normal 2 4 3 3 4 3 3" xfId="23129" xr:uid="{00000000-0005-0000-0000-00007F640000}"/>
    <cellStyle name="Normal 2 4 3 3 4 4" xfId="9680" xr:uid="{00000000-0005-0000-0000-000080640000}"/>
    <cellStyle name="Normal 2 4 3 3 4 4 2" xfId="25976" xr:uid="{00000000-0005-0000-0000-000081640000}"/>
    <cellStyle name="Normal 2 4 3 3 4 5" xfId="17830" xr:uid="{00000000-0005-0000-0000-000082640000}"/>
    <cellStyle name="Normal 2 4 3 3 5" xfId="2945" xr:uid="{00000000-0005-0000-0000-000083640000}"/>
    <cellStyle name="Normal 2 4 3 3 5 2" xfId="11091" xr:uid="{00000000-0005-0000-0000-000084640000}"/>
    <cellStyle name="Normal 2 4 3 3 5 2 2" xfId="27387" xr:uid="{00000000-0005-0000-0000-000085640000}"/>
    <cellStyle name="Normal 2 4 3 3 5 3" xfId="19241" xr:uid="{00000000-0005-0000-0000-000086640000}"/>
    <cellStyle name="Normal 2 4 3 3 6" xfId="5423" xr:uid="{00000000-0005-0000-0000-000087640000}"/>
    <cellStyle name="Normal 2 4 3 3 6 2" xfId="13569" xr:uid="{00000000-0005-0000-0000-000088640000}"/>
    <cellStyle name="Normal 2 4 3 3 6 2 2" xfId="29865" xr:uid="{00000000-0005-0000-0000-000089640000}"/>
    <cellStyle name="Normal 2 4 3 3 6 3" xfId="21719" xr:uid="{00000000-0005-0000-0000-00008A640000}"/>
    <cellStyle name="Normal 2 4 3 3 7" xfId="8270" xr:uid="{00000000-0005-0000-0000-00008B640000}"/>
    <cellStyle name="Normal 2 4 3 3 7 2" xfId="24566" xr:uid="{00000000-0005-0000-0000-00008C640000}"/>
    <cellStyle name="Normal 2 4 3 3 8" xfId="16420" xr:uid="{00000000-0005-0000-0000-00008D640000}"/>
    <cellStyle name="Normal 2 4 3 4" xfId="208" xr:uid="{00000000-0005-0000-0000-00008E640000}"/>
    <cellStyle name="Normal 2 4 3 4 2" xfId="552" xr:uid="{00000000-0005-0000-0000-00008F640000}"/>
    <cellStyle name="Normal 2 4 3 4 2 2" xfId="1258" xr:uid="{00000000-0005-0000-0000-000090640000}"/>
    <cellStyle name="Normal 2 4 3 4 2 2 2" xfId="2668" xr:uid="{00000000-0005-0000-0000-000091640000}"/>
    <cellStyle name="Normal 2 4 3 4 2 2 2 2" xfId="5142" xr:uid="{00000000-0005-0000-0000-000092640000}"/>
    <cellStyle name="Normal 2 4 3 4 2 2 2 2 2" xfId="13288" xr:uid="{00000000-0005-0000-0000-000093640000}"/>
    <cellStyle name="Normal 2 4 3 4 2 2 2 2 2 2" xfId="29584" xr:uid="{00000000-0005-0000-0000-000094640000}"/>
    <cellStyle name="Normal 2 4 3 4 2 2 2 2 3" xfId="21438" xr:uid="{00000000-0005-0000-0000-000095640000}"/>
    <cellStyle name="Normal 2 4 3 4 2 2 2 3" xfId="7967" xr:uid="{00000000-0005-0000-0000-000096640000}"/>
    <cellStyle name="Normal 2 4 3 4 2 2 2 3 2" xfId="16113" xr:uid="{00000000-0005-0000-0000-000097640000}"/>
    <cellStyle name="Normal 2 4 3 4 2 2 2 3 2 2" xfId="32409" xr:uid="{00000000-0005-0000-0000-000098640000}"/>
    <cellStyle name="Normal 2 4 3 4 2 2 2 3 3" xfId="24263" xr:uid="{00000000-0005-0000-0000-000099640000}"/>
    <cellStyle name="Normal 2 4 3 4 2 2 2 4" xfId="10814" xr:uid="{00000000-0005-0000-0000-00009A640000}"/>
    <cellStyle name="Normal 2 4 3 4 2 2 2 4 2" xfId="27110" xr:uid="{00000000-0005-0000-0000-00009B640000}"/>
    <cellStyle name="Normal 2 4 3 4 2 2 2 5" xfId="18964" xr:uid="{00000000-0005-0000-0000-00009C640000}"/>
    <cellStyle name="Normal 2 4 3 4 2 2 3" xfId="3924" xr:uid="{00000000-0005-0000-0000-00009D640000}"/>
    <cellStyle name="Normal 2 4 3 4 2 2 3 2" xfId="12070" xr:uid="{00000000-0005-0000-0000-00009E640000}"/>
    <cellStyle name="Normal 2 4 3 4 2 2 3 2 2" xfId="28366" xr:uid="{00000000-0005-0000-0000-00009F640000}"/>
    <cellStyle name="Normal 2 4 3 4 2 2 3 3" xfId="20220" xr:uid="{00000000-0005-0000-0000-0000A0640000}"/>
    <cellStyle name="Normal 2 4 3 4 2 2 4" xfId="6557" xr:uid="{00000000-0005-0000-0000-0000A1640000}"/>
    <cellStyle name="Normal 2 4 3 4 2 2 4 2" xfId="14703" xr:uid="{00000000-0005-0000-0000-0000A2640000}"/>
    <cellStyle name="Normal 2 4 3 4 2 2 4 2 2" xfId="30999" xr:uid="{00000000-0005-0000-0000-0000A3640000}"/>
    <cellStyle name="Normal 2 4 3 4 2 2 4 3" xfId="22853" xr:uid="{00000000-0005-0000-0000-0000A4640000}"/>
    <cellStyle name="Normal 2 4 3 4 2 2 5" xfId="9404" xr:uid="{00000000-0005-0000-0000-0000A5640000}"/>
    <cellStyle name="Normal 2 4 3 4 2 2 5 2" xfId="25700" xr:uid="{00000000-0005-0000-0000-0000A6640000}"/>
    <cellStyle name="Normal 2 4 3 4 2 2 6" xfId="17554" xr:uid="{00000000-0005-0000-0000-0000A7640000}"/>
    <cellStyle name="Normal 2 4 3 4 2 3" xfId="1963" xr:uid="{00000000-0005-0000-0000-0000A8640000}"/>
    <cellStyle name="Normal 2 4 3 4 2 3 2" xfId="4533" xr:uid="{00000000-0005-0000-0000-0000A9640000}"/>
    <cellStyle name="Normal 2 4 3 4 2 3 2 2" xfId="12679" xr:uid="{00000000-0005-0000-0000-0000AA640000}"/>
    <cellStyle name="Normal 2 4 3 4 2 3 2 2 2" xfId="28975" xr:uid="{00000000-0005-0000-0000-0000AB640000}"/>
    <cellStyle name="Normal 2 4 3 4 2 3 2 3" xfId="20829" xr:uid="{00000000-0005-0000-0000-0000AC640000}"/>
    <cellStyle name="Normal 2 4 3 4 2 3 3" xfId="7262" xr:uid="{00000000-0005-0000-0000-0000AD640000}"/>
    <cellStyle name="Normal 2 4 3 4 2 3 3 2" xfId="15408" xr:uid="{00000000-0005-0000-0000-0000AE640000}"/>
    <cellStyle name="Normal 2 4 3 4 2 3 3 2 2" xfId="31704" xr:uid="{00000000-0005-0000-0000-0000AF640000}"/>
    <cellStyle name="Normal 2 4 3 4 2 3 3 3" xfId="23558" xr:uid="{00000000-0005-0000-0000-0000B0640000}"/>
    <cellStyle name="Normal 2 4 3 4 2 3 4" xfId="10109" xr:uid="{00000000-0005-0000-0000-0000B1640000}"/>
    <cellStyle name="Normal 2 4 3 4 2 3 4 2" xfId="26405" xr:uid="{00000000-0005-0000-0000-0000B2640000}"/>
    <cellStyle name="Normal 2 4 3 4 2 3 5" xfId="18259" xr:uid="{00000000-0005-0000-0000-0000B3640000}"/>
    <cellStyle name="Normal 2 4 3 4 2 4" xfId="3315" xr:uid="{00000000-0005-0000-0000-0000B4640000}"/>
    <cellStyle name="Normal 2 4 3 4 2 4 2" xfId="11461" xr:uid="{00000000-0005-0000-0000-0000B5640000}"/>
    <cellStyle name="Normal 2 4 3 4 2 4 2 2" xfId="27757" xr:uid="{00000000-0005-0000-0000-0000B6640000}"/>
    <cellStyle name="Normal 2 4 3 4 2 4 3" xfId="19611" xr:uid="{00000000-0005-0000-0000-0000B7640000}"/>
    <cellStyle name="Normal 2 4 3 4 2 5" xfId="5852" xr:uid="{00000000-0005-0000-0000-0000B8640000}"/>
    <cellStyle name="Normal 2 4 3 4 2 5 2" xfId="13998" xr:uid="{00000000-0005-0000-0000-0000B9640000}"/>
    <cellStyle name="Normal 2 4 3 4 2 5 2 2" xfId="30294" xr:uid="{00000000-0005-0000-0000-0000BA640000}"/>
    <cellStyle name="Normal 2 4 3 4 2 5 3" xfId="22148" xr:uid="{00000000-0005-0000-0000-0000BB640000}"/>
    <cellStyle name="Normal 2 4 3 4 2 6" xfId="8699" xr:uid="{00000000-0005-0000-0000-0000BC640000}"/>
    <cellStyle name="Normal 2 4 3 4 2 6 2" xfId="24995" xr:uid="{00000000-0005-0000-0000-0000BD640000}"/>
    <cellStyle name="Normal 2 4 3 4 2 7" xfId="16849" xr:uid="{00000000-0005-0000-0000-0000BE640000}"/>
    <cellStyle name="Normal 2 4 3 4 3" xfId="914" xr:uid="{00000000-0005-0000-0000-0000BF640000}"/>
    <cellStyle name="Normal 2 4 3 4 3 2" xfId="2324" xr:uid="{00000000-0005-0000-0000-0000C0640000}"/>
    <cellStyle name="Normal 2 4 3 4 3 2 2" xfId="4846" xr:uid="{00000000-0005-0000-0000-0000C1640000}"/>
    <cellStyle name="Normal 2 4 3 4 3 2 2 2" xfId="12992" xr:uid="{00000000-0005-0000-0000-0000C2640000}"/>
    <cellStyle name="Normal 2 4 3 4 3 2 2 2 2" xfId="29288" xr:uid="{00000000-0005-0000-0000-0000C3640000}"/>
    <cellStyle name="Normal 2 4 3 4 3 2 2 3" xfId="21142" xr:uid="{00000000-0005-0000-0000-0000C4640000}"/>
    <cellStyle name="Normal 2 4 3 4 3 2 3" xfId="7623" xr:uid="{00000000-0005-0000-0000-0000C5640000}"/>
    <cellStyle name="Normal 2 4 3 4 3 2 3 2" xfId="15769" xr:uid="{00000000-0005-0000-0000-0000C6640000}"/>
    <cellStyle name="Normal 2 4 3 4 3 2 3 2 2" xfId="32065" xr:uid="{00000000-0005-0000-0000-0000C7640000}"/>
    <cellStyle name="Normal 2 4 3 4 3 2 3 3" xfId="23919" xr:uid="{00000000-0005-0000-0000-0000C8640000}"/>
    <cellStyle name="Normal 2 4 3 4 3 2 4" xfId="10470" xr:uid="{00000000-0005-0000-0000-0000C9640000}"/>
    <cellStyle name="Normal 2 4 3 4 3 2 4 2" xfId="26766" xr:uid="{00000000-0005-0000-0000-0000CA640000}"/>
    <cellStyle name="Normal 2 4 3 4 3 2 5" xfId="18620" xr:uid="{00000000-0005-0000-0000-0000CB640000}"/>
    <cellStyle name="Normal 2 4 3 4 3 3" xfId="3628" xr:uid="{00000000-0005-0000-0000-0000CC640000}"/>
    <cellStyle name="Normal 2 4 3 4 3 3 2" xfId="11774" xr:uid="{00000000-0005-0000-0000-0000CD640000}"/>
    <cellStyle name="Normal 2 4 3 4 3 3 2 2" xfId="28070" xr:uid="{00000000-0005-0000-0000-0000CE640000}"/>
    <cellStyle name="Normal 2 4 3 4 3 3 3" xfId="19924" xr:uid="{00000000-0005-0000-0000-0000CF640000}"/>
    <cellStyle name="Normal 2 4 3 4 3 4" xfId="6213" xr:uid="{00000000-0005-0000-0000-0000D0640000}"/>
    <cellStyle name="Normal 2 4 3 4 3 4 2" xfId="14359" xr:uid="{00000000-0005-0000-0000-0000D1640000}"/>
    <cellStyle name="Normal 2 4 3 4 3 4 2 2" xfId="30655" xr:uid="{00000000-0005-0000-0000-0000D2640000}"/>
    <cellStyle name="Normal 2 4 3 4 3 4 3" xfId="22509" xr:uid="{00000000-0005-0000-0000-0000D3640000}"/>
    <cellStyle name="Normal 2 4 3 4 3 5" xfId="9060" xr:uid="{00000000-0005-0000-0000-0000D4640000}"/>
    <cellStyle name="Normal 2 4 3 4 3 5 2" xfId="25356" xr:uid="{00000000-0005-0000-0000-0000D5640000}"/>
    <cellStyle name="Normal 2 4 3 4 3 6" xfId="17210" xr:uid="{00000000-0005-0000-0000-0000D6640000}"/>
    <cellStyle name="Normal 2 4 3 4 4" xfId="1619" xr:uid="{00000000-0005-0000-0000-0000D7640000}"/>
    <cellStyle name="Normal 2 4 3 4 4 2" xfId="4237" xr:uid="{00000000-0005-0000-0000-0000D8640000}"/>
    <cellStyle name="Normal 2 4 3 4 4 2 2" xfId="12383" xr:uid="{00000000-0005-0000-0000-0000D9640000}"/>
    <cellStyle name="Normal 2 4 3 4 4 2 2 2" xfId="28679" xr:uid="{00000000-0005-0000-0000-0000DA640000}"/>
    <cellStyle name="Normal 2 4 3 4 4 2 3" xfId="20533" xr:uid="{00000000-0005-0000-0000-0000DB640000}"/>
    <cellStyle name="Normal 2 4 3 4 4 3" xfId="6918" xr:uid="{00000000-0005-0000-0000-0000DC640000}"/>
    <cellStyle name="Normal 2 4 3 4 4 3 2" xfId="15064" xr:uid="{00000000-0005-0000-0000-0000DD640000}"/>
    <cellStyle name="Normal 2 4 3 4 4 3 2 2" xfId="31360" xr:uid="{00000000-0005-0000-0000-0000DE640000}"/>
    <cellStyle name="Normal 2 4 3 4 4 3 3" xfId="23214" xr:uid="{00000000-0005-0000-0000-0000DF640000}"/>
    <cellStyle name="Normal 2 4 3 4 4 4" xfId="9765" xr:uid="{00000000-0005-0000-0000-0000E0640000}"/>
    <cellStyle name="Normal 2 4 3 4 4 4 2" xfId="26061" xr:uid="{00000000-0005-0000-0000-0000E1640000}"/>
    <cellStyle name="Normal 2 4 3 4 4 5" xfId="17915" xr:uid="{00000000-0005-0000-0000-0000E2640000}"/>
    <cellStyle name="Normal 2 4 3 4 5" xfId="3019" xr:uid="{00000000-0005-0000-0000-0000E3640000}"/>
    <cellStyle name="Normal 2 4 3 4 5 2" xfId="11165" xr:uid="{00000000-0005-0000-0000-0000E4640000}"/>
    <cellStyle name="Normal 2 4 3 4 5 2 2" xfId="27461" xr:uid="{00000000-0005-0000-0000-0000E5640000}"/>
    <cellStyle name="Normal 2 4 3 4 5 3" xfId="19315" xr:uid="{00000000-0005-0000-0000-0000E6640000}"/>
    <cellStyle name="Normal 2 4 3 4 6" xfId="5508" xr:uid="{00000000-0005-0000-0000-0000E7640000}"/>
    <cellStyle name="Normal 2 4 3 4 6 2" xfId="13654" xr:uid="{00000000-0005-0000-0000-0000E8640000}"/>
    <cellStyle name="Normal 2 4 3 4 6 2 2" xfId="29950" xr:uid="{00000000-0005-0000-0000-0000E9640000}"/>
    <cellStyle name="Normal 2 4 3 4 6 3" xfId="21804" xr:uid="{00000000-0005-0000-0000-0000EA640000}"/>
    <cellStyle name="Normal 2 4 3 4 7" xfId="8355" xr:uid="{00000000-0005-0000-0000-0000EB640000}"/>
    <cellStyle name="Normal 2 4 3 4 7 2" xfId="24651" xr:uid="{00000000-0005-0000-0000-0000EC640000}"/>
    <cellStyle name="Normal 2 4 3 4 8" xfId="16505" xr:uid="{00000000-0005-0000-0000-0000ED640000}"/>
    <cellStyle name="Normal 2 4 3 5" xfId="287" xr:uid="{00000000-0005-0000-0000-0000EE640000}"/>
    <cellStyle name="Normal 2 4 3 5 2" xfId="631" xr:uid="{00000000-0005-0000-0000-0000EF640000}"/>
    <cellStyle name="Normal 2 4 3 5 2 2" xfId="1337" xr:uid="{00000000-0005-0000-0000-0000F0640000}"/>
    <cellStyle name="Normal 2 4 3 5 2 2 2" xfId="2747" xr:uid="{00000000-0005-0000-0000-0000F1640000}"/>
    <cellStyle name="Normal 2 4 3 5 2 2 2 2" xfId="5216" xr:uid="{00000000-0005-0000-0000-0000F2640000}"/>
    <cellStyle name="Normal 2 4 3 5 2 2 2 2 2" xfId="13362" xr:uid="{00000000-0005-0000-0000-0000F3640000}"/>
    <cellStyle name="Normal 2 4 3 5 2 2 2 2 2 2" xfId="29658" xr:uid="{00000000-0005-0000-0000-0000F4640000}"/>
    <cellStyle name="Normal 2 4 3 5 2 2 2 2 3" xfId="21512" xr:uid="{00000000-0005-0000-0000-0000F5640000}"/>
    <cellStyle name="Normal 2 4 3 5 2 2 2 3" xfId="8046" xr:uid="{00000000-0005-0000-0000-0000F6640000}"/>
    <cellStyle name="Normal 2 4 3 5 2 2 2 3 2" xfId="16192" xr:uid="{00000000-0005-0000-0000-0000F7640000}"/>
    <cellStyle name="Normal 2 4 3 5 2 2 2 3 2 2" xfId="32488" xr:uid="{00000000-0005-0000-0000-0000F8640000}"/>
    <cellStyle name="Normal 2 4 3 5 2 2 2 3 3" xfId="24342" xr:uid="{00000000-0005-0000-0000-0000F9640000}"/>
    <cellStyle name="Normal 2 4 3 5 2 2 2 4" xfId="10893" xr:uid="{00000000-0005-0000-0000-0000FA640000}"/>
    <cellStyle name="Normal 2 4 3 5 2 2 2 4 2" xfId="27189" xr:uid="{00000000-0005-0000-0000-0000FB640000}"/>
    <cellStyle name="Normal 2 4 3 5 2 2 2 5" xfId="19043" xr:uid="{00000000-0005-0000-0000-0000FC640000}"/>
    <cellStyle name="Normal 2 4 3 5 2 2 3" xfId="3998" xr:uid="{00000000-0005-0000-0000-0000FD640000}"/>
    <cellStyle name="Normal 2 4 3 5 2 2 3 2" xfId="12144" xr:uid="{00000000-0005-0000-0000-0000FE640000}"/>
    <cellStyle name="Normal 2 4 3 5 2 2 3 2 2" xfId="28440" xr:uid="{00000000-0005-0000-0000-0000FF640000}"/>
    <cellStyle name="Normal 2 4 3 5 2 2 3 3" xfId="20294" xr:uid="{00000000-0005-0000-0000-000000650000}"/>
    <cellStyle name="Normal 2 4 3 5 2 2 4" xfId="6636" xr:uid="{00000000-0005-0000-0000-000001650000}"/>
    <cellStyle name="Normal 2 4 3 5 2 2 4 2" xfId="14782" xr:uid="{00000000-0005-0000-0000-000002650000}"/>
    <cellStyle name="Normal 2 4 3 5 2 2 4 2 2" xfId="31078" xr:uid="{00000000-0005-0000-0000-000003650000}"/>
    <cellStyle name="Normal 2 4 3 5 2 2 4 3" xfId="22932" xr:uid="{00000000-0005-0000-0000-000004650000}"/>
    <cellStyle name="Normal 2 4 3 5 2 2 5" xfId="9483" xr:uid="{00000000-0005-0000-0000-000005650000}"/>
    <cellStyle name="Normal 2 4 3 5 2 2 5 2" xfId="25779" xr:uid="{00000000-0005-0000-0000-000006650000}"/>
    <cellStyle name="Normal 2 4 3 5 2 2 6" xfId="17633" xr:uid="{00000000-0005-0000-0000-000007650000}"/>
    <cellStyle name="Normal 2 4 3 5 2 3" xfId="2042" xr:uid="{00000000-0005-0000-0000-000008650000}"/>
    <cellStyle name="Normal 2 4 3 5 2 3 2" xfId="4607" xr:uid="{00000000-0005-0000-0000-000009650000}"/>
    <cellStyle name="Normal 2 4 3 5 2 3 2 2" xfId="12753" xr:uid="{00000000-0005-0000-0000-00000A650000}"/>
    <cellStyle name="Normal 2 4 3 5 2 3 2 2 2" xfId="29049" xr:uid="{00000000-0005-0000-0000-00000B650000}"/>
    <cellStyle name="Normal 2 4 3 5 2 3 2 3" xfId="20903" xr:uid="{00000000-0005-0000-0000-00000C650000}"/>
    <cellStyle name="Normal 2 4 3 5 2 3 3" xfId="7341" xr:uid="{00000000-0005-0000-0000-00000D650000}"/>
    <cellStyle name="Normal 2 4 3 5 2 3 3 2" xfId="15487" xr:uid="{00000000-0005-0000-0000-00000E650000}"/>
    <cellStyle name="Normal 2 4 3 5 2 3 3 2 2" xfId="31783" xr:uid="{00000000-0005-0000-0000-00000F650000}"/>
    <cellStyle name="Normal 2 4 3 5 2 3 3 3" xfId="23637" xr:uid="{00000000-0005-0000-0000-000010650000}"/>
    <cellStyle name="Normal 2 4 3 5 2 3 4" xfId="10188" xr:uid="{00000000-0005-0000-0000-000011650000}"/>
    <cellStyle name="Normal 2 4 3 5 2 3 4 2" xfId="26484" xr:uid="{00000000-0005-0000-0000-000012650000}"/>
    <cellStyle name="Normal 2 4 3 5 2 3 5" xfId="18338" xr:uid="{00000000-0005-0000-0000-000013650000}"/>
    <cellStyle name="Normal 2 4 3 5 2 4" xfId="3389" xr:uid="{00000000-0005-0000-0000-000014650000}"/>
    <cellStyle name="Normal 2 4 3 5 2 4 2" xfId="11535" xr:uid="{00000000-0005-0000-0000-000015650000}"/>
    <cellStyle name="Normal 2 4 3 5 2 4 2 2" xfId="27831" xr:uid="{00000000-0005-0000-0000-000016650000}"/>
    <cellStyle name="Normal 2 4 3 5 2 4 3" xfId="19685" xr:uid="{00000000-0005-0000-0000-000017650000}"/>
    <cellStyle name="Normal 2 4 3 5 2 5" xfId="5931" xr:uid="{00000000-0005-0000-0000-000018650000}"/>
    <cellStyle name="Normal 2 4 3 5 2 5 2" xfId="14077" xr:uid="{00000000-0005-0000-0000-000019650000}"/>
    <cellStyle name="Normal 2 4 3 5 2 5 2 2" xfId="30373" xr:uid="{00000000-0005-0000-0000-00001A650000}"/>
    <cellStyle name="Normal 2 4 3 5 2 5 3" xfId="22227" xr:uid="{00000000-0005-0000-0000-00001B650000}"/>
    <cellStyle name="Normal 2 4 3 5 2 6" xfId="8778" xr:uid="{00000000-0005-0000-0000-00001C650000}"/>
    <cellStyle name="Normal 2 4 3 5 2 6 2" xfId="25074" xr:uid="{00000000-0005-0000-0000-00001D650000}"/>
    <cellStyle name="Normal 2 4 3 5 2 7" xfId="16928" xr:uid="{00000000-0005-0000-0000-00001E650000}"/>
    <cellStyle name="Normal 2 4 3 5 3" xfId="993" xr:uid="{00000000-0005-0000-0000-00001F650000}"/>
    <cellStyle name="Normal 2 4 3 5 3 2" xfId="2403" xr:uid="{00000000-0005-0000-0000-000020650000}"/>
    <cellStyle name="Normal 2 4 3 5 3 2 2" xfId="4920" xr:uid="{00000000-0005-0000-0000-000021650000}"/>
    <cellStyle name="Normal 2 4 3 5 3 2 2 2" xfId="13066" xr:uid="{00000000-0005-0000-0000-000022650000}"/>
    <cellStyle name="Normal 2 4 3 5 3 2 2 2 2" xfId="29362" xr:uid="{00000000-0005-0000-0000-000023650000}"/>
    <cellStyle name="Normal 2 4 3 5 3 2 2 3" xfId="21216" xr:uid="{00000000-0005-0000-0000-000024650000}"/>
    <cellStyle name="Normal 2 4 3 5 3 2 3" xfId="7702" xr:uid="{00000000-0005-0000-0000-000025650000}"/>
    <cellStyle name="Normal 2 4 3 5 3 2 3 2" xfId="15848" xr:uid="{00000000-0005-0000-0000-000026650000}"/>
    <cellStyle name="Normal 2 4 3 5 3 2 3 2 2" xfId="32144" xr:uid="{00000000-0005-0000-0000-000027650000}"/>
    <cellStyle name="Normal 2 4 3 5 3 2 3 3" xfId="23998" xr:uid="{00000000-0005-0000-0000-000028650000}"/>
    <cellStyle name="Normal 2 4 3 5 3 2 4" xfId="10549" xr:uid="{00000000-0005-0000-0000-000029650000}"/>
    <cellStyle name="Normal 2 4 3 5 3 2 4 2" xfId="26845" xr:uid="{00000000-0005-0000-0000-00002A650000}"/>
    <cellStyle name="Normal 2 4 3 5 3 2 5" xfId="18699" xr:uid="{00000000-0005-0000-0000-00002B650000}"/>
    <cellStyle name="Normal 2 4 3 5 3 3" xfId="3702" xr:uid="{00000000-0005-0000-0000-00002C650000}"/>
    <cellStyle name="Normal 2 4 3 5 3 3 2" xfId="11848" xr:uid="{00000000-0005-0000-0000-00002D650000}"/>
    <cellStyle name="Normal 2 4 3 5 3 3 2 2" xfId="28144" xr:uid="{00000000-0005-0000-0000-00002E650000}"/>
    <cellStyle name="Normal 2 4 3 5 3 3 3" xfId="19998" xr:uid="{00000000-0005-0000-0000-00002F650000}"/>
    <cellStyle name="Normal 2 4 3 5 3 4" xfId="6292" xr:uid="{00000000-0005-0000-0000-000030650000}"/>
    <cellStyle name="Normal 2 4 3 5 3 4 2" xfId="14438" xr:uid="{00000000-0005-0000-0000-000031650000}"/>
    <cellStyle name="Normal 2 4 3 5 3 4 2 2" xfId="30734" xr:uid="{00000000-0005-0000-0000-000032650000}"/>
    <cellStyle name="Normal 2 4 3 5 3 4 3" xfId="22588" xr:uid="{00000000-0005-0000-0000-000033650000}"/>
    <cellStyle name="Normal 2 4 3 5 3 5" xfId="9139" xr:uid="{00000000-0005-0000-0000-000034650000}"/>
    <cellStyle name="Normal 2 4 3 5 3 5 2" xfId="25435" xr:uid="{00000000-0005-0000-0000-000035650000}"/>
    <cellStyle name="Normal 2 4 3 5 3 6" xfId="17289" xr:uid="{00000000-0005-0000-0000-000036650000}"/>
    <cellStyle name="Normal 2 4 3 5 4" xfId="1698" xr:uid="{00000000-0005-0000-0000-000037650000}"/>
    <cellStyle name="Normal 2 4 3 5 4 2" xfId="4311" xr:uid="{00000000-0005-0000-0000-000038650000}"/>
    <cellStyle name="Normal 2 4 3 5 4 2 2" xfId="12457" xr:uid="{00000000-0005-0000-0000-000039650000}"/>
    <cellStyle name="Normal 2 4 3 5 4 2 2 2" xfId="28753" xr:uid="{00000000-0005-0000-0000-00003A650000}"/>
    <cellStyle name="Normal 2 4 3 5 4 2 3" xfId="20607" xr:uid="{00000000-0005-0000-0000-00003B650000}"/>
    <cellStyle name="Normal 2 4 3 5 4 3" xfId="6997" xr:uid="{00000000-0005-0000-0000-00003C650000}"/>
    <cellStyle name="Normal 2 4 3 5 4 3 2" xfId="15143" xr:uid="{00000000-0005-0000-0000-00003D650000}"/>
    <cellStyle name="Normal 2 4 3 5 4 3 2 2" xfId="31439" xr:uid="{00000000-0005-0000-0000-00003E650000}"/>
    <cellStyle name="Normal 2 4 3 5 4 3 3" xfId="23293" xr:uid="{00000000-0005-0000-0000-00003F650000}"/>
    <cellStyle name="Normal 2 4 3 5 4 4" xfId="9844" xr:uid="{00000000-0005-0000-0000-000040650000}"/>
    <cellStyle name="Normal 2 4 3 5 4 4 2" xfId="26140" xr:uid="{00000000-0005-0000-0000-000041650000}"/>
    <cellStyle name="Normal 2 4 3 5 4 5" xfId="17994" xr:uid="{00000000-0005-0000-0000-000042650000}"/>
    <cellStyle name="Normal 2 4 3 5 5" xfId="3093" xr:uid="{00000000-0005-0000-0000-000043650000}"/>
    <cellStyle name="Normal 2 4 3 5 5 2" xfId="11239" xr:uid="{00000000-0005-0000-0000-000044650000}"/>
    <cellStyle name="Normal 2 4 3 5 5 2 2" xfId="27535" xr:uid="{00000000-0005-0000-0000-000045650000}"/>
    <cellStyle name="Normal 2 4 3 5 5 3" xfId="19389" xr:uid="{00000000-0005-0000-0000-000046650000}"/>
    <cellStyle name="Normal 2 4 3 5 6" xfId="5587" xr:uid="{00000000-0005-0000-0000-000047650000}"/>
    <cellStyle name="Normal 2 4 3 5 6 2" xfId="13733" xr:uid="{00000000-0005-0000-0000-000048650000}"/>
    <cellStyle name="Normal 2 4 3 5 6 2 2" xfId="30029" xr:uid="{00000000-0005-0000-0000-000049650000}"/>
    <cellStyle name="Normal 2 4 3 5 6 3" xfId="21883" xr:uid="{00000000-0005-0000-0000-00004A650000}"/>
    <cellStyle name="Normal 2 4 3 5 7" xfId="8434" xr:uid="{00000000-0005-0000-0000-00004B650000}"/>
    <cellStyle name="Normal 2 4 3 5 7 2" xfId="24730" xr:uid="{00000000-0005-0000-0000-00004C650000}"/>
    <cellStyle name="Normal 2 4 3 5 8" xfId="16584" xr:uid="{00000000-0005-0000-0000-00004D650000}"/>
    <cellStyle name="Normal 2 4 3 6" xfId="377" xr:uid="{00000000-0005-0000-0000-00004E650000}"/>
    <cellStyle name="Normal 2 4 3 6 2" xfId="1083" xr:uid="{00000000-0005-0000-0000-00004F650000}"/>
    <cellStyle name="Normal 2 4 3 6 2 2" xfId="2493" xr:uid="{00000000-0005-0000-0000-000050650000}"/>
    <cellStyle name="Normal 2 4 3 6 2 2 2" xfId="4994" xr:uid="{00000000-0005-0000-0000-000051650000}"/>
    <cellStyle name="Normal 2 4 3 6 2 2 2 2" xfId="13140" xr:uid="{00000000-0005-0000-0000-000052650000}"/>
    <cellStyle name="Normal 2 4 3 6 2 2 2 2 2" xfId="29436" xr:uid="{00000000-0005-0000-0000-000053650000}"/>
    <cellStyle name="Normal 2 4 3 6 2 2 2 3" xfId="21290" xr:uid="{00000000-0005-0000-0000-000054650000}"/>
    <cellStyle name="Normal 2 4 3 6 2 2 3" xfId="7792" xr:uid="{00000000-0005-0000-0000-000055650000}"/>
    <cellStyle name="Normal 2 4 3 6 2 2 3 2" xfId="15938" xr:uid="{00000000-0005-0000-0000-000056650000}"/>
    <cellStyle name="Normal 2 4 3 6 2 2 3 2 2" xfId="32234" xr:uid="{00000000-0005-0000-0000-000057650000}"/>
    <cellStyle name="Normal 2 4 3 6 2 2 3 3" xfId="24088" xr:uid="{00000000-0005-0000-0000-000058650000}"/>
    <cellStyle name="Normal 2 4 3 6 2 2 4" xfId="10639" xr:uid="{00000000-0005-0000-0000-000059650000}"/>
    <cellStyle name="Normal 2 4 3 6 2 2 4 2" xfId="26935" xr:uid="{00000000-0005-0000-0000-00005A650000}"/>
    <cellStyle name="Normal 2 4 3 6 2 2 5" xfId="18789" xr:uid="{00000000-0005-0000-0000-00005B650000}"/>
    <cellStyle name="Normal 2 4 3 6 2 3" xfId="3776" xr:uid="{00000000-0005-0000-0000-00005C650000}"/>
    <cellStyle name="Normal 2 4 3 6 2 3 2" xfId="11922" xr:uid="{00000000-0005-0000-0000-00005D650000}"/>
    <cellStyle name="Normal 2 4 3 6 2 3 2 2" xfId="28218" xr:uid="{00000000-0005-0000-0000-00005E650000}"/>
    <cellStyle name="Normal 2 4 3 6 2 3 3" xfId="20072" xr:uid="{00000000-0005-0000-0000-00005F650000}"/>
    <cellStyle name="Normal 2 4 3 6 2 4" xfId="6382" xr:uid="{00000000-0005-0000-0000-000060650000}"/>
    <cellStyle name="Normal 2 4 3 6 2 4 2" xfId="14528" xr:uid="{00000000-0005-0000-0000-000061650000}"/>
    <cellStyle name="Normal 2 4 3 6 2 4 2 2" xfId="30824" xr:uid="{00000000-0005-0000-0000-000062650000}"/>
    <cellStyle name="Normal 2 4 3 6 2 4 3" xfId="22678" xr:uid="{00000000-0005-0000-0000-000063650000}"/>
    <cellStyle name="Normal 2 4 3 6 2 5" xfId="9229" xr:uid="{00000000-0005-0000-0000-000064650000}"/>
    <cellStyle name="Normal 2 4 3 6 2 5 2" xfId="25525" xr:uid="{00000000-0005-0000-0000-000065650000}"/>
    <cellStyle name="Normal 2 4 3 6 2 6" xfId="17379" xr:uid="{00000000-0005-0000-0000-000066650000}"/>
    <cellStyle name="Normal 2 4 3 6 3" xfId="1788" xr:uid="{00000000-0005-0000-0000-000067650000}"/>
    <cellStyle name="Normal 2 4 3 6 3 2" xfId="4385" xr:uid="{00000000-0005-0000-0000-000068650000}"/>
    <cellStyle name="Normal 2 4 3 6 3 2 2" xfId="12531" xr:uid="{00000000-0005-0000-0000-000069650000}"/>
    <cellStyle name="Normal 2 4 3 6 3 2 2 2" xfId="28827" xr:uid="{00000000-0005-0000-0000-00006A650000}"/>
    <cellStyle name="Normal 2 4 3 6 3 2 3" xfId="20681" xr:uid="{00000000-0005-0000-0000-00006B650000}"/>
    <cellStyle name="Normal 2 4 3 6 3 3" xfId="7087" xr:uid="{00000000-0005-0000-0000-00006C650000}"/>
    <cellStyle name="Normal 2 4 3 6 3 3 2" xfId="15233" xr:uid="{00000000-0005-0000-0000-00006D650000}"/>
    <cellStyle name="Normal 2 4 3 6 3 3 2 2" xfId="31529" xr:uid="{00000000-0005-0000-0000-00006E650000}"/>
    <cellStyle name="Normal 2 4 3 6 3 3 3" xfId="23383" xr:uid="{00000000-0005-0000-0000-00006F650000}"/>
    <cellStyle name="Normal 2 4 3 6 3 4" xfId="9934" xr:uid="{00000000-0005-0000-0000-000070650000}"/>
    <cellStyle name="Normal 2 4 3 6 3 4 2" xfId="26230" xr:uid="{00000000-0005-0000-0000-000071650000}"/>
    <cellStyle name="Normal 2 4 3 6 3 5" xfId="18084" xr:uid="{00000000-0005-0000-0000-000072650000}"/>
    <cellStyle name="Normal 2 4 3 6 4" xfId="3167" xr:uid="{00000000-0005-0000-0000-000073650000}"/>
    <cellStyle name="Normal 2 4 3 6 4 2" xfId="11313" xr:uid="{00000000-0005-0000-0000-000074650000}"/>
    <cellStyle name="Normal 2 4 3 6 4 2 2" xfId="27609" xr:uid="{00000000-0005-0000-0000-000075650000}"/>
    <cellStyle name="Normal 2 4 3 6 4 3" xfId="19463" xr:uid="{00000000-0005-0000-0000-000076650000}"/>
    <cellStyle name="Normal 2 4 3 6 5" xfId="5677" xr:uid="{00000000-0005-0000-0000-000077650000}"/>
    <cellStyle name="Normal 2 4 3 6 5 2" xfId="13823" xr:uid="{00000000-0005-0000-0000-000078650000}"/>
    <cellStyle name="Normal 2 4 3 6 5 2 2" xfId="30119" xr:uid="{00000000-0005-0000-0000-000079650000}"/>
    <cellStyle name="Normal 2 4 3 6 5 3" xfId="21973" xr:uid="{00000000-0005-0000-0000-00007A650000}"/>
    <cellStyle name="Normal 2 4 3 6 6" xfId="8524" xr:uid="{00000000-0005-0000-0000-00007B650000}"/>
    <cellStyle name="Normal 2 4 3 6 6 2" xfId="24820" xr:uid="{00000000-0005-0000-0000-00007C650000}"/>
    <cellStyle name="Normal 2 4 3 6 7" xfId="16674" xr:uid="{00000000-0005-0000-0000-00007D650000}"/>
    <cellStyle name="Normal 2 4 3 7" xfId="739" xr:uid="{00000000-0005-0000-0000-00007E650000}"/>
    <cellStyle name="Normal 2 4 3 7 2" xfId="2149" xr:uid="{00000000-0005-0000-0000-00007F650000}"/>
    <cellStyle name="Normal 2 4 3 7 2 2" xfId="4698" xr:uid="{00000000-0005-0000-0000-000080650000}"/>
    <cellStyle name="Normal 2 4 3 7 2 2 2" xfId="12844" xr:uid="{00000000-0005-0000-0000-000081650000}"/>
    <cellStyle name="Normal 2 4 3 7 2 2 2 2" xfId="29140" xr:uid="{00000000-0005-0000-0000-000082650000}"/>
    <cellStyle name="Normal 2 4 3 7 2 2 3" xfId="20994" xr:uid="{00000000-0005-0000-0000-000083650000}"/>
    <cellStyle name="Normal 2 4 3 7 2 3" xfId="7448" xr:uid="{00000000-0005-0000-0000-000084650000}"/>
    <cellStyle name="Normal 2 4 3 7 2 3 2" xfId="15594" xr:uid="{00000000-0005-0000-0000-000085650000}"/>
    <cellStyle name="Normal 2 4 3 7 2 3 2 2" xfId="31890" xr:uid="{00000000-0005-0000-0000-000086650000}"/>
    <cellStyle name="Normal 2 4 3 7 2 3 3" xfId="23744" xr:uid="{00000000-0005-0000-0000-000087650000}"/>
    <cellStyle name="Normal 2 4 3 7 2 4" xfId="10295" xr:uid="{00000000-0005-0000-0000-000088650000}"/>
    <cellStyle name="Normal 2 4 3 7 2 4 2" xfId="26591" xr:uid="{00000000-0005-0000-0000-000089650000}"/>
    <cellStyle name="Normal 2 4 3 7 2 5" xfId="18445" xr:uid="{00000000-0005-0000-0000-00008A650000}"/>
    <cellStyle name="Normal 2 4 3 7 3" xfId="3480" xr:uid="{00000000-0005-0000-0000-00008B650000}"/>
    <cellStyle name="Normal 2 4 3 7 3 2" xfId="11626" xr:uid="{00000000-0005-0000-0000-00008C650000}"/>
    <cellStyle name="Normal 2 4 3 7 3 2 2" xfId="27922" xr:uid="{00000000-0005-0000-0000-00008D650000}"/>
    <cellStyle name="Normal 2 4 3 7 3 3" xfId="19776" xr:uid="{00000000-0005-0000-0000-00008E650000}"/>
    <cellStyle name="Normal 2 4 3 7 4" xfId="6038" xr:uid="{00000000-0005-0000-0000-00008F650000}"/>
    <cellStyle name="Normal 2 4 3 7 4 2" xfId="14184" xr:uid="{00000000-0005-0000-0000-000090650000}"/>
    <cellStyle name="Normal 2 4 3 7 4 2 2" xfId="30480" xr:uid="{00000000-0005-0000-0000-000091650000}"/>
    <cellStyle name="Normal 2 4 3 7 4 3" xfId="22334" xr:uid="{00000000-0005-0000-0000-000092650000}"/>
    <cellStyle name="Normal 2 4 3 7 5" xfId="8885" xr:uid="{00000000-0005-0000-0000-000093650000}"/>
    <cellStyle name="Normal 2 4 3 7 5 2" xfId="25181" xr:uid="{00000000-0005-0000-0000-000094650000}"/>
    <cellStyle name="Normal 2 4 3 7 6" xfId="17035" xr:uid="{00000000-0005-0000-0000-000095650000}"/>
    <cellStyle name="Normal 2 4 3 8" xfId="1444" xr:uid="{00000000-0005-0000-0000-000096650000}"/>
    <cellStyle name="Normal 2 4 3 8 2" xfId="4089" xr:uid="{00000000-0005-0000-0000-000097650000}"/>
    <cellStyle name="Normal 2 4 3 8 2 2" xfId="12235" xr:uid="{00000000-0005-0000-0000-000098650000}"/>
    <cellStyle name="Normal 2 4 3 8 2 2 2" xfId="28531" xr:uid="{00000000-0005-0000-0000-000099650000}"/>
    <cellStyle name="Normal 2 4 3 8 2 3" xfId="20385" xr:uid="{00000000-0005-0000-0000-00009A650000}"/>
    <cellStyle name="Normal 2 4 3 8 3" xfId="6743" xr:uid="{00000000-0005-0000-0000-00009B650000}"/>
    <cellStyle name="Normal 2 4 3 8 3 2" xfId="14889" xr:uid="{00000000-0005-0000-0000-00009C650000}"/>
    <cellStyle name="Normal 2 4 3 8 3 2 2" xfId="31185" xr:uid="{00000000-0005-0000-0000-00009D650000}"/>
    <cellStyle name="Normal 2 4 3 8 3 3" xfId="23039" xr:uid="{00000000-0005-0000-0000-00009E650000}"/>
    <cellStyle name="Normal 2 4 3 8 4" xfId="9590" xr:uid="{00000000-0005-0000-0000-00009F650000}"/>
    <cellStyle name="Normal 2 4 3 8 4 2" xfId="25886" xr:uid="{00000000-0005-0000-0000-0000A0650000}"/>
    <cellStyle name="Normal 2 4 3 8 5" xfId="17740" xr:uid="{00000000-0005-0000-0000-0000A1650000}"/>
    <cellStyle name="Normal 2 4 3 9" xfId="2871" xr:uid="{00000000-0005-0000-0000-0000A2650000}"/>
    <cellStyle name="Normal 2 4 3 9 2" xfId="11017" xr:uid="{00000000-0005-0000-0000-0000A3650000}"/>
    <cellStyle name="Normal 2 4 3 9 2 2" xfId="27313" xr:uid="{00000000-0005-0000-0000-0000A4650000}"/>
    <cellStyle name="Normal 2 4 3 9 3" xfId="19167" xr:uid="{00000000-0005-0000-0000-0000A5650000}"/>
    <cellStyle name="Normal 2 4 4" xfId="55" xr:uid="{00000000-0005-0000-0000-0000A6650000}"/>
    <cellStyle name="Normal 2 4 4 10" xfId="8202" xr:uid="{00000000-0005-0000-0000-0000A7650000}"/>
    <cellStyle name="Normal 2 4 4 10 2" xfId="24498" xr:uid="{00000000-0005-0000-0000-0000A8650000}"/>
    <cellStyle name="Normal 2 4 4 11" xfId="16352" xr:uid="{00000000-0005-0000-0000-0000A9650000}"/>
    <cellStyle name="Normal 2 4 4 2" xfId="145" xr:uid="{00000000-0005-0000-0000-0000AA650000}"/>
    <cellStyle name="Normal 2 4 4 2 2" xfId="489" xr:uid="{00000000-0005-0000-0000-0000AB650000}"/>
    <cellStyle name="Normal 2 4 4 2 2 2" xfId="1195" xr:uid="{00000000-0005-0000-0000-0000AC650000}"/>
    <cellStyle name="Normal 2 4 4 2 2 2 2" xfId="2605" xr:uid="{00000000-0005-0000-0000-0000AD650000}"/>
    <cellStyle name="Normal 2 4 4 2 2 2 2 2" xfId="5086" xr:uid="{00000000-0005-0000-0000-0000AE650000}"/>
    <cellStyle name="Normal 2 4 4 2 2 2 2 2 2" xfId="13232" xr:uid="{00000000-0005-0000-0000-0000AF650000}"/>
    <cellStyle name="Normal 2 4 4 2 2 2 2 2 2 2" xfId="29528" xr:uid="{00000000-0005-0000-0000-0000B0650000}"/>
    <cellStyle name="Normal 2 4 4 2 2 2 2 2 3" xfId="21382" xr:uid="{00000000-0005-0000-0000-0000B1650000}"/>
    <cellStyle name="Normal 2 4 4 2 2 2 2 3" xfId="7904" xr:uid="{00000000-0005-0000-0000-0000B2650000}"/>
    <cellStyle name="Normal 2 4 4 2 2 2 2 3 2" xfId="16050" xr:uid="{00000000-0005-0000-0000-0000B3650000}"/>
    <cellStyle name="Normal 2 4 4 2 2 2 2 3 2 2" xfId="32346" xr:uid="{00000000-0005-0000-0000-0000B4650000}"/>
    <cellStyle name="Normal 2 4 4 2 2 2 2 3 3" xfId="24200" xr:uid="{00000000-0005-0000-0000-0000B5650000}"/>
    <cellStyle name="Normal 2 4 4 2 2 2 2 4" xfId="10751" xr:uid="{00000000-0005-0000-0000-0000B6650000}"/>
    <cellStyle name="Normal 2 4 4 2 2 2 2 4 2" xfId="27047" xr:uid="{00000000-0005-0000-0000-0000B7650000}"/>
    <cellStyle name="Normal 2 4 4 2 2 2 2 5" xfId="18901" xr:uid="{00000000-0005-0000-0000-0000B8650000}"/>
    <cellStyle name="Normal 2 4 4 2 2 2 3" xfId="3868" xr:uid="{00000000-0005-0000-0000-0000B9650000}"/>
    <cellStyle name="Normal 2 4 4 2 2 2 3 2" xfId="12014" xr:uid="{00000000-0005-0000-0000-0000BA650000}"/>
    <cellStyle name="Normal 2 4 4 2 2 2 3 2 2" xfId="28310" xr:uid="{00000000-0005-0000-0000-0000BB650000}"/>
    <cellStyle name="Normal 2 4 4 2 2 2 3 3" xfId="20164" xr:uid="{00000000-0005-0000-0000-0000BC650000}"/>
    <cellStyle name="Normal 2 4 4 2 2 2 4" xfId="6494" xr:uid="{00000000-0005-0000-0000-0000BD650000}"/>
    <cellStyle name="Normal 2 4 4 2 2 2 4 2" xfId="14640" xr:uid="{00000000-0005-0000-0000-0000BE650000}"/>
    <cellStyle name="Normal 2 4 4 2 2 2 4 2 2" xfId="30936" xr:uid="{00000000-0005-0000-0000-0000BF650000}"/>
    <cellStyle name="Normal 2 4 4 2 2 2 4 3" xfId="22790" xr:uid="{00000000-0005-0000-0000-0000C0650000}"/>
    <cellStyle name="Normal 2 4 4 2 2 2 5" xfId="9341" xr:uid="{00000000-0005-0000-0000-0000C1650000}"/>
    <cellStyle name="Normal 2 4 4 2 2 2 5 2" xfId="25637" xr:uid="{00000000-0005-0000-0000-0000C2650000}"/>
    <cellStyle name="Normal 2 4 4 2 2 2 6" xfId="17491" xr:uid="{00000000-0005-0000-0000-0000C3650000}"/>
    <cellStyle name="Normal 2 4 4 2 2 3" xfId="1900" xr:uid="{00000000-0005-0000-0000-0000C4650000}"/>
    <cellStyle name="Normal 2 4 4 2 2 3 2" xfId="4477" xr:uid="{00000000-0005-0000-0000-0000C5650000}"/>
    <cellStyle name="Normal 2 4 4 2 2 3 2 2" xfId="12623" xr:uid="{00000000-0005-0000-0000-0000C6650000}"/>
    <cellStyle name="Normal 2 4 4 2 2 3 2 2 2" xfId="28919" xr:uid="{00000000-0005-0000-0000-0000C7650000}"/>
    <cellStyle name="Normal 2 4 4 2 2 3 2 3" xfId="20773" xr:uid="{00000000-0005-0000-0000-0000C8650000}"/>
    <cellStyle name="Normal 2 4 4 2 2 3 3" xfId="7199" xr:uid="{00000000-0005-0000-0000-0000C9650000}"/>
    <cellStyle name="Normal 2 4 4 2 2 3 3 2" xfId="15345" xr:uid="{00000000-0005-0000-0000-0000CA650000}"/>
    <cellStyle name="Normal 2 4 4 2 2 3 3 2 2" xfId="31641" xr:uid="{00000000-0005-0000-0000-0000CB650000}"/>
    <cellStyle name="Normal 2 4 4 2 2 3 3 3" xfId="23495" xr:uid="{00000000-0005-0000-0000-0000CC650000}"/>
    <cellStyle name="Normal 2 4 4 2 2 3 4" xfId="10046" xr:uid="{00000000-0005-0000-0000-0000CD650000}"/>
    <cellStyle name="Normal 2 4 4 2 2 3 4 2" xfId="26342" xr:uid="{00000000-0005-0000-0000-0000CE650000}"/>
    <cellStyle name="Normal 2 4 4 2 2 3 5" xfId="18196" xr:uid="{00000000-0005-0000-0000-0000CF650000}"/>
    <cellStyle name="Normal 2 4 4 2 2 4" xfId="3259" xr:uid="{00000000-0005-0000-0000-0000D0650000}"/>
    <cellStyle name="Normal 2 4 4 2 2 4 2" xfId="11405" xr:uid="{00000000-0005-0000-0000-0000D1650000}"/>
    <cellStyle name="Normal 2 4 4 2 2 4 2 2" xfId="27701" xr:uid="{00000000-0005-0000-0000-0000D2650000}"/>
    <cellStyle name="Normal 2 4 4 2 2 4 3" xfId="19555" xr:uid="{00000000-0005-0000-0000-0000D3650000}"/>
    <cellStyle name="Normal 2 4 4 2 2 5" xfId="5789" xr:uid="{00000000-0005-0000-0000-0000D4650000}"/>
    <cellStyle name="Normal 2 4 4 2 2 5 2" xfId="13935" xr:uid="{00000000-0005-0000-0000-0000D5650000}"/>
    <cellStyle name="Normal 2 4 4 2 2 5 2 2" xfId="30231" xr:uid="{00000000-0005-0000-0000-0000D6650000}"/>
    <cellStyle name="Normal 2 4 4 2 2 5 3" xfId="22085" xr:uid="{00000000-0005-0000-0000-0000D7650000}"/>
    <cellStyle name="Normal 2 4 4 2 2 6" xfId="8636" xr:uid="{00000000-0005-0000-0000-0000D8650000}"/>
    <cellStyle name="Normal 2 4 4 2 2 6 2" xfId="24932" xr:uid="{00000000-0005-0000-0000-0000D9650000}"/>
    <cellStyle name="Normal 2 4 4 2 2 7" xfId="16786" xr:uid="{00000000-0005-0000-0000-0000DA650000}"/>
    <cellStyle name="Normal 2 4 4 2 3" xfId="851" xr:uid="{00000000-0005-0000-0000-0000DB650000}"/>
    <cellStyle name="Normal 2 4 4 2 3 2" xfId="2261" xr:uid="{00000000-0005-0000-0000-0000DC650000}"/>
    <cellStyle name="Normal 2 4 4 2 3 2 2" xfId="4790" xr:uid="{00000000-0005-0000-0000-0000DD650000}"/>
    <cellStyle name="Normal 2 4 4 2 3 2 2 2" xfId="12936" xr:uid="{00000000-0005-0000-0000-0000DE650000}"/>
    <cellStyle name="Normal 2 4 4 2 3 2 2 2 2" xfId="29232" xr:uid="{00000000-0005-0000-0000-0000DF650000}"/>
    <cellStyle name="Normal 2 4 4 2 3 2 2 3" xfId="21086" xr:uid="{00000000-0005-0000-0000-0000E0650000}"/>
    <cellStyle name="Normal 2 4 4 2 3 2 3" xfId="7560" xr:uid="{00000000-0005-0000-0000-0000E1650000}"/>
    <cellStyle name="Normal 2 4 4 2 3 2 3 2" xfId="15706" xr:uid="{00000000-0005-0000-0000-0000E2650000}"/>
    <cellStyle name="Normal 2 4 4 2 3 2 3 2 2" xfId="32002" xr:uid="{00000000-0005-0000-0000-0000E3650000}"/>
    <cellStyle name="Normal 2 4 4 2 3 2 3 3" xfId="23856" xr:uid="{00000000-0005-0000-0000-0000E4650000}"/>
    <cellStyle name="Normal 2 4 4 2 3 2 4" xfId="10407" xr:uid="{00000000-0005-0000-0000-0000E5650000}"/>
    <cellStyle name="Normal 2 4 4 2 3 2 4 2" xfId="26703" xr:uid="{00000000-0005-0000-0000-0000E6650000}"/>
    <cellStyle name="Normal 2 4 4 2 3 2 5" xfId="18557" xr:uid="{00000000-0005-0000-0000-0000E7650000}"/>
    <cellStyle name="Normal 2 4 4 2 3 3" xfId="3572" xr:uid="{00000000-0005-0000-0000-0000E8650000}"/>
    <cellStyle name="Normal 2 4 4 2 3 3 2" xfId="11718" xr:uid="{00000000-0005-0000-0000-0000E9650000}"/>
    <cellStyle name="Normal 2 4 4 2 3 3 2 2" xfId="28014" xr:uid="{00000000-0005-0000-0000-0000EA650000}"/>
    <cellStyle name="Normal 2 4 4 2 3 3 3" xfId="19868" xr:uid="{00000000-0005-0000-0000-0000EB650000}"/>
    <cellStyle name="Normal 2 4 4 2 3 4" xfId="6150" xr:uid="{00000000-0005-0000-0000-0000EC650000}"/>
    <cellStyle name="Normal 2 4 4 2 3 4 2" xfId="14296" xr:uid="{00000000-0005-0000-0000-0000ED650000}"/>
    <cellStyle name="Normal 2 4 4 2 3 4 2 2" xfId="30592" xr:uid="{00000000-0005-0000-0000-0000EE650000}"/>
    <cellStyle name="Normal 2 4 4 2 3 4 3" xfId="22446" xr:uid="{00000000-0005-0000-0000-0000EF650000}"/>
    <cellStyle name="Normal 2 4 4 2 3 5" xfId="8997" xr:uid="{00000000-0005-0000-0000-0000F0650000}"/>
    <cellStyle name="Normal 2 4 4 2 3 5 2" xfId="25293" xr:uid="{00000000-0005-0000-0000-0000F1650000}"/>
    <cellStyle name="Normal 2 4 4 2 3 6" xfId="17147" xr:uid="{00000000-0005-0000-0000-0000F2650000}"/>
    <cellStyle name="Normal 2 4 4 2 4" xfId="1556" xr:uid="{00000000-0005-0000-0000-0000F3650000}"/>
    <cellStyle name="Normal 2 4 4 2 4 2" xfId="4181" xr:uid="{00000000-0005-0000-0000-0000F4650000}"/>
    <cellStyle name="Normal 2 4 4 2 4 2 2" xfId="12327" xr:uid="{00000000-0005-0000-0000-0000F5650000}"/>
    <cellStyle name="Normal 2 4 4 2 4 2 2 2" xfId="28623" xr:uid="{00000000-0005-0000-0000-0000F6650000}"/>
    <cellStyle name="Normal 2 4 4 2 4 2 3" xfId="20477" xr:uid="{00000000-0005-0000-0000-0000F7650000}"/>
    <cellStyle name="Normal 2 4 4 2 4 3" xfId="6855" xr:uid="{00000000-0005-0000-0000-0000F8650000}"/>
    <cellStyle name="Normal 2 4 4 2 4 3 2" xfId="15001" xr:uid="{00000000-0005-0000-0000-0000F9650000}"/>
    <cellStyle name="Normal 2 4 4 2 4 3 2 2" xfId="31297" xr:uid="{00000000-0005-0000-0000-0000FA650000}"/>
    <cellStyle name="Normal 2 4 4 2 4 3 3" xfId="23151" xr:uid="{00000000-0005-0000-0000-0000FB650000}"/>
    <cellStyle name="Normal 2 4 4 2 4 4" xfId="9702" xr:uid="{00000000-0005-0000-0000-0000FC650000}"/>
    <cellStyle name="Normal 2 4 4 2 4 4 2" xfId="25998" xr:uid="{00000000-0005-0000-0000-0000FD650000}"/>
    <cellStyle name="Normal 2 4 4 2 4 5" xfId="17852" xr:uid="{00000000-0005-0000-0000-0000FE650000}"/>
    <cellStyle name="Normal 2 4 4 2 5" xfId="2963" xr:uid="{00000000-0005-0000-0000-0000FF650000}"/>
    <cellStyle name="Normal 2 4 4 2 5 2" xfId="11109" xr:uid="{00000000-0005-0000-0000-000000660000}"/>
    <cellStyle name="Normal 2 4 4 2 5 2 2" xfId="27405" xr:uid="{00000000-0005-0000-0000-000001660000}"/>
    <cellStyle name="Normal 2 4 4 2 5 3" xfId="19259" xr:uid="{00000000-0005-0000-0000-000002660000}"/>
    <cellStyle name="Normal 2 4 4 2 6" xfId="5445" xr:uid="{00000000-0005-0000-0000-000003660000}"/>
    <cellStyle name="Normal 2 4 4 2 6 2" xfId="13591" xr:uid="{00000000-0005-0000-0000-000004660000}"/>
    <cellStyle name="Normal 2 4 4 2 6 2 2" xfId="29887" xr:uid="{00000000-0005-0000-0000-000005660000}"/>
    <cellStyle name="Normal 2 4 4 2 6 3" xfId="21741" xr:uid="{00000000-0005-0000-0000-000006660000}"/>
    <cellStyle name="Normal 2 4 4 2 7" xfId="8292" xr:uid="{00000000-0005-0000-0000-000007660000}"/>
    <cellStyle name="Normal 2 4 4 2 7 2" xfId="24588" xr:uid="{00000000-0005-0000-0000-000008660000}"/>
    <cellStyle name="Normal 2 4 4 2 8" xfId="16442" xr:uid="{00000000-0005-0000-0000-000009660000}"/>
    <cellStyle name="Normal 2 4 4 3" xfId="226" xr:uid="{00000000-0005-0000-0000-00000A660000}"/>
    <cellStyle name="Normal 2 4 4 3 2" xfId="570" xr:uid="{00000000-0005-0000-0000-00000B660000}"/>
    <cellStyle name="Normal 2 4 4 3 2 2" xfId="1276" xr:uid="{00000000-0005-0000-0000-00000C660000}"/>
    <cellStyle name="Normal 2 4 4 3 2 2 2" xfId="2686" xr:uid="{00000000-0005-0000-0000-00000D660000}"/>
    <cellStyle name="Normal 2 4 4 3 2 2 2 2" xfId="5160" xr:uid="{00000000-0005-0000-0000-00000E660000}"/>
    <cellStyle name="Normal 2 4 4 3 2 2 2 2 2" xfId="13306" xr:uid="{00000000-0005-0000-0000-00000F660000}"/>
    <cellStyle name="Normal 2 4 4 3 2 2 2 2 2 2" xfId="29602" xr:uid="{00000000-0005-0000-0000-000010660000}"/>
    <cellStyle name="Normal 2 4 4 3 2 2 2 2 3" xfId="21456" xr:uid="{00000000-0005-0000-0000-000011660000}"/>
    <cellStyle name="Normal 2 4 4 3 2 2 2 3" xfId="7985" xr:uid="{00000000-0005-0000-0000-000012660000}"/>
    <cellStyle name="Normal 2 4 4 3 2 2 2 3 2" xfId="16131" xr:uid="{00000000-0005-0000-0000-000013660000}"/>
    <cellStyle name="Normal 2 4 4 3 2 2 2 3 2 2" xfId="32427" xr:uid="{00000000-0005-0000-0000-000014660000}"/>
    <cellStyle name="Normal 2 4 4 3 2 2 2 3 3" xfId="24281" xr:uid="{00000000-0005-0000-0000-000015660000}"/>
    <cellStyle name="Normal 2 4 4 3 2 2 2 4" xfId="10832" xr:uid="{00000000-0005-0000-0000-000016660000}"/>
    <cellStyle name="Normal 2 4 4 3 2 2 2 4 2" xfId="27128" xr:uid="{00000000-0005-0000-0000-000017660000}"/>
    <cellStyle name="Normal 2 4 4 3 2 2 2 5" xfId="18982" xr:uid="{00000000-0005-0000-0000-000018660000}"/>
    <cellStyle name="Normal 2 4 4 3 2 2 3" xfId="3942" xr:uid="{00000000-0005-0000-0000-000019660000}"/>
    <cellStyle name="Normal 2 4 4 3 2 2 3 2" xfId="12088" xr:uid="{00000000-0005-0000-0000-00001A660000}"/>
    <cellStyle name="Normal 2 4 4 3 2 2 3 2 2" xfId="28384" xr:uid="{00000000-0005-0000-0000-00001B660000}"/>
    <cellStyle name="Normal 2 4 4 3 2 2 3 3" xfId="20238" xr:uid="{00000000-0005-0000-0000-00001C660000}"/>
    <cellStyle name="Normal 2 4 4 3 2 2 4" xfId="6575" xr:uid="{00000000-0005-0000-0000-00001D660000}"/>
    <cellStyle name="Normal 2 4 4 3 2 2 4 2" xfId="14721" xr:uid="{00000000-0005-0000-0000-00001E660000}"/>
    <cellStyle name="Normal 2 4 4 3 2 2 4 2 2" xfId="31017" xr:uid="{00000000-0005-0000-0000-00001F660000}"/>
    <cellStyle name="Normal 2 4 4 3 2 2 4 3" xfId="22871" xr:uid="{00000000-0005-0000-0000-000020660000}"/>
    <cellStyle name="Normal 2 4 4 3 2 2 5" xfId="9422" xr:uid="{00000000-0005-0000-0000-000021660000}"/>
    <cellStyle name="Normal 2 4 4 3 2 2 5 2" xfId="25718" xr:uid="{00000000-0005-0000-0000-000022660000}"/>
    <cellStyle name="Normal 2 4 4 3 2 2 6" xfId="17572" xr:uid="{00000000-0005-0000-0000-000023660000}"/>
    <cellStyle name="Normal 2 4 4 3 2 3" xfId="1981" xr:uid="{00000000-0005-0000-0000-000024660000}"/>
    <cellStyle name="Normal 2 4 4 3 2 3 2" xfId="4551" xr:uid="{00000000-0005-0000-0000-000025660000}"/>
    <cellStyle name="Normal 2 4 4 3 2 3 2 2" xfId="12697" xr:uid="{00000000-0005-0000-0000-000026660000}"/>
    <cellStyle name="Normal 2 4 4 3 2 3 2 2 2" xfId="28993" xr:uid="{00000000-0005-0000-0000-000027660000}"/>
    <cellStyle name="Normal 2 4 4 3 2 3 2 3" xfId="20847" xr:uid="{00000000-0005-0000-0000-000028660000}"/>
    <cellStyle name="Normal 2 4 4 3 2 3 3" xfId="7280" xr:uid="{00000000-0005-0000-0000-000029660000}"/>
    <cellStyle name="Normal 2 4 4 3 2 3 3 2" xfId="15426" xr:uid="{00000000-0005-0000-0000-00002A660000}"/>
    <cellStyle name="Normal 2 4 4 3 2 3 3 2 2" xfId="31722" xr:uid="{00000000-0005-0000-0000-00002B660000}"/>
    <cellStyle name="Normal 2 4 4 3 2 3 3 3" xfId="23576" xr:uid="{00000000-0005-0000-0000-00002C660000}"/>
    <cellStyle name="Normal 2 4 4 3 2 3 4" xfId="10127" xr:uid="{00000000-0005-0000-0000-00002D660000}"/>
    <cellStyle name="Normal 2 4 4 3 2 3 4 2" xfId="26423" xr:uid="{00000000-0005-0000-0000-00002E660000}"/>
    <cellStyle name="Normal 2 4 4 3 2 3 5" xfId="18277" xr:uid="{00000000-0005-0000-0000-00002F660000}"/>
    <cellStyle name="Normal 2 4 4 3 2 4" xfId="3333" xr:uid="{00000000-0005-0000-0000-000030660000}"/>
    <cellStyle name="Normal 2 4 4 3 2 4 2" xfId="11479" xr:uid="{00000000-0005-0000-0000-000031660000}"/>
    <cellStyle name="Normal 2 4 4 3 2 4 2 2" xfId="27775" xr:uid="{00000000-0005-0000-0000-000032660000}"/>
    <cellStyle name="Normal 2 4 4 3 2 4 3" xfId="19629" xr:uid="{00000000-0005-0000-0000-000033660000}"/>
    <cellStyle name="Normal 2 4 4 3 2 5" xfId="5870" xr:uid="{00000000-0005-0000-0000-000034660000}"/>
    <cellStyle name="Normal 2 4 4 3 2 5 2" xfId="14016" xr:uid="{00000000-0005-0000-0000-000035660000}"/>
    <cellStyle name="Normal 2 4 4 3 2 5 2 2" xfId="30312" xr:uid="{00000000-0005-0000-0000-000036660000}"/>
    <cellStyle name="Normal 2 4 4 3 2 5 3" xfId="22166" xr:uid="{00000000-0005-0000-0000-000037660000}"/>
    <cellStyle name="Normal 2 4 4 3 2 6" xfId="8717" xr:uid="{00000000-0005-0000-0000-000038660000}"/>
    <cellStyle name="Normal 2 4 4 3 2 6 2" xfId="25013" xr:uid="{00000000-0005-0000-0000-000039660000}"/>
    <cellStyle name="Normal 2 4 4 3 2 7" xfId="16867" xr:uid="{00000000-0005-0000-0000-00003A660000}"/>
    <cellStyle name="Normal 2 4 4 3 3" xfId="932" xr:uid="{00000000-0005-0000-0000-00003B660000}"/>
    <cellStyle name="Normal 2 4 4 3 3 2" xfId="2342" xr:uid="{00000000-0005-0000-0000-00003C660000}"/>
    <cellStyle name="Normal 2 4 4 3 3 2 2" xfId="4864" xr:uid="{00000000-0005-0000-0000-00003D660000}"/>
    <cellStyle name="Normal 2 4 4 3 3 2 2 2" xfId="13010" xr:uid="{00000000-0005-0000-0000-00003E660000}"/>
    <cellStyle name="Normal 2 4 4 3 3 2 2 2 2" xfId="29306" xr:uid="{00000000-0005-0000-0000-00003F660000}"/>
    <cellStyle name="Normal 2 4 4 3 3 2 2 3" xfId="21160" xr:uid="{00000000-0005-0000-0000-000040660000}"/>
    <cellStyle name="Normal 2 4 4 3 3 2 3" xfId="7641" xr:uid="{00000000-0005-0000-0000-000041660000}"/>
    <cellStyle name="Normal 2 4 4 3 3 2 3 2" xfId="15787" xr:uid="{00000000-0005-0000-0000-000042660000}"/>
    <cellStyle name="Normal 2 4 4 3 3 2 3 2 2" xfId="32083" xr:uid="{00000000-0005-0000-0000-000043660000}"/>
    <cellStyle name="Normal 2 4 4 3 3 2 3 3" xfId="23937" xr:uid="{00000000-0005-0000-0000-000044660000}"/>
    <cellStyle name="Normal 2 4 4 3 3 2 4" xfId="10488" xr:uid="{00000000-0005-0000-0000-000045660000}"/>
    <cellStyle name="Normal 2 4 4 3 3 2 4 2" xfId="26784" xr:uid="{00000000-0005-0000-0000-000046660000}"/>
    <cellStyle name="Normal 2 4 4 3 3 2 5" xfId="18638" xr:uid="{00000000-0005-0000-0000-000047660000}"/>
    <cellStyle name="Normal 2 4 4 3 3 3" xfId="3646" xr:uid="{00000000-0005-0000-0000-000048660000}"/>
    <cellStyle name="Normal 2 4 4 3 3 3 2" xfId="11792" xr:uid="{00000000-0005-0000-0000-000049660000}"/>
    <cellStyle name="Normal 2 4 4 3 3 3 2 2" xfId="28088" xr:uid="{00000000-0005-0000-0000-00004A660000}"/>
    <cellStyle name="Normal 2 4 4 3 3 3 3" xfId="19942" xr:uid="{00000000-0005-0000-0000-00004B660000}"/>
    <cellStyle name="Normal 2 4 4 3 3 4" xfId="6231" xr:uid="{00000000-0005-0000-0000-00004C660000}"/>
    <cellStyle name="Normal 2 4 4 3 3 4 2" xfId="14377" xr:uid="{00000000-0005-0000-0000-00004D660000}"/>
    <cellStyle name="Normal 2 4 4 3 3 4 2 2" xfId="30673" xr:uid="{00000000-0005-0000-0000-00004E660000}"/>
    <cellStyle name="Normal 2 4 4 3 3 4 3" xfId="22527" xr:uid="{00000000-0005-0000-0000-00004F660000}"/>
    <cellStyle name="Normal 2 4 4 3 3 5" xfId="9078" xr:uid="{00000000-0005-0000-0000-000050660000}"/>
    <cellStyle name="Normal 2 4 4 3 3 5 2" xfId="25374" xr:uid="{00000000-0005-0000-0000-000051660000}"/>
    <cellStyle name="Normal 2 4 4 3 3 6" xfId="17228" xr:uid="{00000000-0005-0000-0000-000052660000}"/>
    <cellStyle name="Normal 2 4 4 3 4" xfId="1637" xr:uid="{00000000-0005-0000-0000-000053660000}"/>
    <cellStyle name="Normal 2 4 4 3 4 2" xfId="4255" xr:uid="{00000000-0005-0000-0000-000054660000}"/>
    <cellStyle name="Normal 2 4 4 3 4 2 2" xfId="12401" xr:uid="{00000000-0005-0000-0000-000055660000}"/>
    <cellStyle name="Normal 2 4 4 3 4 2 2 2" xfId="28697" xr:uid="{00000000-0005-0000-0000-000056660000}"/>
    <cellStyle name="Normal 2 4 4 3 4 2 3" xfId="20551" xr:uid="{00000000-0005-0000-0000-000057660000}"/>
    <cellStyle name="Normal 2 4 4 3 4 3" xfId="6936" xr:uid="{00000000-0005-0000-0000-000058660000}"/>
    <cellStyle name="Normal 2 4 4 3 4 3 2" xfId="15082" xr:uid="{00000000-0005-0000-0000-000059660000}"/>
    <cellStyle name="Normal 2 4 4 3 4 3 2 2" xfId="31378" xr:uid="{00000000-0005-0000-0000-00005A660000}"/>
    <cellStyle name="Normal 2 4 4 3 4 3 3" xfId="23232" xr:uid="{00000000-0005-0000-0000-00005B660000}"/>
    <cellStyle name="Normal 2 4 4 3 4 4" xfId="9783" xr:uid="{00000000-0005-0000-0000-00005C660000}"/>
    <cellStyle name="Normal 2 4 4 3 4 4 2" xfId="26079" xr:uid="{00000000-0005-0000-0000-00005D660000}"/>
    <cellStyle name="Normal 2 4 4 3 4 5" xfId="17933" xr:uid="{00000000-0005-0000-0000-00005E660000}"/>
    <cellStyle name="Normal 2 4 4 3 5" xfId="3037" xr:uid="{00000000-0005-0000-0000-00005F660000}"/>
    <cellStyle name="Normal 2 4 4 3 5 2" xfId="11183" xr:uid="{00000000-0005-0000-0000-000060660000}"/>
    <cellStyle name="Normal 2 4 4 3 5 2 2" xfId="27479" xr:uid="{00000000-0005-0000-0000-000061660000}"/>
    <cellStyle name="Normal 2 4 4 3 5 3" xfId="19333" xr:uid="{00000000-0005-0000-0000-000062660000}"/>
    <cellStyle name="Normal 2 4 4 3 6" xfId="5526" xr:uid="{00000000-0005-0000-0000-000063660000}"/>
    <cellStyle name="Normal 2 4 4 3 6 2" xfId="13672" xr:uid="{00000000-0005-0000-0000-000064660000}"/>
    <cellStyle name="Normal 2 4 4 3 6 2 2" xfId="29968" xr:uid="{00000000-0005-0000-0000-000065660000}"/>
    <cellStyle name="Normal 2 4 4 3 6 3" xfId="21822" xr:uid="{00000000-0005-0000-0000-000066660000}"/>
    <cellStyle name="Normal 2 4 4 3 7" xfId="8373" xr:uid="{00000000-0005-0000-0000-000067660000}"/>
    <cellStyle name="Normal 2 4 4 3 7 2" xfId="24669" xr:uid="{00000000-0005-0000-0000-000068660000}"/>
    <cellStyle name="Normal 2 4 4 3 8" xfId="16523" xr:uid="{00000000-0005-0000-0000-000069660000}"/>
    <cellStyle name="Normal 2 4 4 4" xfId="309" xr:uid="{00000000-0005-0000-0000-00006A660000}"/>
    <cellStyle name="Normal 2 4 4 4 2" xfId="653" xr:uid="{00000000-0005-0000-0000-00006B660000}"/>
    <cellStyle name="Normal 2 4 4 4 2 2" xfId="1359" xr:uid="{00000000-0005-0000-0000-00006C660000}"/>
    <cellStyle name="Normal 2 4 4 4 2 2 2" xfId="2769" xr:uid="{00000000-0005-0000-0000-00006D660000}"/>
    <cellStyle name="Normal 2 4 4 4 2 2 2 2" xfId="5234" xr:uid="{00000000-0005-0000-0000-00006E660000}"/>
    <cellStyle name="Normal 2 4 4 4 2 2 2 2 2" xfId="13380" xr:uid="{00000000-0005-0000-0000-00006F660000}"/>
    <cellStyle name="Normal 2 4 4 4 2 2 2 2 2 2" xfId="29676" xr:uid="{00000000-0005-0000-0000-000070660000}"/>
    <cellStyle name="Normal 2 4 4 4 2 2 2 2 3" xfId="21530" xr:uid="{00000000-0005-0000-0000-000071660000}"/>
    <cellStyle name="Normal 2 4 4 4 2 2 2 3" xfId="8068" xr:uid="{00000000-0005-0000-0000-000072660000}"/>
    <cellStyle name="Normal 2 4 4 4 2 2 2 3 2" xfId="16214" xr:uid="{00000000-0005-0000-0000-000073660000}"/>
    <cellStyle name="Normal 2 4 4 4 2 2 2 3 2 2" xfId="32510" xr:uid="{00000000-0005-0000-0000-000074660000}"/>
    <cellStyle name="Normal 2 4 4 4 2 2 2 3 3" xfId="24364" xr:uid="{00000000-0005-0000-0000-000075660000}"/>
    <cellStyle name="Normal 2 4 4 4 2 2 2 4" xfId="10915" xr:uid="{00000000-0005-0000-0000-000076660000}"/>
    <cellStyle name="Normal 2 4 4 4 2 2 2 4 2" xfId="27211" xr:uid="{00000000-0005-0000-0000-000077660000}"/>
    <cellStyle name="Normal 2 4 4 4 2 2 2 5" xfId="19065" xr:uid="{00000000-0005-0000-0000-000078660000}"/>
    <cellStyle name="Normal 2 4 4 4 2 2 3" xfId="4016" xr:uid="{00000000-0005-0000-0000-000079660000}"/>
    <cellStyle name="Normal 2 4 4 4 2 2 3 2" xfId="12162" xr:uid="{00000000-0005-0000-0000-00007A660000}"/>
    <cellStyle name="Normal 2 4 4 4 2 2 3 2 2" xfId="28458" xr:uid="{00000000-0005-0000-0000-00007B660000}"/>
    <cellStyle name="Normal 2 4 4 4 2 2 3 3" xfId="20312" xr:uid="{00000000-0005-0000-0000-00007C660000}"/>
    <cellStyle name="Normal 2 4 4 4 2 2 4" xfId="6658" xr:uid="{00000000-0005-0000-0000-00007D660000}"/>
    <cellStyle name="Normal 2 4 4 4 2 2 4 2" xfId="14804" xr:uid="{00000000-0005-0000-0000-00007E660000}"/>
    <cellStyle name="Normal 2 4 4 4 2 2 4 2 2" xfId="31100" xr:uid="{00000000-0005-0000-0000-00007F660000}"/>
    <cellStyle name="Normal 2 4 4 4 2 2 4 3" xfId="22954" xr:uid="{00000000-0005-0000-0000-000080660000}"/>
    <cellStyle name="Normal 2 4 4 4 2 2 5" xfId="9505" xr:uid="{00000000-0005-0000-0000-000081660000}"/>
    <cellStyle name="Normal 2 4 4 4 2 2 5 2" xfId="25801" xr:uid="{00000000-0005-0000-0000-000082660000}"/>
    <cellStyle name="Normal 2 4 4 4 2 2 6" xfId="17655" xr:uid="{00000000-0005-0000-0000-000083660000}"/>
    <cellStyle name="Normal 2 4 4 4 2 3" xfId="2064" xr:uid="{00000000-0005-0000-0000-000084660000}"/>
    <cellStyle name="Normal 2 4 4 4 2 3 2" xfId="4625" xr:uid="{00000000-0005-0000-0000-000085660000}"/>
    <cellStyle name="Normal 2 4 4 4 2 3 2 2" xfId="12771" xr:uid="{00000000-0005-0000-0000-000086660000}"/>
    <cellStyle name="Normal 2 4 4 4 2 3 2 2 2" xfId="29067" xr:uid="{00000000-0005-0000-0000-000087660000}"/>
    <cellStyle name="Normal 2 4 4 4 2 3 2 3" xfId="20921" xr:uid="{00000000-0005-0000-0000-000088660000}"/>
    <cellStyle name="Normal 2 4 4 4 2 3 3" xfId="7363" xr:uid="{00000000-0005-0000-0000-000089660000}"/>
    <cellStyle name="Normal 2 4 4 4 2 3 3 2" xfId="15509" xr:uid="{00000000-0005-0000-0000-00008A660000}"/>
    <cellStyle name="Normal 2 4 4 4 2 3 3 2 2" xfId="31805" xr:uid="{00000000-0005-0000-0000-00008B660000}"/>
    <cellStyle name="Normal 2 4 4 4 2 3 3 3" xfId="23659" xr:uid="{00000000-0005-0000-0000-00008C660000}"/>
    <cellStyle name="Normal 2 4 4 4 2 3 4" xfId="10210" xr:uid="{00000000-0005-0000-0000-00008D660000}"/>
    <cellStyle name="Normal 2 4 4 4 2 3 4 2" xfId="26506" xr:uid="{00000000-0005-0000-0000-00008E660000}"/>
    <cellStyle name="Normal 2 4 4 4 2 3 5" xfId="18360" xr:uid="{00000000-0005-0000-0000-00008F660000}"/>
    <cellStyle name="Normal 2 4 4 4 2 4" xfId="3407" xr:uid="{00000000-0005-0000-0000-000090660000}"/>
    <cellStyle name="Normal 2 4 4 4 2 4 2" xfId="11553" xr:uid="{00000000-0005-0000-0000-000091660000}"/>
    <cellStyle name="Normal 2 4 4 4 2 4 2 2" xfId="27849" xr:uid="{00000000-0005-0000-0000-000092660000}"/>
    <cellStyle name="Normal 2 4 4 4 2 4 3" xfId="19703" xr:uid="{00000000-0005-0000-0000-000093660000}"/>
    <cellStyle name="Normal 2 4 4 4 2 5" xfId="5953" xr:uid="{00000000-0005-0000-0000-000094660000}"/>
    <cellStyle name="Normal 2 4 4 4 2 5 2" xfId="14099" xr:uid="{00000000-0005-0000-0000-000095660000}"/>
    <cellStyle name="Normal 2 4 4 4 2 5 2 2" xfId="30395" xr:uid="{00000000-0005-0000-0000-000096660000}"/>
    <cellStyle name="Normal 2 4 4 4 2 5 3" xfId="22249" xr:uid="{00000000-0005-0000-0000-000097660000}"/>
    <cellStyle name="Normal 2 4 4 4 2 6" xfId="8800" xr:uid="{00000000-0005-0000-0000-000098660000}"/>
    <cellStyle name="Normal 2 4 4 4 2 6 2" xfId="25096" xr:uid="{00000000-0005-0000-0000-000099660000}"/>
    <cellStyle name="Normal 2 4 4 4 2 7" xfId="16950" xr:uid="{00000000-0005-0000-0000-00009A660000}"/>
    <cellStyle name="Normal 2 4 4 4 3" xfId="1015" xr:uid="{00000000-0005-0000-0000-00009B660000}"/>
    <cellStyle name="Normal 2 4 4 4 3 2" xfId="2425" xr:uid="{00000000-0005-0000-0000-00009C660000}"/>
    <cellStyle name="Normal 2 4 4 4 3 2 2" xfId="4938" xr:uid="{00000000-0005-0000-0000-00009D660000}"/>
    <cellStyle name="Normal 2 4 4 4 3 2 2 2" xfId="13084" xr:uid="{00000000-0005-0000-0000-00009E660000}"/>
    <cellStyle name="Normal 2 4 4 4 3 2 2 2 2" xfId="29380" xr:uid="{00000000-0005-0000-0000-00009F660000}"/>
    <cellStyle name="Normal 2 4 4 4 3 2 2 3" xfId="21234" xr:uid="{00000000-0005-0000-0000-0000A0660000}"/>
    <cellStyle name="Normal 2 4 4 4 3 2 3" xfId="7724" xr:uid="{00000000-0005-0000-0000-0000A1660000}"/>
    <cellStyle name="Normal 2 4 4 4 3 2 3 2" xfId="15870" xr:uid="{00000000-0005-0000-0000-0000A2660000}"/>
    <cellStyle name="Normal 2 4 4 4 3 2 3 2 2" xfId="32166" xr:uid="{00000000-0005-0000-0000-0000A3660000}"/>
    <cellStyle name="Normal 2 4 4 4 3 2 3 3" xfId="24020" xr:uid="{00000000-0005-0000-0000-0000A4660000}"/>
    <cellStyle name="Normal 2 4 4 4 3 2 4" xfId="10571" xr:uid="{00000000-0005-0000-0000-0000A5660000}"/>
    <cellStyle name="Normal 2 4 4 4 3 2 4 2" xfId="26867" xr:uid="{00000000-0005-0000-0000-0000A6660000}"/>
    <cellStyle name="Normal 2 4 4 4 3 2 5" xfId="18721" xr:uid="{00000000-0005-0000-0000-0000A7660000}"/>
    <cellStyle name="Normal 2 4 4 4 3 3" xfId="3720" xr:uid="{00000000-0005-0000-0000-0000A8660000}"/>
    <cellStyle name="Normal 2 4 4 4 3 3 2" xfId="11866" xr:uid="{00000000-0005-0000-0000-0000A9660000}"/>
    <cellStyle name="Normal 2 4 4 4 3 3 2 2" xfId="28162" xr:uid="{00000000-0005-0000-0000-0000AA660000}"/>
    <cellStyle name="Normal 2 4 4 4 3 3 3" xfId="20016" xr:uid="{00000000-0005-0000-0000-0000AB660000}"/>
    <cellStyle name="Normal 2 4 4 4 3 4" xfId="6314" xr:uid="{00000000-0005-0000-0000-0000AC660000}"/>
    <cellStyle name="Normal 2 4 4 4 3 4 2" xfId="14460" xr:uid="{00000000-0005-0000-0000-0000AD660000}"/>
    <cellStyle name="Normal 2 4 4 4 3 4 2 2" xfId="30756" xr:uid="{00000000-0005-0000-0000-0000AE660000}"/>
    <cellStyle name="Normal 2 4 4 4 3 4 3" xfId="22610" xr:uid="{00000000-0005-0000-0000-0000AF660000}"/>
    <cellStyle name="Normal 2 4 4 4 3 5" xfId="9161" xr:uid="{00000000-0005-0000-0000-0000B0660000}"/>
    <cellStyle name="Normal 2 4 4 4 3 5 2" xfId="25457" xr:uid="{00000000-0005-0000-0000-0000B1660000}"/>
    <cellStyle name="Normal 2 4 4 4 3 6" xfId="17311" xr:uid="{00000000-0005-0000-0000-0000B2660000}"/>
    <cellStyle name="Normal 2 4 4 4 4" xfId="1720" xr:uid="{00000000-0005-0000-0000-0000B3660000}"/>
    <cellStyle name="Normal 2 4 4 4 4 2" xfId="4329" xr:uid="{00000000-0005-0000-0000-0000B4660000}"/>
    <cellStyle name="Normal 2 4 4 4 4 2 2" xfId="12475" xr:uid="{00000000-0005-0000-0000-0000B5660000}"/>
    <cellStyle name="Normal 2 4 4 4 4 2 2 2" xfId="28771" xr:uid="{00000000-0005-0000-0000-0000B6660000}"/>
    <cellStyle name="Normal 2 4 4 4 4 2 3" xfId="20625" xr:uid="{00000000-0005-0000-0000-0000B7660000}"/>
    <cellStyle name="Normal 2 4 4 4 4 3" xfId="7019" xr:uid="{00000000-0005-0000-0000-0000B8660000}"/>
    <cellStyle name="Normal 2 4 4 4 4 3 2" xfId="15165" xr:uid="{00000000-0005-0000-0000-0000B9660000}"/>
    <cellStyle name="Normal 2 4 4 4 4 3 2 2" xfId="31461" xr:uid="{00000000-0005-0000-0000-0000BA660000}"/>
    <cellStyle name="Normal 2 4 4 4 4 3 3" xfId="23315" xr:uid="{00000000-0005-0000-0000-0000BB660000}"/>
    <cellStyle name="Normal 2 4 4 4 4 4" xfId="9866" xr:uid="{00000000-0005-0000-0000-0000BC660000}"/>
    <cellStyle name="Normal 2 4 4 4 4 4 2" xfId="26162" xr:uid="{00000000-0005-0000-0000-0000BD660000}"/>
    <cellStyle name="Normal 2 4 4 4 4 5" xfId="18016" xr:uid="{00000000-0005-0000-0000-0000BE660000}"/>
    <cellStyle name="Normal 2 4 4 4 5" xfId="3111" xr:uid="{00000000-0005-0000-0000-0000BF660000}"/>
    <cellStyle name="Normal 2 4 4 4 5 2" xfId="11257" xr:uid="{00000000-0005-0000-0000-0000C0660000}"/>
    <cellStyle name="Normal 2 4 4 4 5 2 2" xfId="27553" xr:uid="{00000000-0005-0000-0000-0000C1660000}"/>
    <cellStyle name="Normal 2 4 4 4 5 3" xfId="19407" xr:uid="{00000000-0005-0000-0000-0000C2660000}"/>
    <cellStyle name="Normal 2 4 4 4 6" xfId="5609" xr:uid="{00000000-0005-0000-0000-0000C3660000}"/>
    <cellStyle name="Normal 2 4 4 4 6 2" xfId="13755" xr:uid="{00000000-0005-0000-0000-0000C4660000}"/>
    <cellStyle name="Normal 2 4 4 4 6 2 2" xfId="30051" xr:uid="{00000000-0005-0000-0000-0000C5660000}"/>
    <cellStyle name="Normal 2 4 4 4 6 3" xfId="21905" xr:uid="{00000000-0005-0000-0000-0000C6660000}"/>
    <cellStyle name="Normal 2 4 4 4 7" xfId="8456" xr:uid="{00000000-0005-0000-0000-0000C7660000}"/>
    <cellStyle name="Normal 2 4 4 4 7 2" xfId="24752" xr:uid="{00000000-0005-0000-0000-0000C8660000}"/>
    <cellStyle name="Normal 2 4 4 4 8" xfId="16606" xr:uid="{00000000-0005-0000-0000-0000C9660000}"/>
    <cellStyle name="Normal 2 4 4 5" xfId="399" xr:uid="{00000000-0005-0000-0000-0000CA660000}"/>
    <cellStyle name="Normal 2 4 4 5 2" xfId="1105" xr:uid="{00000000-0005-0000-0000-0000CB660000}"/>
    <cellStyle name="Normal 2 4 4 5 2 2" xfId="2515" xr:uid="{00000000-0005-0000-0000-0000CC660000}"/>
    <cellStyle name="Normal 2 4 4 5 2 2 2" xfId="5012" xr:uid="{00000000-0005-0000-0000-0000CD660000}"/>
    <cellStyle name="Normal 2 4 4 5 2 2 2 2" xfId="13158" xr:uid="{00000000-0005-0000-0000-0000CE660000}"/>
    <cellStyle name="Normal 2 4 4 5 2 2 2 2 2" xfId="29454" xr:uid="{00000000-0005-0000-0000-0000CF660000}"/>
    <cellStyle name="Normal 2 4 4 5 2 2 2 3" xfId="21308" xr:uid="{00000000-0005-0000-0000-0000D0660000}"/>
    <cellStyle name="Normal 2 4 4 5 2 2 3" xfId="7814" xr:uid="{00000000-0005-0000-0000-0000D1660000}"/>
    <cellStyle name="Normal 2 4 4 5 2 2 3 2" xfId="15960" xr:uid="{00000000-0005-0000-0000-0000D2660000}"/>
    <cellStyle name="Normal 2 4 4 5 2 2 3 2 2" xfId="32256" xr:uid="{00000000-0005-0000-0000-0000D3660000}"/>
    <cellStyle name="Normal 2 4 4 5 2 2 3 3" xfId="24110" xr:uid="{00000000-0005-0000-0000-0000D4660000}"/>
    <cellStyle name="Normal 2 4 4 5 2 2 4" xfId="10661" xr:uid="{00000000-0005-0000-0000-0000D5660000}"/>
    <cellStyle name="Normal 2 4 4 5 2 2 4 2" xfId="26957" xr:uid="{00000000-0005-0000-0000-0000D6660000}"/>
    <cellStyle name="Normal 2 4 4 5 2 2 5" xfId="18811" xr:uid="{00000000-0005-0000-0000-0000D7660000}"/>
    <cellStyle name="Normal 2 4 4 5 2 3" xfId="3794" xr:uid="{00000000-0005-0000-0000-0000D8660000}"/>
    <cellStyle name="Normal 2 4 4 5 2 3 2" xfId="11940" xr:uid="{00000000-0005-0000-0000-0000D9660000}"/>
    <cellStyle name="Normal 2 4 4 5 2 3 2 2" xfId="28236" xr:uid="{00000000-0005-0000-0000-0000DA660000}"/>
    <cellStyle name="Normal 2 4 4 5 2 3 3" xfId="20090" xr:uid="{00000000-0005-0000-0000-0000DB660000}"/>
    <cellStyle name="Normal 2 4 4 5 2 4" xfId="6404" xr:uid="{00000000-0005-0000-0000-0000DC660000}"/>
    <cellStyle name="Normal 2 4 4 5 2 4 2" xfId="14550" xr:uid="{00000000-0005-0000-0000-0000DD660000}"/>
    <cellStyle name="Normal 2 4 4 5 2 4 2 2" xfId="30846" xr:uid="{00000000-0005-0000-0000-0000DE660000}"/>
    <cellStyle name="Normal 2 4 4 5 2 4 3" xfId="22700" xr:uid="{00000000-0005-0000-0000-0000DF660000}"/>
    <cellStyle name="Normal 2 4 4 5 2 5" xfId="9251" xr:uid="{00000000-0005-0000-0000-0000E0660000}"/>
    <cellStyle name="Normal 2 4 4 5 2 5 2" xfId="25547" xr:uid="{00000000-0005-0000-0000-0000E1660000}"/>
    <cellStyle name="Normal 2 4 4 5 2 6" xfId="17401" xr:uid="{00000000-0005-0000-0000-0000E2660000}"/>
    <cellStyle name="Normal 2 4 4 5 3" xfId="1810" xr:uid="{00000000-0005-0000-0000-0000E3660000}"/>
    <cellStyle name="Normal 2 4 4 5 3 2" xfId="4403" xr:uid="{00000000-0005-0000-0000-0000E4660000}"/>
    <cellStyle name="Normal 2 4 4 5 3 2 2" xfId="12549" xr:uid="{00000000-0005-0000-0000-0000E5660000}"/>
    <cellStyle name="Normal 2 4 4 5 3 2 2 2" xfId="28845" xr:uid="{00000000-0005-0000-0000-0000E6660000}"/>
    <cellStyle name="Normal 2 4 4 5 3 2 3" xfId="20699" xr:uid="{00000000-0005-0000-0000-0000E7660000}"/>
    <cellStyle name="Normal 2 4 4 5 3 3" xfId="7109" xr:uid="{00000000-0005-0000-0000-0000E8660000}"/>
    <cellStyle name="Normal 2 4 4 5 3 3 2" xfId="15255" xr:uid="{00000000-0005-0000-0000-0000E9660000}"/>
    <cellStyle name="Normal 2 4 4 5 3 3 2 2" xfId="31551" xr:uid="{00000000-0005-0000-0000-0000EA660000}"/>
    <cellStyle name="Normal 2 4 4 5 3 3 3" xfId="23405" xr:uid="{00000000-0005-0000-0000-0000EB660000}"/>
    <cellStyle name="Normal 2 4 4 5 3 4" xfId="9956" xr:uid="{00000000-0005-0000-0000-0000EC660000}"/>
    <cellStyle name="Normal 2 4 4 5 3 4 2" xfId="26252" xr:uid="{00000000-0005-0000-0000-0000ED660000}"/>
    <cellStyle name="Normal 2 4 4 5 3 5" xfId="18106" xr:uid="{00000000-0005-0000-0000-0000EE660000}"/>
    <cellStyle name="Normal 2 4 4 5 4" xfId="3185" xr:uid="{00000000-0005-0000-0000-0000EF660000}"/>
    <cellStyle name="Normal 2 4 4 5 4 2" xfId="11331" xr:uid="{00000000-0005-0000-0000-0000F0660000}"/>
    <cellStyle name="Normal 2 4 4 5 4 2 2" xfId="27627" xr:uid="{00000000-0005-0000-0000-0000F1660000}"/>
    <cellStyle name="Normal 2 4 4 5 4 3" xfId="19481" xr:uid="{00000000-0005-0000-0000-0000F2660000}"/>
    <cellStyle name="Normal 2 4 4 5 5" xfId="5699" xr:uid="{00000000-0005-0000-0000-0000F3660000}"/>
    <cellStyle name="Normal 2 4 4 5 5 2" xfId="13845" xr:uid="{00000000-0005-0000-0000-0000F4660000}"/>
    <cellStyle name="Normal 2 4 4 5 5 2 2" xfId="30141" xr:uid="{00000000-0005-0000-0000-0000F5660000}"/>
    <cellStyle name="Normal 2 4 4 5 5 3" xfId="21995" xr:uid="{00000000-0005-0000-0000-0000F6660000}"/>
    <cellStyle name="Normal 2 4 4 5 6" xfId="8546" xr:uid="{00000000-0005-0000-0000-0000F7660000}"/>
    <cellStyle name="Normal 2 4 4 5 6 2" xfId="24842" xr:uid="{00000000-0005-0000-0000-0000F8660000}"/>
    <cellStyle name="Normal 2 4 4 5 7" xfId="16696" xr:uid="{00000000-0005-0000-0000-0000F9660000}"/>
    <cellStyle name="Normal 2 4 4 6" xfId="761" xr:uid="{00000000-0005-0000-0000-0000FA660000}"/>
    <cellStyle name="Normal 2 4 4 6 2" xfId="2171" xr:uid="{00000000-0005-0000-0000-0000FB660000}"/>
    <cellStyle name="Normal 2 4 4 6 2 2" xfId="4716" xr:uid="{00000000-0005-0000-0000-0000FC660000}"/>
    <cellStyle name="Normal 2 4 4 6 2 2 2" xfId="12862" xr:uid="{00000000-0005-0000-0000-0000FD660000}"/>
    <cellStyle name="Normal 2 4 4 6 2 2 2 2" xfId="29158" xr:uid="{00000000-0005-0000-0000-0000FE660000}"/>
    <cellStyle name="Normal 2 4 4 6 2 2 3" xfId="21012" xr:uid="{00000000-0005-0000-0000-0000FF660000}"/>
    <cellStyle name="Normal 2 4 4 6 2 3" xfId="7470" xr:uid="{00000000-0005-0000-0000-000000670000}"/>
    <cellStyle name="Normal 2 4 4 6 2 3 2" xfId="15616" xr:uid="{00000000-0005-0000-0000-000001670000}"/>
    <cellStyle name="Normal 2 4 4 6 2 3 2 2" xfId="31912" xr:uid="{00000000-0005-0000-0000-000002670000}"/>
    <cellStyle name="Normal 2 4 4 6 2 3 3" xfId="23766" xr:uid="{00000000-0005-0000-0000-000003670000}"/>
    <cellStyle name="Normal 2 4 4 6 2 4" xfId="10317" xr:uid="{00000000-0005-0000-0000-000004670000}"/>
    <cellStyle name="Normal 2 4 4 6 2 4 2" xfId="26613" xr:uid="{00000000-0005-0000-0000-000005670000}"/>
    <cellStyle name="Normal 2 4 4 6 2 5" xfId="18467" xr:uid="{00000000-0005-0000-0000-000006670000}"/>
    <cellStyle name="Normal 2 4 4 6 3" xfId="3498" xr:uid="{00000000-0005-0000-0000-000007670000}"/>
    <cellStyle name="Normal 2 4 4 6 3 2" xfId="11644" xr:uid="{00000000-0005-0000-0000-000008670000}"/>
    <cellStyle name="Normal 2 4 4 6 3 2 2" xfId="27940" xr:uid="{00000000-0005-0000-0000-000009670000}"/>
    <cellStyle name="Normal 2 4 4 6 3 3" xfId="19794" xr:uid="{00000000-0005-0000-0000-00000A670000}"/>
    <cellStyle name="Normal 2 4 4 6 4" xfId="6060" xr:uid="{00000000-0005-0000-0000-00000B670000}"/>
    <cellStyle name="Normal 2 4 4 6 4 2" xfId="14206" xr:uid="{00000000-0005-0000-0000-00000C670000}"/>
    <cellStyle name="Normal 2 4 4 6 4 2 2" xfId="30502" xr:uid="{00000000-0005-0000-0000-00000D670000}"/>
    <cellStyle name="Normal 2 4 4 6 4 3" xfId="22356" xr:uid="{00000000-0005-0000-0000-00000E670000}"/>
    <cellStyle name="Normal 2 4 4 6 5" xfId="8907" xr:uid="{00000000-0005-0000-0000-00000F670000}"/>
    <cellStyle name="Normal 2 4 4 6 5 2" xfId="25203" xr:uid="{00000000-0005-0000-0000-000010670000}"/>
    <cellStyle name="Normal 2 4 4 6 6" xfId="17057" xr:uid="{00000000-0005-0000-0000-000011670000}"/>
    <cellStyle name="Normal 2 4 4 7" xfId="1466" xr:uid="{00000000-0005-0000-0000-000012670000}"/>
    <cellStyle name="Normal 2 4 4 7 2" xfId="4107" xr:uid="{00000000-0005-0000-0000-000013670000}"/>
    <cellStyle name="Normal 2 4 4 7 2 2" xfId="12253" xr:uid="{00000000-0005-0000-0000-000014670000}"/>
    <cellStyle name="Normal 2 4 4 7 2 2 2" xfId="28549" xr:uid="{00000000-0005-0000-0000-000015670000}"/>
    <cellStyle name="Normal 2 4 4 7 2 3" xfId="20403" xr:uid="{00000000-0005-0000-0000-000016670000}"/>
    <cellStyle name="Normal 2 4 4 7 3" xfId="6765" xr:uid="{00000000-0005-0000-0000-000017670000}"/>
    <cellStyle name="Normal 2 4 4 7 3 2" xfId="14911" xr:uid="{00000000-0005-0000-0000-000018670000}"/>
    <cellStyle name="Normal 2 4 4 7 3 2 2" xfId="31207" xr:uid="{00000000-0005-0000-0000-000019670000}"/>
    <cellStyle name="Normal 2 4 4 7 3 3" xfId="23061" xr:uid="{00000000-0005-0000-0000-00001A670000}"/>
    <cellStyle name="Normal 2 4 4 7 4" xfId="9612" xr:uid="{00000000-0005-0000-0000-00001B670000}"/>
    <cellStyle name="Normal 2 4 4 7 4 2" xfId="25908" xr:uid="{00000000-0005-0000-0000-00001C670000}"/>
    <cellStyle name="Normal 2 4 4 7 5" xfId="17762" xr:uid="{00000000-0005-0000-0000-00001D670000}"/>
    <cellStyle name="Normal 2 4 4 8" xfId="2889" xr:uid="{00000000-0005-0000-0000-00001E670000}"/>
    <cellStyle name="Normal 2 4 4 8 2" xfId="11035" xr:uid="{00000000-0005-0000-0000-00001F670000}"/>
    <cellStyle name="Normal 2 4 4 8 2 2" xfId="27331" xr:uid="{00000000-0005-0000-0000-000020670000}"/>
    <cellStyle name="Normal 2 4 4 8 3" xfId="19185" xr:uid="{00000000-0005-0000-0000-000021670000}"/>
    <cellStyle name="Normal 2 4 4 9" xfId="5355" xr:uid="{00000000-0005-0000-0000-000022670000}"/>
    <cellStyle name="Normal 2 4 4 9 2" xfId="13501" xr:uid="{00000000-0005-0000-0000-000023670000}"/>
    <cellStyle name="Normal 2 4 4 9 2 2" xfId="29797" xr:uid="{00000000-0005-0000-0000-000024670000}"/>
    <cellStyle name="Normal 2 4 4 9 3" xfId="21651" xr:uid="{00000000-0005-0000-0000-000025670000}"/>
    <cellStyle name="Normal 2 4 5" xfId="101" xr:uid="{00000000-0005-0000-0000-000026670000}"/>
    <cellStyle name="Normal 2 4 5 2" xfId="445" xr:uid="{00000000-0005-0000-0000-000027670000}"/>
    <cellStyle name="Normal 2 4 5 2 2" xfId="1151" xr:uid="{00000000-0005-0000-0000-000028670000}"/>
    <cellStyle name="Normal 2 4 5 2 2 2" xfId="2561" xr:uid="{00000000-0005-0000-0000-000029670000}"/>
    <cellStyle name="Normal 2 4 5 2 2 2 2" xfId="5050" xr:uid="{00000000-0005-0000-0000-00002A670000}"/>
    <cellStyle name="Normal 2 4 5 2 2 2 2 2" xfId="13196" xr:uid="{00000000-0005-0000-0000-00002B670000}"/>
    <cellStyle name="Normal 2 4 5 2 2 2 2 2 2" xfId="29492" xr:uid="{00000000-0005-0000-0000-00002C670000}"/>
    <cellStyle name="Normal 2 4 5 2 2 2 2 3" xfId="21346" xr:uid="{00000000-0005-0000-0000-00002D670000}"/>
    <cellStyle name="Normal 2 4 5 2 2 2 3" xfId="7860" xr:uid="{00000000-0005-0000-0000-00002E670000}"/>
    <cellStyle name="Normal 2 4 5 2 2 2 3 2" xfId="16006" xr:uid="{00000000-0005-0000-0000-00002F670000}"/>
    <cellStyle name="Normal 2 4 5 2 2 2 3 2 2" xfId="32302" xr:uid="{00000000-0005-0000-0000-000030670000}"/>
    <cellStyle name="Normal 2 4 5 2 2 2 3 3" xfId="24156" xr:uid="{00000000-0005-0000-0000-000031670000}"/>
    <cellStyle name="Normal 2 4 5 2 2 2 4" xfId="10707" xr:uid="{00000000-0005-0000-0000-000032670000}"/>
    <cellStyle name="Normal 2 4 5 2 2 2 4 2" xfId="27003" xr:uid="{00000000-0005-0000-0000-000033670000}"/>
    <cellStyle name="Normal 2 4 5 2 2 2 5" xfId="18857" xr:uid="{00000000-0005-0000-0000-000034670000}"/>
    <cellStyle name="Normal 2 4 5 2 2 3" xfId="3832" xr:uid="{00000000-0005-0000-0000-000035670000}"/>
    <cellStyle name="Normal 2 4 5 2 2 3 2" xfId="11978" xr:uid="{00000000-0005-0000-0000-000036670000}"/>
    <cellStyle name="Normal 2 4 5 2 2 3 2 2" xfId="28274" xr:uid="{00000000-0005-0000-0000-000037670000}"/>
    <cellStyle name="Normal 2 4 5 2 2 3 3" xfId="20128" xr:uid="{00000000-0005-0000-0000-000038670000}"/>
    <cellStyle name="Normal 2 4 5 2 2 4" xfId="6450" xr:uid="{00000000-0005-0000-0000-000039670000}"/>
    <cellStyle name="Normal 2 4 5 2 2 4 2" xfId="14596" xr:uid="{00000000-0005-0000-0000-00003A670000}"/>
    <cellStyle name="Normal 2 4 5 2 2 4 2 2" xfId="30892" xr:uid="{00000000-0005-0000-0000-00003B670000}"/>
    <cellStyle name="Normal 2 4 5 2 2 4 3" xfId="22746" xr:uid="{00000000-0005-0000-0000-00003C670000}"/>
    <cellStyle name="Normal 2 4 5 2 2 5" xfId="9297" xr:uid="{00000000-0005-0000-0000-00003D670000}"/>
    <cellStyle name="Normal 2 4 5 2 2 5 2" xfId="25593" xr:uid="{00000000-0005-0000-0000-00003E670000}"/>
    <cellStyle name="Normal 2 4 5 2 2 6" xfId="17447" xr:uid="{00000000-0005-0000-0000-00003F670000}"/>
    <cellStyle name="Normal 2 4 5 2 3" xfId="1856" xr:uid="{00000000-0005-0000-0000-000040670000}"/>
    <cellStyle name="Normal 2 4 5 2 3 2" xfId="4441" xr:uid="{00000000-0005-0000-0000-000041670000}"/>
    <cellStyle name="Normal 2 4 5 2 3 2 2" xfId="12587" xr:uid="{00000000-0005-0000-0000-000042670000}"/>
    <cellStyle name="Normal 2 4 5 2 3 2 2 2" xfId="28883" xr:uid="{00000000-0005-0000-0000-000043670000}"/>
    <cellStyle name="Normal 2 4 5 2 3 2 3" xfId="20737" xr:uid="{00000000-0005-0000-0000-000044670000}"/>
    <cellStyle name="Normal 2 4 5 2 3 3" xfId="7155" xr:uid="{00000000-0005-0000-0000-000045670000}"/>
    <cellStyle name="Normal 2 4 5 2 3 3 2" xfId="15301" xr:uid="{00000000-0005-0000-0000-000046670000}"/>
    <cellStyle name="Normal 2 4 5 2 3 3 2 2" xfId="31597" xr:uid="{00000000-0005-0000-0000-000047670000}"/>
    <cellStyle name="Normal 2 4 5 2 3 3 3" xfId="23451" xr:uid="{00000000-0005-0000-0000-000048670000}"/>
    <cellStyle name="Normal 2 4 5 2 3 4" xfId="10002" xr:uid="{00000000-0005-0000-0000-000049670000}"/>
    <cellStyle name="Normal 2 4 5 2 3 4 2" xfId="26298" xr:uid="{00000000-0005-0000-0000-00004A670000}"/>
    <cellStyle name="Normal 2 4 5 2 3 5" xfId="18152" xr:uid="{00000000-0005-0000-0000-00004B670000}"/>
    <cellStyle name="Normal 2 4 5 2 4" xfId="3223" xr:uid="{00000000-0005-0000-0000-00004C670000}"/>
    <cellStyle name="Normal 2 4 5 2 4 2" xfId="11369" xr:uid="{00000000-0005-0000-0000-00004D670000}"/>
    <cellStyle name="Normal 2 4 5 2 4 2 2" xfId="27665" xr:uid="{00000000-0005-0000-0000-00004E670000}"/>
    <cellStyle name="Normal 2 4 5 2 4 3" xfId="19519" xr:uid="{00000000-0005-0000-0000-00004F670000}"/>
    <cellStyle name="Normal 2 4 5 2 5" xfId="5745" xr:uid="{00000000-0005-0000-0000-000050670000}"/>
    <cellStyle name="Normal 2 4 5 2 5 2" xfId="13891" xr:uid="{00000000-0005-0000-0000-000051670000}"/>
    <cellStyle name="Normal 2 4 5 2 5 2 2" xfId="30187" xr:uid="{00000000-0005-0000-0000-000052670000}"/>
    <cellStyle name="Normal 2 4 5 2 5 3" xfId="22041" xr:uid="{00000000-0005-0000-0000-000053670000}"/>
    <cellStyle name="Normal 2 4 5 2 6" xfId="8592" xr:uid="{00000000-0005-0000-0000-000054670000}"/>
    <cellStyle name="Normal 2 4 5 2 6 2" xfId="24888" xr:uid="{00000000-0005-0000-0000-000055670000}"/>
    <cellStyle name="Normal 2 4 5 2 7" xfId="16742" xr:uid="{00000000-0005-0000-0000-000056670000}"/>
    <cellStyle name="Normal 2 4 5 3" xfId="807" xr:uid="{00000000-0005-0000-0000-000057670000}"/>
    <cellStyle name="Normal 2 4 5 3 2" xfId="2217" xr:uid="{00000000-0005-0000-0000-000058670000}"/>
    <cellStyle name="Normal 2 4 5 3 2 2" xfId="4754" xr:uid="{00000000-0005-0000-0000-000059670000}"/>
    <cellStyle name="Normal 2 4 5 3 2 2 2" xfId="12900" xr:uid="{00000000-0005-0000-0000-00005A670000}"/>
    <cellStyle name="Normal 2 4 5 3 2 2 2 2" xfId="29196" xr:uid="{00000000-0005-0000-0000-00005B670000}"/>
    <cellStyle name="Normal 2 4 5 3 2 2 3" xfId="21050" xr:uid="{00000000-0005-0000-0000-00005C670000}"/>
    <cellStyle name="Normal 2 4 5 3 2 3" xfId="7516" xr:uid="{00000000-0005-0000-0000-00005D670000}"/>
    <cellStyle name="Normal 2 4 5 3 2 3 2" xfId="15662" xr:uid="{00000000-0005-0000-0000-00005E670000}"/>
    <cellStyle name="Normal 2 4 5 3 2 3 2 2" xfId="31958" xr:uid="{00000000-0005-0000-0000-00005F670000}"/>
    <cellStyle name="Normal 2 4 5 3 2 3 3" xfId="23812" xr:uid="{00000000-0005-0000-0000-000060670000}"/>
    <cellStyle name="Normal 2 4 5 3 2 4" xfId="10363" xr:uid="{00000000-0005-0000-0000-000061670000}"/>
    <cellStyle name="Normal 2 4 5 3 2 4 2" xfId="26659" xr:uid="{00000000-0005-0000-0000-000062670000}"/>
    <cellStyle name="Normal 2 4 5 3 2 5" xfId="18513" xr:uid="{00000000-0005-0000-0000-000063670000}"/>
    <cellStyle name="Normal 2 4 5 3 3" xfId="3536" xr:uid="{00000000-0005-0000-0000-000064670000}"/>
    <cellStyle name="Normal 2 4 5 3 3 2" xfId="11682" xr:uid="{00000000-0005-0000-0000-000065670000}"/>
    <cellStyle name="Normal 2 4 5 3 3 2 2" xfId="27978" xr:uid="{00000000-0005-0000-0000-000066670000}"/>
    <cellStyle name="Normal 2 4 5 3 3 3" xfId="19832" xr:uid="{00000000-0005-0000-0000-000067670000}"/>
    <cellStyle name="Normal 2 4 5 3 4" xfId="6106" xr:uid="{00000000-0005-0000-0000-000068670000}"/>
    <cellStyle name="Normal 2 4 5 3 4 2" xfId="14252" xr:uid="{00000000-0005-0000-0000-000069670000}"/>
    <cellStyle name="Normal 2 4 5 3 4 2 2" xfId="30548" xr:uid="{00000000-0005-0000-0000-00006A670000}"/>
    <cellStyle name="Normal 2 4 5 3 4 3" xfId="22402" xr:uid="{00000000-0005-0000-0000-00006B670000}"/>
    <cellStyle name="Normal 2 4 5 3 5" xfId="8953" xr:uid="{00000000-0005-0000-0000-00006C670000}"/>
    <cellStyle name="Normal 2 4 5 3 5 2" xfId="25249" xr:uid="{00000000-0005-0000-0000-00006D670000}"/>
    <cellStyle name="Normal 2 4 5 3 6" xfId="17103" xr:uid="{00000000-0005-0000-0000-00006E670000}"/>
    <cellStyle name="Normal 2 4 5 4" xfId="1512" xr:uid="{00000000-0005-0000-0000-00006F670000}"/>
    <cellStyle name="Normal 2 4 5 4 2" xfId="4145" xr:uid="{00000000-0005-0000-0000-000070670000}"/>
    <cellStyle name="Normal 2 4 5 4 2 2" xfId="12291" xr:uid="{00000000-0005-0000-0000-000071670000}"/>
    <cellStyle name="Normal 2 4 5 4 2 2 2" xfId="28587" xr:uid="{00000000-0005-0000-0000-000072670000}"/>
    <cellStyle name="Normal 2 4 5 4 2 3" xfId="20441" xr:uid="{00000000-0005-0000-0000-000073670000}"/>
    <cellStyle name="Normal 2 4 5 4 3" xfId="6811" xr:uid="{00000000-0005-0000-0000-000074670000}"/>
    <cellStyle name="Normal 2 4 5 4 3 2" xfId="14957" xr:uid="{00000000-0005-0000-0000-000075670000}"/>
    <cellStyle name="Normal 2 4 5 4 3 2 2" xfId="31253" xr:uid="{00000000-0005-0000-0000-000076670000}"/>
    <cellStyle name="Normal 2 4 5 4 3 3" xfId="23107" xr:uid="{00000000-0005-0000-0000-000077670000}"/>
    <cellStyle name="Normal 2 4 5 4 4" xfId="9658" xr:uid="{00000000-0005-0000-0000-000078670000}"/>
    <cellStyle name="Normal 2 4 5 4 4 2" xfId="25954" xr:uid="{00000000-0005-0000-0000-000079670000}"/>
    <cellStyle name="Normal 2 4 5 4 5" xfId="17808" xr:uid="{00000000-0005-0000-0000-00007A670000}"/>
    <cellStyle name="Normal 2 4 5 5" xfId="2927" xr:uid="{00000000-0005-0000-0000-00007B670000}"/>
    <cellStyle name="Normal 2 4 5 5 2" xfId="11073" xr:uid="{00000000-0005-0000-0000-00007C670000}"/>
    <cellStyle name="Normal 2 4 5 5 2 2" xfId="27369" xr:uid="{00000000-0005-0000-0000-00007D670000}"/>
    <cellStyle name="Normal 2 4 5 5 3" xfId="19223" xr:uid="{00000000-0005-0000-0000-00007E670000}"/>
    <cellStyle name="Normal 2 4 5 6" xfId="5401" xr:uid="{00000000-0005-0000-0000-00007F670000}"/>
    <cellStyle name="Normal 2 4 5 6 2" xfId="13547" xr:uid="{00000000-0005-0000-0000-000080670000}"/>
    <cellStyle name="Normal 2 4 5 6 2 2" xfId="29843" xr:uid="{00000000-0005-0000-0000-000081670000}"/>
    <cellStyle name="Normal 2 4 5 6 3" xfId="21697" xr:uid="{00000000-0005-0000-0000-000082670000}"/>
    <cellStyle name="Normal 2 4 5 7" xfId="8248" xr:uid="{00000000-0005-0000-0000-000083670000}"/>
    <cellStyle name="Normal 2 4 5 7 2" xfId="24544" xr:uid="{00000000-0005-0000-0000-000084670000}"/>
    <cellStyle name="Normal 2 4 5 8" xfId="16398" xr:uid="{00000000-0005-0000-0000-000085670000}"/>
    <cellStyle name="Normal 2 4 6" xfId="190" xr:uid="{00000000-0005-0000-0000-000086670000}"/>
    <cellStyle name="Normal 2 4 6 2" xfId="534" xr:uid="{00000000-0005-0000-0000-000087670000}"/>
    <cellStyle name="Normal 2 4 6 2 2" xfId="1240" xr:uid="{00000000-0005-0000-0000-000088670000}"/>
    <cellStyle name="Normal 2 4 6 2 2 2" xfId="2650" xr:uid="{00000000-0005-0000-0000-000089670000}"/>
    <cellStyle name="Normal 2 4 6 2 2 2 2" xfId="5124" xr:uid="{00000000-0005-0000-0000-00008A670000}"/>
    <cellStyle name="Normal 2 4 6 2 2 2 2 2" xfId="13270" xr:uid="{00000000-0005-0000-0000-00008B670000}"/>
    <cellStyle name="Normal 2 4 6 2 2 2 2 2 2" xfId="29566" xr:uid="{00000000-0005-0000-0000-00008C670000}"/>
    <cellStyle name="Normal 2 4 6 2 2 2 2 3" xfId="21420" xr:uid="{00000000-0005-0000-0000-00008D670000}"/>
    <cellStyle name="Normal 2 4 6 2 2 2 3" xfId="7949" xr:uid="{00000000-0005-0000-0000-00008E670000}"/>
    <cellStyle name="Normal 2 4 6 2 2 2 3 2" xfId="16095" xr:uid="{00000000-0005-0000-0000-00008F670000}"/>
    <cellStyle name="Normal 2 4 6 2 2 2 3 2 2" xfId="32391" xr:uid="{00000000-0005-0000-0000-000090670000}"/>
    <cellStyle name="Normal 2 4 6 2 2 2 3 3" xfId="24245" xr:uid="{00000000-0005-0000-0000-000091670000}"/>
    <cellStyle name="Normal 2 4 6 2 2 2 4" xfId="10796" xr:uid="{00000000-0005-0000-0000-000092670000}"/>
    <cellStyle name="Normal 2 4 6 2 2 2 4 2" xfId="27092" xr:uid="{00000000-0005-0000-0000-000093670000}"/>
    <cellStyle name="Normal 2 4 6 2 2 2 5" xfId="18946" xr:uid="{00000000-0005-0000-0000-000094670000}"/>
    <cellStyle name="Normal 2 4 6 2 2 3" xfId="3906" xr:uid="{00000000-0005-0000-0000-000095670000}"/>
    <cellStyle name="Normal 2 4 6 2 2 3 2" xfId="12052" xr:uid="{00000000-0005-0000-0000-000096670000}"/>
    <cellStyle name="Normal 2 4 6 2 2 3 2 2" xfId="28348" xr:uid="{00000000-0005-0000-0000-000097670000}"/>
    <cellStyle name="Normal 2 4 6 2 2 3 3" xfId="20202" xr:uid="{00000000-0005-0000-0000-000098670000}"/>
    <cellStyle name="Normal 2 4 6 2 2 4" xfId="6539" xr:uid="{00000000-0005-0000-0000-000099670000}"/>
    <cellStyle name="Normal 2 4 6 2 2 4 2" xfId="14685" xr:uid="{00000000-0005-0000-0000-00009A670000}"/>
    <cellStyle name="Normal 2 4 6 2 2 4 2 2" xfId="30981" xr:uid="{00000000-0005-0000-0000-00009B670000}"/>
    <cellStyle name="Normal 2 4 6 2 2 4 3" xfId="22835" xr:uid="{00000000-0005-0000-0000-00009C670000}"/>
    <cellStyle name="Normal 2 4 6 2 2 5" xfId="9386" xr:uid="{00000000-0005-0000-0000-00009D670000}"/>
    <cellStyle name="Normal 2 4 6 2 2 5 2" xfId="25682" xr:uid="{00000000-0005-0000-0000-00009E670000}"/>
    <cellStyle name="Normal 2 4 6 2 2 6" xfId="17536" xr:uid="{00000000-0005-0000-0000-00009F670000}"/>
    <cellStyle name="Normal 2 4 6 2 3" xfId="1945" xr:uid="{00000000-0005-0000-0000-0000A0670000}"/>
    <cellStyle name="Normal 2 4 6 2 3 2" xfId="4515" xr:uid="{00000000-0005-0000-0000-0000A1670000}"/>
    <cellStyle name="Normal 2 4 6 2 3 2 2" xfId="12661" xr:uid="{00000000-0005-0000-0000-0000A2670000}"/>
    <cellStyle name="Normal 2 4 6 2 3 2 2 2" xfId="28957" xr:uid="{00000000-0005-0000-0000-0000A3670000}"/>
    <cellStyle name="Normal 2 4 6 2 3 2 3" xfId="20811" xr:uid="{00000000-0005-0000-0000-0000A4670000}"/>
    <cellStyle name="Normal 2 4 6 2 3 3" xfId="7244" xr:uid="{00000000-0005-0000-0000-0000A5670000}"/>
    <cellStyle name="Normal 2 4 6 2 3 3 2" xfId="15390" xr:uid="{00000000-0005-0000-0000-0000A6670000}"/>
    <cellStyle name="Normal 2 4 6 2 3 3 2 2" xfId="31686" xr:uid="{00000000-0005-0000-0000-0000A7670000}"/>
    <cellStyle name="Normal 2 4 6 2 3 3 3" xfId="23540" xr:uid="{00000000-0005-0000-0000-0000A8670000}"/>
    <cellStyle name="Normal 2 4 6 2 3 4" xfId="10091" xr:uid="{00000000-0005-0000-0000-0000A9670000}"/>
    <cellStyle name="Normal 2 4 6 2 3 4 2" xfId="26387" xr:uid="{00000000-0005-0000-0000-0000AA670000}"/>
    <cellStyle name="Normal 2 4 6 2 3 5" xfId="18241" xr:uid="{00000000-0005-0000-0000-0000AB670000}"/>
    <cellStyle name="Normal 2 4 6 2 4" xfId="3297" xr:uid="{00000000-0005-0000-0000-0000AC670000}"/>
    <cellStyle name="Normal 2 4 6 2 4 2" xfId="11443" xr:uid="{00000000-0005-0000-0000-0000AD670000}"/>
    <cellStyle name="Normal 2 4 6 2 4 2 2" xfId="27739" xr:uid="{00000000-0005-0000-0000-0000AE670000}"/>
    <cellStyle name="Normal 2 4 6 2 4 3" xfId="19593" xr:uid="{00000000-0005-0000-0000-0000AF670000}"/>
    <cellStyle name="Normal 2 4 6 2 5" xfId="5834" xr:uid="{00000000-0005-0000-0000-0000B0670000}"/>
    <cellStyle name="Normal 2 4 6 2 5 2" xfId="13980" xr:uid="{00000000-0005-0000-0000-0000B1670000}"/>
    <cellStyle name="Normal 2 4 6 2 5 2 2" xfId="30276" xr:uid="{00000000-0005-0000-0000-0000B2670000}"/>
    <cellStyle name="Normal 2 4 6 2 5 3" xfId="22130" xr:uid="{00000000-0005-0000-0000-0000B3670000}"/>
    <cellStyle name="Normal 2 4 6 2 6" xfId="8681" xr:uid="{00000000-0005-0000-0000-0000B4670000}"/>
    <cellStyle name="Normal 2 4 6 2 6 2" xfId="24977" xr:uid="{00000000-0005-0000-0000-0000B5670000}"/>
    <cellStyle name="Normal 2 4 6 2 7" xfId="16831" xr:uid="{00000000-0005-0000-0000-0000B6670000}"/>
    <cellStyle name="Normal 2 4 6 3" xfId="896" xr:uid="{00000000-0005-0000-0000-0000B7670000}"/>
    <cellStyle name="Normal 2 4 6 3 2" xfId="2306" xr:uid="{00000000-0005-0000-0000-0000B8670000}"/>
    <cellStyle name="Normal 2 4 6 3 2 2" xfId="4828" xr:uid="{00000000-0005-0000-0000-0000B9670000}"/>
    <cellStyle name="Normal 2 4 6 3 2 2 2" xfId="12974" xr:uid="{00000000-0005-0000-0000-0000BA670000}"/>
    <cellStyle name="Normal 2 4 6 3 2 2 2 2" xfId="29270" xr:uid="{00000000-0005-0000-0000-0000BB670000}"/>
    <cellStyle name="Normal 2 4 6 3 2 2 3" xfId="21124" xr:uid="{00000000-0005-0000-0000-0000BC670000}"/>
    <cellStyle name="Normal 2 4 6 3 2 3" xfId="7605" xr:uid="{00000000-0005-0000-0000-0000BD670000}"/>
    <cellStyle name="Normal 2 4 6 3 2 3 2" xfId="15751" xr:uid="{00000000-0005-0000-0000-0000BE670000}"/>
    <cellStyle name="Normal 2 4 6 3 2 3 2 2" xfId="32047" xr:uid="{00000000-0005-0000-0000-0000BF670000}"/>
    <cellStyle name="Normal 2 4 6 3 2 3 3" xfId="23901" xr:uid="{00000000-0005-0000-0000-0000C0670000}"/>
    <cellStyle name="Normal 2 4 6 3 2 4" xfId="10452" xr:uid="{00000000-0005-0000-0000-0000C1670000}"/>
    <cellStyle name="Normal 2 4 6 3 2 4 2" xfId="26748" xr:uid="{00000000-0005-0000-0000-0000C2670000}"/>
    <cellStyle name="Normal 2 4 6 3 2 5" xfId="18602" xr:uid="{00000000-0005-0000-0000-0000C3670000}"/>
    <cellStyle name="Normal 2 4 6 3 3" xfId="3610" xr:uid="{00000000-0005-0000-0000-0000C4670000}"/>
    <cellStyle name="Normal 2 4 6 3 3 2" xfId="11756" xr:uid="{00000000-0005-0000-0000-0000C5670000}"/>
    <cellStyle name="Normal 2 4 6 3 3 2 2" xfId="28052" xr:uid="{00000000-0005-0000-0000-0000C6670000}"/>
    <cellStyle name="Normal 2 4 6 3 3 3" xfId="19906" xr:uid="{00000000-0005-0000-0000-0000C7670000}"/>
    <cellStyle name="Normal 2 4 6 3 4" xfId="6195" xr:uid="{00000000-0005-0000-0000-0000C8670000}"/>
    <cellStyle name="Normal 2 4 6 3 4 2" xfId="14341" xr:uid="{00000000-0005-0000-0000-0000C9670000}"/>
    <cellStyle name="Normal 2 4 6 3 4 2 2" xfId="30637" xr:uid="{00000000-0005-0000-0000-0000CA670000}"/>
    <cellStyle name="Normal 2 4 6 3 4 3" xfId="22491" xr:uid="{00000000-0005-0000-0000-0000CB670000}"/>
    <cellStyle name="Normal 2 4 6 3 5" xfId="9042" xr:uid="{00000000-0005-0000-0000-0000CC670000}"/>
    <cellStyle name="Normal 2 4 6 3 5 2" xfId="25338" xr:uid="{00000000-0005-0000-0000-0000CD670000}"/>
    <cellStyle name="Normal 2 4 6 3 6" xfId="17192" xr:uid="{00000000-0005-0000-0000-0000CE670000}"/>
    <cellStyle name="Normal 2 4 6 4" xfId="1601" xr:uid="{00000000-0005-0000-0000-0000CF670000}"/>
    <cellStyle name="Normal 2 4 6 4 2" xfId="4219" xr:uid="{00000000-0005-0000-0000-0000D0670000}"/>
    <cellStyle name="Normal 2 4 6 4 2 2" xfId="12365" xr:uid="{00000000-0005-0000-0000-0000D1670000}"/>
    <cellStyle name="Normal 2 4 6 4 2 2 2" xfId="28661" xr:uid="{00000000-0005-0000-0000-0000D2670000}"/>
    <cellStyle name="Normal 2 4 6 4 2 3" xfId="20515" xr:uid="{00000000-0005-0000-0000-0000D3670000}"/>
    <cellStyle name="Normal 2 4 6 4 3" xfId="6900" xr:uid="{00000000-0005-0000-0000-0000D4670000}"/>
    <cellStyle name="Normal 2 4 6 4 3 2" xfId="15046" xr:uid="{00000000-0005-0000-0000-0000D5670000}"/>
    <cellStyle name="Normal 2 4 6 4 3 2 2" xfId="31342" xr:uid="{00000000-0005-0000-0000-0000D6670000}"/>
    <cellStyle name="Normal 2 4 6 4 3 3" xfId="23196" xr:uid="{00000000-0005-0000-0000-0000D7670000}"/>
    <cellStyle name="Normal 2 4 6 4 4" xfId="9747" xr:uid="{00000000-0005-0000-0000-0000D8670000}"/>
    <cellStyle name="Normal 2 4 6 4 4 2" xfId="26043" xr:uid="{00000000-0005-0000-0000-0000D9670000}"/>
    <cellStyle name="Normal 2 4 6 4 5" xfId="17897" xr:uid="{00000000-0005-0000-0000-0000DA670000}"/>
    <cellStyle name="Normal 2 4 6 5" xfId="3001" xr:uid="{00000000-0005-0000-0000-0000DB670000}"/>
    <cellStyle name="Normal 2 4 6 5 2" xfId="11147" xr:uid="{00000000-0005-0000-0000-0000DC670000}"/>
    <cellStyle name="Normal 2 4 6 5 2 2" xfId="27443" xr:uid="{00000000-0005-0000-0000-0000DD670000}"/>
    <cellStyle name="Normal 2 4 6 5 3" xfId="19297" xr:uid="{00000000-0005-0000-0000-0000DE670000}"/>
    <cellStyle name="Normal 2 4 6 6" xfId="5490" xr:uid="{00000000-0005-0000-0000-0000DF670000}"/>
    <cellStyle name="Normal 2 4 6 6 2" xfId="13636" xr:uid="{00000000-0005-0000-0000-0000E0670000}"/>
    <cellStyle name="Normal 2 4 6 6 2 2" xfId="29932" xr:uid="{00000000-0005-0000-0000-0000E1670000}"/>
    <cellStyle name="Normal 2 4 6 6 3" xfId="21786" xr:uid="{00000000-0005-0000-0000-0000E2670000}"/>
    <cellStyle name="Normal 2 4 6 7" xfId="8337" xr:uid="{00000000-0005-0000-0000-0000E3670000}"/>
    <cellStyle name="Normal 2 4 6 7 2" xfId="24633" xr:uid="{00000000-0005-0000-0000-0000E4670000}"/>
    <cellStyle name="Normal 2 4 6 8" xfId="16487" xr:uid="{00000000-0005-0000-0000-0000E5670000}"/>
    <cellStyle name="Normal 2 4 7" xfId="265" xr:uid="{00000000-0005-0000-0000-0000E6670000}"/>
    <cellStyle name="Normal 2 4 7 2" xfId="609" xr:uid="{00000000-0005-0000-0000-0000E7670000}"/>
    <cellStyle name="Normal 2 4 7 2 2" xfId="1315" xr:uid="{00000000-0005-0000-0000-0000E8670000}"/>
    <cellStyle name="Normal 2 4 7 2 2 2" xfId="2725" xr:uid="{00000000-0005-0000-0000-0000E9670000}"/>
    <cellStyle name="Normal 2 4 7 2 2 2 2" xfId="5198" xr:uid="{00000000-0005-0000-0000-0000EA670000}"/>
    <cellStyle name="Normal 2 4 7 2 2 2 2 2" xfId="13344" xr:uid="{00000000-0005-0000-0000-0000EB670000}"/>
    <cellStyle name="Normal 2 4 7 2 2 2 2 2 2" xfId="29640" xr:uid="{00000000-0005-0000-0000-0000EC670000}"/>
    <cellStyle name="Normal 2 4 7 2 2 2 2 3" xfId="21494" xr:uid="{00000000-0005-0000-0000-0000ED670000}"/>
    <cellStyle name="Normal 2 4 7 2 2 2 3" xfId="8024" xr:uid="{00000000-0005-0000-0000-0000EE670000}"/>
    <cellStyle name="Normal 2 4 7 2 2 2 3 2" xfId="16170" xr:uid="{00000000-0005-0000-0000-0000EF670000}"/>
    <cellStyle name="Normal 2 4 7 2 2 2 3 2 2" xfId="32466" xr:uid="{00000000-0005-0000-0000-0000F0670000}"/>
    <cellStyle name="Normal 2 4 7 2 2 2 3 3" xfId="24320" xr:uid="{00000000-0005-0000-0000-0000F1670000}"/>
    <cellStyle name="Normal 2 4 7 2 2 2 4" xfId="10871" xr:uid="{00000000-0005-0000-0000-0000F2670000}"/>
    <cellStyle name="Normal 2 4 7 2 2 2 4 2" xfId="27167" xr:uid="{00000000-0005-0000-0000-0000F3670000}"/>
    <cellStyle name="Normal 2 4 7 2 2 2 5" xfId="19021" xr:uid="{00000000-0005-0000-0000-0000F4670000}"/>
    <cellStyle name="Normal 2 4 7 2 2 3" xfId="3980" xr:uid="{00000000-0005-0000-0000-0000F5670000}"/>
    <cellStyle name="Normal 2 4 7 2 2 3 2" xfId="12126" xr:uid="{00000000-0005-0000-0000-0000F6670000}"/>
    <cellStyle name="Normal 2 4 7 2 2 3 2 2" xfId="28422" xr:uid="{00000000-0005-0000-0000-0000F7670000}"/>
    <cellStyle name="Normal 2 4 7 2 2 3 3" xfId="20276" xr:uid="{00000000-0005-0000-0000-0000F8670000}"/>
    <cellStyle name="Normal 2 4 7 2 2 4" xfId="6614" xr:uid="{00000000-0005-0000-0000-0000F9670000}"/>
    <cellStyle name="Normal 2 4 7 2 2 4 2" xfId="14760" xr:uid="{00000000-0005-0000-0000-0000FA670000}"/>
    <cellStyle name="Normal 2 4 7 2 2 4 2 2" xfId="31056" xr:uid="{00000000-0005-0000-0000-0000FB670000}"/>
    <cellStyle name="Normal 2 4 7 2 2 4 3" xfId="22910" xr:uid="{00000000-0005-0000-0000-0000FC670000}"/>
    <cellStyle name="Normal 2 4 7 2 2 5" xfId="9461" xr:uid="{00000000-0005-0000-0000-0000FD670000}"/>
    <cellStyle name="Normal 2 4 7 2 2 5 2" xfId="25757" xr:uid="{00000000-0005-0000-0000-0000FE670000}"/>
    <cellStyle name="Normal 2 4 7 2 2 6" xfId="17611" xr:uid="{00000000-0005-0000-0000-0000FF670000}"/>
    <cellStyle name="Normal 2 4 7 2 3" xfId="2020" xr:uid="{00000000-0005-0000-0000-000000680000}"/>
    <cellStyle name="Normal 2 4 7 2 3 2" xfId="4589" xr:uid="{00000000-0005-0000-0000-000001680000}"/>
    <cellStyle name="Normal 2 4 7 2 3 2 2" xfId="12735" xr:uid="{00000000-0005-0000-0000-000002680000}"/>
    <cellStyle name="Normal 2 4 7 2 3 2 2 2" xfId="29031" xr:uid="{00000000-0005-0000-0000-000003680000}"/>
    <cellStyle name="Normal 2 4 7 2 3 2 3" xfId="20885" xr:uid="{00000000-0005-0000-0000-000004680000}"/>
    <cellStyle name="Normal 2 4 7 2 3 3" xfId="7319" xr:uid="{00000000-0005-0000-0000-000005680000}"/>
    <cellStyle name="Normal 2 4 7 2 3 3 2" xfId="15465" xr:uid="{00000000-0005-0000-0000-000006680000}"/>
    <cellStyle name="Normal 2 4 7 2 3 3 2 2" xfId="31761" xr:uid="{00000000-0005-0000-0000-000007680000}"/>
    <cellStyle name="Normal 2 4 7 2 3 3 3" xfId="23615" xr:uid="{00000000-0005-0000-0000-000008680000}"/>
    <cellStyle name="Normal 2 4 7 2 3 4" xfId="10166" xr:uid="{00000000-0005-0000-0000-000009680000}"/>
    <cellStyle name="Normal 2 4 7 2 3 4 2" xfId="26462" xr:uid="{00000000-0005-0000-0000-00000A680000}"/>
    <cellStyle name="Normal 2 4 7 2 3 5" xfId="18316" xr:uid="{00000000-0005-0000-0000-00000B680000}"/>
    <cellStyle name="Normal 2 4 7 2 4" xfId="3371" xr:uid="{00000000-0005-0000-0000-00000C680000}"/>
    <cellStyle name="Normal 2 4 7 2 4 2" xfId="11517" xr:uid="{00000000-0005-0000-0000-00000D680000}"/>
    <cellStyle name="Normal 2 4 7 2 4 2 2" xfId="27813" xr:uid="{00000000-0005-0000-0000-00000E680000}"/>
    <cellStyle name="Normal 2 4 7 2 4 3" xfId="19667" xr:uid="{00000000-0005-0000-0000-00000F680000}"/>
    <cellStyle name="Normal 2 4 7 2 5" xfId="5909" xr:uid="{00000000-0005-0000-0000-000010680000}"/>
    <cellStyle name="Normal 2 4 7 2 5 2" xfId="14055" xr:uid="{00000000-0005-0000-0000-000011680000}"/>
    <cellStyle name="Normal 2 4 7 2 5 2 2" xfId="30351" xr:uid="{00000000-0005-0000-0000-000012680000}"/>
    <cellStyle name="Normal 2 4 7 2 5 3" xfId="22205" xr:uid="{00000000-0005-0000-0000-000013680000}"/>
    <cellStyle name="Normal 2 4 7 2 6" xfId="8756" xr:uid="{00000000-0005-0000-0000-000014680000}"/>
    <cellStyle name="Normal 2 4 7 2 6 2" xfId="25052" xr:uid="{00000000-0005-0000-0000-000015680000}"/>
    <cellStyle name="Normal 2 4 7 2 7" xfId="16906" xr:uid="{00000000-0005-0000-0000-000016680000}"/>
    <cellStyle name="Normal 2 4 7 3" xfId="971" xr:uid="{00000000-0005-0000-0000-000017680000}"/>
    <cellStyle name="Normal 2 4 7 3 2" xfId="2381" xr:uid="{00000000-0005-0000-0000-000018680000}"/>
    <cellStyle name="Normal 2 4 7 3 2 2" xfId="4902" xr:uid="{00000000-0005-0000-0000-000019680000}"/>
    <cellStyle name="Normal 2 4 7 3 2 2 2" xfId="13048" xr:uid="{00000000-0005-0000-0000-00001A680000}"/>
    <cellStyle name="Normal 2 4 7 3 2 2 2 2" xfId="29344" xr:uid="{00000000-0005-0000-0000-00001B680000}"/>
    <cellStyle name="Normal 2 4 7 3 2 2 3" xfId="21198" xr:uid="{00000000-0005-0000-0000-00001C680000}"/>
    <cellStyle name="Normal 2 4 7 3 2 3" xfId="7680" xr:uid="{00000000-0005-0000-0000-00001D680000}"/>
    <cellStyle name="Normal 2 4 7 3 2 3 2" xfId="15826" xr:uid="{00000000-0005-0000-0000-00001E680000}"/>
    <cellStyle name="Normal 2 4 7 3 2 3 2 2" xfId="32122" xr:uid="{00000000-0005-0000-0000-00001F680000}"/>
    <cellStyle name="Normal 2 4 7 3 2 3 3" xfId="23976" xr:uid="{00000000-0005-0000-0000-000020680000}"/>
    <cellStyle name="Normal 2 4 7 3 2 4" xfId="10527" xr:uid="{00000000-0005-0000-0000-000021680000}"/>
    <cellStyle name="Normal 2 4 7 3 2 4 2" xfId="26823" xr:uid="{00000000-0005-0000-0000-000022680000}"/>
    <cellStyle name="Normal 2 4 7 3 2 5" xfId="18677" xr:uid="{00000000-0005-0000-0000-000023680000}"/>
    <cellStyle name="Normal 2 4 7 3 3" xfId="3684" xr:uid="{00000000-0005-0000-0000-000024680000}"/>
    <cellStyle name="Normal 2 4 7 3 3 2" xfId="11830" xr:uid="{00000000-0005-0000-0000-000025680000}"/>
    <cellStyle name="Normal 2 4 7 3 3 2 2" xfId="28126" xr:uid="{00000000-0005-0000-0000-000026680000}"/>
    <cellStyle name="Normal 2 4 7 3 3 3" xfId="19980" xr:uid="{00000000-0005-0000-0000-000027680000}"/>
    <cellStyle name="Normal 2 4 7 3 4" xfId="6270" xr:uid="{00000000-0005-0000-0000-000028680000}"/>
    <cellStyle name="Normal 2 4 7 3 4 2" xfId="14416" xr:uid="{00000000-0005-0000-0000-000029680000}"/>
    <cellStyle name="Normal 2 4 7 3 4 2 2" xfId="30712" xr:uid="{00000000-0005-0000-0000-00002A680000}"/>
    <cellStyle name="Normal 2 4 7 3 4 3" xfId="22566" xr:uid="{00000000-0005-0000-0000-00002B680000}"/>
    <cellStyle name="Normal 2 4 7 3 5" xfId="9117" xr:uid="{00000000-0005-0000-0000-00002C680000}"/>
    <cellStyle name="Normal 2 4 7 3 5 2" xfId="25413" xr:uid="{00000000-0005-0000-0000-00002D680000}"/>
    <cellStyle name="Normal 2 4 7 3 6" xfId="17267" xr:uid="{00000000-0005-0000-0000-00002E680000}"/>
    <cellStyle name="Normal 2 4 7 4" xfId="1676" xr:uid="{00000000-0005-0000-0000-00002F680000}"/>
    <cellStyle name="Normal 2 4 7 4 2" xfId="4293" xr:uid="{00000000-0005-0000-0000-000030680000}"/>
    <cellStyle name="Normal 2 4 7 4 2 2" xfId="12439" xr:uid="{00000000-0005-0000-0000-000031680000}"/>
    <cellStyle name="Normal 2 4 7 4 2 2 2" xfId="28735" xr:uid="{00000000-0005-0000-0000-000032680000}"/>
    <cellStyle name="Normal 2 4 7 4 2 3" xfId="20589" xr:uid="{00000000-0005-0000-0000-000033680000}"/>
    <cellStyle name="Normal 2 4 7 4 3" xfId="6975" xr:uid="{00000000-0005-0000-0000-000034680000}"/>
    <cellStyle name="Normal 2 4 7 4 3 2" xfId="15121" xr:uid="{00000000-0005-0000-0000-000035680000}"/>
    <cellStyle name="Normal 2 4 7 4 3 2 2" xfId="31417" xr:uid="{00000000-0005-0000-0000-000036680000}"/>
    <cellStyle name="Normal 2 4 7 4 3 3" xfId="23271" xr:uid="{00000000-0005-0000-0000-000037680000}"/>
    <cellStyle name="Normal 2 4 7 4 4" xfId="9822" xr:uid="{00000000-0005-0000-0000-000038680000}"/>
    <cellStyle name="Normal 2 4 7 4 4 2" xfId="26118" xr:uid="{00000000-0005-0000-0000-000039680000}"/>
    <cellStyle name="Normal 2 4 7 4 5" xfId="17972" xr:uid="{00000000-0005-0000-0000-00003A680000}"/>
    <cellStyle name="Normal 2 4 7 5" xfId="3075" xr:uid="{00000000-0005-0000-0000-00003B680000}"/>
    <cellStyle name="Normal 2 4 7 5 2" xfId="11221" xr:uid="{00000000-0005-0000-0000-00003C680000}"/>
    <cellStyle name="Normal 2 4 7 5 2 2" xfId="27517" xr:uid="{00000000-0005-0000-0000-00003D680000}"/>
    <cellStyle name="Normal 2 4 7 5 3" xfId="19371" xr:uid="{00000000-0005-0000-0000-00003E680000}"/>
    <cellStyle name="Normal 2 4 7 6" xfId="5565" xr:uid="{00000000-0005-0000-0000-00003F680000}"/>
    <cellStyle name="Normal 2 4 7 6 2" xfId="13711" xr:uid="{00000000-0005-0000-0000-000040680000}"/>
    <cellStyle name="Normal 2 4 7 6 2 2" xfId="30007" xr:uid="{00000000-0005-0000-0000-000041680000}"/>
    <cellStyle name="Normal 2 4 7 6 3" xfId="21861" xr:uid="{00000000-0005-0000-0000-000042680000}"/>
    <cellStyle name="Normal 2 4 7 7" xfId="8412" xr:uid="{00000000-0005-0000-0000-000043680000}"/>
    <cellStyle name="Normal 2 4 7 7 2" xfId="24708" xr:uid="{00000000-0005-0000-0000-000044680000}"/>
    <cellStyle name="Normal 2 4 7 8" xfId="16562" xr:uid="{00000000-0005-0000-0000-000045680000}"/>
    <cellStyle name="Normal 2 4 8" xfId="355" xr:uid="{00000000-0005-0000-0000-000046680000}"/>
    <cellStyle name="Normal 2 4 8 2" xfId="1061" xr:uid="{00000000-0005-0000-0000-000047680000}"/>
    <cellStyle name="Normal 2 4 8 2 2" xfId="2471" xr:uid="{00000000-0005-0000-0000-000048680000}"/>
    <cellStyle name="Normal 2 4 8 2 2 2" xfId="4976" xr:uid="{00000000-0005-0000-0000-000049680000}"/>
    <cellStyle name="Normal 2 4 8 2 2 2 2" xfId="13122" xr:uid="{00000000-0005-0000-0000-00004A680000}"/>
    <cellStyle name="Normal 2 4 8 2 2 2 2 2" xfId="29418" xr:uid="{00000000-0005-0000-0000-00004B680000}"/>
    <cellStyle name="Normal 2 4 8 2 2 2 3" xfId="21272" xr:uid="{00000000-0005-0000-0000-00004C680000}"/>
    <cellStyle name="Normal 2 4 8 2 2 3" xfId="7770" xr:uid="{00000000-0005-0000-0000-00004D680000}"/>
    <cellStyle name="Normal 2 4 8 2 2 3 2" xfId="15916" xr:uid="{00000000-0005-0000-0000-00004E680000}"/>
    <cellStyle name="Normal 2 4 8 2 2 3 2 2" xfId="32212" xr:uid="{00000000-0005-0000-0000-00004F680000}"/>
    <cellStyle name="Normal 2 4 8 2 2 3 3" xfId="24066" xr:uid="{00000000-0005-0000-0000-000050680000}"/>
    <cellStyle name="Normal 2 4 8 2 2 4" xfId="10617" xr:uid="{00000000-0005-0000-0000-000051680000}"/>
    <cellStyle name="Normal 2 4 8 2 2 4 2" xfId="26913" xr:uid="{00000000-0005-0000-0000-000052680000}"/>
    <cellStyle name="Normal 2 4 8 2 2 5" xfId="18767" xr:uid="{00000000-0005-0000-0000-000053680000}"/>
    <cellStyle name="Normal 2 4 8 2 3" xfId="3758" xr:uid="{00000000-0005-0000-0000-000054680000}"/>
    <cellStyle name="Normal 2 4 8 2 3 2" xfId="11904" xr:uid="{00000000-0005-0000-0000-000055680000}"/>
    <cellStyle name="Normal 2 4 8 2 3 2 2" xfId="28200" xr:uid="{00000000-0005-0000-0000-000056680000}"/>
    <cellStyle name="Normal 2 4 8 2 3 3" xfId="20054" xr:uid="{00000000-0005-0000-0000-000057680000}"/>
    <cellStyle name="Normal 2 4 8 2 4" xfId="6360" xr:uid="{00000000-0005-0000-0000-000058680000}"/>
    <cellStyle name="Normal 2 4 8 2 4 2" xfId="14506" xr:uid="{00000000-0005-0000-0000-000059680000}"/>
    <cellStyle name="Normal 2 4 8 2 4 2 2" xfId="30802" xr:uid="{00000000-0005-0000-0000-00005A680000}"/>
    <cellStyle name="Normal 2 4 8 2 4 3" xfId="22656" xr:uid="{00000000-0005-0000-0000-00005B680000}"/>
    <cellStyle name="Normal 2 4 8 2 5" xfId="9207" xr:uid="{00000000-0005-0000-0000-00005C680000}"/>
    <cellStyle name="Normal 2 4 8 2 5 2" xfId="25503" xr:uid="{00000000-0005-0000-0000-00005D680000}"/>
    <cellStyle name="Normal 2 4 8 2 6" xfId="17357" xr:uid="{00000000-0005-0000-0000-00005E680000}"/>
    <cellStyle name="Normal 2 4 8 3" xfId="1766" xr:uid="{00000000-0005-0000-0000-00005F680000}"/>
    <cellStyle name="Normal 2 4 8 3 2" xfId="4367" xr:uid="{00000000-0005-0000-0000-000060680000}"/>
    <cellStyle name="Normal 2 4 8 3 2 2" xfId="12513" xr:uid="{00000000-0005-0000-0000-000061680000}"/>
    <cellStyle name="Normal 2 4 8 3 2 2 2" xfId="28809" xr:uid="{00000000-0005-0000-0000-000062680000}"/>
    <cellStyle name="Normal 2 4 8 3 2 3" xfId="20663" xr:uid="{00000000-0005-0000-0000-000063680000}"/>
    <cellStyle name="Normal 2 4 8 3 3" xfId="7065" xr:uid="{00000000-0005-0000-0000-000064680000}"/>
    <cellStyle name="Normal 2 4 8 3 3 2" xfId="15211" xr:uid="{00000000-0005-0000-0000-000065680000}"/>
    <cellStyle name="Normal 2 4 8 3 3 2 2" xfId="31507" xr:uid="{00000000-0005-0000-0000-000066680000}"/>
    <cellStyle name="Normal 2 4 8 3 3 3" xfId="23361" xr:uid="{00000000-0005-0000-0000-000067680000}"/>
    <cellStyle name="Normal 2 4 8 3 4" xfId="9912" xr:uid="{00000000-0005-0000-0000-000068680000}"/>
    <cellStyle name="Normal 2 4 8 3 4 2" xfId="26208" xr:uid="{00000000-0005-0000-0000-000069680000}"/>
    <cellStyle name="Normal 2 4 8 3 5" xfId="18062" xr:uid="{00000000-0005-0000-0000-00006A680000}"/>
    <cellStyle name="Normal 2 4 8 4" xfId="3149" xr:uid="{00000000-0005-0000-0000-00006B680000}"/>
    <cellStyle name="Normal 2 4 8 4 2" xfId="11295" xr:uid="{00000000-0005-0000-0000-00006C680000}"/>
    <cellStyle name="Normal 2 4 8 4 2 2" xfId="27591" xr:uid="{00000000-0005-0000-0000-00006D680000}"/>
    <cellStyle name="Normal 2 4 8 4 3" xfId="19445" xr:uid="{00000000-0005-0000-0000-00006E680000}"/>
    <cellStyle name="Normal 2 4 8 5" xfId="5655" xr:uid="{00000000-0005-0000-0000-00006F680000}"/>
    <cellStyle name="Normal 2 4 8 5 2" xfId="13801" xr:uid="{00000000-0005-0000-0000-000070680000}"/>
    <cellStyle name="Normal 2 4 8 5 2 2" xfId="30097" xr:uid="{00000000-0005-0000-0000-000071680000}"/>
    <cellStyle name="Normal 2 4 8 5 3" xfId="21951" xr:uid="{00000000-0005-0000-0000-000072680000}"/>
    <cellStyle name="Normal 2 4 8 6" xfId="8502" xr:uid="{00000000-0005-0000-0000-000073680000}"/>
    <cellStyle name="Normal 2 4 8 6 2" xfId="24798" xr:uid="{00000000-0005-0000-0000-000074680000}"/>
    <cellStyle name="Normal 2 4 8 7" xfId="16652" xr:uid="{00000000-0005-0000-0000-000075680000}"/>
    <cellStyle name="Normal 2 4 9" xfId="717" xr:uid="{00000000-0005-0000-0000-000076680000}"/>
    <cellStyle name="Normal 2 4 9 2" xfId="2127" xr:uid="{00000000-0005-0000-0000-000077680000}"/>
    <cellStyle name="Normal 2 4 9 2 2" xfId="4680" xr:uid="{00000000-0005-0000-0000-000078680000}"/>
    <cellStyle name="Normal 2 4 9 2 2 2" xfId="12826" xr:uid="{00000000-0005-0000-0000-000079680000}"/>
    <cellStyle name="Normal 2 4 9 2 2 2 2" xfId="29122" xr:uid="{00000000-0005-0000-0000-00007A680000}"/>
    <cellStyle name="Normal 2 4 9 2 2 3" xfId="20976" xr:uid="{00000000-0005-0000-0000-00007B680000}"/>
    <cellStyle name="Normal 2 4 9 2 3" xfId="7426" xr:uid="{00000000-0005-0000-0000-00007C680000}"/>
    <cellStyle name="Normal 2 4 9 2 3 2" xfId="15572" xr:uid="{00000000-0005-0000-0000-00007D680000}"/>
    <cellStyle name="Normal 2 4 9 2 3 2 2" xfId="31868" xr:uid="{00000000-0005-0000-0000-00007E680000}"/>
    <cellStyle name="Normal 2 4 9 2 3 3" xfId="23722" xr:uid="{00000000-0005-0000-0000-00007F680000}"/>
    <cellStyle name="Normal 2 4 9 2 4" xfId="10273" xr:uid="{00000000-0005-0000-0000-000080680000}"/>
    <cellStyle name="Normal 2 4 9 2 4 2" xfId="26569" xr:uid="{00000000-0005-0000-0000-000081680000}"/>
    <cellStyle name="Normal 2 4 9 2 5" xfId="18423" xr:uid="{00000000-0005-0000-0000-000082680000}"/>
    <cellStyle name="Normal 2 4 9 3" xfId="3462" xr:uid="{00000000-0005-0000-0000-000083680000}"/>
    <cellStyle name="Normal 2 4 9 3 2" xfId="11608" xr:uid="{00000000-0005-0000-0000-000084680000}"/>
    <cellStyle name="Normal 2 4 9 3 2 2" xfId="27904" xr:uid="{00000000-0005-0000-0000-000085680000}"/>
    <cellStyle name="Normal 2 4 9 3 3" xfId="19758" xr:uid="{00000000-0005-0000-0000-000086680000}"/>
    <cellStyle name="Normal 2 4 9 4" xfId="6016" xr:uid="{00000000-0005-0000-0000-000087680000}"/>
    <cellStyle name="Normal 2 4 9 4 2" xfId="14162" xr:uid="{00000000-0005-0000-0000-000088680000}"/>
    <cellStyle name="Normal 2 4 9 4 2 2" xfId="30458" xr:uid="{00000000-0005-0000-0000-000089680000}"/>
    <cellStyle name="Normal 2 4 9 4 3" xfId="22312" xr:uid="{00000000-0005-0000-0000-00008A680000}"/>
    <cellStyle name="Normal 2 4 9 5" xfId="8863" xr:uid="{00000000-0005-0000-0000-00008B680000}"/>
    <cellStyle name="Normal 2 4 9 5 2" xfId="25159" xr:uid="{00000000-0005-0000-0000-00008C680000}"/>
    <cellStyle name="Normal 2 4 9 6" xfId="17013" xr:uid="{00000000-0005-0000-0000-00008D680000}"/>
    <cellStyle name="Normal 2 5" xfId="11" xr:uid="{00000000-0005-0000-0000-00008E680000}"/>
    <cellStyle name="Normal 2 6" xfId="18" xr:uid="{00000000-0005-0000-0000-00008F680000}"/>
    <cellStyle name="Normal 2 6 10" xfId="2859" xr:uid="{00000000-0005-0000-0000-000090680000}"/>
    <cellStyle name="Normal 2 6 10 2" xfId="11005" xr:uid="{00000000-0005-0000-0000-000091680000}"/>
    <cellStyle name="Normal 2 6 10 2 2" xfId="27301" xr:uid="{00000000-0005-0000-0000-000092680000}"/>
    <cellStyle name="Normal 2 6 10 3" xfId="19155" xr:uid="{00000000-0005-0000-0000-000093680000}"/>
    <cellStyle name="Normal 2 6 11" xfId="5318" xr:uid="{00000000-0005-0000-0000-000094680000}"/>
    <cellStyle name="Normal 2 6 11 2" xfId="13464" xr:uid="{00000000-0005-0000-0000-000095680000}"/>
    <cellStyle name="Normal 2 6 11 2 2" xfId="29760" xr:uid="{00000000-0005-0000-0000-000096680000}"/>
    <cellStyle name="Normal 2 6 11 3" xfId="21614" xr:uid="{00000000-0005-0000-0000-000097680000}"/>
    <cellStyle name="Normal 2 6 12" xfId="8165" xr:uid="{00000000-0005-0000-0000-000098680000}"/>
    <cellStyle name="Normal 2 6 12 2" xfId="24461" xr:uid="{00000000-0005-0000-0000-000099680000}"/>
    <cellStyle name="Normal 2 6 13" xfId="16315" xr:uid="{00000000-0005-0000-0000-00009A680000}"/>
    <cellStyle name="Normal 2 6 2" xfId="40" xr:uid="{00000000-0005-0000-0000-00009B680000}"/>
    <cellStyle name="Normal 2 6 2 10" xfId="5340" xr:uid="{00000000-0005-0000-0000-00009C680000}"/>
    <cellStyle name="Normal 2 6 2 10 2" xfId="13486" xr:uid="{00000000-0005-0000-0000-00009D680000}"/>
    <cellStyle name="Normal 2 6 2 10 2 2" xfId="29782" xr:uid="{00000000-0005-0000-0000-00009E680000}"/>
    <cellStyle name="Normal 2 6 2 10 3" xfId="21636" xr:uid="{00000000-0005-0000-0000-00009F680000}"/>
    <cellStyle name="Normal 2 6 2 11" xfId="8187" xr:uid="{00000000-0005-0000-0000-0000A0680000}"/>
    <cellStyle name="Normal 2 6 2 11 2" xfId="24483" xr:uid="{00000000-0005-0000-0000-0000A1680000}"/>
    <cellStyle name="Normal 2 6 2 12" xfId="16337" xr:uid="{00000000-0005-0000-0000-0000A2680000}"/>
    <cellStyle name="Normal 2 6 2 2" xfId="84" xr:uid="{00000000-0005-0000-0000-0000A3680000}"/>
    <cellStyle name="Normal 2 6 2 2 10" xfId="8231" xr:uid="{00000000-0005-0000-0000-0000A4680000}"/>
    <cellStyle name="Normal 2 6 2 2 10 2" xfId="24527" xr:uid="{00000000-0005-0000-0000-0000A5680000}"/>
    <cellStyle name="Normal 2 6 2 2 11" xfId="16381" xr:uid="{00000000-0005-0000-0000-0000A6680000}"/>
    <cellStyle name="Normal 2 6 2 2 2" xfId="174" xr:uid="{00000000-0005-0000-0000-0000A7680000}"/>
    <cellStyle name="Normal 2 6 2 2 2 2" xfId="518" xr:uid="{00000000-0005-0000-0000-0000A8680000}"/>
    <cellStyle name="Normal 2 6 2 2 2 2 2" xfId="1224" xr:uid="{00000000-0005-0000-0000-0000A9680000}"/>
    <cellStyle name="Normal 2 6 2 2 2 2 2 2" xfId="2634" xr:uid="{00000000-0005-0000-0000-0000AA680000}"/>
    <cellStyle name="Normal 2 6 2 2 2 2 2 2 2" xfId="5110" xr:uid="{00000000-0005-0000-0000-0000AB680000}"/>
    <cellStyle name="Normal 2 6 2 2 2 2 2 2 2 2" xfId="13256" xr:uid="{00000000-0005-0000-0000-0000AC680000}"/>
    <cellStyle name="Normal 2 6 2 2 2 2 2 2 2 2 2" xfId="29552" xr:uid="{00000000-0005-0000-0000-0000AD680000}"/>
    <cellStyle name="Normal 2 6 2 2 2 2 2 2 2 3" xfId="21406" xr:uid="{00000000-0005-0000-0000-0000AE680000}"/>
    <cellStyle name="Normal 2 6 2 2 2 2 2 2 3" xfId="7933" xr:uid="{00000000-0005-0000-0000-0000AF680000}"/>
    <cellStyle name="Normal 2 6 2 2 2 2 2 2 3 2" xfId="16079" xr:uid="{00000000-0005-0000-0000-0000B0680000}"/>
    <cellStyle name="Normal 2 6 2 2 2 2 2 2 3 2 2" xfId="32375" xr:uid="{00000000-0005-0000-0000-0000B1680000}"/>
    <cellStyle name="Normal 2 6 2 2 2 2 2 2 3 3" xfId="24229" xr:uid="{00000000-0005-0000-0000-0000B2680000}"/>
    <cellStyle name="Normal 2 6 2 2 2 2 2 2 4" xfId="10780" xr:uid="{00000000-0005-0000-0000-0000B3680000}"/>
    <cellStyle name="Normal 2 6 2 2 2 2 2 2 4 2" xfId="27076" xr:uid="{00000000-0005-0000-0000-0000B4680000}"/>
    <cellStyle name="Normal 2 6 2 2 2 2 2 2 5" xfId="18930" xr:uid="{00000000-0005-0000-0000-0000B5680000}"/>
    <cellStyle name="Normal 2 6 2 2 2 2 2 3" xfId="3892" xr:uid="{00000000-0005-0000-0000-0000B6680000}"/>
    <cellStyle name="Normal 2 6 2 2 2 2 2 3 2" xfId="12038" xr:uid="{00000000-0005-0000-0000-0000B7680000}"/>
    <cellStyle name="Normal 2 6 2 2 2 2 2 3 2 2" xfId="28334" xr:uid="{00000000-0005-0000-0000-0000B8680000}"/>
    <cellStyle name="Normal 2 6 2 2 2 2 2 3 3" xfId="20188" xr:uid="{00000000-0005-0000-0000-0000B9680000}"/>
    <cellStyle name="Normal 2 6 2 2 2 2 2 4" xfId="6523" xr:uid="{00000000-0005-0000-0000-0000BA680000}"/>
    <cellStyle name="Normal 2 6 2 2 2 2 2 4 2" xfId="14669" xr:uid="{00000000-0005-0000-0000-0000BB680000}"/>
    <cellStyle name="Normal 2 6 2 2 2 2 2 4 2 2" xfId="30965" xr:uid="{00000000-0005-0000-0000-0000BC680000}"/>
    <cellStyle name="Normal 2 6 2 2 2 2 2 4 3" xfId="22819" xr:uid="{00000000-0005-0000-0000-0000BD680000}"/>
    <cellStyle name="Normal 2 6 2 2 2 2 2 5" xfId="9370" xr:uid="{00000000-0005-0000-0000-0000BE680000}"/>
    <cellStyle name="Normal 2 6 2 2 2 2 2 5 2" xfId="25666" xr:uid="{00000000-0005-0000-0000-0000BF680000}"/>
    <cellStyle name="Normal 2 6 2 2 2 2 2 6" xfId="17520" xr:uid="{00000000-0005-0000-0000-0000C0680000}"/>
    <cellStyle name="Normal 2 6 2 2 2 2 3" xfId="1929" xr:uid="{00000000-0005-0000-0000-0000C1680000}"/>
    <cellStyle name="Normal 2 6 2 2 2 2 3 2" xfId="4501" xr:uid="{00000000-0005-0000-0000-0000C2680000}"/>
    <cellStyle name="Normal 2 6 2 2 2 2 3 2 2" xfId="12647" xr:uid="{00000000-0005-0000-0000-0000C3680000}"/>
    <cellStyle name="Normal 2 6 2 2 2 2 3 2 2 2" xfId="28943" xr:uid="{00000000-0005-0000-0000-0000C4680000}"/>
    <cellStyle name="Normal 2 6 2 2 2 2 3 2 3" xfId="20797" xr:uid="{00000000-0005-0000-0000-0000C5680000}"/>
    <cellStyle name="Normal 2 6 2 2 2 2 3 3" xfId="7228" xr:uid="{00000000-0005-0000-0000-0000C6680000}"/>
    <cellStyle name="Normal 2 6 2 2 2 2 3 3 2" xfId="15374" xr:uid="{00000000-0005-0000-0000-0000C7680000}"/>
    <cellStyle name="Normal 2 6 2 2 2 2 3 3 2 2" xfId="31670" xr:uid="{00000000-0005-0000-0000-0000C8680000}"/>
    <cellStyle name="Normal 2 6 2 2 2 2 3 3 3" xfId="23524" xr:uid="{00000000-0005-0000-0000-0000C9680000}"/>
    <cellStyle name="Normal 2 6 2 2 2 2 3 4" xfId="10075" xr:uid="{00000000-0005-0000-0000-0000CA680000}"/>
    <cellStyle name="Normal 2 6 2 2 2 2 3 4 2" xfId="26371" xr:uid="{00000000-0005-0000-0000-0000CB680000}"/>
    <cellStyle name="Normal 2 6 2 2 2 2 3 5" xfId="18225" xr:uid="{00000000-0005-0000-0000-0000CC680000}"/>
    <cellStyle name="Normal 2 6 2 2 2 2 4" xfId="3283" xr:uid="{00000000-0005-0000-0000-0000CD680000}"/>
    <cellStyle name="Normal 2 6 2 2 2 2 4 2" xfId="11429" xr:uid="{00000000-0005-0000-0000-0000CE680000}"/>
    <cellStyle name="Normal 2 6 2 2 2 2 4 2 2" xfId="27725" xr:uid="{00000000-0005-0000-0000-0000CF680000}"/>
    <cellStyle name="Normal 2 6 2 2 2 2 4 3" xfId="19579" xr:uid="{00000000-0005-0000-0000-0000D0680000}"/>
    <cellStyle name="Normal 2 6 2 2 2 2 5" xfId="5818" xr:uid="{00000000-0005-0000-0000-0000D1680000}"/>
    <cellStyle name="Normal 2 6 2 2 2 2 5 2" xfId="13964" xr:uid="{00000000-0005-0000-0000-0000D2680000}"/>
    <cellStyle name="Normal 2 6 2 2 2 2 5 2 2" xfId="30260" xr:uid="{00000000-0005-0000-0000-0000D3680000}"/>
    <cellStyle name="Normal 2 6 2 2 2 2 5 3" xfId="22114" xr:uid="{00000000-0005-0000-0000-0000D4680000}"/>
    <cellStyle name="Normal 2 6 2 2 2 2 6" xfId="8665" xr:uid="{00000000-0005-0000-0000-0000D5680000}"/>
    <cellStyle name="Normal 2 6 2 2 2 2 6 2" xfId="24961" xr:uid="{00000000-0005-0000-0000-0000D6680000}"/>
    <cellStyle name="Normal 2 6 2 2 2 2 7" xfId="16815" xr:uid="{00000000-0005-0000-0000-0000D7680000}"/>
    <cellStyle name="Normal 2 6 2 2 2 3" xfId="880" xr:uid="{00000000-0005-0000-0000-0000D8680000}"/>
    <cellStyle name="Normal 2 6 2 2 2 3 2" xfId="2290" xr:uid="{00000000-0005-0000-0000-0000D9680000}"/>
    <cellStyle name="Normal 2 6 2 2 2 3 2 2" xfId="4814" xr:uid="{00000000-0005-0000-0000-0000DA680000}"/>
    <cellStyle name="Normal 2 6 2 2 2 3 2 2 2" xfId="12960" xr:uid="{00000000-0005-0000-0000-0000DB680000}"/>
    <cellStyle name="Normal 2 6 2 2 2 3 2 2 2 2" xfId="29256" xr:uid="{00000000-0005-0000-0000-0000DC680000}"/>
    <cellStyle name="Normal 2 6 2 2 2 3 2 2 3" xfId="21110" xr:uid="{00000000-0005-0000-0000-0000DD680000}"/>
    <cellStyle name="Normal 2 6 2 2 2 3 2 3" xfId="7589" xr:uid="{00000000-0005-0000-0000-0000DE680000}"/>
    <cellStyle name="Normal 2 6 2 2 2 3 2 3 2" xfId="15735" xr:uid="{00000000-0005-0000-0000-0000DF680000}"/>
    <cellStyle name="Normal 2 6 2 2 2 3 2 3 2 2" xfId="32031" xr:uid="{00000000-0005-0000-0000-0000E0680000}"/>
    <cellStyle name="Normal 2 6 2 2 2 3 2 3 3" xfId="23885" xr:uid="{00000000-0005-0000-0000-0000E1680000}"/>
    <cellStyle name="Normal 2 6 2 2 2 3 2 4" xfId="10436" xr:uid="{00000000-0005-0000-0000-0000E2680000}"/>
    <cellStyle name="Normal 2 6 2 2 2 3 2 4 2" xfId="26732" xr:uid="{00000000-0005-0000-0000-0000E3680000}"/>
    <cellStyle name="Normal 2 6 2 2 2 3 2 5" xfId="18586" xr:uid="{00000000-0005-0000-0000-0000E4680000}"/>
    <cellStyle name="Normal 2 6 2 2 2 3 3" xfId="3596" xr:uid="{00000000-0005-0000-0000-0000E5680000}"/>
    <cellStyle name="Normal 2 6 2 2 2 3 3 2" xfId="11742" xr:uid="{00000000-0005-0000-0000-0000E6680000}"/>
    <cellStyle name="Normal 2 6 2 2 2 3 3 2 2" xfId="28038" xr:uid="{00000000-0005-0000-0000-0000E7680000}"/>
    <cellStyle name="Normal 2 6 2 2 2 3 3 3" xfId="19892" xr:uid="{00000000-0005-0000-0000-0000E8680000}"/>
    <cellStyle name="Normal 2 6 2 2 2 3 4" xfId="6179" xr:uid="{00000000-0005-0000-0000-0000E9680000}"/>
    <cellStyle name="Normal 2 6 2 2 2 3 4 2" xfId="14325" xr:uid="{00000000-0005-0000-0000-0000EA680000}"/>
    <cellStyle name="Normal 2 6 2 2 2 3 4 2 2" xfId="30621" xr:uid="{00000000-0005-0000-0000-0000EB680000}"/>
    <cellStyle name="Normal 2 6 2 2 2 3 4 3" xfId="22475" xr:uid="{00000000-0005-0000-0000-0000EC680000}"/>
    <cellStyle name="Normal 2 6 2 2 2 3 5" xfId="9026" xr:uid="{00000000-0005-0000-0000-0000ED680000}"/>
    <cellStyle name="Normal 2 6 2 2 2 3 5 2" xfId="25322" xr:uid="{00000000-0005-0000-0000-0000EE680000}"/>
    <cellStyle name="Normal 2 6 2 2 2 3 6" xfId="17176" xr:uid="{00000000-0005-0000-0000-0000EF680000}"/>
    <cellStyle name="Normal 2 6 2 2 2 4" xfId="1585" xr:uid="{00000000-0005-0000-0000-0000F0680000}"/>
    <cellStyle name="Normal 2 6 2 2 2 4 2" xfId="4205" xr:uid="{00000000-0005-0000-0000-0000F1680000}"/>
    <cellStyle name="Normal 2 6 2 2 2 4 2 2" xfId="12351" xr:uid="{00000000-0005-0000-0000-0000F2680000}"/>
    <cellStyle name="Normal 2 6 2 2 2 4 2 2 2" xfId="28647" xr:uid="{00000000-0005-0000-0000-0000F3680000}"/>
    <cellStyle name="Normal 2 6 2 2 2 4 2 3" xfId="20501" xr:uid="{00000000-0005-0000-0000-0000F4680000}"/>
    <cellStyle name="Normal 2 6 2 2 2 4 3" xfId="6884" xr:uid="{00000000-0005-0000-0000-0000F5680000}"/>
    <cellStyle name="Normal 2 6 2 2 2 4 3 2" xfId="15030" xr:uid="{00000000-0005-0000-0000-0000F6680000}"/>
    <cellStyle name="Normal 2 6 2 2 2 4 3 2 2" xfId="31326" xr:uid="{00000000-0005-0000-0000-0000F7680000}"/>
    <cellStyle name="Normal 2 6 2 2 2 4 3 3" xfId="23180" xr:uid="{00000000-0005-0000-0000-0000F8680000}"/>
    <cellStyle name="Normal 2 6 2 2 2 4 4" xfId="9731" xr:uid="{00000000-0005-0000-0000-0000F9680000}"/>
    <cellStyle name="Normal 2 6 2 2 2 4 4 2" xfId="26027" xr:uid="{00000000-0005-0000-0000-0000FA680000}"/>
    <cellStyle name="Normal 2 6 2 2 2 4 5" xfId="17881" xr:uid="{00000000-0005-0000-0000-0000FB680000}"/>
    <cellStyle name="Normal 2 6 2 2 2 5" xfId="2987" xr:uid="{00000000-0005-0000-0000-0000FC680000}"/>
    <cellStyle name="Normal 2 6 2 2 2 5 2" xfId="11133" xr:uid="{00000000-0005-0000-0000-0000FD680000}"/>
    <cellStyle name="Normal 2 6 2 2 2 5 2 2" xfId="27429" xr:uid="{00000000-0005-0000-0000-0000FE680000}"/>
    <cellStyle name="Normal 2 6 2 2 2 5 3" xfId="19283" xr:uid="{00000000-0005-0000-0000-0000FF680000}"/>
    <cellStyle name="Normal 2 6 2 2 2 6" xfId="5474" xr:uid="{00000000-0005-0000-0000-000000690000}"/>
    <cellStyle name="Normal 2 6 2 2 2 6 2" xfId="13620" xr:uid="{00000000-0005-0000-0000-000001690000}"/>
    <cellStyle name="Normal 2 6 2 2 2 6 2 2" xfId="29916" xr:uid="{00000000-0005-0000-0000-000002690000}"/>
    <cellStyle name="Normal 2 6 2 2 2 6 3" xfId="21770" xr:uid="{00000000-0005-0000-0000-000003690000}"/>
    <cellStyle name="Normal 2 6 2 2 2 7" xfId="8321" xr:uid="{00000000-0005-0000-0000-000004690000}"/>
    <cellStyle name="Normal 2 6 2 2 2 7 2" xfId="24617" xr:uid="{00000000-0005-0000-0000-000005690000}"/>
    <cellStyle name="Normal 2 6 2 2 2 8" xfId="16471" xr:uid="{00000000-0005-0000-0000-000006690000}"/>
    <cellStyle name="Normal 2 6 2 2 3" xfId="250" xr:uid="{00000000-0005-0000-0000-000007690000}"/>
    <cellStyle name="Normal 2 6 2 2 3 2" xfId="594" xr:uid="{00000000-0005-0000-0000-000008690000}"/>
    <cellStyle name="Normal 2 6 2 2 3 2 2" xfId="1300" xr:uid="{00000000-0005-0000-0000-000009690000}"/>
    <cellStyle name="Normal 2 6 2 2 3 2 2 2" xfId="2710" xr:uid="{00000000-0005-0000-0000-00000A690000}"/>
    <cellStyle name="Normal 2 6 2 2 3 2 2 2 2" xfId="5184" xr:uid="{00000000-0005-0000-0000-00000B690000}"/>
    <cellStyle name="Normal 2 6 2 2 3 2 2 2 2 2" xfId="13330" xr:uid="{00000000-0005-0000-0000-00000C690000}"/>
    <cellStyle name="Normal 2 6 2 2 3 2 2 2 2 2 2" xfId="29626" xr:uid="{00000000-0005-0000-0000-00000D690000}"/>
    <cellStyle name="Normal 2 6 2 2 3 2 2 2 2 3" xfId="21480" xr:uid="{00000000-0005-0000-0000-00000E690000}"/>
    <cellStyle name="Normal 2 6 2 2 3 2 2 2 3" xfId="8009" xr:uid="{00000000-0005-0000-0000-00000F690000}"/>
    <cellStyle name="Normal 2 6 2 2 3 2 2 2 3 2" xfId="16155" xr:uid="{00000000-0005-0000-0000-000010690000}"/>
    <cellStyle name="Normal 2 6 2 2 3 2 2 2 3 2 2" xfId="32451" xr:uid="{00000000-0005-0000-0000-000011690000}"/>
    <cellStyle name="Normal 2 6 2 2 3 2 2 2 3 3" xfId="24305" xr:uid="{00000000-0005-0000-0000-000012690000}"/>
    <cellStyle name="Normal 2 6 2 2 3 2 2 2 4" xfId="10856" xr:uid="{00000000-0005-0000-0000-000013690000}"/>
    <cellStyle name="Normal 2 6 2 2 3 2 2 2 4 2" xfId="27152" xr:uid="{00000000-0005-0000-0000-000014690000}"/>
    <cellStyle name="Normal 2 6 2 2 3 2 2 2 5" xfId="19006" xr:uid="{00000000-0005-0000-0000-000015690000}"/>
    <cellStyle name="Normal 2 6 2 2 3 2 2 3" xfId="3966" xr:uid="{00000000-0005-0000-0000-000016690000}"/>
    <cellStyle name="Normal 2 6 2 2 3 2 2 3 2" xfId="12112" xr:uid="{00000000-0005-0000-0000-000017690000}"/>
    <cellStyle name="Normal 2 6 2 2 3 2 2 3 2 2" xfId="28408" xr:uid="{00000000-0005-0000-0000-000018690000}"/>
    <cellStyle name="Normal 2 6 2 2 3 2 2 3 3" xfId="20262" xr:uid="{00000000-0005-0000-0000-000019690000}"/>
    <cellStyle name="Normal 2 6 2 2 3 2 2 4" xfId="6599" xr:uid="{00000000-0005-0000-0000-00001A690000}"/>
    <cellStyle name="Normal 2 6 2 2 3 2 2 4 2" xfId="14745" xr:uid="{00000000-0005-0000-0000-00001B690000}"/>
    <cellStyle name="Normal 2 6 2 2 3 2 2 4 2 2" xfId="31041" xr:uid="{00000000-0005-0000-0000-00001C690000}"/>
    <cellStyle name="Normal 2 6 2 2 3 2 2 4 3" xfId="22895" xr:uid="{00000000-0005-0000-0000-00001D690000}"/>
    <cellStyle name="Normal 2 6 2 2 3 2 2 5" xfId="9446" xr:uid="{00000000-0005-0000-0000-00001E690000}"/>
    <cellStyle name="Normal 2 6 2 2 3 2 2 5 2" xfId="25742" xr:uid="{00000000-0005-0000-0000-00001F690000}"/>
    <cellStyle name="Normal 2 6 2 2 3 2 2 6" xfId="17596" xr:uid="{00000000-0005-0000-0000-000020690000}"/>
    <cellStyle name="Normal 2 6 2 2 3 2 3" xfId="2005" xr:uid="{00000000-0005-0000-0000-000021690000}"/>
    <cellStyle name="Normal 2 6 2 2 3 2 3 2" xfId="4575" xr:uid="{00000000-0005-0000-0000-000022690000}"/>
    <cellStyle name="Normal 2 6 2 2 3 2 3 2 2" xfId="12721" xr:uid="{00000000-0005-0000-0000-000023690000}"/>
    <cellStyle name="Normal 2 6 2 2 3 2 3 2 2 2" xfId="29017" xr:uid="{00000000-0005-0000-0000-000024690000}"/>
    <cellStyle name="Normal 2 6 2 2 3 2 3 2 3" xfId="20871" xr:uid="{00000000-0005-0000-0000-000025690000}"/>
    <cellStyle name="Normal 2 6 2 2 3 2 3 3" xfId="7304" xr:uid="{00000000-0005-0000-0000-000026690000}"/>
    <cellStyle name="Normal 2 6 2 2 3 2 3 3 2" xfId="15450" xr:uid="{00000000-0005-0000-0000-000027690000}"/>
    <cellStyle name="Normal 2 6 2 2 3 2 3 3 2 2" xfId="31746" xr:uid="{00000000-0005-0000-0000-000028690000}"/>
    <cellStyle name="Normal 2 6 2 2 3 2 3 3 3" xfId="23600" xr:uid="{00000000-0005-0000-0000-000029690000}"/>
    <cellStyle name="Normal 2 6 2 2 3 2 3 4" xfId="10151" xr:uid="{00000000-0005-0000-0000-00002A690000}"/>
    <cellStyle name="Normal 2 6 2 2 3 2 3 4 2" xfId="26447" xr:uid="{00000000-0005-0000-0000-00002B690000}"/>
    <cellStyle name="Normal 2 6 2 2 3 2 3 5" xfId="18301" xr:uid="{00000000-0005-0000-0000-00002C690000}"/>
    <cellStyle name="Normal 2 6 2 2 3 2 4" xfId="3357" xr:uid="{00000000-0005-0000-0000-00002D690000}"/>
    <cellStyle name="Normal 2 6 2 2 3 2 4 2" xfId="11503" xr:uid="{00000000-0005-0000-0000-00002E690000}"/>
    <cellStyle name="Normal 2 6 2 2 3 2 4 2 2" xfId="27799" xr:uid="{00000000-0005-0000-0000-00002F690000}"/>
    <cellStyle name="Normal 2 6 2 2 3 2 4 3" xfId="19653" xr:uid="{00000000-0005-0000-0000-000030690000}"/>
    <cellStyle name="Normal 2 6 2 2 3 2 5" xfId="5894" xr:uid="{00000000-0005-0000-0000-000031690000}"/>
    <cellStyle name="Normal 2 6 2 2 3 2 5 2" xfId="14040" xr:uid="{00000000-0005-0000-0000-000032690000}"/>
    <cellStyle name="Normal 2 6 2 2 3 2 5 2 2" xfId="30336" xr:uid="{00000000-0005-0000-0000-000033690000}"/>
    <cellStyle name="Normal 2 6 2 2 3 2 5 3" xfId="22190" xr:uid="{00000000-0005-0000-0000-000034690000}"/>
    <cellStyle name="Normal 2 6 2 2 3 2 6" xfId="8741" xr:uid="{00000000-0005-0000-0000-000035690000}"/>
    <cellStyle name="Normal 2 6 2 2 3 2 6 2" xfId="25037" xr:uid="{00000000-0005-0000-0000-000036690000}"/>
    <cellStyle name="Normal 2 6 2 2 3 2 7" xfId="16891" xr:uid="{00000000-0005-0000-0000-000037690000}"/>
    <cellStyle name="Normal 2 6 2 2 3 3" xfId="956" xr:uid="{00000000-0005-0000-0000-000038690000}"/>
    <cellStyle name="Normal 2 6 2 2 3 3 2" xfId="2366" xr:uid="{00000000-0005-0000-0000-000039690000}"/>
    <cellStyle name="Normal 2 6 2 2 3 3 2 2" xfId="4888" xr:uid="{00000000-0005-0000-0000-00003A690000}"/>
    <cellStyle name="Normal 2 6 2 2 3 3 2 2 2" xfId="13034" xr:uid="{00000000-0005-0000-0000-00003B690000}"/>
    <cellStyle name="Normal 2 6 2 2 3 3 2 2 2 2" xfId="29330" xr:uid="{00000000-0005-0000-0000-00003C690000}"/>
    <cellStyle name="Normal 2 6 2 2 3 3 2 2 3" xfId="21184" xr:uid="{00000000-0005-0000-0000-00003D690000}"/>
    <cellStyle name="Normal 2 6 2 2 3 3 2 3" xfId="7665" xr:uid="{00000000-0005-0000-0000-00003E690000}"/>
    <cellStyle name="Normal 2 6 2 2 3 3 2 3 2" xfId="15811" xr:uid="{00000000-0005-0000-0000-00003F690000}"/>
    <cellStyle name="Normal 2 6 2 2 3 3 2 3 2 2" xfId="32107" xr:uid="{00000000-0005-0000-0000-000040690000}"/>
    <cellStyle name="Normal 2 6 2 2 3 3 2 3 3" xfId="23961" xr:uid="{00000000-0005-0000-0000-000041690000}"/>
    <cellStyle name="Normal 2 6 2 2 3 3 2 4" xfId="10512" xr:uid="{00000000-0005-0000-0000-000042690000}"/>
    <cellStyle name="Normal 2 6 2 2 3 3 2 4 2" xfId="26808" xr:uid="{00000000-0005-0000-0000-000043690000}"/>
    <cellStyle name="Normal 2 6 2 2 3 3 2 5" xfId="18662" xr:uid="{00000000-0005-0000-0000-000044690000}"/>
    <cellStyle name="Normal 2 6 2 2 3 3 3" xfId="3670" xr:uid="{00000000-0005-0000-0000-000045690000}"/>
    <cellStyle name="Normal 2 6 2 2 3 3 3 2" xfId="11816" xr:uid="{00000000-0005-0000-0000-000046690000}"/>
    <cellStyle name="Normal 2 6 2 2 3 3 3 2 2" xfId="28112" xr:uid="{00000000-0005-0000-0000-000047690000}"/>
    <cellStyle name="Normal 2 6 2 2 3 3 3 3" xfId="19966" xr:uid="{00000000-0005-0000-0000-000048690000}"/>
    <cellStyle name="Normal 2 6 2 2 3 3 4" xfId="6255" xr:uid="{00000000-0005-0000-0000-000049690000}"/>
    <cellStyle name="Normal 2 6 2 2 3 3 4 2" xfId="14401" xr:uid="{00000000-0005-0000-0000-00004A690000}"/>
    <cellStyle name="Normal 2 6 2 2 3 3 4 2 2" xfId="30697" xr:uid="{00000000-0005-0000-0000-00004B690000}"/>
    <cellStyle name="Normal 2 6 2 2 3 3 4 3" xfId="22551" xr:uid="{00000000-0005-0000-0000-00004C690000}"/>
    <cellStyle name="Normal 2 6 2 2 3 3 5" xfId="9102" xr:uid="{00000000-0005-0000-0000-00004D690000}"/>
    <cellStyle name="Normal 2 6 2 2 3 3 5 2" xfId="25398" xr:uid="{00000000-0005-0000-0000-00004E690000}"/>
    <cellStyle name="Normal 2 6 2 2 3 3 6" xfId="17252" xr:uid="{00000000-0005-0000-0000-00004F690000}"/>
    <cellStyle name="Normal 2 6 2 2 3 4" xfId="1661" xr:uid="{00000000-0005-0000-0000-000050690000}"/>
    <cellStyle name="Normal 2 6 2 2 3 4 2" xfId="4279" xr:uid="{00000000-0005-0000-0000-000051690000}"/>
    <cellStyle name="Normal 2 6 2 2 3 4 2 2" xfId="12425" xr:uid="{00000000-0005-0000-0000-000052690000}"/>
    <cellStyle name="Normal 2 6 2 2 3 4 2 2 2" xfId="28721" xr:uid="{00000000-0005-0000-0000-000053690000}"/>
    <cellStyle name="Normal 2 6 2 2 3 4 2 3" xfId="20575" xr:uid="{00000000-0005-0000-0000-000054690000}"/>
    <cellStyle name="Normal 2 6 2 2 3 4 3" xfId="6960" xr:uid="{00000000-0005-0000-0000-000055690000}"/>
    <cellStyle name="Normal 2 6 2 2 3 4 3 2" xfId="15106" xr:uid="{00000000-0005-0000-0000-000056690000}"/>
    <cellStyle name="Normal 2 6 2 2 3 4 3 2 2" xfId="31402" xr:uid="{00000000-0005-0000-0000-000057690000}"/>
    <cellStyle name="Normal 2 6 2 2 3 4 3 3" xfId="23256" xr:uid="{00000000-0005-0000-0000-000058690000}"/>
    <cellStyle name="Normal 2 6 2 2 3 4 4" xfId="9807" xr:uid="{00000000-0005-0000-0000-000059690000}"/>
    <cellStyle name="Normal 2 6 2 2 3 4 4 2" xfId="26103" xr:uid="{00000000-0005-0000-0000-00005A690000}"/>
    <cellStyle name="Normal 2 6 2 2 3 4 5" xfId="17957" xr:uid="{00000000-0005-0000-0000-00005B690000}"/>
    <cellStyle name="Normal 2 6 2 2 3 5" xfId="3061" xr:uid="{00000000-0005-0000-0000-00005C690000}"/>
    <cellStyle name="Normal 2 6 2 2 3 5 2" xfId="11207" xr:uid="{00000000-0005-0000-0000-00005D690000}"/>
    <cellStyle name="Normal 2 6 2 2 3 5 2 2" xfId="27503" xr:uid="{00000000-0005-0000-0000-00005E690000}"/>
    <cellStyle name="Normal 2 6 2 2 3 5 3" xfId="19357" xr:uid="{00000000-0005-0000-0000-00005F690000}"/>
    <cellStyle name="Normal 2 6 2 2 3 6" xfId="5550" xr:uid="{00000000-0005-0000-0000-000060690000}"/>
    <cellStyle name="Normal 2 6 2 2 3 6 2" xfId="13696" xr:uid="{00000000-0005-0000-0000-000061690000}"/>
    <cellStyle name="Normal 2 6 2 2 3 6 2 2" xfId="29992" xr:uid="{00000000-0005-0000-0000-000062690000}"/>
    <cellStyle name="Normal 2 6 2 2 3 6 3" xfId="21846" xr:uid="{00000000-0005-0000-0000-000063690000}"/>
    <cellStyle name="Normal 2 6 2 2 3 7" xfId="8397" xr:uid="{00000000-0005-0000-0000-000064690000}"/>
    <cellStyle name="Normal 2 6 2 2 3 7 2" xfId="24693" xr:uid="{00000000-0005-0000-0000-000065690000}"/>
    <cellStyle name="Normal 2 6 2 2 3 8" xfId="16547" xr:uid="{00000000-0005-0000-0000-000066690000}"/>
    <cellStyle name="Normal 2 6 2 2 4" xfId="338" xr:uid="{00000000-0005-0000-0000-000067690000}"/>
    <cellStyle name="Normal 2 6 2 2 4 2" xfId="682" xr:uid="{00000000-0005-0000-0000-000068690000}"/>
    <cellStyle name="Normal 2 6 2 2 4 2 2" xfId="1388" xr:uid="{00000000-0005-0000-0000-000069690000}"/>
    <cellStyle name="Normal 2 6 2 2 4 2 2 2" xfId="2798" xr:uid="{00000000-0005-0000-0000-00006A690000}"/>
    <cellStyle name="Normal 2 6 2 2 4 2 2 2 2" xfId="5258" xr:uid="{00000000-0005-0000-0000-00006B690000}"/>
    <cellStyle name="Normal 2 6 2 2 4 2 2 2 2 2" xfId="13404" xr:uid="{00000000-0005-0000-0000-00006C690000}"/>
    <cellStyle name="Normal 2 6 2 2 4 2 2 2 2 2 2" xfId="29700" xr:uid="{00000000-0005-0000-0000-00006D690000}"/>
    <cellStyle name="Normal 2 6 2 2 4 2 2 2 2 3" xfId="21554" xr:uid="{00000000-0005-0000-0000-00006E690000}"/>
    <cellStyle name="Normal 2 6 2 2 4 2 2 2 3" xfId="8097" xr:uid="{00000000-0005-0000-0000-00006F690000}"/>
    <cellStyle name="Normal 2 6 2 2 4 2 2 2 3 2" xfId="16243" xr:uid="{00000000-0005-0000-0000-000070690000}"/>
    <cellStyle name="Normal 2 6 2 2 4 2 2 2 3 2 2" xfId="32539" xr:uid="{00000000-0005-0000-0000-000071690000}"/>
    <cellStyle name="Normal 2 6 2 2 4 2 2 2 3 3" xfId="24393" xr:uid="{00000000-0005-0000-0000-000072690000}"/>
    <cellStyle name="Normal 2 6 2 2 4 2 2 2 4" xfId="10944" xr:uid="{00000000-0005-0000-0000-000073690000}"/>
    <cellStyle name="Normal 2 6 2 2 4 2 2 2 4 2" xfId="27240" xr:uid="{00000000-0005-0000-0000-000074690000}"/>
    <cellStyle name="Normal 2 6 2 2 4 2 2 2 5" xfId="19094" xr:uid="{00000000-0005-0000-0000-000075690000}"/>
    <cellStyle name="Normal 2 6 2 2 4 2 2 3" xfId="4040" xr:uid="{00000000-0005-0000-0000-000076690000}"/>
    <cellStyle name="Normal 2 6 2 2 4 2 2 3 2" xfId="12186" xr:uid="{00000000-0005-0000-0000-000077690000}"/>
    <cellStyle name="Normal 2 6 2 2 4 2 2 3 2 2" xfId="28482" xr:uid="{00000000-0005-0000-0000-000078690000}"/>
    <cellStyle name="Normal 2 6 2 2 4 2 2 3 3" xfId="20336" xr:uid="{00000000-0005-0000-0000-000079690000}"/>
    <cellStyle name="Normal 2 6 2 2 4 2 2 4" xfId="6687" xr:uid="{00000000-0005-0000-0000-00007A690000}"/>
    <cellStyle name="Normal 2 6 2 2 4 2 2 4 2" xfId="14833" xr:uid="{00000000-0005-0000-0000-00007B690000}"/>
    <cellStyle name="Normal 2 6 2 2 4 2 2 4 2 2" xfId="31129" xr:uid="{00000000-0005-0000-0000-00007C690000}"/>
    <cellStyle name="Normal 2 6 2 2 4 2 2 4 3" xfId="22983" xr:uid="{00000000-0005-0000-0000-00007D690000}"/>
    <cellStyle name="Normal 2 6 2 2 4 2 2 5" xfId="9534" xr:uid="{00000000-0005-0000-0000-00007E690000}"/>
    <cellStyle name="Normal 2 6 2 2 4 2 2 5 2" xfId="25830" xr:uid="{00000000-0005-0000-0000-00007F690000}"/>
    <cellStyle name="Normal 2 6 2 2 4 2 2 6" xfId="17684" xr:uid="{00000000-0005-0000-0000-000080690000}"/>
    <cellStyle name="Normal 2 6 2 2 4 2 3" xfId="2093" xr:uid="{00000000-0005-0000-0000-000081690000}"/>
    <cellStyle name="Normal 2 6 2 2 4 2 3 2" xfId="4649" xr:uid="{00000000-0005-0000-0000-000082690000}"/>
    <cellStyle name="Normal 2 6 2 2 4 2 3 2 2" xfId="12795" xr:uid="{00000000-0005-0000-0000-000083690000}"/>
    <cellStyle name="Normal 2 6 2 2 4 2 3 2 2 2" xfId="29091" xr:uid="{00000000-0005-0000-0000-000084690000}"/>
    <cellStyle name="Normal 2 6 2 2 4 2 3 2 3" xfId="20945" xr:uid="{00000000-0005-0000-0000-000085690000}"/>
    <cellStyle name="Normal 2 6 2 2 4 2 3 3" xfId="7392" xr:uid="{00000000-0005-0000-0000-000086690000}"/>
    <cellStyle name="Normal 2 6 2 2 4 2 3 3 2" xfId="15538" xr:uid="{00000000-0005-0000-0000-000087690000}"/>
    <cellStyle name="Normal 2 6 2 2 4 2 3 3 2 2" xfId="31834" xr:uid="{00000000-0005-0000-0000-000088690000}"/>
    <cellStyle name="Normal 2 6 2 2 4 2 3 3 3" xfId="23688" xr:uid="{00000000-0005-0000-0000-000089690000}"/>
    <cellStyle name="Normal 2 6 2 2 4 2 3 4" xfId="10239" xr:uid="{00000000-0005-0000-0000-00008A690000}"/>
    <cellStyle name="Normal 2 6 2 2 4 2 3 4 2" xfId="26535" xr:uid="{00000000-0005-0000-0000-00008B690000}"/>
    <cellStyle name="Normal 2 6 2 2 4 2 3 5" xfId="18389" xr:uid="{00000000-0005-0000-0000-00008C690000}"/>
    <cellStyle name="Normal 2 6 2 2 4 2 4" xfId="3431" xr:uid="{00000000-0005-0000-0000-00008D690000}"/>
    <cellStyle name="Normal 2 6 2 2 4 2 4 2" xfId="11577" xr:uid="{00000000-0005-0000-0000-00008E690000}"/>
    <cellStyle name="Normal 2 6 2 2 4 2 4 2 2" xfId="27873" xr:uid="{00000000-0005-0000-0000-00008F690000}"/>
    <cellStyle name="Normal 2 6 2 2 4 2 4 3" xfId="19727" xr:uid="{00000000-0005-0000-0000-000090690000}"/>
    <cellStyle name="Normal 2 6 2 2 4 2 5" xfId="5982" xr:uid="{00000000-0005-0000-0000-000091690000}"/>
    <cellStyle name="Normal 2 6 2 2 4 2 5 2" xfId="14128" xr:uid="{00000000-0005-0000-0000-000092690000}"/>
    <cellStyle name="Normal 2 6 2 2 4 2 5 2 2" xfId="30424" xr:uid="{00000000-0005-0000-0000-000093690000}"/>
    <cellStyle name="Normal 2 6 2 2 4 2 5 3" xfId="22278" xr:uid="{00000000-0005-0000-0000-000094690000}"/>
    <cellStyle name="Normal 2 6 2 2 4 2 6" xfId="8829" xr:uid="{00000000-0005-0000-0000-000095690000}"/>
    <cellStyle name="Normal 2 6 2 2 4 2 6 2" xfId="25125" xr:uid="{00000000-0005-0000-0000-000096690000}"/>
    <cellStyle name="Normal 2 6 2 2 4 2 7" xfId="16979" xr:uid="{00000000-0005-0000-0000-000097690000}"/>
    <cellStyle name="Normal 2 6 2 2 4 3" xfId="1044" xr:uid="{00000000-0005-0000-0000-000098690000}"/>
    <cellStyle name="Normal 2 6 2 2 4 3 2" xfId="2454" xr:uid="{00000000-0005-0000-0000-000099690000}"/>
    <cellStyle name="Normal 2 6 2 2 4 3 2 2" xfId="4962" xr:uid="{00000000-0005-0000-0000-00009A690000}"/>
    <cellStyle name="Normal 2 6 2 2 4 3 2 2 2" xfId="13108" xr:uid="{00000000-0005-0000-0000-00009B690000}"/>
    <cellStyle name="Normal 2 6 2 2 4 3 2 2 2 2" xfId="29404" xr:uid="{00000000-0005-0000-0000-00009C690000}"/>
    <cellStyle name="Normal 2 6 2 2 4 3 2 2 3" xfId="21258" xr:uid="{00000000-0005-0000-0000-00009D690000}"/>
    <cellStyle name="Normal 2 6 2 2 4 3 2 3" xfId="7753" xr:uid="{00000000-0005-0000-0000-00009E690000}"/>
    <cellStyle name="Normal 2 6 2 2 4 3 2 3 2" xfId="15899" xr:uid="{00000000-0005-0000-0000-00009F690000}"/>
    <cellStyle name="Normal 2 6 2 2 4 3 2 3 2 2" xfId="32195" xr:uid="{00000000-0005-0000-0000-0000A0690000}"/>
    <cellStyle name="Normal 2 6 2 2 4 3 2 3 3" xfId="24049" xr:uid="{00000000-0005-0000-0000-0000A1690000}"/>
    <cellStyle name="Normal 2 6 2 2 4 3 2 4" xfId="10600" xr:uid="{00000000-0005-0000-0000-0000A2690000}"/>
    <cellStyle name="Normal 2 6 2 2 4 3 2 4 2" xfId="26896" xr:uid="{00000000-0005-0000-0000-0000A3690000}"/>
    <cellStyle name="Normal 2 6 2 2 4 3 2 5" xfId="18750" xr:uid="{00000000-0005-0000-0000-0000A4690000}"/>
    <cellStyle name="Normal 2 6 2 2 4 3 3" xfId="3744" xr:uid="{00000000-0005-0000-0000-0000A5690000}"/>
    <cellStyle name="Normal 2 6 2 2 4 3 3 2" xfId="11890" xr:uid="{00000000-0005-0000-0000-0000A6690000}"/>
    <cellStyle name="Normal 2 6 2 2 4 3 3 2 2" xfId="28186" xr:uid="{00000000-0005-0000-0000-0000A7690000}"/>
    <cellStyle name="Normal 2 6 2 2 4 3 3 3" xfId="20040" xr:uid="{00000000-0005-0000-0000-0000A8690000}"/>
    <cellStyle name="Normal 2 6 2 2 4 3 4" xfId="6343" xr:uid="{00000000-0005-0000-0000-0000A9690000}"/>
    <cellStyle name="Normal 2 6 2 2 4 3 4 2" xfId="14489" xr:uid="{00000000-0005-0000-0000-0000AA690000}"/>
    <cellStyle name="Normal 2 6 2 2 4 3 4 2 2" xfId="30785" xr:uid="{00000000-0005-0000-0000-0000AB690000}"/>
    <cellStyle name="Normal 2 6 2 2 4 3 4 3" xfId="22639" xr:uid="{00000000-0005-0000-0000-0000AC690000}"/>
    <cellStyle name="Normal 2 6 2 2 4 3 5" xfId="9190" xr:uid="{00000000-0005-0000-0000-0000AD690000}"/>
    <cellStyle name="Normal 2 6 2 2 4 3 5 2" xfId="25486" xr:uid="{00000000-0005-0000-0000-0000AE690000}"/>
    <cellStyle name="Normal 2 6 2 2 4 3 6" xfId="17340" xr:uid="{00000000-0005-0000-0000-0000AF690000}"/>
    <cellStyle name="Normal 2 6 2 2 4 4" xfId="1749" xr:uid="{00000000-0005-0000-0000-0000B0690000}"/>
    <cellStyle name="Normal 2 6 2 2 4 4 2" xfId="4353" xr:uid="{00000000-0005-0000-0000-0000B1690000}"/>
    <cellStyle name="Normal 2 6 2 2 4 4 2 2" xfId="12499" xr:uid="{00000000-0005-0000-0000-0000B2690000}"/>
    <cellStyle name="Normal 2 6 2 2 4 4 2 2 2" xfId="28795" xr:uid="{00000000-0005-0000-0000-0000B3690000}"/>
    <cellStyle name="Normal 2 6 2 2 4 4 2 3" xfId="20649" xr:uid="{00000000-0005-0000-0000-0000B4690000}"/>
    <cellStyle name="Normal 2 6 2 2 4 4 3" xfId="7048" xr:uid="{00000000-0005-0000-0000-0000B5690000}"/>
    <cellStyle name="Normal 2 6 2 2 4 4 3 2" xfId="15194" xr:uid="{00000000-0005-0000-0000-0000B6690000}"/>
    <cellStyle name="Normal 2 6 2 2 4 4 3 2 2" xfId="31490" xr:uid="{00000000-0005-0000-0000-0000B7690000}"/>
    <cellStyle name="Normal 2 6 2 2 4 4 3 3" xfId="23344" xr:uid="{00000000-0005-0000-0000-0000B8690000}"/>
    <cellStyle name="Normal 2 6 2 2 4 4 4" xfId="9895" xr:uid="{00000000-0005-0000-0000-0000B9690000}"/>
    <cellStyle name="Normal 2 6 2 2 4 4 4 2" xfId="26191" xr:uid="{00000000-0005-0000-0000-0000BA690000}"/>
    <cellStyle name="Normal 2 6 2 2 4 4 5" xfId="18045" xr:uid="{00000000-0005-0000-0000-0000BB690000}"/>
    <cellStyle name="Normal 2 6 2 2 4 5" xfId="3135" xr:uid="{00000000-0005-0000-0000-0000BC690000}"/>
    <cellStyle name="Normal 2 6 2 2 4 5 2" xfId="11281" xr:uid="{00000000-0005-0000-0000-0000BD690000}"/>
    <cellStyle name="Normal 2 6 2 2 4 5 2 2" xfId="27577" xr:uid="{00000000-0005-0000-0000-0000BE690000}"/>
    <cellStyle name="Normal 2 6 2 2 4 5 3" xfId="19431" xr:uid="{00000000-0005-0000-0000-0000BF690000}"/>
    <cellStyle name="Normal 2 6 2 2 4 6" xfId="5638" xr:uid="{00000000-0005-0000-0000-0000C0690000}"/>
    <cellStyle name="Normal 2 6 2 2 4 6 2" xfId="13784" xr:uid="{00000000-0005-0000-0000-0000C1690000}"/>
    <cellStyle name="Normal 2 6 2 2 4 6 2 2" xfId="30080" xr:uid="{00000000-0005-0000-0000-0000C2690000}"/>
    <cellStyle name="Normal 2 6 2 2 4 6 3" xfId="21934" xr:uid="{00000000-0005-0000-0000-0000C3690000}"/>
    <cellStyle name="Normal 2 6 2 2 4 7" xfId="8485" xr:uid="{00000000-0005-0000-0000-0000C4690000}"/>
    <cellStyle name="Normal 2 6 2 2 4 7 2" xfId="24781" xr:uid="{00000000-0005-0000-0000-0000C5690000}"/>
    <cellStyle name="Normal 2 6 2 2 4 8" xfId="16635" xr:uid="{00000000-0005-0000-0000-0000C6690000}"/>
    <cellStyle name="Normal 2 6 2 2 5" xfId="428" xr:uid="{00000000-0005-0000-0000-0000C7690000}"/>
    <cellStyle name="Normal 2 6 2 2 5 2" xfId="1134" xr:uid="{00000000-0005-0000-0000-0000C8690000}"/>
    <cellStyle name="Normal 2 6 2 2 5 2 2" xfId="2544" xr:uid="{00000000-0005-0000-0000-0000C9690000}"/>
    <cellStyle name="Normal 2 6 2 2 5 2 2 2" xfId="5036" xr:uid="{00000000-0005-0000-0000-0000CA690000}"/>
    <cellStyle name="Normal 2 6 2 2 5 2 2 2 2" xfId="13182" xr:uid="{00000000-0005-0000-0000-0000CB690000}"/>
    <cellStyle name="Normal 2 6 2 2 5 2 2 2 2 2" xfId="29478" xr:uid="{00000000-0005-0000-0000-0000CC690000}"/>
    <cellStyle name="Normal 2 6 2 2 5 2 2 2 3" xfId="21332" xr:uid="{00000000-0005-0000-0000-0000CD690000}"/>
    <cellStyle name="Normal 2 6 2 2 5 2 2 3" xfId="7843" xr:uid="{00000000-0005-0000-0000-0000CE690000}"/>
    <cellStyle name="Normal 2 6 2 2 5 2 2 3 2" xfId="15989" xr:uid="{00000000-0005-0000-0000-0000CF690000}"/>
    <cellStyle name="Normal 2 6 2 2 5 2 2 3 2 2" xfId="32285" xr:uid="{00000000-0005-0000-0000-0000D0690000}"/>
    <cellStyle name="Normal 2 6 2 2 5 2 2 3 3" xfId="24139" xr:uid="{00000000-0005-0000-0000-0000D1690000}"/>
    <cellStyle name="Normal 2 6 2 2 5 2 2 4" xfId="10690" xr:uid="{00000000-0005-0000-0000-0000D2690000}"/>
    <cellStyle name="Normal 2 6 2 2 5 2 2 4 2" xfId="26986" xr:uid="{00000000-0005-0000-0000-0000D3690000}"/>
    <cellStyle name="Normal 2 6 2 2 5 2 2 5" xfId="18840" xr:uid="{00000000-0005-0000-0000-0000D4690000}"/>
    <cellStyle name="Normal 2 6 2 2 5 2 3" xfId="3818" xr:uid="{00000000-0005-0000-0000-0000D5690000}"/>
    <cellStyle name="Normal 2 6 2 2 5 2 3 2" xfId="11964" xr:uid="{00000000-0005-0000-0000-0000D6690000}"/>
    <cellStyle name="Normal 2 6 2 2 5 2 3 2 2" xfId="28260" xr:uid="{00000000-0005-0000-0000-0000D7690000}"/>
    <cellStyle name="Normal 2 6 2 2 5 2 3 3" xfId="20114" xr:uid="{00000000-0005-0000-0000-0000D8690000}"/>
    <cellStyle name="Normal 2 6 2 2 5 2 4" xfId="6433" xr:uid="{00000000-0005-0000-0000-0000D9690000}"/>
    <cellStyle name="Normal 2 6 2 2 5 2 4 2" xfId="14579" xr:uid="{00000000-0005-0000-0000-0000DA690000}"/>
    <cellStyle name="Normal 2 6 2 2 5 2 4 2 2" xfId="30875" xr:uid="{00000000-0005-0000-0000-0000DB690000}"/>
    <cellStyle name="Normal 2 6 2 2 5 2 4 3" xfId="22729" xr:uid="{00000000-0005-0000-0000-0000DC690000}"/>
    <cellStyle name="Normal 2 6 2 2 5 2 5" xfId="9280" xr:uid="{00000000-0005-0000-0000-0000DD690000}"/>
    <cellStyle name="Normal 2 6 2 2 5 2 5 2" xfId="25576" xr:uid="{00000000-0005-0000-0000-0000DE690000}"/>
    <cellStyle name="Normal 2 6 2 2 5 2 6" xfId="17430" xr:uid="{00000000-0005-0000-0000-0000DF690000}"/>
    <cellStyle name="Normal 2 6 2 2 5 3" xfId="1839" xr:uid="{00000000-0005-0000-0000-0000E0690000}"/>
    <cellStyle name="Normal 2 6 2 2 5 3 2" xfId="4427" xr:uid="{00000000-0005-0000-0000-0000E1690000}"/>
    <cellStyle name="Normal 2 6 2 2 5 3 2 2" xfId="12573" xr:uid="{00000000-0005-0000-0000-0000E2690000}"/>
    <cellStyle name="Normal 2 6 2 2 5 3 2 2 2" xfId="28869" xr:uid="{00000000-0005-0000-0000-0000E3690000}"/>
    <cellStyle name="Normal 2 6 2 2 5 3 2 3" xfId="20723" xr:uid="{00000000-0005-0000-0000-0000E4690000}"/>
    <cellStyle name="Normal 2 6 2 2 5 3 3" xfId="7138" xr:uid="{00000000-0005-0000-0000-0000E5690000}"/>
    <cellStyle name="Normal 2 6 2 2 5 3 3 2" xfId="15284" xr:uid="{00000000-0005-0000-0000-0000E6690000}"/>
    <cellStyle name="Normal 2 6 2 2 5 3 3 2 2" xfId="31580" xr:uid="{00000000-0005-0000-0000-0000E7690000}"/>
    <cellStyle name="Normal 2 6 2 2 5 3 3 3" xfId="23434" xr:uid="{00000000-0005-0000-0000-0000E8690000}"/>
    <cellStyle name="Normal 2 6 2 2 5 3 4" xfId="9985" xr:uid="{00000000-0005-0000-0000-0000E9690000}"/>
    <cellStyle name="Normal 2 6 2 2 5 3 4 2" xfId="26281" xr:uid="{00000000-0005-0000-0000-0000EA690000}"/>
    <cellStyle name="Normal 2 6 2 2 5 3 5" xfId="18135" xr:uid="{00000000-0005-0000-0000-0000EB690000}"/>
    <cellStyle name="Normal 2 6 2 2 5 4" xfId="3209" xr:uid="{00000000-0005-0000-0000-0000EC690000}"/>
    <cellStyle name="Normal 2 6 2 2 5 4 2" xfId="11355" xr:uid="{00000000-0005-0000-0000-0000ED690000}"/>
    <cellStyle name="Normal 2 6 2 2 5 4 2 2" xfId="27651" xr:uid="{00000000-0005-0000-0000-0000EE690000}"/>
    <cellStyle name="Normal 2 6 2 2 5 4 3" xfId="19505" xr:uid="{00000000-0005-0000-0000-0000EF690000}"/>
    <cellStyle name="Normal 2 6 2 2 5 5" xfId="5728" xr:uid="{00000000-0005-0000-0000-0000F0690000}"/>
    <cellStyle name="Normal 2 6 2 2 5 5 2" xfId="13874" xr:uid="{00000000-0005-0000-0000-0000F1690000}"/>
    <cellStyle name="Normal 2 6 2 2 5 5 2 2" xfId="30170" xr:uid="{00000000-0005-0000-0000-0000F2690000}"/>
    <cellStyle name="Normal 2 6 2 2 5 5 3" xfId="22024" xr:uid="{00000000-0005-0000-0000-0000F3690000}"/>
    <cellStyle name="Normal 2 6 2 2 5 6" xfId="8575" xr:uid="{00000000-0005-0000-0000-0000F4690000}"/>
    <cellStyle name="Normal 2 6 2 2 5 6 2" xfId="24871" xr:uid="{00000000-0005-0000-0000-0000F5690000}"/>
    <cellStyle name="Normal 2 6 2 2 5 7" xfId="16725" xr:uid="{00000000-0005-0000-0000-0000F6690000}"/>
    <cellStyle name="Normal 2 6 2 2 6" xfId="790" xr:uid="{00000000-0005-0000-0000-0000F7690000}"/>
    <cellStyle name="Normal 2 6 2 2 6 2" xfId="2200" xr:uid="{00000000-0005-0000-0000-0000F8690000}"/>
    <cellStyle name="Normal 2 6 2 2 6 2 2" xfId="4740" xr:uid="{00000000-0005-0000-0000-0000F9690000}"/>
    <cellStyle name="Normal 2 6 2 2 6 2 2 2" xfId="12886" xr:uid="{00000000-0005-0000-0000-0000FA690000}"/>
    <cellStyle name="Normal 2 6 2 2 6 2 2 2 2" xfId="29182" xr:uid="{00000000-0005-0000-0000-0000FB690000}"/>
    <cellStyle name="Normal 2 6 2 2 6 2 2 3" xfId="21036" xr:uid="{00000000-0005-0000-0000-0000FC690000}"/>
    <cellStyle name="Normal 2 6 2 2 6 2 3" xfId="7499" xr:uid="{00000000-0005-0000-0000-0000FD690000}"/>
    <cellStyle name="Normal 2 6 2 2 6 2 3 2" xfId="15645" xr:uid="{00000000-0005-0000-0000-0000FE690000}"/>
    <cellStyle name="Normal 2 6 2 2 6 2 3 2 2" xfId="31941" xr:uid="{00000000-0005-0000-0000-0000FF690000}"/>
    <cellStyle name="Normal 2 6 2 2 6 2 3 3" xfId="23795" xr:uid="{00000000-0005-0000-0000-0000006A0000}"/>
    <cellStyle name="Normal 2 6 2 2 6 2 4" xfId="10346" xr:uid="{00000000-0005-0000-0000-0000016A0000}"/>
    <cellStyle name="Normal 2 6 2 2 6 2 4 2" xfId="26642" xr:uid="{00000000-0005-0000-0000-0000026A0000}"/>
    <cellStyle name="Normal 2 6 2 2 6 2 5" xfId="18496" xr:uid="{00000000-0005-0000-0000-0000036A0000}"/>
    <cellStyle name="Normal 2 6 2 2 6 3" xfId="3522" xr:uid="{00000000-0005-0000-0000-0000046A0000}"/>
    <cellStyle name="Normal 2 6 2 2 6 3 2" xfId="11668" xr:uid="{00000000-0005-0000-0000-0000056A0000}"/>
    <cellStyle name="Normal 2 6 2 2 6 3 2 2" xfId="27964" xr:uid="{00000000-0005-0000-0000-0000066A0000}"/>
    <cellStyle name="Normal 2 6 2 2 6 3 3" xfId="19818" xr:uid="{00000000-0005-0000-0000-0000076A0000}"/>
    <cellStyle name="Normal 2 6 2 2 6 4" xfId="6089" xr:uid="{00000000-0005-0000-0000-0000086A0000}"/>
    <cellStyle name="Normal 2 6 2 2 6 4 2" xfId="14235" xr:uid="{00000000-0005-0000-0000-0000096A0000}"/>
    <cellStyle name="Normal 2 6 2 2 6 4 2 2" xfId="30531" xr:uid="{00000000-0005-0000-0000-00000A6A0000}"/>
    <cellStyle name="Normal 2 6 2 2 6 4 3" xfId="22385" xr:uid="{00000000-0005-0000-0000-00000B6A0000}"/>
    <cellStyle name="Normal 2 6 2 2 6 5" xfId="8936" xr:uid="{00000000-0005-0000-0000-00000C6A0000}"/>
    <cellStyle name="Normal 2 6 2 2 6 5 2" xfId="25232" xr:uid="{00000000-0005-0000-0000-00000D6A0000}"/>
    <cellStyle name="Normal 2 6 2 2 6 6" xfId="17086" xr:uid="{00000000-0005-0000-0000-00000E6A0000}"/>
    <cellStyle name="Normal 2 6 2 2 7" xfId="1495" xr:uid="{00000000-0005-0000-0000-00000F6A0000}"/>
    <cellStyle name="Normal 2 6 2 2 7 2" xfId="4131" xr:uid="{00000000-0005-0000-0000-0000106A0000}"/>
    <cellStyle name="Normal 2 6 2 2 7 2 2" xfId="12277" xr:uid="{00000000-0005-0000-0000-0000116A0000}"/>
    <cellStyle name="Normal 2 6 2 2 7 2 2 2" xfId="28573" xr:uid="{00000000-0005-0000-0000-0000126A0000}"/>
    <cellStyle name="Normal 2 6 2 2 7 2 3" xfId="20427" xr:uid="{00000000-0005-0000-0000-0000136A0000}"/>
    <cellStyle name="Normal 2 6 2 2 7 3" xfId="6794" xr:uid="{00000000-0005-0000-0000-0000146A0000}"/>
    <cellStyle name="Normal 2 6 2 2 7 3 2" xfId="14940" xr:uid="{00000000-0005-0000-0000-0000156A0000}"/>
    <cellStyle name="Normal 2 6 2 2 7 3 2 2" xfId="31236" xr:uid="{00000000-0005-0000-0000-0000166A0000}"/>
    <cellStyle name="Normal 2 6 2 2 7 3 3" xfId="23090" xr:uid="{00000000-0005-0000-0000-0000176A0000}"/>
    <cellStyle name="Normal 2 6 2 2 7 4" xfId="9641" xr:uid="{00000000-0005-0000-0000-0000186A0000}"/>
    <cellStyle name="Normal 2 6 2 2 7 4 2" xfId="25937" xr:uid="{00000000-0005-0000-0000-0000196A0000}"/>
    <cellStyle name="Normal 2 6 2 2 7 5" xfId="17791" xr:uid="{00000000-0005-0000-0000-00001A6A0000}"/>
    <cellStyle name="Normal 2 6 2 2 8" xfId="2913" xr:uid="{00000000-0005-0000-0000-00001B6A0000}"/>
    <cellStyle name="Normal 2 6 2 2 8 2" xfId="11059" xr:uid="{00000000-0005-0000-0000-00001C6A0000}"/>
    <cellStyle name="Normal 2 6 2 2 8 2 2" xfId="27355" xr:uid="{00000000-0005-0000-0000-00001D6A0000}"/>
    <cellStyle name="Normal 2 6 2 2 8 3" xfId="19209" xr:uid="{00000000-0005-0000-0000-00001E6A0000}"/>
    <cellStyle name="Normal 2 6 2 2 9" xfId="5384" xr:uid="{00000000-0005-0000-0000-00001F6A0000}"/>
    <cellStyle name="Normal 2 6 2 2 9 2" xfId="13530" xr:uid="{00000000-0005-0000-0000-0000206A0000}"/>
    <cellStyle name="Normal 2 6 2 2 9 2 2" xfId="29826" xr:uid="{00000000-0005-0000-0000-0000216A0000}"/>
    <cellStyle name="Normal 2 6 2 2 9 3" xfId="21680" xr:uid="{00000000-0005-0000-0000-0000226A0000}"/>
    <cellStyle name="Normal 2 6 2 3" xfId="130" xr:uid="{00000000-0005-0000-0000-0000236A0000}"/>
    <cellStyle name="Normal 2 6 2 3 2" xfId="474" xr:uid="{00000000-0005-0000-0000-0000246A0000}"/>
    <cellStyle name="Normal 2 6 2 3 2 2" xfId="1180" xr:uid="{00000000-0005-0000-0000-0000256A0000}"/>
    <cellStyle name="Normal 2 6 2 3 2 2 2" xfId="2590" xr:uid="{00000000-0005-0000-0000-0000266A0000}"/>
    <cellStyle name="Normal 2 6 2 3 2 2 2 2" xfId="5074" xr:uid="{00000000-0005-0000-0000-0000276A0000}"/>
    <cellStyle name="Normal 2 6 2 3 2 2 2 2 2" xfId="13220" xr:uid="{00000000-0005-0000-0000-0000286A0000}"/>
    <cellStyle name="Normal 2 6 2 3 2 2 2 2 2 2" xfId="29516" xr:uid="{00000000-0005-0000-0000-0000296A0000}"/>
    <cellStyle name="Normal 2 6 2 3 2 2 2 2 3" xfId="21370" xr:uid="{00000000-0005-0000-0000-00002A6A0000}"/>
    <cellStyle name="Normal 2 6 2 3 2 2 2 3" xfId="7889" xr:uid="{00000000-0005-0000-0000-00002B6A0000}"/>
    <cellStyle name="Normal 2 6 2 3 2 2 2 3 2" xfId="16035" xr:uid="{00000000-0005-0000-0000-00002C6A0000}"/>
    <cellStyle name="Normal 2 6 2 3 2 2 2 3 2 2" xfId="32331" xr:uid="{00000000-0005-0000-0000-00002D6A0000}"/>
    <cellStyle name="Normal 2 6 2 3 2 2 2 3 3" xfId="24185" xr:uid="{00000000-0005-0000-0000-00002E6A0000}"/>
    <cellStyle name="Normal 2 6 2 3 2 2 2 4" xfId="10736" xr:uid="{00000000-0005-0000-0000-00002F6A0000}"/>
    <cellStyle name="Normal 2 6 2 3 2 2 2 4 2" xfId="27032" xr:uid="{00000000-0005-0000-0000-0000306A0000}"/>
    <cellStyle name="Normal 2 6 2 3 2 2 2 5" xfId="18886" xr:uid="{00000000-0005-0000-0000-0000316A0000}"/>
    <cellStyle name="Normal 2 6 2 3 2 2 3" xfId="3856" xr:uid="{00000000-0005-0000-0000-0000326A0000}"/>
    <cellStyle name="Normal 2 6 2 3 2 2 3 2" xfId="12002" xr:uid="{00000000-0005-0000-0000-0000336A0000}"/>
    <cellStyle name="Normal 2 6 2 3 2 2 3 2 2" xfId="28298" xr:uid="{00000000-0005-0000-0000-0000346A0000}"/>
    <cellStyle name="Normal 2 6 2 3 2 2 3 3" xfId="20152" xr:uid="{00000000-0005-0000-0000-0000356A0000}"/>
    <cellStyle name="Normal 2 6 2 3 2 2 4" xfId="6479" xr:uid="{00000000-0005-0000-0000-0000366A0000}"/>
    <cellStyle name="Normal 2 6 2 3 2 2 4 2" xfId="14625" xr:uid="{00000000-0005-0000-0000-0000376A0000}"/>
    <cellStyle name="Normal 2 6 2 3 2 2 4 2 2" xfId="30921" xr:uid="{00000000-0005-0000-0000-0000386A0000}"/>
    <cellStyle name="Normal 2 6 2 3 2 2 4 3" xfId="22775" xr:uid="{00000000-0005-0000-0000-0000396A0000}"/>
    <cellStyle name="Normal 2 6 2 3 2 2 5" xfId="9326" xr:uid="{00000000-0005-0000-0000-00003A6A0000}"/>
    <cellStyle name="Normal 2 6 2 3 2 2 5 2" xfId="25622" xr:uid="{00000000-0005-0000-0000-00003B6A0000}"/>
    <cellStyle name="Normal 2 6 2 3 2 2 6" xfId="17476" xr:uid="{00000000-0005-0000-0000-00003C6A0000}"/>
    <cellStyle name="Normal 2 6 2 3 2 3" xfId="1885" xr:uid="{00000000-0005-0000-0000-00003D6A0000}"/>
    <cellStyle name="Normal 2 6 2 3 2 3 2" xfId="4465" xr:uid="{00000000-0005-0000-0000-00003E6A0000}"/>
    <cellStyle name="Normal 2 6 2 3 2 3 2 2" xfId="12611" xr:uid="{00000000-0005-0000-0000-00003F6A0000}"/>
    <cellStyle name="Normal 2 6 2 3 2 3 2 2 2" xfId="28907" xr:uid="{00000000-0005-0000-0000-0000406A0000}"/>
    <cellStyle name="Normal 2 6 2 3 2 3 2 3" xfId="20761" xr:uid="{00000000-0005-0000-0000-0000416A0000}"/>
    <cellStyle name="Normal 2 6 2 3 2 3 3" xfId="7184" xr:uid="{00000000-0005-0000-0000-0000426A0000}"/>
    <cellStyle name="Normal 2 6 2 3 2 3 3 2" xfId="15330" xr:uid="{00000000-0005-0000-0000-0000436A0000}"/>
    <cellStyle name="Normal 2 6 2 3 2 3 3 2 2" xfId="31626" xr:uid="{00000000-0005-0000-0000-0000446A0000}"/>
    <cellStyle name="Normal 2 6 2 3 2 3 3 3" xfId="23480" xr:uid="{00000000-0005-0000-0000-0000456A0000}"/>
    <cellStyle name="Normal 2 6 2 3 2 3 4" xfId="10031" xr:uid="{00000000-0005-0000-0000-0000466A0000}"/>
    <cellStyle name="Normal 2 6 2 3 2 3 4 2" xfId="26327" xr:uid="{00000000-0005-0000-0000-0000476A0000}"/>
    <cellStyle name="Normal 2 6 2 3 2 3 5" xfId="18181" xr:uid="{00000000-0005-0000-0000-0000486A0000}"/>
    <cellStyle name="Normal 2 6 2 3 2 4" xfId="3247" xr:uid="{00000000-0005-0000-0000-0000496A0000}"/>
    <cellStyle name="Normal 2 6 2 3 2 4 2" xfId="11393" xr:uid="{00000000-0005-0000-0000-00004A6A0000}"/>
    <cellStyle name="Normal 2 6 2 3 2 4 2 2" xfId="27689" xr:uid="{00000000-0005-0000-0000-00004B6A0000}"/>
    <cellStyle name="Normal 2 6 2 3 2 4 3" xfId="19543" xr:uid="{00000000-0005-0000-0000-00004C6A0000}"/>
    <cellStyle name="Normal 2 6 2 3 2 5" xfId="5774" xr:uid="{00000000-0005-0000-0000-00004D6A0000}"/>
    <cellStyle name="Normal 2 6 2 3 2 5 2" xfId="13920" xr:uid="{00000000-0005-0000-0000-00004E6A0000}"/>
    <cellStyle name="Normal 2 6 2 3 2 5 2 2" xfId="30216" xr:uid="{00000000-0005-0000-0000-00004F6A0000}"/>
    <cellStyle name="Normal 2 6 2 3 2 5 3" xfId="22070" xr:uid="{00000000-0005-0000-0000-0000506A0000}"/>
    <cellStyle name="Normal 2 6 2 3 2 6" xfId="8621" xr:uid="{00000000-0005-0000-0000-0000516A0000}"/>
    <cellStyle name="Normal 2 6 2 3 2 6 2" xfId="24917" xr:uid="{00000000-0005-0000-0000-0000526A0000}"/>
    <cellStyle name="Normal 2 6 2 3 2 7" xfId="16771" xr:uid="{00000000-0005-0000-0000-0000536A0000}"/>
    <cellStyle name="Normal 2 6 2 3 3" xfId="836" xr:uid="{00000000-0005-0000-0000-0000546A0000}"/>
    <cellStyle name="Normal 2 6 2 3 3 2" xfId="2246" xr:uid="{00000000-0005-0000-0000-0000556A0000}"/>
    <cellStyle name="Normal 2 6 2 3 3 2 2" xfId="4778" xr:uid="{00000000-0005-0000-0000-0000566A0000}"/>
    <cellStyle name="Normal 2 6 2 3 3 2 2 2" xfId="12924" xr:uid="{00000000-0005-0000-0000-0000576A0000}"/>
    <cellStyle name="Normal 2 6 2 3 3 2 2 2 2" xfId="29220" xr:uid="{00000000-0005-0000-0000-0000586A0000}"/>
    <cellStyle name="Normal 2 6 2 3 3 2 2 3" xfId="21074" xr:uid="{00000000-0005-0000-0000-0000596A0000}"/>
    <cellStyle name="Normal 2 6 2 3 3 2 3" xfId="7545" xr:uid="{00000000-0005-0000-0000-00005A6A0000}"/>
    <cellStyle name="Normal 2 6 2 3 3 2 3 2" xfId="15691" xr:uid="{00000000-0005-0000-0000-00005B6A0000}"/>
    <cellStyle name="Normal 2 6 2 3 3 2 3 2 2" xfId="31987" xr:uid="{00000000-0005-0000-0000-00005C6A0000}"/>
    <cellStyle name="Normal 2 6 2 3 3 2 3 3" xfId="23841" xr:uid="{00000000-0005-0000-0000-00005D6A0000}"/>
    <cellStyle name="Normal 2 6 2 3 3 2 4" xfId="10392" xr:uid="{00000000-0005-0000-0000-00005E6A0000}"/>
    <cellStyle name="Normal 2 6 2 3 3 2 4 2" xfId="26688" xr:uid="{00000000-0005-0000-0000-00005F6A0000}"/>
    <cellStyle name="Normal 2 6 2 3 3 2 5" xfId="18542" xr:uid="{00000000-0005-0000-0000-0000606A0000}"/>
    <cellStyle name="Normal 2 6 2 3 3 3" xfId="3560" xr:uid="{00000000-0005-0000-0000-0000616A0000}"/>
    <cellStyle name="Normal 2 6 2 3 3 3 2" xfId="11706" xr:uid="{00000000-0005-0000-0000-0000626A0000}"/>
    <cellStyle name="Normal 2 6 2 3 3 3 2 2" xfId="28002" xr:uid="{00000000-0005-0000-0000-0000636A0000}"/>
    <cellStyle name="Normal 2 6 2 3 3 3 3" xfId="19856" xr:uid="{00000000-0005-0000-0000-0000646A0000}"/>
    <cellStyle name="Normal 2 6 2 3 3 4" xfId="6135" xr:uid="{00000000-0005-0000-0000-0000656A0000}"/>
    <cellStyle name="Normal 2 6 2 3 3 4 2" xfId="14281" xr:uid="{00000000-0005-0000-0000-0000666A0000}"/>
    <cellStyle name="Normal 2 6 2 3 3 4 2 2" xfId="30577" xr:uid="{00000000-0005-0000-0000-0000676A0000}"/>
    <cellStyle name="Normal 2 6 2 3 3 4 3" xfId="22431" xr:uid="{00000000-0005-0000-0000-0000686A0000}"/>
    <cellStyle name="Normal 2 6 2 3 3 5" xfId="8982" xr:uid="{00000000-0005-0000-0000-0000696A0000}"/>
    <cellStyle name="Normal 2 6 2 3 3 5 2" xfId="25278" xr:uid="{00000000-0005-0000-0000-00006A6A0000}"/>
    <cellStyle name="Normal 2 6 2 3 3 6" xfId="17132" xr:uid="{00000000-0005-0000-0000-00006B6A0000}"/>
    <cellStyle name="Normal 2 6 2 3 4" xfId="1541" xr:uid="{00000000-0005-0000-0000-00006C6A0000}"/>
    <cellStyle name="Normal 2 6 2 3 4 2" xfId="4169" xr:uid="{00000000-0005-0000-0000-00006D6A0000}"/>
    <cellStyle name="Normal 2 6 2 3 4 2 2" xfId="12315" xr:uid="{00000000-0005-0000-0000-00006E6A0000}"/>
    <cellStyle name="Normal 2 6 2 3 4 2 2 2" xfId="28611" xr:uid="{00000000-0005-0000-0000-00006F6A0000}"/>
    <cellStyle name="Normal 2 6 2 3 4 2 3" xfId="20465" xr:uid="{00000000-0005-0000-0000-0000706A0000}"/>
    <cellStyle name="Normal 2 6 2 3 4 3" xfId="6840" xr:uid="{00000000-0005-0000-0000-0000716A0000}"/>
    <cellStyle name="Normal 2 6 2 3 4 3 2" xfId="14986" xr:uid="{00000000-0005-0000-0000-0000726A0000}"/>
    <cellStyle name="Normal 2 6 2 3 4 3 2 2" xfId="31282" xr:uid="{00000000-0005-0000-0000-0000736A0000}"/>
    <cellStyle name="Normal 2 6 2 3 4 3 3" xfId="23136" xr:uid="{00000000-0005-0000-0000-0000746A0000}"/>
    <cellStyle name="Normal 2 6 2 3 4 4" xfId="9687" xr:uid="{00000000-0005-0000-0000-0000756A0000}"/>
    <cellStyle name="Normal 2 6 2 3 4 4 2" xfId="25983" xr:uid="{00000000-0005-0000-0000-0000766A0000}"/>
    <cellStyle name="Normal 2 6 2 3 4 5" xfId="17837" xr:uid="{00000000-0005-0000-0000-0000776A0000}"/>
    <cellStyle name="Normal 2 6 2 3 5" xfId="2951" xr:uid="{00000000-0005-0000-0000-0000786A0000}"/>
    <cellStyle name="Normal 2 6 2 3 5 2" xfId="11097" xr:uid="{00000000-0005-0000-0000-0000796A0000}"/>
    <cellStyle name="Normal 2 6 2 3 5 2 2" xfId="27393" xr:uid="{00000000-0005-0000-0000-00007A6A0000}"/>
    <cellStyle name="Normal 2 6 2 3 5 3" xfId="19247" xr:uid="{00000000-0005-0000-0000-00007B6A0000}"/>
    <cellStyle name="Normal 2 6 2 3 6" xfId="5430" xr:uid="{00000000-0005-0000-0000-00007C6A0000}"/>
    <cellStyle name="Normal 2 6 2 3 6 2" xfId="13576" xr:uid="{00000000-0005-0000-0000-00007D6A0000}"/>
    <cellStyle name="Normal 2 6 2 3 6 2 2" xfId="29872" xr:uid="{00000000-0005-0000-0000-00007E6A0000}"/>
    <cellStyle name="Normal 2 6 2 3 6 3" xfId="21726" xr:uid="{00000000-0005-0000-0000-00007F6A0000}"/>
    <cellStyle name="Normal 2 6 2 3 7" xfId="8277" xr:uid="{00000000-0005-0000-0000-0000806A0000}"/>
    <cellStyle name="Normal 2 6 2 3 7 2" xfId="24573" xr:uid="{00000000-0005-0000-0000-0000816A0000}"/>
    <cellStyle name="Normal 2 6 2 3 8" xfId="16427" xr:uid="{00000000-0005-0000-0000-0000826A0000}"/>
    <cellStyle name="Normal 2 6 2 4" xfId="214" xr:uid="{00000000-0005-0000-0000-0000836A0000}"/>
    <cellStyle name="Normal 2 6 2 4 2" xfId="558" xr:uid="{00000000-0005-0000-0000-0000846A0000}"/>
    <cellStyle name="Normal 2 6 2 4 2 2" xfId="1264" xr:uid="{00000000-0005-0000-0000-0000856A0000}"/>
    <cellStyle name="Normal 2 6 2 4 2 2 2" xfId="2674" xr:uid="{00000000-0005-0000-0000-0000866A0000}"/>
    <cellStyle name="Normal 2 6 2 4 2 2 2 2" xfId="5148" xr:uid="{00000000-0005-0000-0000-0000876A0000}"/>
    <cellStyle name="Normal 2 6 2 4 2 2 2 2 2" xfId="13294" xr:uid="{00000000-0005-0000-0000-0000886A0000}"/>
    <cellStyle name="Normal 2 6 2 4 2 2 2 2 2 2" xfId="29590" xr:uid="{00000000-0005-0000-0000-0000896A0000}"/>
    <cellStyle name="Normal 2 6 2 4 2 2 2 2 3" xfId="21444" xr:uid="{00000000-0005-0000-0000-00008A6A0000}"/>
    <cellStyle name="Normal 2 6 2 4 2 2 2 3" xfId="7973" xr:uid="{00000000-0005-0000-0000-00008B6A0000}"/>
    <cellStyle name="Normal 2 6 2 4 2 2 2 3 2" xfId="16119" xr:uid="{00000000-0005-0000-0000-00008C6A0000}"/>
    <cellStyle name="Normal 2 6 2 4 2 2 2 3 2 2" xfId="32415" xr:uid="{00000000-0005-0000-0000-00008D6A0000}"/>
    <cellStyle name="Normal 2 6 2 4 2 2 2 3 3" xfId="24269" xr:uid="{00000000-0005-0000-0000-00008E6A0000}"/>
    <cellStyle name="Normal 2 6 2 4 2 2 2 4" xfId="10820" xr:uid="{00000000-0005-0000-0000-00008F6A0000}"/>
    <cellStyle name="Normal 2 6 2 4 2 2 2 4 2" xfId="27116" xr:uid="{00000000-0005-0000-0000-0000906A0000}"/>
    <cellStyle name="Normal 2 6 2 4 2 2 2 5" xfId="18970" xr:uid="{00000000-0005-0000-0000-0000916A0000}"/>
    <cellStyle name="Normal 2 6 2 4 2 2 3" xfId="3930" xr:uid="{00000000-0005-0000-0000-0000926A0000}"/>
    <cellStyle name="Normal 2 6 2 4 2 2 3 2" xfId="12076" xr:uid="{00000000-0005-0000-0000-0000936A0000}"/>
    <cellStyle name="Normal 2 6 2 4 2 2 3 2 2" xfId="28372" xr:uid="{00000000-0005-0000-0000-0000946A0000}"/>
    <cellStyle name="Normal 2 6 2 4 2 2 3 3" xfId="20226" xr:uid="{00000000-0005-0000-0000-0000956A0000}"/>
    <cellStyle name="Normal 2 6 2 4 2 2 4" xfId="6563" xr:uid="{00000000-0005-0000-0000-0000966A0000}"/>
    <cellStyle name="Normal 2 6 2 4 2 2 4 2" xfId="14709" xr:uid="{00000000-0005-0000-0000-0000976A0000}"/>
    <cellStyle name="Normal 2 6 2 4 2 2 4 2 2" xfId="31005" xr:uid="{00000000-0005-0000-0000-0000986A0000}"/>
    <cellStyle name="Normal 2 6 2 4 2 2 4 3" xfId="22859" xr:uid="{00000000-0005-0000-0000-0000996A0000}"/>
    <cellStyle name="Normal 2 6 2 4 2 2 5" xfId="9410" xr:uid="{00000000-0005-0000-0000-00009A6A0000}"/>
    <cellStyle name="Normal 2 6 2 4 2 2 5 2" xfId="25706" xr:uid="{00000000-0005-0000-0000-00009B6A0000}"/>
    <cellStyle name="Normal 2 6 2 4 2 2 6" xfId="17560" xr:uid="{00000000-0005-0000-0000-00009C6A0000}"/>
    <cellStyle name="Normal 2 6 2 4 2 3" xfId="1969" xr:uid="{00000000-0005-0000-0000-00009D6A0000}"/>
    <cellStyle name="Normal 2 6 2 4 2 3 2" xfId="4539" xr:uid="{00000000-0005-0000-0000-00009E6A0000}"/>
    <cellStyle name="Normal 2 6 2 4 2 3 2 2" xfId="12685" xr:uid="{00000000-0005-0000-0000-00009F6A0000}"/>
    <cellStyle name="Normal 2 6 2 4 2 3 2 2 2" xfId="28981" xr:uid="{00000000-0005-0000-0000-0000A06A0000}"/>
    <cellStyle name="Normal 2 6 2 4 2 3 2 3" xfId="20835" xr:uid="{00000000-0005-0000-0000-0000A16A0000}"/>
    <cellStyle name="Normal 2 6 2 4 2 3 3" xfId="7268" xr:uid="{00000000-0005-0000-0000-0000A26A0000}"/>
    <cellStyle name="Normal 2 6 2 4 2 3 3 2" xfId="15414" xr:uid="{00000000-0005-0000-0000-0000A36A0000}"/>
    <cellStyle name="Normal 2 6 2 4 2 3 3 2 2" xfId="31710" xr:uid="{00000000-0005-0000-0000-0000A46A0000}"/>
    <cellStyle name="Normal 2 6 2 4 2 3 3 3" xfId="23564" xr:uid="{00000000-0005-0000-0000-0000A56A0000}"/>
    <cellStyle name="Normal 2 6 2 4 2 3 4" xfId="10115" xr:uid="{00000000-0005-0000-0000-0000A66A0000}"/>
    <cellStyle name="Normal 2 6 2 4 2 3 4 2" xfId="26411" xr:uid="{00000000-0005-0000-0000-0000A76A0000}"/>
    <cellStyle name="Normal 2 6 2 4 2 3 5" xfId="18265" xr:uid="{00000000-0005-0000-0000-0000A86A0000}"/>
    <cellStyle name="Normal 2 6 2 4 2 4" xfId="3321" xr:uid="{00000000-0005-0000-0000-0000A96A0000}"/>
    <cellStyle name="Normal 2 6 2 4 2 4 2" xfId="11467" xr:uid="{00000000-0005-0000-0000-0000AA6A0000}"/>
    <cellStyle name="Normal 2 6 2 4 2 4 2 2" xfId="27763" xr:uid="{00000000-0005-0000-0000-0000AB6A0000}"/>
    <cellStyle name="Normal 2 6 2 4 2 4 3" xfId="19617" xr:uid="{00000000-0005-0000-0000-0000AC6A0000}"/>
    <cellStyle name="Normal 2 6 2 4 2 5" xfId="5858" xr:uid="{00000000-0005-0000-0000-0000AD6A0000}"/>
    <cellStyle name="Normal 2 6 2 4 2 5 2" xfId="14004" xr:uid="{00000000-0005-0000-0000-0000AE6A0000}"/>
    <cellStyle name="Normal 2 6 2 4 2 5 2 2" xfId="30300" xr:uid="{00000000-0005-0000-0000-0000AF6A0000}"/>
    <cellStyle name="Normal 2 6 2 4 2 5 3" xfId="22154" xr:uid="{00000000-0005-0000-0000-0000B06A0000}"/>
    <cellStyle name="Normal 2 6 2 4 2 6" xfId="8705" xr:uid="{00000000-0005-0000-0000-0000B16A0000}"/>
    <cellStyle name="Normal 2 6 2 4 2 6 2" xfId="25001" xr:uid="{00000000-0005-0000-0000-0000B26A0000}"/>
    <cellStyle name="Normal 2 6 2 4 2 7" xfId="16855" xr:uid="{00000000-0005-0000-0000-0000B36A0000}"/>
    <cellStyle name="Normal 2 6 2 4 3" xfId="920" xr:uid="{00000000-0005-0000-0000-0000B46A0000}"/>
    <cellStyle name="Normal 2 6 2 4 3 2" xfId="2330" xr:uid="{00000000-0005-0000-0000-0000B56A0000}"/>
    <cellStyle name="Normal 2 6 2 4 3 2 2" xfId="4852" xr:uid="{00000000-0005-0000-0000-0000B66A0000}"/>
    <cellStyle name="Normal 2 6 2 4 3 2 2 2" xfId="12998" xr:uid="{00000000-0005-0000-0000-0000B76A0000}"/>
    <cellStyle name="Normal 2 6 2 4 3 2 2 2 2" xfId="29294" xr:uid="{00000000-0005-0000-0000-0000B86A0000}"/>
    <cellStyle name="Normal 2 6 2 4 3 2 2 3" xfId="21148" xr:uid="{00000000-0005-0000-0000-0000B96A0000}"/>
    <cellStyle name="Normal 2 6 2 4 3 2 3" xfId="7629" xr:uid="{00000000-0005-0000-0000-0000BA6A0000}"/>
    <cellStyle name="Normal 2 6 2 4 3 2 3 2" xfId="15775" xr:uid="{00000000-0005-0000-0000-0000BB6A0000}"/>
    <cellStyle name="Normal 2 6 2 4 3 2 3 2 2" xfId="32071" xr:uid="{00000000-0005-0000-0000-0000BC6A0000}"/>
    <cellStyle name="Normal 2 6 2 4 3 2 3 3" xfId="23925" xr:uid="{00000000-0005-0000-0000-0000BD6A0000}"/>
    <cellStyle name="Normal 2 6 2 4 3 2 4" xfId="10476" xr:uid="{00000000-0005-0000-0000-0000BE6A0000}"/>
    <cellStyle name="Normal 2 6 2 4 3 2 4 2" xfId="26772" xr:uid="{00000000-0005-0000-0000-0000BF6A0000}"/>
    <cellStyle name="Normal 2 6 2 4 3 2 5" xfId="18626" xr:uid="{00000000-0005-0000-0000-0000C06A0000}"/>
    <cellStyle name="Normal 2 6 2 4 3 3" xfId="3634" xr:uid="{00000000-0005-0000-0000-0000C16A0000}"/>
    <cellStyle name="Normal 2 6 2 4 3 3 2" xfId="11780" xr:uid="{00000000-0005-0000-0000-0000C26A0000}"/>
    <cellStyle name="Normal 2 6 2 4 3 3 2 2" xfId="28076" xr:uid="{00000000-0005-0000-0000-0000C36A0000}"/>
    <cellStyle name="Normal 2 6 2 4 3 3 3" xfId="19930" xr:uid="{00000000-0005-0000-0000-0000C46A0000}"/>
    <cellStyle name="Normal 2 6 2 4 3 4" xfId="6219" xr:uid="{00000000-0005-0000-0000-0000C56A0000}"/>
    <cellStyle name="Normal 2 6 2 4 3 4 2" xfId="14365" xr:uid="{00000000-0005-0000-0000-0000C66A0000}"/>
    <cellStyle name="Normal 2 6 2 4 3 4 2 2" xfId="30661" xr:uid="{00000000-0005-0000-0000-0000C76A0000}"/>
    <cellStyle name="Normal 2 6 2 4 3 4 3" xfId="22515" xr:uid="{00000000-0005-0000-0000-0000C86A0000}"/>
    <cellStyle name="Normal 2 6 2 4 3 5" xfId="9066" xr:uid="{00000000-0005-0000-0000-0000C96A0000}"/>
    <cellStyle name="Normal 2 6 2 4 3 5 2" xfId="25362" xr:uid="{00000000-0005-0000-0000-0000CA6A0000}"/>
    <cellStyle name="Normal 2 6 2 4 3 6" xfId="17216" xr:uid="{00000000-0005-0000-0000-0000CB6A0000}"/>
    <cellStyle name="Normal 2 6 2 4 4" xfId="1625" xr:uid="{00000000-0005-0000-0000-0000CC6A0000}"/>
    <cellStyle name="Normal 2 6 2 4 4 2" xfId="4243" xr:uid="{00000000-0005-0000-0000-0000CD6A0000}"/>
    <cellStyle name="Normal 2 6 2 4 4 2 2" xfId="12389" xr:uid="{00000000-0005-0000-0000-0000CE6A0000}"/>
    <cellStyle name="Normal 2 6 2 4 4 2 2 2" xfId="28685" xr:uid="{00000000-0005-0000-0000-0000CF6A0000}"/>
    <cellStyle name="Normal 2 6 2 4 4 2 3" xfId="20539" xr:uid="{00000000-0005-0000-0000-0000D06A0000}"/>
    <cellStyle name="Normal 2 6 2 4 4 3" xfId="6924" xr:uid="{00000000-0005-0000-0000-0000D16A0000}"/>
    <cellStyle name="Normal 2 6 2 4 4 3 2" xfId="15070" xr:uid="{00000000-0005-0000-0000-0000D26A0000}"/>
    <cellStyle name="Normal 2 6 2 4 4 3 2 2" xfId="31366" xr:uid="{00000000-0005-0000-0000-0000D36A0000}"/>
    <cellStyle name="Normal 2 6 2 4 4 3 3" xfId="23220" xr:uid="{00000000-0005-0000-0000-0000D46A0000}"/>
    <cellStyle name="Normal 2 6 2 4 4 4" xfId="9771" xr:uid="{00000000-0005-0000-0000-0000D56A0000}"/>
    <cellStyle name="Normal 2 6 2 4 4 4 2" xfId="26067" xr:uid="{00000000-0005-0000-0000-0000D66A0000}"/>
    <cellStyle name="Normal 2 6 2 4 4 5" xfId="17921" xr:uid="{00000000-0005-0000-0000-0000D76A0000}"/>
    <cellStyle name="Normal 2 6 2 4 5" xfId="3025" xr:uid="{00000000-0005-0000-0000-0000D86A0000}"/>
    <cellStyle name="Normal 2 6 2 4 5 2" xfId="11171" xr:uid="{00000000-0005-0000-0000-0000D96A0000}"/>
    <cellStyle name="Normal 2 6 2 4 5 2 2" xfId="27467" xr:uid="{00000000-0005-0000-0000-0000DA6A0000}"/>
    <cellStyle name="Normal 2 6 2 4 5 3" xfId="19321" xr:uid="{00000000-0005-0000-0000-0000DB6A0000}"/>
    <cellStyle name="Normal 2 6 2 4 6" xfId="5514" xr:uid="{00000000-0005-0000-0000-0000DC6A0000}"/>
    <cellStyle name="Normal 2 6 2 4 6 2" xfId="13660" xr:uid="{00000000-0005-0000-0000-0000DD6A0000}"/>
    <cellStyle name="Normal 2 6 2 4 6 2 2" xfId="29956" xr:uid="{00000000-0005-0000-0000-0000DE6A0000}"/>
    <cellStyle name="Normal 2 6 2 4 6 3" xfId="21810" xr:uid="{00000000-0005-0000-0000-0000DF6A0000}"/>
    <cellStyle name="Normal 2 6 2 4 7" xfId="8361" xr:uid="{00000000-0005-0000-0000-0000E06A0000}"/>
    <cellStyle name="Normal 2 6 2 4 7 2" xfId="24657" xr:uid="{00000000-0005-0000-0000-0000E16A0000}"/>
    <cellStyle name="Normal 2 6 2 4 8" xfId="16511" xr:uid="{00000000-0005-0000-0000-0000E26A0000}"/>
    <cellStyle name="Normal 2 6 2 5" xfId="294" xr:uid="{00000000-0005-0000-0000-0000E36A0000}"/>
    <cellStyle name="Normal 2 6 2 5 2" xfId="638" xr:uid="{00000000-0005-0000-0000-0000E46A0000}"/>
    <cellStyle name="Normal 2 6 2 5 2 2" xfId="1344" xr:uid="{00000000-0005-0000-0000-0000E56A0000}"/>
    <cellStyle name="Normal 2 6 2 5 2 2 2" xfId="2754" xr:uid="{00000000-0005-0000-0000-0000E66A0000}"/>
    <cellStyle name="Normal 2 6 2 5 2 2 2 2" xfId="5222" xr:uid="{00000000-0005-0000-0000-0000E76A0000}"/>
    <cellStyle name="Normal 2 6 2 5 2 2 2 2 2" xfId="13368" xr:uid="{00000000-0005-0000-0000-0000E86A0000}"/>
    <cellStyle name="Normal 2 6 2 5 2 2 2 2 2 2" xfId="29664" xr:uid="{00000000-0005-0000-0000-0000E96A0000}"/>
    <cellStyle name="Normal 2 6 2 5 2 2 2 2 3" xfId="21518" xr:uid="{00000000-0005-0000-0000-0000EA6A0000}"/>
    <cellStyle name="Normal 2 6 2 5 2 2 2 3" xfId="8053" xr:uid="{00000000-0005-0000-0000-0000EB6A0000}"/>
    <cellStyle name="Normal 2 6 2 5 2 2 2 3 2" xfId="16199" xr:uid="{00000000-0005-0000-0000-0000EC6A0000}"/>
    <cellStyle name="Normal 2 6 2 5 2 2 2 3 2 2" xfId="32495" xr:uid="{00000000-0005-0000-0000-0000ED6A0000}"/>
    <cellStyle name="Normal 2 6 2 5 2 2 2 3 3" xfId="24349" xr:uid="{00000000-0005-0000-0000-0000EE6A0000}"/>
    <cellStyle name="Normal 2 6 2 5 2 2 2 4" xfId="10900" xr:uid="{00000000-0005-0000-0000-0000EF6A0000}"/>
    <cellStyle name="Normal 2 6 2 5 2 2 2 4 2" xfId="27196" xr:uid="{00000000-0005-0000-0000-0000F06A0000}"/>
    <cellStyle name="Normal 2 6 2 5 2 2 2 5" xfId="19050" xr:uid="{00000000-0005-0000-0000-0000F16A0000}"/>
    <cellStyle name="Normal 2 6 2 5 2 2 3" xfId="4004" xr:uid="{00000000-0005-0000-0000-0000F26A0000}"/>
    <cellStyle name="Normal 2 6 2 5 2 2 3 2" xfId="12150" xr:uid="{00000000-0005-0000-0000-0000F36A0000}"/>
    <cellStyle name="Normal 2 6 2 5 2 2 3 2 2" xfId="28446" xr:uid="{00000000-0005-0000-0000-0000F46A0000}"/>
    <cellStyle name="Normal 2 6 2 5 2 2 3 3" xfId="20300" xr:uid="{00000000-0005-0000-0000-0000F56A0000}"/>
    <cellStyle name="Normal 2 6 2 5 2 2 4" xfId="6643" xr:uid="{00000000-0005-0000-0000-0000F66A0000}"/>
    <cellStyle name="Normal 2 6 2 5 2 2 4 2" xfId="14789" xr:uid="{00000000-0005-0000-0000-0000F76A0000}"/>
    <cellStyle name="Normal 2 6 2 5 2 2 4 2 2" xfId="31085" xr:uid="{00000000-0005-0000-0000-0000F86A0000}"/>
    <cellStyle name="Normal 2 6 2 5 2 2 4 3" xfId="22939" xr:uid="{00000000-0005-0000-0000-0000F96A0000}"/>
    <cellStyle name="Normal 2 6 2 5 2 2 5" xfId="9490" xr:uid="{00000000-0005-0000-0000-0000FA6A0000}"/>
    <cellStyle name="Normal 2 6 2 5 2 2 5 2" xfId="25786" xr:uid="{00000000-0005-0000-0000-0000FB6A0000}"/>
    <cellStyle name="Normal 2 6 2 5 2 2 6" xfId="17640" xr:uid="{00000000-0005-0000-0000-0000FC6A0000}"/>
    <cellStyle name="Normal 2 6 2 5 2 3" xfId="2049" xr:uid="{00000000-0005-0000-0000-0000FD6A0000}"/>
    <cellStyle name="Normal 2 6 2 5 2 3 2" xfId="4613" xr:uid="{00000000-0005-0000-0000-0000FE6A0000}"/>
    <cellStyle name="Normal 2 6 2 5 2 3 2 2" xfId="12759" xr:uid="{00000000-0005-0000-0000-0000FF6A0000}"/>
    <cellStyle name="Normal 2 6 2 5 2 3 2 2 2" xfId="29055" xr:uid="{00000000-0005-0000-0000-0000006B0000}"/>
    <cellStyle name="Normal 2 6 2 5 2 3 2 3" xfId="20909" xr:uid="{00000000-0005-0000-0000-0000016B0000}"/>
    <cellStyle name="Normal 2 6 2 5 2 3 3" xfId="7348" xr:uid="{00000000-0005-0000-0000-0000026B0000}"/>
    <cellStyle name="Normal 2 6 2 5 2 3 3 2" xfId="15494" xr:uid="{00000000-0005-0000-0000-0000036B0000}"/>
    <cellStyle name="Normal 2 6 2 5 2 3 3 2 2" xfId="31790" xr:uid="{00000000-0005-0000-0000-0000046B0000}"/>
    <cellStyle name="Normal 2 6 2 5 2 3 3 3" xfId="23644" xr:uid="{00000000-0005-0000-0000-0000056B0000}"/>
    <cellStyle name="Normal 2 6 2 5 2 3 4" xfId="10195" xr:uid="{00000000-0005-0000-0000-0000066B0000}"/>
    <cellStyle name="Normal 2 6 2 5 2 3 4 2" xfId="26491" xr:uid="{00000000-0005-0000-0000-0000076B0000}"/>
    <cellStyle name="Normal 2 6 2 5 2 3 5" xfId="18345" xr:uid="{00000000-0005-0000-0000-0000086B0000}"/>
    <cellStyle name="Normal 2 6 2 5 2 4" xfId="3395" xr:uid="{00000000-0005-0000-0000-0000096B0000}"/>
    <cellStyle name="Normal 2 6 2 5 2 4 2" xfId="11541" xr:uid="{00000000-0005-0000-0000-00000A6B0000}"/>
    <cellStyle name="Normal 2 6 2 5 2 4 2 2" xfId="27837" xr:uid="{00000000-0005-0000-0000-00000B6B0000}"/>
    <cellStyle name="Normal 2 6 2 5 2 4 3" xfId="19691" xr:uid="{00000000-0005-0000-0000-00000C6B0000}"/>
    <cellStyle name="Normal 2 6 2 5 2 5" xfId="5938" xr:uid="{00000000-0005-0000-0000-00000D6B0000}"/>
    <cellStyle name="Normal 2 6 2 5 2 5 2" xfId="14084" xr:uid="{00000000-0005-0000-0000-00000E6B0000}"/>
    <cellStyle name="Normal 2 6 2 5 2 5 2 2" xfId="30380" xr:uid="{00000000-0005-0000-0000-00000F6B0000}"/>
    <cellStyle name="Normal 2 6 2 5 2 5 3" xfId="22234" xr:uid="{00000000-0005-0000-0000-0000106B0000}"/>
    <cellStyle name="Normal 2 6 2 5 2 6" xfId="8785" xr:uid="{00000000-0005-0000-0000-0000116B0000}"/>
    <cellStyle name="Normal 2 6 2 5 2 6 2" xfId="25081" xr:uid="{00000000-0005-0000-0000-0000126B0000}"/>
    <cellStyle name="Normal 2 6 2 5 2 7" xfId="16935" xr:uid="{00000000-0005-0000-0000-0000136B0000}"/>
    <cellStyle name="Normal 2 6 2 5 3" xfId="1000" xr:uid="{00000000-0005-0000-0000-0000146B0000}"/>
    <cellStyle name="Normal 2 6 2 5 3 2" xfId="2410" xr:uid="{00000000-0005-0000-0000-0000156B0000}"/>
    <cellStyle name="Normal 2 6 2 5 3 2 2" xfId="4926" xr:uid="{00000000-0005-0000-0000-0000166B0000}"/>
    <cellStyle name="Normal 2 6 2 5 3 2 2 2" xfId="13072" xr:uid="{00000000-0005-0000-0000-0000176B0000}"/>
    <cellStyle name="Normal 2 6 2 5 3 2 2 2 2" xfId="29368" xr:uid="{00000000-0005-0000-0000-0000186B0000}"/>
    <cellStyle name="Normal 2 6 2 5 3 2 2 3" xfId="21222" xr:uid="{00000000-0005-0000-0000-0000196B0000}"/>
    <cellStyle name="Normal 2 6 2 5 3 2 3" xfId="7709" xr:uid="{00000000-0005-0000-0000-00001A6B0000}"/>
    <cellStyle name="Normal 2 6 2 5 3 2 3 2" xfId="15855" xr:uid="{00000000-0005-0000-0000-00001B6B0000}"/>
    <cellStyle name="Normal 2 6 2 5 3 2 3 2 2" xfId="32151" xr:uid="{00000000-0005-0000-0000-00001C6B0000}"/>
    <cellStyle name="Normal 2 6 2 5 3 2 3 3" xfId="24005" xr:uid="{00000000-0005-0000-0000-00001D6B0000}"/>
    <cellStyle name="Normal 2 6 2 5 3 2 4" xfId="10556" xr:uid="{00000000-0005-0000-0000-00001E6B0000}"/>
    <cellStyle name="Normal 2 6 2 5 3 2 4 2" xfId="26852" xr:uid="{00000000-0005-0000-0000-00001F6B0000}"/>
    <cellStyle name="Normal 2 6 2 5 3 2 5" xfId="18706" xr:uid="{00000000-0005-0000-0000-0000206B0000}"/>
    <cellStyle name="Normal 2 6 2 5 3 3" xfId="3708" xr:uid="{00000000-0005-0000-0000-0000216B0000}"/>
    <cellStyle name="Normal 2 6 2 5 3 3 2" xfId="11854" xr:uid="{00000000-0005-0000-0000-0000226B0000}"/>
    <cellStyle name="Normal 2 6 2 5 3 3 2 2" xfId="28150" xr:uid="{00000000-0005-0000-0000-0000236B0000}"/>
    <cellStyle name="Normal 2 6 2 5 3 3 3" xfId="20004" xr:uid="{00000000-0005-0000-0000-0000246B0000}"/>
    <cellStyle name="Normal 2 6 2 5 3 4" xfId="6299" xr:uid="{00000000-0005-0000-0000-0000256B0000}"/>
    <cellStyle name="Normal 2 6 2 5 3 4 2" xfId="14445" xr:uid="{00000000-0005-0000-0000-0000266B0000}"/>
    <cellStyle name="Normal 2 6 2 5 3 4 2 2" xfId="30741" xr:uid="{00000000-0005-0000-0000-0000276B0000}"/>
    <cellStyle name="Normal 2 6 2 5 3 4 3" xfId="22595" xr:uid="{00000000-0005-0000-0000-0000286B0000}"/>
    <cellStyle name="Normal 2 6 2 5 3 5" xfId="9146" xr:uid="{00000000-0005-0000-0000-0000296B0000}"/>
    <cellStyle name="Normal 2 6 2 5 3 5 2" xfId="25442" xr:uid="{00000000-0005-0000-0000-00002A6B0000}"/>
    <cellStyle name="Normal 2 6 2 5 3 6" xfId="17296" xr:uid="{00000000-0005-0000-0000-00002B6B0000}"/>
    <cellStyle name="Normal 2 6 2 5 4" xfId="1705" xr:uid="{00000000-0005-0000-0000-00002C6B0000}"/>
    <cellStyle name="Normal 2 6 2 5 4 2" xfId="4317" xr:uid="{00000000-0005-0000-0000-00002D6B0000}"/>
    <cellStyle name="Normal 2 6 2 5 4 2 2" xfId="12463" xr:uid="{00000000-0005-0000-0000-00002E6B0000}"/>
    <cellStyle name="Normal 2 6 2 5 4 2 2 2" xfId="28759" xr:uid="{00000000-0005-0000-0000-00002F6B0000}"/>
    <cellStyle name="Normal 2 6 2 5 4 2 3" xfId="20613" xr:uid="{00000000-0005-0000-0000-0000306B0000}"/>
    <cellStyle name="Normal 2 6 2 5 4 3" xfId="7004" xr:uid="{00000000-0005-0000-0000-0000316B0000}"/>
    <cellStyle name="Normal 2 6 2 5 4 3 2" xfId="15150" xr:uid="{00000000-0005-0000-0000-0000326B0000}"/>
    <cellStyle name="Normal 2 6 2 5 4 3 2 2" xfId="31446" xr:uid="{00000000-0005-0000-0000-0000336B0000}"/>
    <cellStyle name="Normal 2 6 2 5 4 3 3" xfId="23300" xr:uid="{00000000-0005-0000-0000-0000346B0000}"/>
    <cellStyle name="Normal 2 6 2 5 4 4" xfId="9851" xr:uid="{00000000-0005-0000-0000-0000356B0000}"/>
    <cellStyle name="Normal 2 6 2 5 4 4 2" xfId="26147" xr:uid="{00000000-0005-0000-0000-0000366B0000}"/>
    <cellStyle name="Normal 2 6 2 5 4 5" xfId="18001" xr:uid="{00000000-0005-0000-0000-0000376B0000}"/>
    <cellStyle name="Normal 2 6 2 5 5" xfId="3099" xr:uid="{00000000-0005-0000-0000-0000386B0000}"/>
    <cellStyle name="Normal 2 6 2 5 5 2" xfId="11245" xr:uid="{00000000-0005-0000-0000-0000396B0000}"/>
    <cellStyle name="Normal 2 6 2 5 5 2 2" xfId="27541" xr:uid="{00000000-0005-0000-0000-00003A6B0000}"/>
    <cellStyle name="Normal 2 6 2 5 5 3" xfId="19395" xr:uid="{00000000-0005-0000-0000-00003B6B0000}"/>
    <cellStyle name="Normal 2 6 2 5 6" xfId="5594" xr:uid="{00000000-0005-0000-0000-00003C6B0000}"/>
    <cellStyle name="Normal 2 6 2 5 6 2" xfId="13740" xr:uid="{00000000-0005-0000-0000-00003D6B0000}"/>
    <cellStyle name="Normal 2 6 2 5 6 2 2" xfId="30036" xr:uid="{00000000-0005-0000-0000-00003E6B0000}"/>
    <cellStyle name="Normal 2 6 2 5 6 3" xfId="21890" xr:uid="{00000000-0005-0000-0000-00003F6B0000}"/>
    <cellStyle name="Normal 2 6 2 5 7" xfId="8441" xr:uid="{00000000-0005-0000-0000-0000406B0000}"/>
    <cellStyle name="Normal 2 6 2 5 7 2" xfId="24737" xr:uid="{00000000-0005-0000-0000-0000416B0000}"/>
    <cellStyle name="Normal 2 6 2 5 8" xfId="16591" xr:uid="{00000000-0005-0000-0000-0000426B0000}"/>
    <cellStyle name="Normal 2 6 2 6" xfId="384" xr:uid="{00000000-0005-0000-0000-0000436B0000}"/>
    <cellStyle name="Normal 2 6 2 6 2" xfId="1090" xr:uid="{00000000-0005-0000-0000-0000446B0000}"/>
    <cellStyle name="Normal 2 6 2 6 2 2" xfId="2500" xr:uid="{00000000-0005-0000-0000-0000456B0000}"/>
    <cellStyle name="Normal 2 6 2 6 2 2 2" xfId="5000" xr:uid="{00000000-0005-0000-0000-0000466B0000}"/>
    <cellStyle name="Normal 2 6 2 6 2 2 2 2" xfId="13146" xr:uid="{00000000-0005-0000-0000-0000476B0000}"/>
    <cellStyle name="Normal 2 6 2 6 2 2 2 2 2" xfId="29442" xr:uid="{00000000-0005-0000-0000-0000486B0000}"/>
    <cellStyle name="Normal 2 6 2 6 2 2 2 3" xfId="21296" xr:uid="{00000000-0005-0000-0000-0000496B0000}"/>
    <cellStyle name="Normal 2 6 2 6 2 2 3" xfId="7799" xr:uid="{00000000-0005-0000-0000-00004A6B0000}"/>
    <cellStyle name="Normal 2 6 2 6 2 2 3 2" xfId="15945" xr:uid="{00000000-0005-0000-0000-00004B6B0000}"/>
    <cellStyle name="Normal 2 6 2 6 2 2 3 2 2" xfId="32241" xr:uid="{00000000-0005-0000-0000-00004C6B0000}"/>
    <cellStyle name="Normal 2 6 2 6 2 2 3 3" xfId="24095" xr:uid="{00000000-0005-0000-0000-00004D6B0000}"/>
    <cellStyle name="Normal 2 6 2 6 2 2 4" xfId="10646" xr:uid="{00000000-0005-0000-0000-00004E6B0000}"/>
    <cellStyle name="Normal 2 6 2 6 2 2 4 2" xfId="26942" xr:uid="{00000000-0005-0000-0000-00004F6B0000}"/>
    <cellStyle name="Normal 2 6 2 6 2 2 5" xfId="18796" xr:uid="{00000000-0005-0000-0000-0000506B0000}"/>
    <cellStyle name="Normal 2 6 2 6 2 3" xfId="3782" xr:uid="{00000000-0005-0000-0000-0000516B0000}"/>
    <cellStyle name="Normal 2 6 2 6 2 3 2" xfId="11928" xr:uid="{00000000-0005-0000-0000-0000526B0000}"/>
    <cellStyle name="Normal 2 6 2 6 2 3 2 2" xfId="28224" xr:uid="{00000000-0005-0000-0000-0000536B0000}"/>
    <cellStyle name="Normal 2 6 2 6 2 3 3" xfId="20078" xr:uid="{00000000-0005-0000-0000-0000546B0000}"/>
    <cellStyle name="Normal 2 6 2 6 2 4" xfId="6389" xr:uid="{00000000-0005-0000-0000-0000556B0000}"/>
    <cellStyle name="Normal 2 6 2 6 2 4 2" xfId="14535" xr:uid="{00000000-0005-0000-0000-0000566B0000}"/>
    <cellStyle name="Normal 2 6 2 6 2 4 2 2" xfId="30831" xr:uid="{00000000-0005-0000-0000-0000576B0000}"/>
    <cellStyle name="Normal 2 6 2 6 2 4 3" xfId="22685" xr:uid="{00000000-0005-0000-0000-0000586B0000}"/>
    <cellStyle name="Normal 2 6 2 6 2 5" xfId="9236" xr:uid="{00000000-0005-0000-0000-0000596B0000}"/>
    <cellStyle name="Normal 2 6 2 6 2 5 2" xfId="25532" xr:uid="{00000000-0005-0000-0000-00005A6B0000}"/>
    <cellStyle name="Normal 2 6 2 6 2 6" xfId="17386" xr:uid="{00000000-0005-0000-0000-00005B6B0000}"/>
    <cellStyle name="Normal 2 6 2 6 3" xfId="1795" xr:uid="{00000000-0005-0000-0000-00005C6B0000}"/>
    <cellStyle name="Normal 2 6 2 6 3 2" xfId="4391" xr:uid="{00000000-0005-0000-0000-00005D6B0000}"/>
    <cellStyle name="Normal 2 6 2 6 3 2 2" xfId="12537" xr:uid="{00000000-0005-0000-0000-00005E6B0000}"/>
    <cellStyle name="Normal 2 6 2 6 3 2 2 2" xfId="28833" xr:uid="{00000000-0005-0000-0000-00005F6B0000}"/>
    <cellStyle name="Normal 2 6 2 6 3 2 3" xfId="20687" xr:uid="{00000000-0005-0000-0000-0000606B0000}"/>
    <cellStyle name="Normal 2 6 2 6 3 3" xfId="7094" xr:uid="{00000000-0005-0000-0000-0000616B0000}"/>
    <cellStyle name="Normal 2 6 2 6 3 3 2" xfId="15240" xr:uid="{00000000-0005-0000-0000-0000626B0000}"/>
    <cellStyle name="Normal 2 6 2 6 3 3 2 2" xfId="31536" xr:uid="{00000000-0005-0000-0000-0000636B0000}"/>
    <cellStyle name="Normal 2 6 2 6 3 3 3" xfId="23390" xr:uid="{00000000-0005-0000-0000-0000646B0000}"/>
    <cellStyle name="Normal 2 6 2 6 3 4" xfId="9941" xr:uid="{00000000-0005-0000-0000-0000656B0000}"/>
    <cellStyle name="Normal 2 6 2 6 3 4 2" xfId="26237" xr:uid="{00000000-0005-0000-0000-0000666B0000}"/>
    <cellStyle name="Normal 2 6 2 6 3 5" xfId="18091" xr:uid="{00000000-0005-0000-0000-0000676B0000}"/>
    <cellStyle name="Normal 2 6 2 6 4" xfId="3173" xr:uid="{00000000-0005-0000-0000-0000686B0000}"/>
    <cellStyle name="Normal 2 6 2 6 4 2" xfId="11319" xr:uid="{00000000-0005-0000-0000-0000696B0000}"/>
    <cellStyle name="Normal 2 6 2 6 4 2 2" xfId="27615" xr:uid="{00000000-0005-0000-0000-00006A6B0000}"/>
    <cellStyle name="Normal 2 6 2 6 4 3" xfId="19469" xr:uid="{00000000-0005-0000-0000-00006B6B0000}"/>
    <cellStyle name="Normal 2 6 2 6 5" xfId="5684" xr:uid="{00000000-0005-0000-0000-00006C6B0000}"/>
    <cellStyle name="Normal 2 6 2 6 5 2" xfId="13830" xr:uid="{00000000-0005-0000-0000-00006D6B0000}"/>
    <cellStyle name="Normal 2 6 2 6 5 2 2" xfId="30126" xr:uid="{00000000-0005-0000-0000-00006E6B0000}"/>
    <cellStyle name="Normal 2 6 2 6 5 3" xfId="21980" xr:uid="{00000000-0005-0000-0000-00006F6B0000}"/>
    <cellStyle name="Normal 2 6 2 6 6" xfId="8531" xr:uid="{00000000-0005-0000-0000-0000706B0000}"/>
    <cellStyle name="Normal 2 6 2 6 6 2" xfId="24827" xr:uid="{00000000-0005-0000-0000-0000716B0000}"/>
    <cellStyle name="Normal 2 6 2 6 7" xfId="16681" xr:uid="{00000000-0005-0000-0000-0000726B0000}"/>
    <cellStyle name="Normal 2 6 2 7" xfId="746" xr:uid="{00000000-0005-0000-0000-0000736B0000}"/>
    <cellStyle name="Normal 2 6 2 7 2" xfId="2156" xr:uid="{00000000-0005-0000-0000-0000746B0000}"/>
    <cellStyle name="Normal 2 6 2 7 2 2" xfId="4704" xr:uid="{00000000-0005-0000-0000-0000756B0000}"/>
    <cellStyle name="Normal 2 6 2 7 2 2 2" xfId="12850" xr:uid="{00000000-0005-0000-0000-0000766B0000}"/>
    <cellStyle name="Normal 2 6 2 7 2 2 2 2" xfId="29146" xr:uid="{00000000-0005-0000-0000-0000776B0000}"/>
    <cellStyle name="Normal 2 6 2 7 2 2 3" xfId="21000" xr:uid="{00000000-0005-0000-0000-0000786B0000}"/>
    <cellStyle name="Normal 2 6 2 7 2 3" xfId="7455" xr:uid="{00000000-0005-0000-0000-0000796B0000}"/>
    <cellStyle name="Normal 2 6 2 7 2 3 2" xfId="15601" xr:uid="{00000000-0005-0000-0000-00007A6B0000}"/>
    <cellStyle name="Normal 2 6 2 7 2 3 2 2" xfId="31897" xr:uid="{00000000-0005-0000-0000-00007B6B0000}"/>
    <cellStyle name="Normal 2 6 2 7 2 3 3" xfId="23751" xr:uid="{00000000-0005-0000-0000-00007C6B0000}"/>
    <cellStyle name="Normal 2 6 2 7 2 4" xfId="10302" xr:uid="{00000000-0005-0000-0000-00007D6B0000}"/>
    <cellStyle name="Normal 2 6 2 7 2 4 2" xfId="26598" xr:uid="{00000000-0005-0000-0000-00007E6B0000}"/>
    <cellStyle name="Normal 2 6 2 7 2 5" xfId="18452" xr:uid="{00000000-0005-0000-0000-00007F6B0000}"/>
    <cellStyle name="Normal 2 6 2 7 3" xfId="3486" xr:uid="{00000000-0005-0000-0000-0000806B0000}"/>
    <cellStyle name="Normal 2 6 2 7 3 2" xfId="11632" xr:uid="{00000000-0005-0000-0000-0000816B0000}"/>
    <cellStyle name="Normal 2 6 2 7 3 2 2" xfId="27928" xr:uid="{00000000-0005-0000-0000-0000826B0000}"/>
    <cellStyle name="Normal 2 6 2 7 3 3" xfId="19782" xr:uid="{00000000-0005-0000-0000-0000836B0000}"/>
    <cellStyle name="Normal 2 6 2 7 4" xfId="6045" xr:uid="{00000000-0005-0000-0000-0000846B0000}"/>
    <cellStyle name="Normal 2 6 2 7 4 2" xfId="14191" xr:uid="{00000000-0005-0000-0000-0000856B0000}"/>
    <cellStyle name="Normal 2 6 2 7 4 2 2" xfId="30487" xr:uid="{00000000-0005-0000-0000-0000866B0000}"/>
    <cellStyle name="Normal 2 6 2 7 4 3" xfId="22341" xr:uid="{00000000-0005-0000-0000-0000876B0000}"/>
    <cellStyle name="Normal 2 6 2 7 5" xfId="8892" xr:uid="{00000000-0005-0000-0000-0000886B0000}"/>
    <cellStyle name="Normal 2 6 2 7 5 2" xfId="25188" xr:uid="{00000000-0005-0000-0000-0000896B0000}"/>
    <cellStyle name="Normal 2 6 2 7 6" xfId="17042" xr:uid="{00000000-0005-0000-0000-00008A6B0000}"/>
    <cellStyle name="Normal 2 6 2 8" xfId="1451" xr:uid="{00000000-0005-0000-0000-00008B6B0000}"/>
    <cellStyle name="Normal 2 6 2 8 2" xfId="4095" xr:uid="{00000000-0005-0000-0000-00008C6B0000}"/>
    <cellStyle name="Normal 2 6 2 8 2 2" xfId="12241" xr:uid="{00000000-0005-0000-0000-00008D6B0000}"/>
    <cellStyle name="Normal 2 6 2 8 2 2 2" xfId="28537" xr:uid="{00000000-0005-0000-0000-00008E6B0000}"/>
    <cellStyle name="Normal 2 6 2 8 2 3" xfId="20391" xr:uid="{00000000-0005-0000-0000-00008F6B0000}"/>
    <cellStyle name="Normal 2 6 2 8 3" xfId="6750" xr:uid="{00000000-0005-0000-0000-0000906B0000}"/>
    <cellStyle name="Normal 2 6 2 8 3 2" xfId="14896" xr:uid="{00000000-0005-0000-0000-0000916B0000}"/>
    <cellStyle name="Normal 2 6 2 8 3 2 2" xfId="31192" xr:uid="{00000000-0005-0000-0000-0000926B0000}"/>
    <cellStyle name="Normal 2 6 2 8 3 3" xfId="23046" xr:uid="{00000000-0005-0000-0000-0000936B0000}"/>
    <cellStyle name="Normal 2 6 2 8 4" xfId="9597" xr:uid="{00000000-0005-0000-0000-0000946B0000}"/>
    <cellStyle name="Normal 2 6 2 8 4 2" xfId="25893" xr:uid="{00000000-0005-0000-0000-0000956B0000}"/>
    <cellStyle name="Normal 2 6 2 8 5" xfId="17747" xr:uid="{00000000-0005-0000-0000-0000966B0000}"/>
    <cellStyle name="Normal 2 6 2 9" xfId="2877" xr:uid="{00000000-0005-0000-0000-0000976B0000}"/>
    <cellStyle name="Normal 2 6 2 9 2" xfId="11023" xr:uid="{00000000-0005-0000-0000-0000986B0000}"/>
    <cellStyle name="Normal 2 6 2 9 2 2" xfId="27319" xr:uid="{00000000-0005-0000-0000-0000996B0000}"/>
    <cellStyle name="Normal 2 6 2 9 3" xfId="19173" xr:uid="{00000000-0005-0000-0000-00009A6B0000}"/>
    <cellStyle name="Normal 2 6 3" xfId="62" xr:uid="{00000000-0005-0000-0000-00009B6B0000}"/>
    <cellStyle name="Normal 2 6 3 10" xfId="8209" xr:uid="{00000000-0005-0000-0000-00009C6B0000}"/>
    <cellStyle name="Normal 2 6 3 10 2" xfId="24505" xr:uid="{00000000-0005-0000-0000-00009D6B0000}"/>
    <cellStyle name="Normal 2 6 3 11" xfId="16359" xr:uid="{00000000-0005-0000-0000-00009E6B0000}"/>
    <cellStyle name="Normal 2 6 3 2" xfId="152" xr:uid="{00000000-0005-0000-0000-00009F6B0000}"/>
    <cellStyle name="Normal 2 6 3 2 2" xfId="496" xr:uid="{00000000-0005-0000-0000-0000A06B0000}"/>
    <cellStyle name="Normal 2 6 3 2 2 2" xfId="1202" xr:uid="{00000000-0005-0000-0000-0000A16B0000}"/>
    <cellStyle name="Normal 2 6 3 2 2 2 2" xfId="2612" xr:uid="{00000000-0005-0000-0000-0000A26B0000}"/>
    <cellStyle name="Normal 2 6 3 2 2 2 2 2" xfId="5092" xr:uid="{00000000-0005-0000-0000-0000A36B0000}"/>
    <cellStyle name="Normal 2 6 3 2 2 2 2 2 2" xfId="13238" xr:uid="{00000000-0005-0000-0000-0000A46B0000}"/>
    <cellStyle name="Normal 2 6 3 2 2 2 2 2 2 2" xfId="29534" xr:uid="{00000000-0005-0000-0000-0000A56B0000}"/>
    <cellStyle name="Normal 2 6 3 2 2 2 2 2 3" xfId="21388" xr:uid="{00000000-0005-0000-0000-0000A66B0000}"/>
    <cellStyle name="Normal 2 6 3 2 2 2 2 3" xfId="7911" xr:uid="{00000000-0005-0000-0000-0000A76B0000}"/>
    <cellStyle name="Normal 2 6 3 2 2 2 2 3 2" xfId="16057" xr:uid="{00000000-0005-0000-0000-0000A86B0000}"/>
    <cellStyle name="Normal 2 6 3 2 2 2 2 3 2 2" xfId="32353" xr:uid="{00000000-0005-0000-0000-0000A96B0000}"/>
    <cellStyle name="Normal 2 6 3 2 2 2 2 3 3" xfId="24207" xr:uid="{00000000-0005-0000-0000-0000AA6B0000}"/>
    <cellStyle name="Normal 2 6 3 2 2 2 2 4" xfId="10758" xr:uid="{00000000-0005-0000-0000-0000AB6B0000}"/>
    <cellStyle name="Normal 2 6 3 2 2 2 2 4 2" xfId="27054" xr:uid="{00000000-0005-0000-0000-0000AC6B0000}"/>
    <cellStyle name="Normal 2 6 3 2 2 2 2 5" xfId="18908" xr:uid="{00000000-0005-0000-0000-0000AD6B0000}"/>
    <cellStyle name="Normal 2 6 3 2 2 2 3" xfId="3874" xr:uid="{00000000-0005-0000-0000-0000AE6B0000}"/>
    <cellStyle name="Normal 2 6 3 2 2 2 3 2" xfId="12020" xr:uid="{00000000-0005-0000-0000-0000AF6B0000}"/>
    <cellStyle name="Normal 2 6 3 2 2 2 3 2 2" xfId="28316" xr:uid="{00000000-0005-0000-0000-0000B06B0000}"/>
    <cellStyle name="Normal 2 6 3 2 2 2 3 3" xfId="20170" xr:uid="{00000000-0005-0000-0000-0000B16B0000}"/>
    <cellStyle name="Normal 2 6 3 2 2 2 4" xfId="6501" xr:uid="{00000000-0005-0000-0000-0000B26B0000}"/>
    <cellStyle name="Normal 2 6 3 2 2 2 4 2" xfId="14647" xr:uid="{00000000-0005-0000-0000-0000B36B0000}"/>
    <cellStyle name="Normal 2 6 3 2 2 2 4 2 2" xfId="30943" xr:uid="{00000000-0005-0000-0000-0000B46B0000}"/>
    <cellStyle name="Normal 2 6 3 2 2 2 4 3" xfId="22797" xr:uid="{00000000-0005-0000-0000-0000B56B0000}"/>
    <cellStyle name="Normal 2 6 3 2 2 2 5" xfId="9348" xr:uid="{00000000-0005-0000-0000-0000B66B0000}"/>
    <cellStyle name="Normal 2 6 3 2 2 2 5 2" xfId="25644" xr:uid="{00000000-0005-0000-0000-0000B76B0000}"/>
    <cellStyle name="Normal 2 6 3 2 2 2 6" xfId="17498" xr:uid="{00000000-0005-0000-0000-0000B86B0000}"/>
    <cellStyle name="Normal 2 6 3 2 2 3" xfId="1907" xr:uid="{00000000-0005-0000-0000-0000B96B0000}"/>
    <cellStyle name="Normal 2 6 3 2 2 3 2" xfId="4483" xr:uid="{00000000-0005-0000-0000-0000BA6B0000}"/>
    <cellStyle name="Normal 2 6 3 2 2 3 2 2" xfId="12629" xr:uid="{00000000-0005-0000-0000-0000BB6B0000}"/>
    <cellStyle name="Normal 2 6 3 2 2 3 2 2 2" xfId="28925" xr:uid="{00000000-0005-0000-0000-0000BC6B0000}"/>
    <cellStyle name="Normal 2 6 3 2 2 3 2 3" xfId="20779" xr:uid="{00000000-0005-0000-0000-0000BD6B0000}"/>
    <cellStyle name="Normal 2 6 3 2 2 3 3" xfId="7206" xr:uid="{00000000-0005-0000-0000-0000BE6B0000}"/>
    <cellStyle name="Normal 2 6 3 2 2 3 3 2" xfId="15352" xr:uid="{00000000-0005-0000-0000-0000BF6B0000}"/>
    <cellStyle name="Normal 2 6 3 2 2 3 3 2 2" xfId="31648" xr:uid="{00000000-0005-0000-0000-0000C06B0000}"/>
    <cellStyle name="Normal 2 6 3 2 2 3 3 3" xfId="23502" xr:uid="{00000000-0005-0000-0000-0000C16B0000}"/>
    <cellStyle name="Normal 2 6 3 2 2 3 4" xfId="10053" xr:uid="{00000000-0005-0000-0000-0000C26B0000}"/>
    <cellStyle name="Normal 2 6 3 2 2 3 4 2" xfId="26349" xr:uid="{00000000-0005-0000-0000-0000C36B0000}"/>
    <cellStyle name="Normal 2 6 3 2 2 3 5" xfId="18203" xr:uid="{00000000-0005-0000-0000-0000C46B0000}"/>
    <cellStyle name="Normal 2 6 3 2 2 4" xfId="3265" xr:uid="{00000000-0005-0000-0000-0000C56B0000}"/>
    <cellStyle name="Normal 2 6 3 2 2 4 2" xfId="11411" xr:uid="{00000000-0005-0000-0000-0000C66B0000}"/>
    <cellStyle name="Normal 2 6 3 2 2 4 2 2" xfId="27707" xr:uid="{00000000-0005-0000-0000-0000C76B0000}"/>
    <cellStyle name="Normal 2 6 3 2 2 4 3" xfId="19561" xr:uid="{00000000-0005-0000-0000-0000C86B0000}"/>
    <cellStyle name="Normal 2 6 3 2 2 5" xfId="5796" xr:uid="{00000000-0005-0000-0000-0000C96B0000}"/>
    <cellStyle name="Normal 2 6 3 2 2 5 2" xfId="13942" xr:uid="{00000000-0005-0000-0000-0000CA6B0000}"/>
    <cellStyle name="Normal 2 6 3 2 2 5 2 2" xfId="30238" xr:uid="{00000000-0005-0000-0000-0000CB6B0000}"/>
    <cellStyle name="Normal 2 6 3 2 2 5 3" xfId="22092" xr:uid="{00000000-0005-0000-0000-0000CC6B0000}"/>
    <cellStyle name="Normal 2 6 3 2 2 6" xfId="8643" xr:uid="{00000000-0005-0000-0000-0000CD6B0000}"/>
    <cellStyle name="Normal 2 6 3 2 2 6 2" xfId="24939" xr:uid="{00000000-0005-0000-0000-0000CE6B0000}"/>
    <cellStyle name="Normal 2 6 3 2 2 7" xfId="16793" xr:uid="{00000000-0005-0000-0000-0000CF6B0000}"/>
    <cellStyle name="Normal 2 6 3 2 3" xfId="858" xr:uid="{00000000-0005-0000-0000-0000D06B0000}"/>
    <cellStyle name="Normal 2 6 3 2 3 2" xfId="2268" xr:uid="{00000000-0005-0000-0000-0000D16B0000}"/>
    <cellStyle name="Normal 2 6 3 2 3 2 2" xfId="4796" xr:uid="{00000000-0005-0000-0000-0000D26B0000}"/>
    <cellStyle name="Normal 2 6 3 2 3 2 2 2" xfId="12942" xr:uid="{00000000-0005-0000-0000-0000D36B0000}"/>
    <cellStyle name="Normal 2 6 3 2 3 2 2 2 2" xfId="29238" xr:uid="{00000000-0005-0000-0000-0000D46B0000}"/>
    <cellStyle name="Normal 2 6 3 2 3 2 2 3" xfId="21092" xr:uid="{00000000-0005-0000-0000-0000D56B0000}"/>
    <cellStyle name="Normal 2 6 3 2 3 2 3" xfId="7567" xr:uid="{00000000-0005-0000-0000-0000D66B0000}"/>
    <cellStyle name="Normal 2 6 3 2 3 2 3 2" xfId="15713" xr:uid="{00000000-0005-0000-0000-0000D76B0000}"/>
    <cellStyle name="Normal 2 6 3 2 3 2 3 2 2" xfId="32009" xr:uid="{00000000-0005-0000-0000-0000D86B0000}"/>
    <cellStyle name="Normal 2 6 3 2 3 2 3 3" xfId="23863" xr:uid="{00000000-0005-0000-0000-0000D96B0000}"/>
    <cellStyle name="Normal 2 6 3 2 3 2 4" xfId="10414" xr:uid="{00000000-0005-0000-0000-0000DA6B0000}"/>
    <cellStyle name="Normal 2 6 3 2 3 2 4 2" xfId="26710" xr:uid="{00000000-0005-0000-0000-0000DB6B0000}"/>
    <cellStyle name="Normal 2 6 3 2 3 2 5" xfId="18564" xr:uid="{00000000-0005-0000-0000-0000DC6B0000}"/>
    <cellStyle name="Normal 2 6 3 2 3 3" xfId="3578" xr:uid="{00000000-0005-0000-0000-0000DD6B0000}"/>
    <cellStyle name="Normal 2 6 3 2 3 3 2" xfId="11724" xr:uid="{00000000-0005-0000-0000-0000DE6B0000}"/>
    <cellStyle name="Normal 2 6 3 2 3 3 2 2" xfId="28020" xr:uid="{00000000-0005-0000-0000-0000DF6B0000}"/>
    <cellStyle name="Normal 2 6 3 2 3 3 3" xfId="19874" xr:uid="{00000000-0005-0000-0000-0000E06B0000}"/>
    <cellStyle name="Normal 2 6 3 2 3 4" xfId="6157" xr:uid="{00000000-0005-0000-0000-0000E16B0000}"/>
    <cellStyle name="Normal 2 6 3 2 3 4 2" xfId="14303" xr:uid="{00000000-0005-0000-0000-0000E26B0000}"/>
    <cellStyle name="Normal 2 6 3 2 3 4 2 2" xfId="30599" xr:uid="{00000000-0005-0000-0000-0000E36B0000}"/>
    <cellStyle name="Normal 2 6 3 2 3 4 3" xfId="22453" xr:uid="{00000000-0005-0000-0000-0000E46B0000}"/>
    <cellStyle name="Normal 2 6 3 2 3 5" xfId="9004" xr:uid="{00000000-0005-0000-0000-0000E56B0000}"/>
    <cellStyle name="Normal 2 6 3 2 3 5 2" xfId="25300" xr:uid="{00000000-0005-0000-0000-0000E66B0000}"/>
    <cellStyle name="Normal 2 6 3 2 3 6" xfId="17154" xr:uid="{00000000-0005-0000-0000-0000E76B0000}"/>
    <cellStyle name="Normal 2 6 3 2 4" xfId="1563" xr:uid="{00000000-0005-0000-0000-0000E86B0000}"/>
    <cellStyle name="Normal 2 6 3 2 4 2" xfId="4187" xr:uid="{00000000-0005-0000-0000-0000E96B0000}"/>
    <cellStyle name="Normal 2 6 3 2 4 2 2" xfId="12333" xr:uid="{00000000-0005-0000-0000-0000EA6B0000}"/>
    <cellStyle name="Normal 2 6 3 2 4 2 2 2" xfId="28629" xr:uid="{00000000-0005-0000-0000-0000EB6B0000}"/>
    <cellStyle name="Normal 2 6 3 2 4 2 3" xfId="20483" xr:uid="{00000000-0005-0000-0000-0000EC6B0000}"/>
    <cellStyle name="Normal 2 6 3 2 4 3" xfId="6862" xr:uid="{00000000-0005-0000-0000-0000ED6B0000}"/>
    <cellStyle name="Normal 2 6 3 2 4 3 2" xfId="15008" xr:uid="{00000000-0005-0000-0000-0000EE6B0000}"/>
    <cellStyle name="Normal 2 6 3 2 4 3 2 2" xfId="31304" xr:uid="{00000000-0005-0000-0000-0000EF6B0000}"/>
    <cellStyle name="Normal 2 6 3 2 4 3 3" xfId="23158" xr:uid="{00000000-0005-0000-0000-0000F06B0000}"/>
    <cellStyle name="Normal 2 6 3 2 4 4" xfId="9709" xr:uid="{00000000-0005-0000-0000-0000F16B0000}"/>
    <cellStyle name="Normal 2 6 3 2 4 4 2" xfId="26005" xr:uid="{00000000-0005-0000-0000-0000F26B0000}"/>
    <cellStyle name="Normal 2 6 3 2 4 5" xfId="17859" xr:uid="{00000000-0005-0000-0000-0000F36B0000}"/>
    <cellStyle name="Normal 2 6 3 2 5" xfId="2969" xr:uid="{00000000-0005-0000-0000-0000F46B0000}"/>
    <cellStyle name="Normal 2 6 3 2 5 2" xfId="11115" xr:uid="{00000000-0005-0000-0000-0000F56B0000}"/>
    <cellStyle name="Normal 2 6 3 2 5 2 2" xfId="27411" xr:uid="{00000000-0005-0000-0000-0000F66B0000}"/>
    <cellStyle name="Normal 2 6 3 2 5 3" xfId="19265" xr:uid="{00000000-0005-0000-0000-0000F76B0000}"/>
    <cellStyle name="Normal 2 6 3 2 6" xfId="5452" xr:uid="{00000000-0005-0000-0000-0000F86B0000}"/>
    <cellStyle name="Normal 2 6 3 2 6 2" xfId="13598" xr:uid="{00000000-0005-0000-0000-0000F96B0000}"/>
    <cellStyle name="Normal 2 6 3 2 6 2 2" xfId="29894" xr:uid="{00000000-0005-0000-0000-0000FA6B0000}"/>
    <cellStyle name="Normal 2 6 3 2 6 3" xfId="21748" xr:uid="{00000000-0005-0000-0000-0000FB6B0000}"/>
    <cellStyle name="Normal 2 6 3 2 7" xfId="8299" xr:uid="{00000000-0005-0000-0000-0000FC6B0000}"/>
    <cellStyle name="Normal 2 6 3 2 7 2" xfId="24595" xr:uid="{00000000-0005-0000-0000-0000FD6B0000}"/>
    <cellStyle name="Normal 2 6 3 2 8" xfId="16449" xr:uid="{00000000-0005-0000-0000-0000FE6B0000}"/>
    <cellStyle name="Normal 2 6 3 3" xfId="232" xr:uid="{00000000-0005-0000-0000-0000FF6B0000}"/>
    <cellStyle name="Normal 2 6 3 3 2" xfId="576" xr:uid="{00000000-0005-0000-0000-0000006C0000}"/>
    <cellStyle name="Normal 2 6 3 3 2 2" xfId="1282" xr:uid="{00000000-0005-0000-0000-0000016C0000}"/>
    <cellStyle name="Normal 2 6 3 3 2 2 2" xfId="2692" xr:uid="{00000000-0005-0000-0000-0000026C0000}"/>
    <cellStyle name="Normal 2 6 3 3 2 2 2 2" xfId="5166" xr:uid="{00000000-0005-0000-0000-0000036C0000}"/>
    <cellStyle name="Normal 2 6 3 3 2 2 2 2 2" xfId="13312" xr:uid="{00000000-0005-0000-0000-0000046C0000}"/>
    <cellStyle name="Normal 2 6 3 3 2 2 2 2 2 2" xfId="29608" xr:uid="{00000000-0005-0000-0000-0000056C0000}"/>
    <cellStyle name="Normal 2 6 3 3 2 2 2 2 3" xfId="21462" xr:uid="{00000000-0005-0000-0000-0000066C0000}"/>
    <cellStyle name="Normal 2 6 3 3 2 2 2 3" xfId="7991" xr:uid="{00000000-0005-0000-0000-0000076C0000}"/>
    <cellStyle name="Normal 2 6 3 3 2 2 2 3 2" xfId="16137" xr:uid="{00000000-0005-0000-0000-0000086C0000}"/>
    <cellStyle name="Normal 2 6 3 3 2 2 2 3 2 2" xfId="32433" xr:uid="{00000000-0005-0000-0000-0000096C0000}"/>
    <cellStyle name="Normal 2 6 3 3 2 2 2 3 3" xfId="24287" xr:uid="{00000000-0005-0000-0000-00000A6C0000}"/>
    <cellStyle name="Normal 2 6 3 3 2 2 2 4" xfId="10838" xr:uid="{00000000-0005-0000-0000-00000B6C0000}"/>
    <cellStyle name="Normal 2 6 3 3 2 2 2 4 2" xfId="27134" xr:uid="{00000000-0005-0000-0000-00000C6C0000}"/>
    <cellStyle name="Normal 2 6 3 3 2 2 2 5" xfId="18988" xr:uid="{00000000-0005-0000-0000-00000D6C0000}"/>
    <cellStyle name="Normal 2 6 3 3 2 2 3" xfId="3948" xr:uid="{00000000-0005-0000-0000-00000E6C0000}"/>
    <cellStyle name="Normal 2 6 3 3 2 2 3 2" xfId="12094" xr:uid="{00000000-0005-0000-0000-00000F6C0000}"/>
    <cellStyle name="Normal 2 6 3 3 2 2 3 2 2" xfId="28390" xr:uid="{00000000-0005-0000-0000-0000106C0000}"/>
    <cellStyle name="Normal 2 6 3 3 2 2 3 3" xfId="20244" xr:uid="{00000000-0005-0000-0000-0000116C0000}"/>
    <cellStyle name="Normal 2 6 3 3 2 2 4" xfId="6581" xr:uid="{00000000-0005-0000-0000-0000126C0000}"/>
    <cellStyle name="Normal 2 6 3 3 2 2 4 2" xfId="14727" xr:uid="{00000000-0005-0000-0000-0000136C0000}"/>
    <cellStyle name="Normal 2 6 3 3 2 2 4 2 2" xfId="31023" xr:uid="{00000000-0005-0000-0000-0000146C0000}"/>
    <cellStyle name="Normal 2 6 3 3 2 2 4 3" xfId="22877" xr:uid="{00000000-0005-0000-0000-0000156C0000}"/>
    <cellStyle name="Normal 2 6 3 3 2 2 5" xfId="9428" xr:uid="{00000000-0005-0000-0000-0000166C0000}"/>
    <cellStyle name="Normal 2 6 3 3 2 2 5 2" xfId="25724" xr:uid="{00000000-0005-0000-0000-0000176C0000}"/>
    <cellStyle name="Normal 2 6 3 3 2 2 6" xfId="17578" xr:uid="{00000000-0005-0000-0000-0000186C0000}"/>
    <cellStyle name="Normal 2 6 3 3 2 3" xfId="1987" xr:uid="{00000000-0005-0000-0000-0000196C0000}"/>
    <cellStyle name="Normal 2 6 3 3 2 3 2" xfId="4557" xr:uid="{00000000-0005-0000-0000-00001A6C0000}"/>
    <cellStyle name="Normal 2 6 3 3 2 3 2 2" xfId="12703" xr:uid="{00000000-0005-0000-0000-00001B6C0000}"/>
    <cellStyle name="Normal 2 6 3 3 2 3 2 2 2" xfId="28999" xr:uid="{00000000-0005-0000-0000-00001C6C0000}"/>
    <cellStyle name="Normal 2 6 3 3 2 3 2 3" xfId="20853" xr:uid="{00000000-0005-0000-0000-00001D6C0000}"/>
    <cellStyle name="Normal 2 6 3 3 2 3 3" xfId="7286" xr:uid="{00000000-0005-0000-0000-00001E6C0000}"/>
    <cellStyle name="Normal 2 6 3 3 2 3 3 2" xfId="15432" xr:uid="{00000000-0005-0000-0000-00001F6C0000}"/>
    <cellStyle name="Normal 2 6 3 3 2 3 3 2 2" xfId="31728" xr:uid="{00000000-0005-0000-0000-0000206C0000}"/>
    <cellStyle name="Normal 2 6 3 3 2 3 3 3" xfId="23582" xr:uid="{00000000-0005-0000-0000-0000216C0000}"/>
    <cellStyle name="Normal 2 6 3 3 2 3 4" xfId="10133" xr:uid="{00000000-0005-0000-0000-0000226C0000}"/>
    <cellStyle name="Normal 2 6 3 3 2 3 4 2" xfId="26429" xr:uid="{00000000-0005-0000-0000-0000236C0000}"/>
    <cellStyle name="Normal 2 6 3 3 2 3 5" xfId="18283" xr:uid="{00000000-0005-0000-0000-0000246C0000}"/>
    <cellStyle name="Normal 2 6 3 3 2 4" xfId="3339" xr:uid="{00000000-0005-0000-0000-0000256C0000}"/>
    <cellStyle name="Normal 2 6 3 3 2 4 2" xfId="11485" xr:uid="{00000000-0005-0000-0000-0000266C0000}"/>
    <cellStyle name="Normal 2 6 3 3 2 4 2 2" xfId="27781" xr:uid="{00000000-0005-0000-0000-0000276C0000}"/>
    <cellStyle name="Normal 2 6 3 3 2 4 3" xfId="19635" xr:uid="{00000000-0005-0000-0000-0000286C0000}"/>
    <cellStyle name="Normal 2 6 3 3 2 5" xfId="5876" xr:uid="{00000000-0005-0000-0000-0000296C0000}"/>
    <cellStyle name="Normal 2 6 3 3 2 5 2" xfId="14022" xr:uid="{00000000-0005-0000-0000-00002A6C0000}"/>
    <cellStyle name="Normal 2 6 3 3 2 5 2 2" xfId="30318" xr:uid="{00000000-0005-0000-0000-00002B6C0000}"/>
    <cellStyle name="Normal 2 6 3 3 2 5 3" xfId="22172" xr:uid="{00000000-0005-0000-0000-00002C6C0000}"/>
    <cellStyle name="Normal 2 6 3 3 2 6" xfId="8723" xr:uid="{00000000-0005-0000-0000-00002D6C0000}"/>
    <cellStyle name="Normal 2 6 3 3 2 6 2" xfId="25019" xr:uid="{00000000-0005-0000-0000-00002E6C0000}"/>
    <cellStyle name="Normal 2 6 3 3 2 7" xfId="16873" xr:uid="{00000000-0005-0000-0000-00002F6C0000}"/>
    <cellStyle name="Normal 2 6 3 3 3" xfId="938" xr:uid="{00000000-0005-0000-0000-0000306C0000}"/>
    <cellStyle name="Normal 2 6 3 3 3 2" xfId="2348" xr:uid="{00000000-0005-0000-0000-0000316C0000}"/>
    <cellStyle name="Normal 2 6 3 3 3 2 2" xfId="4870" xr:uid="{00000000-0005-0000-0000-0000326C0000}"/>
    <cellStyle name="Normal 2 6 3 3 3 2 2 2" xfId="13016" xr:uid="{00000000-0005-0000-0000-0000336C0000}"/>
    <cellStyle name="Normal 2 6 3 3 3 2 2 2 2" xfId="29312" xr:uid="{00000000-0005-0000-0000-0000346C0000}"/>
    <cellStyle name="Normal 2 6 3 3 3 2 2 3" xfId="21166" xr:uid="{00000000-0005-0000-0000-0000356C0000}"/>
    <cellStyle name="Normal 2 6 3 3 3 2 3" xfId="7647" xr:uid="{00000000-0005-0000-0000-0000366C0000}"/>
    <cellStyle name="Normal 2 6 3 3 3 2 3 2" xfId="15793" xr:uid="{00000000-0005-0000-0000-0000376C0000}"/>
    <cellStyle name="Normal 2 6 3 3 3 2 3 2 2" xfId="32089" xr:uid="{00000000-0005-0000-0000-0000386C0000}"/>
    <cellStyle name="Normal 2 6 3 3 3 2 3 3" xfId="23943" xr:uid="{00000000-0005-0000-0000-0000396C0000}"/>
    <cellStyle name="Normal 2 6 3 3 3 2 4" xfId="10494" xr:uid="{00000000-0005-0000-0000-00003A6C0000}"/>
    <cellStyle name="Normal 2 6 3 3 3 2 4 2" xfId="26790" xr:uid="{00000000-0005-0000-0000-00003B6C0000}"/>
    <cellStyle name="Normal 2 6 3 3 3 2 5" xfId="18644" xr:uid="{00000000-0005-0000-0000-00003C6C0000}"/>
    <cellStyle name="Normal 2 6 3 3 3 3" xfId="3652" xr:uid="{00000000-0005-0000-0000-00003D6C0000}"/>
    <cellStyle name="Normal 2 6 3 3 3 3 2" xfId="11798" xr:uid="{00000000-0005-0000-0000-00003E6C0000}"/>
    <cellStyle name="Normal 2 6 3 3 3 3 2 2" xfId="28094" xr:uid="{00000000-0005-0000-0000-00003F6C0000}"/>
    <cellStyle name="Normal 2 6 3 3 3 3 3" xfId="19948" xr:uid="{00000000-0005-0000-0000-0000406C0000}"/>
    <cellStyle name="Normal 2 6 3 3 3 4" xfId="6237" xr:uid="{00000000-0005-0000-0000-0000416C0000}"/>
    <cellStyle name="Normal 2 6 3 3 3 4 2" xfId="14383" xr:uid="{00000000-0005-0000-0000-0000426C0000}"/>
    <cellStyle name="Normal 2 6 3 3 3 4 2 2" xfId="30679" xr:uid="{00000000-0005-0000-0000-0000436C0000}"/>
    <cellStyle name="Normal 2 6 3 3 3 4 3" xfId="22533" xr:uid="{00000000-0005-0000-0000-0000446C0000}"/>
    <cellStyle name="Normal 2 6 3 3 3 5" xfId="9084" xr:uid="{00000000-0005-0000-0000-0000456C0000}"/>
    <cellStyle name="Normal 2 6 3 3 3 5 2" xfId="25380" xr:uid="{00000000-0005-0000-0000-0000466C0000}"/>
    <cellStyle name="Normal 2 6 3 3 3 6" xfId="17234" xr:uid="{00000000-0005-0000-0000-0000476C0000}"/>
    <cellStyle name="Normal 2 6 3 3 4" xfId="1643" xr:uid="{00000000-0005-0000-0000-0000486C0000}"/>
    <cellStyle name="Normal 2 6 3 3 4 2" xfId="4261" xr:uid="{00000000-0005-0000-0000-0000496C0000}"/>
    <cellStyle name="Normal 2 6 3 3 4 2 2" xfId="12407" xr:uid="{00000000-0005-0000-0000-00004A6C0000}"/>
    <cellStyle name="Normal 2 6 3 3 4 2 2 2" xfId="28703" xr:uid="{00000000-0005-0000-0000-00004B6C0000}"/>
    <cellStyle name="Normal 2 6 3 3 4 2 3" xfId="20557" xr:uid="{00000000-0005-0000-0000-00004C6C0000}"/>
    <cellStyle name="Normal 2 6 3 3 4 3" xfId="6942" xr:uid="{00000000-0005-0000-0000-00004D6C0000}"/>
    <cellStyle name="Normal 2 6 3 3 4 3 2" xfId="15088" xr:uid="{00000000-0005-0000-0000-00004E6C0000}"/>
    <cellStyle name="Normal 2 6 3 3 4 3 2 2" xfId="31384" xr:uid="{00000000-0005-0000-0000-00004F6C0000}"/>
    <cellStyle name="Normal 2 6 3 3 4 3 3" xfId="23238" xr:uid="{00000000-0005-0000-0000-0000506C0000}"/>
    <cellStyle name="Normal 2 6 3 3 4 4" xfId="9789" xr:uid="{00000000-0005-0000-0000-0000516C0000}"/>
    <cellStyle name="Normal 2 6 3 3 4 4 2" xfId="26085" xr:uid="{00000000-0005-0000-0000-0000526C0000}"/>
    <cellStyle name="Normal 2 6 3 3 4 5" xfId="17939" xr:uid="{00000000-0005-0000-0000-0000536C0000}"/>
    <cellStyle name="Normal 2 6 3 3 5" xfId="3043" xr:uid="{00000000-0005-0000-0000-0000546C0000}"/>
    <cellStyle name="Normal 2 6 3 3 5 2" xfId="11189" xr:uid="{00000000-0005-0000-0000-0000556C0000}"/>
    <cellStyle name="Normal 2 6 3 3 5 2 2" xfId="27485" xr:uid="{00000000-0005-0000-0000-0000566C0000}"/>
    <cellStyle name="Normal 2 6 3 3 5 3" xfId="19339" xr:uid="{00000000-0005-0000-0000-0000576C0000}"/>
    <cellStyle name="Normal 2 6 3 3 6" xfId="5532" xr:uid="{00000000-0005-0000-0000-0000586C0000}"/>
    <cellStyle name="Normal 2 6 3 3 6 2" xfId="13678" xr:uid="{00000000-0005-0000-0000-0000596C0000}"/>
    <cellStyle name="Normal 2 6 3 3 6 2 2" xfId="29974" xr:uid="{00000000-0005-0000-0000-00005A6C0000}"/>
    <cellStyle name="Normal 2 6 3 3 6 3" xfId="21828" xr:uid="{00000000-0005-0000-0000-00005B6C0000}"/>
    <cellStyle name="Normal 2 6 3 3 7" xfId="8379" xr:uid="{00000000-0005-0000-0000-00005C6C0000}"/>
    <cellStyle name="Normal 2 6 3 3 7 2" xfId="24675" xr:uid="{00000000-0005-0000-0000-00005D6C0000}"/>
    <cellStyle name="Normal 2 6 3 3 8" xfId="16529" xr:uid="{00000000-0005-0000-0000-00005E6C0000}"/>
    <cellStyle name="Normal 2 6 3 4" xfId="316" xr:uid="{00000000-0005-0000-0000-00005F6C0000}"/>
    <cellStyle name="Normal 2 6 3 4 2" xfId="660" xr:uid="{00000000-0005-0000-0000-0000606C0000}"/>
    <cellStyle name="Normal 2 6 3 4 2 2" xfId="1366" xr:uid="{00000000-0005-0000-0000-0000616C0000}"/>
    <cellStyle name="Normal 2 6 3 4 2 2 2" xfId="2776" xr:uid="{00000000-0005-0000-0000-0000626C0000}"/>
    <cellStyle name="Normal 2 6 3 4 2 2 2 2" xfId="5240" xr:uid="{00000000-0005-0000-0000-0000636C0000}"/>
    <cellStyle name="Normal 2 6 3 4 2 2 2 2 2" xfId="13386" xr:uid="{00000000-0005-0000-0000-0000646C0000}"/>
    <cellStyle name="Normal 2 6 3 4 2 2 2 2 2 2" xfId="29682" xr:uid="{00000000-0005-0000-0000-0000656C0000}"/>
    <cellStyle name="Normal 2 6 3 4 2 2 2 2 3" xfId="21536" xr:uid="{00000000-0005-0000-0000-0000666C0000}"/>
    <cellStyle name="Normal 2 6 3 4 2 2 2 3" xfId="8075" xr:uid="{00000000-0005-0000-0000-0000676C0000}"/>
    <cellStyle name="Normal 2 6 3 4 2 2 2 3 2" xfId="16221" xr:uid="{00000000-0005-0000-0000-0000686C0000}"/>
    <cellStyle name="Normal 2 6 3 4 2 2 2 3 2 2" xfId="32517" xr:uid="{00000000-0005-0000-0000-0000696C0000}"/>
    <cellStyle name="Normal 2 6 3 4 2 2 2 3 3" xfId="24371" xr:uid="{00000000-0005-0000-0000-00006A6C0000}"/>
    <cellStyle name="Normal 2 6 3 4 2 2 2 4" xfId="10922" xr:uid="{00000000-0005-0000-0000-00006B6C0000}"/>
    <cellStyle name="Normal 2 6 3 4 2 2 2 4 2" xfId="27218" xr:uid="{00000000-0005-0000-0000-00006C6C0000}"/>
    <cellStyle name="Normal 2 6 3 4 2 2 2 5" xfId="19072" xr:uid="{00000000-0005-0000-0000-00006D6C0000}"/>
    <cellStyle name="Normal 2 6 3 4 2 2 3" xfId="4022" xr:uid="{00000000-0005-0000-0000-00006E6C0000}"/>
    <cellStyle name="Normal 2 6 3 4 2 2 3 2" xfId="12168" xr:uid="{00000000-0005-0000-0000-00006F6C0000}"/>
    <cellStyle name="Normal 2 6 3 4 2 2 3 2 2" xfId="28464" xr:uid="{00000000-0005-0000-0000-0000706C0000}"/>
    <cellStyle name="Normal 2 6 3 4 2 2 3 3" xfId="20318" xr:uid="{00000000-0005-0000-0000-0000716C0000}"/>
    <cellStyle name="Normal 2 6 3 4 2 2 4" xfId="6665" xr:uid="{00000000-0005-0000-0000-0000726C0000}"/>
    <cellStyle name="Normal 2 6 3 4 2 2 4 2" xfId="14811" xr:uid="{00000000-0005-0000-0000-0000736C0000}"/>
    <cellStyle name="Normal 2 6 3 4 2 2 4 2 2" xfId="31107" xr:uid="{00000000-0005-0000-0000-0000746C0000}"/>
    <cellStyle name="Normal 2 6 3 4 2 2 4 3" xfId="22961" xr:uid="{00000000-0005-0000-0000-0000756C0000}"/>
    <cellStyle name="Normal 2 6 3 4 2 2 5" xfId="9512" xr:uid="{00000000-0005-0000-0000-0000766C0000}"/>
    <cellStyle name="Normal 2 6 3 4 2 2 5 2" xfId="25808" xr:uid="{00000000-0005-0000-0000-0000776C0000}"/>
    <cellStyle name="Normal 2 6 3 4 2 2 6" xfId="17662" xr:uid="{00000000-0005-0000-0000-0000786C0000}"/>
    <cellStyle name="Normal 2 6 3 4 2 3" xfId="2071" xr:uid="{00000000-0005-0000-0000-0000796C0000}"/>
    <cellStyle name="Normal 2 6 3 4 2 3 2" xfId="4631" xr:uid="{00000000-0005-0000-0000-00007A6C0000}"/>
    <cellStyle name="Normal 2 6 3 4 2 3 2 2" xfId="12777" xr:uid="{00000000-0005-0000-0000-00007B6C0000}"/>
    <cellStyle name="Normal 2 6 3 4 2 3 2 2 2" xfId="29073" xr:uid="{00000000-0005-0000-0000-00007C6C0000}"/>
    <cellStyle name="Normal 2 6 3 4 2 3 2 3" xfId="20927" xr:uid="{00000000-0005-0000-0000-00007D6C0000}"/>
    <cellStyle name="Normal 2 6 3 4 2 3 3" xfId="7370" xr:uid="{00000000-0005-0000-0000-00007E6C0000}"/>
    <cellStyle name="Normal 2 6 3 4 2 3 3 2" xfId="15516" xr:uid="{00000000-0005-0000-0000-00007F6C0000}"/>
    <cellStyle name="Normal 2 6 3 4 2 3 3 2 2" xfId="31812" xr:uid="{00000000-0005-0000-0000-0000806C0000}"/>
    <cellStyle name="Normal 2 6 3 4 2 3 3 3" xfId="23666" xr:uid="{00000000-0005-0000-0000-0000816C0000}"/>
    <cellStyle name="Normal 2 6 3 4 2 3 4" xfId="10217" xr:uid="{00000000-0005-0000-0000-0000826C0000}"/>
    <cellStyle name="Normal 2 6 3 4 2 3 4 2" xfId="26513" xr:uid="{00000000-0005-0000-0000-0000836C0000}"/>
    <cellStyle name="Normal 2 6 3 4 2 3 5" xfId="18367" xr:uid="{00000000-0005-0000-0000-0000846C0000}"/>
    <cellStyle name="Normal 2 6 3 4 2 4" xfId="3413" xr:uid="{00000000-0005-0000-0000-0000856C0000}"/>
    <cellStyle name="Normal 2 6 3 4 2 4 2" xfId="11559" xr:uid="{00000000-0005-0000-0000-0000866C0000}"/>
    <cellStyle name="Normal 2 6 3 4 2 4 2 2" xfId="27855" xr:uid="{00000000-0005-0000-0000-0000876C0000}"/>
    <cellStyle name="Normal 2 6 3 4 2 4 3" xfId="19709" xr:uid="{00000000-0005-0000-0000-0000886C0000}"/>
    <cellStyle name="Normal 2 6 3 4 2 5" xfId="5960" xr:uid="{00000000-0005-0000-0000-0000896C0000}"/>
    <cellStyle name="Normal 2 6 3 4 2 5 2" xfId="14106" xr:uid="{00000000-0005-0000-0000-00008A6C0000}"/>
    <cellStyle name="Normal 2 6 3 4 2 5 2 2" xfId="30402" xr:uid="{00000000-0005-0000-0000-00008B6C0000}"/>
    <cellStyle name="Normal 2 6 3 4 2 5 3" xfId="22256" xr:uid="{00000000-0005-0000-0000-00008C6C0000}"/>
    <cellStyle name="Normal 2 6 3 4 2 6" xfId="8807" xr:uid="{00000000-0005-0000-0000-00008D6C0000}"/>
    <cellStyle name="Normal 2 6 3 4 2 6 2" xfId="25103" xr:uid="{00000000-0005-0000-0000-00008E6C0000}"/>
    <cellStyle name="Normal 2 6 3 4 2 7" xfId="16957" xr:uid="{00000000-0005-0000-0000-00008F6C0000}"/>
    <cellStyle name="Normal 2 6 3 4 3" xfId="1022" xr:uid="{00000000-0005-0000-0000-0000906C0000}"/>
    <cellStyle name="Normal 2 6 3 4 3 2" xfId="2432" xr:uid="{00000000-0005-0000-0000-0000916C0000}"/>
    <cellStyle name="Normal 2 6 3 4 3 2 2" xfId="4944" xr:uid="{00000000-0005-0000-0000-0000926C0000}"/>
    <cellStyle name="Normal 2 6 3 4 3 2 2 2" xfId="13090" xr:uid="{00000000-0005-0000-0000-0000936C0000}"/>
    <cellStyle name="Normal 2 6 3 4 3 2 2 2 2" xfId="29386" xr:uid="{00000000-0005-0000-0000-0000946C0000}"/>
    <cellStyle name="Normal 2 6 3 4 3 2 2 3" xfId="21240" xr:uid="{00000000-0005-0000-0000-0000956C0000}"/>
    <cellStyle name="Normal 2 6 3 4 3 2 3" xfId="7731" xr:uid="{00000000-0005-0000-0000-0000966C0000}"/>
    <cellStyle name="Normal 2 6 3 4 3 2 3 2" xfId="15877" xr:uid="{00000000-0005-0000-0000-0000976C0000}"/>
    <cellStyle name="Normal 2 6 3 4 3 2 3 2 2" xfId="32173" xr:uid="{00000000-0005-0000-0000-0000986C0000}"/>
    <cellStyle name="Normal 2 6 3 4 3 2 3 3" xfId="24027" xr:uid="{00000000-0005-0000-0000-0000996C0000}"/>
    <cellStyle name="Normal 2 6 3 4 3 2 4" xfId="10578" xr:uid="{00000000-0005-0000-0000-00009A6C0000}"/>
    <cellStyle name="Normal 2 6 3 4 3 2 4 2" xfId="26874" xr:uid="{00000000-0005-0000-0000-00009B6C0000}"/>
    <cellStyle name="Normal 2 6 3 4 3 2 5" xfId="18728" xr:uid="{00000000-0005-0000-0000-00009C6C0000}"/>
    <cellStyle name="Normal 2 6 3 4 3 3" xfId="3726" xr:uid="{00000000-0005-0000-0000-00009D6C0000}"/>
    <cellStyle name="Normal 2 6 3 4 3 3 2" xfId="11872" xr:uid="{00000000-0005-0000-0000-00009E6C0000}"/>
    <cellStyle name="Normal 2 6 3 4 3 3 2 2" xfId="28168" xr:uid="{00000000-0005-0000-0000-00009F6C0000}"/>
    <cellStyle name="Normal 2 6 3 4 3 3 3" xfId="20022" xr:uid="{00000000-0005-0000-0000-0000A06C0000}"/>
    <cellStyle name="Normal 2 6 3 4 3 4" xfId="6321" xr:uid="{00000000-0005-0000-0000-0000A16C0000}"/>
    <cellStyle name="Normal 2 6 3 4 3 4 2" xfId="14467" xr:uid="{00000000-0005-0000-0000-0000A26C0000}"/>
    <cellStyle name="Normal 2 6 3 4 3 4 2 2" xfId="30763" xr:uid="{00000000-0005-0000-0000-0000A36C0000}"/>
    <cellStyle name="Normal 2 6 3 4 3 4 3" xfId="22617" xr:uid="{00000000-0005-0000-0000-0000A46C0000}"/>
    <cellStyle name="Normal 2 6 3 4 3 5" xfId="9168" xr:uid="{00000000-0005-0000-0000-0000A56C0000}"/>
    <cellStyle name="Normal 2 6 3 4 3 5 2" xfId="25464" xr:uid="{00000000-0005-0000-0000-0000A66C0000}"/>
    <cellStyle name="Normal 2 6 3 4 3 6" xfId="17318" xr:uid="{00000000-0005-0000-0000-0000A76C0000}"/>
    <cellStyle name="Normal 2 6 3 4 4" xfId="1727" xr:uid="{00000000-0005-0000-0000-0000A86C0000}"/>
    <cellStyle name="Normal 2 6 3 4 4 2" xfId="4335" xr:uid="{00000000-0005-0000-0000-0000A96C0000}"/>
    <cellStyle name="Normal 2 6 3 4 4 2 2" xfId="12481" xr:uid="{00000000-0005-0000-0000-0000AA6C0000}"/>
    <cellStyle name="Normal 2 6 3 4 4 2 2 2" xfId="28777" xr:uid="{00000000-0005-0000-0000-0000AB6C0000}"/>
    <cellStyle name="Normal 2 6 3 4 4 2 3" xfId="20631" xr:uid="{00000000-0005-0000-0000-0000AC6C0000}"/>
    <cellStyle name="Normal 2 6 3 4 4 3" xfId="7026" xr:uid="{00000000-0005-0000-0000-0000AD6C0000}"/>
    <cellStyle name="Normal 2 6 3 4 4 3 2" xfId="15172" xr:uid="{00000000-0005-0000-0000-0000AE6C0000}"/>
    <cellStyle name="Normal 2 6 3 4 4 3 2 2" xfId="31468" xr:uid="{00000000-0005-0000-0000-0000AF6C0000}"/>
    <cellStyle name="Normal 2 6 3 4 4 3 3" xfId="23322" xr:uid="{00000000-0005-0000-0000-0000B06C0000}"/>
    <cellStyle name="Normal 2 6 3 4 4 4" xfId="9873" xr:uid="{00000000-0005-0000-0000-0000B16C0000}"/>
    <cellStyle name="Normal 2 6 3 4 4 4 2" xfId="26169" xr:uid="{00000000-0005-0000-0000-0000B26C0000}"/>
    <cellStyle name="Normal 2 6 3 4 4 5" xfId="18023" xr:uid="{00000000-0005-0000-0000-0000B36C0000}"/>
    <cellStyle name="Normal 2 6 3 4 5" xfId="3117" xr:uid="{00000000-0005-0000-0000-0000B46C0000}"/>
    <cellStyle name="Normal 2 6 3 4 5 2" xfId="11263" xr:uid="{00000000-0005-0000-0000-0000B56C0000}"/>
    <cellStyle name="Normal 2 6 3 4 5 2 2" xfId="27559" xr:uid="{00000000-0005-0000-0000-0000B66C0000}"/>
    <cellStyle name="Normal 2 6 3 4 5 3" xfId="19413" xr:uid="{00000000-0005-0000-0000-0000B76C0000}"/>
    <cellStyle name="Normal 2 6 3 4 6" xfId="5616" xr:uid="{00000000-0005-0000-0000-0000B86C0000}"/>
    <cellStyle name="Normal 2 6 3 4 6 2" xfId="13762" xr:uid="{00000000-0005-0000-0000-0000B96C0000}"/>
    <cellStyle name="Normal 2 6 3 4 6 2 2" xfId="30058" xr:uid="{00000000-0005-0000-0000-0000BA6C0000}"/>
    <cellStyle name="Normal 2 6 3 4 6 3" xfId="21912" xr:uid="{00000000-0005-0000-0000-0000BB6C0000}"/>
    <cellStyle name="Normal 2 6 3 4 7" xfId="8463" xr:uid="{00000000-0005-0000-0000-0000BC6C0000}"/>
    <cellStyle name="Normal 2 6 3 4 7 2" xfId="24759" xr:uid="{00000000-0005-0000-0000-0000BD6C0000}"/>
    <cellStyle name="Normal 2 6 3 4 8" xfId="16613" xr:uid="{00000000-0005-0000-0000-0000BE6C0000}"/>
    <cellStyle name="Normal 2 6 3 5" xfId="406" xr:uid="{00000000-0005-0000-0000-0000BF6C0000}"/>
    <cellStyle name="Normal 2 6 3 5 2" xfId="1112" xr:uid="{00000000-0005-0000-0000-0000C06C0000}"/>
    <cellStyle name="Normal 2 6 3 5 2 2" xfId="2522" xr:uid="{00000000-0005-0000-0000-0000C16C0000}"/>
    <cellStyle name="Normal 2 6 3 5 2 2 2" xfId="5018" xr:uid="{00000000-0005-0000-0000-0000C26C0000}"/>
    <cellStyle name="Normal 2 6 3 5 2 2 2 2" xfId="13164" xr:uid="{00000000-0005-0000-0000-0000C36C0000}"/>
    <cellStyle name="Normal 2 6 3 5 2 2 2 2 2" xfId="29460" xr:uid="{00000000-0005-0000-0000-0000C46C0000}"/>
    <cellStyle name="Normal 2 6 3 5 2 2 2 3" xfId="21314" xr:uid="{00000000-0005-0000-0000-0000C56C0000}"/>
    <cellStyle name="Normal 2 6 3 5 2 2 3" xfId="7821" xr:uid="{00000000-0005-0000-0000-0000C66C0000}"/>
    <cellStyle name="Normal 2 6 3 5 2 2 3 2" xfId="15967" xr:uid="{00000000-0005-0000-0000-0000C76C0000}"/>
    <cellStyle name="Normal 2 6 3 5 2 2 3 2 2" xfId="32263" xr:uid="{00000000-0005-0000-0000-0000C86C0000}"/>
    <cellStyle name="Normal 2 6 3 5 2 2 3 3" xfId="24117" xr:uid="{00000000-0005-0000-0000-0000C96C0000}"/>
    <cellStyle name="Normal 2 6 3 5 2 2 4" xfId="10668" xr:uid="{00000000-0005-0000-0000-0000CA6C0000}"/>
    <cellStyle name="Normal 2 6 3 5 2 2 4 2" xfId="26964" xr:uid="{00000000-0005-0000-0000-0000CB6C0000}"/>
    <cellStyle name="Normal 2 6 3 5 2 2 5" xfId="18818" xr:uid="{00000000-0005-0000-0000-0000CC6C0000}"/>
    <cellStyle name="Normal 2 6 3 5 2 3" xfId="3800" xr:uid="{00000000-0005-0000-0000-0000CD6C0000}"/>
    <cellStyle name="Normal 2 6 3 5 2 3 2" xfId="11946" xr:uid="{00000000-0005-0000-0000-0000CE6C0000}"/>
    <cellStyle name="Normal 2 6 3 5 2 3 2 2" xfId="28242" xr:uid="{00000000-0005-0000-0000-0000CF6C0000}"/>
    <cellStyle name="Normal 2 6 3 5 2 3 3" xfId="20096" xr:uid="{00000000-0005-0000-0000-0000D06C0000}"/>
    <cellStyle name="Normal 2 6 3 5 2 4" xfId="6411" xr:uid="{00000000-0005-0000-0000-0000D16C0000}"/>
    <cellStyle name="Normal 2 6 3 5 2 4 2" xfId="14557" xr:uid="{00000000-0005-0000-0000-0000D26C0000}"/>
    <cellStyle name="Normal 2 6 3 5 2 4 2 2" xfId="30853" xr:uid="{00000000-0005-0000-0000-0000D36C0000}"/>
    <cellStyle name="Normal 2 6 3 5 2 4 3" xfId="22707" xr:uid="{00000000-0005-0000-0000-0000D46C0000}"/>
    <cellStyle name="Normal 2 6 3 5 2 5" xfId="9258" xr:uid="{00000000-0005-0000-0000-0000D56C0000}"/>
    <cellStyle name="Normal 2 6 3 5 2 5 2" xfId="25554" xr:uid="{00000000-0005-0000-0000-0000D66C0000}"/>
    <cellStyle name="Normal 2 6 3 5 2 6" xfId="17408" xr:uid="{00000000-0005-0000-0000-0000D76C0000}"/>
    <cellStyle name="Normal 2 6 3 5 3" xfId="1817" xr:uid="{00000000-0005-0000-0000-0000D86C0000}"/>
    <cellStyle name="Normal 2 6 3 5 3 2" xfId="4409" xr:uid="{00000000-0005-0000-0000-0000D96C0000}"/>
    <cellStyle name="Normal 2 6 3 5 3 2 2" xfId="12555" xr:uid="{00000000-0005-0000-0000-0000DA6C0000}"/>
    <cellStyle name="Normal 2 6 3 5 3 2 2 2" xfId="28851" xr:uid="{00000000-0005-0000-0000-0000DB6C0000}"/>
    <cellStyle name="Normal 2 6 3 5 3 2 3" xfId="20705" xr:uid="{00000000-0005-0000-0000-0000DC6C0000}"/>
    <cellStyle name="Normal 2 6 3 5 3 3" xfId="7116" xr:uid="{00000000-0005-0000-0000-0000DD6C0000}"/>
    <cellStyle name="Normal 2 6 3 5 3 3 2" xfId="15262" xr:uid="{00000000-0005-0000-0000-0000DE6C0000}"/>
    <cellStyle name="Normal 2 6 3 5 3 3 2 2" xfId="31558" xr:uid="{00000000-0005-0000-0000-0000DF6C0000}"/>
    <cellStyle name="Normal 2 6 3 5 3 3 3" xfId="23412" xr:uid="{00000000-0005-0000-0000-0000E06C0000}"/>
    <cellStyle name="Normal 2 6 3 5 3 4" xfId="9963" xr:uid="{00000000-0005-0000-0000-0000E16C0000}"/>
    <cellStyle name="Normal 2 6 3 5 3 4 2" xfId="26259" xr:uid="{00000000-0005-0000-0000-0000E26C0000}"/>
    <cellStyle name="Normal 2 6 3 5 3 5" xfId="18113" xr:uid="{00000000-0005-0000-0000-0000E36C0000}"/>
    <cellStyle name="Normal 2 6 3 5 4" xfId="3191" xr:uid="{00000000-0005-0000-0000-0000E46C0000}"/>
    <cellStyle name="Normal 2 6 3 5 4 2" xfId="11337" xr:uid="{00000000-0005-0000-0000-0000E56C0000}"/>
    <cellStyle name="Normal 2 6 3 5 4 2 2" xfId="27633" xr:uid="{00000000-0005-0000-0000-0000E66C0000}"/>
    <cellStyle name="Normal 2 6 3 5 4 3" xfId="19487" xr:uid="{00000000-0005-0000-0000-0000E76C0000}"/>
    <cellStyle name="Normal 2 6 3 5 5" xfId="5706" xr:uid="{00000000-0005-0000-0000-0000E86C0000}"/>
    <cellStyle name="Normal 2 6 3 5 5 2" xfId="13852" xr:uid="{00000000-0005-0000-0000-0000E96C0000}"/>
    <cellStyle name="Normal 2 6 3 5 5 2 2" xfId="30148" xr:uid="{00000000-0005-0000-0000-0000EA6C0000}"/>
    <cellStyle name="Normal 2 6 3 5 5 3" xfId="22002" xr:uid="{00000000-0005-0000-0000-0000EB6C0000}"/>
    <cellStyle name="Normal 2 6 3 5 6" xfId="8553" xr:uid="{00000000-0005-0000-0000-0000EC6C0000}"/>
    <cellStyle name="Normal 2 6 3 5 6 2" xfId="24849" xr:uid="{00000000-0005-0000-0000-0000ED6C0000}"/>
    <cellStyle name="Normal 2 6 3 5 7" xfId="16703" xr:uid="{00000000-0005-0000-0000-0000EE6C0000}"/>
    <cellStyle name="Normal 2 6 3 6" xfId="768" xr:uid="{00000000-0005-0000-0000-0000EF6C0000}"/>
    <cellStyle name="Normal 2 6 3 6 2" xfId="2178" xr:uid="{00000000-0005-0000-0000-0000F06C0000}"/>
    <cellStyle name="Normal 2 6 3 6 2 2" xfId="4722" xr:uid="{00000000-0005-0000-0000-0000F16C0000}"/>
    <cellStyle name="Normal 2 6 3 6 2 2 2" xfId="12868" xr:uid="{00000000-0005-0000-0000-0000F26C0000}"/>
    <cellStyle name="Normal 2 6 3 6 2 2 2 2" xfId="29164" xr:uid="{00000000-0005-0000-0000-0000F36C0000}"/>
    <cellStyle name="Normal 2 6 3 6 2 2 3" xfId="21018" xr:uid="{00000000-0005-0000-0000-0000F46C0000}"/>
    <cellStyle name="Normal 2 6 3 6 2 3" xfId="7477" xr:uid="{00000000-0005-0000-0000-0000F56C0000}"/>
    <cellStyle name="Normal 2 6 3 6 2 3 2" xfId="15623" xr:uid="{00000000-0005-0000-0000-0000F66C0000}"/>
    <cellStyle name="Normal 2 6 3 6 2 3 2 2" xfId="31919" xr:uid="{00000000-0005-0000-0000-0000F76C0000}"/>
    <cellStyle name="Normal 2 6 3 6 2 3 3" xfId="23773" xr:uid="{00000000-0005-0000-0000-0000F86C0000}"/>
    <cellStyle name="Normal 2 6 3 6 2 4" xfId="10324" xr:uid="{00000000-0005-0000-0000-0000F96C0000}"/>
    <cellStyle name="Normal 2 6 3 6 2 4 2" xfId="26620" xr:uid="{00000000-0005-0000-0000-0000FA6C0000}"/>
    <cellStyle name="Normal 2 6 3 6 2 5" xfId="18474" xr:uid="{00000000-0005-0000-0000-0000FB6C0000}"/>
    <cellStyle name="Normal 2 6 3 6 3" xfId="3504" xr:uid="{00000000-0005-0000-0000-0000FC6C0000}"/>
    <cellStyle name="Normal 2 6 3 6 3 2" xfId="11650" xr:uid="{00000000-0005-0000-0000-0000FD6C0000}"/>
    <cellStyle name="Normal 2 6 3 6 3 2 2" xfId="27946" xr:uid="{00000000-0005-0000-0000-0000FE6C0000}"/>
    <cellStyle name="Normal 2 6 3 6 3 3" xfId="19800" xr:uid="{00000000-0005-0000-0000-0000FF6C0000}"/>
    <cellStyle name="Normal 2 6 3 6 4" xfId="6067" xr:uid="{00000000-0005-0000-0000-0000006D0000}"/>
    <cellStyle name="Normal 2 6 3 6 4 2" xfId="14213" xr:uid="{00000000-0005-0000-0000-0000016D0000}"/>
    <cellStyle name="Normal 2 6 3 6 4 2 2" xfId="30509" xr:uid="{00000000-0005-0000-0000-0000026D0000}"/>
    <cellStyle name="Normal 2 6 3 6 4 3" xfId="22363" xr:uid="{00000000-0005-0000-0000-0000036D0000}"/>
    <cellStyle name="Normal 2 6 3 6 5" xfId="8914" xr:uid="{00000000-0005-0000-0000-0000046D0000}"/>
    <cellStyle name="Normal 2 6 3 6 5 2" xfId="25210" xr:uid="{00000000-0005-0000-0000-0000056D0000}"/>
    <cellStyle name="Normal 2 6 3 6 6" xfId="17064" xr:uid="{00000000-0005-0000-0000-0000066D0000}"/>
    <cellStyle name="Normal 2 6 3 7" xfId="1473" xr:uid="{00000000-0005-0000-0000-0000076D0000}"/>
    <cellStyle name="Normal 2 6 3 7 2" xfId="4113" xr:uid="{00000000-0005-0000-0000-0000086D0000}"/>
    <cellStyle name="Normal 2 6 3 7 2 2" xfId="12259" xr:uid="{00000000-0005-0000-0000-0000096D0000}"/>
    <cellStyle name="Normal 2 6 3 7 2 2 2" xfId="28555" xr:uid="{00000000-0005-0000-0000-00000A6D0000}"/>
    <cellStyle name="Normal 2 6 3 7 2 3" xfId="20409" xr:uid="{00000000-0005-0000-0000-00000B6D0000}"/>
    <cellStyle name="Normal 2 6 3 7 3" xfId="6772" xr:uid="{00000000-0005-0000-0000-00000C6D0000}"/>
    <cellStyle name="Normal 2 6 3 7 3 2" xfId="14918" xr:uid="{00000000-0005-0000-0000-00000D6D0000}"/>
    <cellStyle name="Normal 2 6 3 7 3 2 2" xfId="31214" xr:uid="{00000000-0005-0000-0000-00000E6D0000}"/>
    <cellStyle name="Normal 2 6 3 7 3 3" xfId="23068" xr:uid="{00000000-0005-0000-0000-00000F6D0000}"/>
    <cellStyle name="Normal 2 6 3 7 4" xfId="9619" xr:uid="{00000000-0005-0000-0000-0000106D0000}"/>
    <cellStyle name="Normal 2 6 3 7 4 2" xfId="25915" xr:uid="{00000000-0005-0000-0000-0000116D0000}"/>
    <cellStyle name="Normal 2 6 3 7 5" xfId="17769" xr:uid="{00000000-0005-0000-0000-0000126D0000}"/>
    <cellStyle name="Normal 2 6 3 8" xfId="2895" xr:uid="{00000000-0005-0000-0000-0000136D0000}"/>
    <cellStyle name="Normal 2 6 3 8 2" xfId="11041" xr:uid="{00000000-0005-0000-0000-0000146D0000}"/>
    <cellStyle name="Normal 2 6 3 8 2 2" xfId="27337" xr:uid="{00000000-0005-0000-0000-0000156D0000}"/>
    <cellStyle name="Normal 2 6 3 8 3" xfId="19191" xr:uid="{00000000-0005-0000-0000-0000166D0000}"/>
    <cellStyle name="Normal 2 6 3 9" xfId="5362" xr:uid="{00000000-0005-0000-0000-0000176D0000}"/>
    <cellStyle name="Normal 2 6 3 9 2" xfId="13508" xr:uid="{00000000-0005-0000-0000-0000186D0000}"/>
    <cellStyle name="Normal 2 6 3 9 2 2" xfId="29804" xr:uid="{00000000-0005-0000-0000-0000196D0000}"/>
    <cellStyle name="Normal 2 6 3 9 3" xfId="21658" xr:uid="{00000000-0005-0000-0000-00001A6D0000}"/>
    <cellStyle name="Normal 2 6 4" xfId="108" xr:uid="{00000000-0005-0000-0000-00001B6D0000}"/>
    <cellStyle name="Normal 2 6 4 2" xfId="452" xr:uid="{00000000-0005-0000-0000-00001C6D0000}"/>
    <cellStyle name="Normal 2 6 4 2 2" xfId="1158" xr:uid="{00000000-0005-0000-0000-00001D6D0000}"/>
    <cellStyle name="Normal 2 6 4 2 2 2" xfId="2568" xr:uid="{00000000-0005-0000-0000-00001E6D0000}"/>
    <cellStyle name="Normal 2 6 4 2 2 2 2" xfId="5056" xr:uid="{00000000-0005-0000-0000-00001F6D0000}"/>
    <cellStyle name="Normal 2 6 4 2 2 2 2 2" xfId="13202" xr:uid="{00000000-0005-0000-0000-0000206D0000}"/>
    <cellStyle name="Normal 2 6 4 2 2 2 2 2 2" xfId="29498" xr:uid="{00000000-0005-0000-0000-0000216D0000}"/>
    <cellStyle name="Normal 2 6 4 2 2 2 2 3" xfId="21352" xr:uid="{00000000-0005-0000-0000-0000226D0000}"/>
    <cellStyle name="Normal 2 6 4 2 2 2 3" xfId="7867" xr:uid="{00000000-0005-0000-0000-0000236D0000}"/>
    <cellStyle name="Normal 2 6 4 2 2 2 3 2" xfId="16013" xr:uid="{00000000-0005-0000-0000-0000246D0000}"/>
    <cellStyle name="Normal 2 6 4 2 2 2 3 2 2" xfId="32309" xr:uid="{00000000-0005-0000-0000-0000256D0000}"/>
    <cellStyle name="Normal 2 6 4 2 2 2 3 3" xfId="24163" xr:uid="{00000000-0005-0000-0000-0000266D0000}"/>
    <cellStyle name="Normal 2 6 4 2 2 2 4" xfId="10714" xr:uid="{00000000-0005-0000-0000-0000276D0000}"/>
    <cellStyle name="Normal 2 6 4 2 2 2 4 2" xfId="27010" xr:uid="{00000000-0005-0000-0000-0000286D0000}"/>
    <cellStyle name="Normal 2 6 4 2 2 2 5" xfId="18864" xr:uid="{00000000-0005-0000-0000-0000296D0000}"/>
    <cellStyle name="Normal 2 6 4 2 2 3" xfId="3838" xr:uid="{00000000-0005-0000-0000-00002A6D0000}"/>
    <cellStyle name="Normal 2 6 4 2 2 3 2" xfId="11984" xr:uid="{00000000-0005-0000-0000-00002B6D0000}"/>
    <cellStyle name="Normal 2 6 4 2 2 3 2 2" xfId="28280" xr:uid="{00000000-0005-0000-0000-00002C6D0000}"/>
    <cellStyle name="Normal 2 6 4 2 2 3 3" xfId="20134" xr:uid="{00000000-0005-0000-0000-00002D6D0000}"/>
    <cellStyle name="Normal 2 6 4 2 2 4" xfId="6457" xr:uid="{00000000-0005-0000-0000-00002E6D0000}"/>
    <cellStyle name="Normal 2 6 4 2 2 4 2" xfId="14603" xr:uid="{00000000-0005-0000-0000-00002F6D0000}"/>
    <cellStyle name="Normal 2 6 4 2 2 4 2 2" xfId="30899" xr:uid="{00000000-0005-0000-0000-0000306D0000}"/>
    <cellStyle name="Normal 2 6 4 2 2 4 3" xfId="22753" xr:uid="{00000000-0005-0000-0000-0000316D0000}"/>
    <cellStyle name="Normal 2 6 4 2 2 5" xfId="9304" xr:uid="{00000000-0005-0000-0000-0000326D0000}"/>
    <cellStyle name="Normal 2 6 4 2 2 5 2" xfId="25600" xr:uid="{00000000-0005-0000-0000-0000336D0000}"/>
    <cellStyle name="Normal 2 6 4 2 2 6" xfId="17454" xr:uid="{00000000-0005-0000-0000-0000346D0000}"/>
    <cellStyle name="Normal 2 6 4 2 3" xfId="1863" xr:uid="{00000000-0005-0000-0000-0000356D0000}"/>
    <cellStyle name="Normal 2 6 4 2 3 2" xfId="4447" xr:uid="{00000000-0005-0000-0000-0000366D0000}"/>
    <cellStyle name="Normal 2 6 4 2 3 2 2" xfId="12593" xr:uid="{00000000-0005-0000-0000-0000376D0000}"/>
    <cellStyle name="Normal 2 6 4 2 3 2 2 2" xfId="28889" xr:uid="{00000000-0005-0000-0000-0000386D0000}"/>
    <cellStyle name="Normal 2 6 4 2 3 2 3" xfId="20743" xr:uid="{00000000-0005-0000-0000-0000396D0000}"/>
    <cellStyle name="Normal 2 6 4 2 3 3" xfId="7162" xr:uid="{00000000-0005-0000-0000-00003A6D0000}"/>
    <cellStyle name="Normal 2 6 4 2 3 3 2" xfId="15308" xr:uid="{00000000-0005-0000-0000-00003B6D0000}"/>
    <cellStyle name="Normal 2 6 4 2 3 3 2 2" xfId="31604" xr:uid="{00000000-0005-0000-0000-00003C6D0000}"/>
    <cellStyle name="Normal 2 6 4 2 3 3 3" xfId="23458" xr:uid="{00000000-0005-0000-0000-00003D6D0000}"/>
    <cellStyle name="Normal 2 6 4 2 3 4" xfId="10009" xr:uid="{00000000-0005-0000-0000-00003E6D0000}"/>
    <cellStyle name="Normal 2 6 4 2 3 4 2" xfId="26305" xr:uid="{00000000-0005-0000-0000-00003F6D0000}"/>
    <cellStyle name="Normal 2 6 4 2 3 5" xfId="18159" xr:uid="{00000000-0005-0000-0000-0000406D0000}"/>
    <cellStyle name="Normal 2 6 4 2 4" xfId="3229" xr:uid="{00000000-0005-0000-0000-0000416D0000}"/>
    <cellStyle name="Normal 2 6 4 2 4 2" xfId="11375" xr:uid="{00000000-0005-0000-0000-0000426D0000}"/>
    <cellStyle name="Normal 2 6 4 2 4 2 2" xfId="27671" xr:uid="{00000000-0005-0000-0000-0000436D0000}"/>
    <cellStyle name="Normal 2 6 4 2 4 3" xfId="19525" xr:uid="{00000000-0005-0000-0000-0000446D0000}"/>
    <cellStyle name="Normal 2 6 4 2 5" xfId="5752" xr:uid="{00000000-0005-0000-0000-0000456D0000}"/>
    <cellStyle name="Normal 2 6 4 2 5 2" xfId="13898" xr:uid="{00000000-0005-0000-0000-0000466D0000}"/>
    <cellStyle name="Normal 2 6 4 2 5 2 2" xfId="30194" xr:uid="{00000000-0005-0000-0000-0000476D0000}"/>
    <cellStyle name="Normal 2 6 4 2 5 3" xfId="22048" xr:uid="{00000000-0005-0000-0000-0000486D0000}"/>
    <cellStyle name="Normal 2 6 4 2 6" xfId="8599" xr:uid="{00000000-0005-0000-0000-0000496D0000}"/>
    <cellStyle name="Normal 2 6 4 2 6 2" xfId="24895" xr:uid="{00000000-0005-0000-0000-00004A6D0000}"/>
    <cellStyle name="Normal 2 6 4 2 7" xfId="16749" xr:uid="{00000000-0005-0000-0000-00004B6D0000}"/>
    <cellStyle name="Normal 2 6 4 3" xfId="814" xr:uid="{00000000-0005-0000-0000-00004C6D0000}"/>
    <cellStyle name="Normal 2 6 4 3 2" xfId="2224" xr:uid="{00000000-0005-0000-0000-00004D6D0000}"/>
    <cellStyle name="Normal 2 6 4 3 2 2" xfId="4760" xr:uid="{00000000-0005-0000-0000-00004E6D0000}"/>
    <cellStyle name="Normal 2 6 4 3 2 2 2" xfId="12906" xr:uid="{00000000-0005-0000-0000-00004F6D0000}"/>
    <cellStyle name="Normal 2 6 4 3 2 2 2 2" xfId="29202" xr:uid="{00000000-0005-0000-0000-0000506D0000}"/>
    <cellStyle name="Normal 2 6 4 3 2 2 3" xfId="21056" xr:uid="{00000000-0005-0000-0000-0000516D0000}"/>
    <cellStyle name="Normal 2 6 4 3 2 3" xfId="7523" xr:uid="{00000000-0005-0000-0000-0000526D0000}"/>
    <cellStyle name="Normal 2 6 4 3 2 3 2" xfId="15669" xr:uid="{00000000-0005-0000-0000-0000536D0000}"/>
    <cellStyle name="Normal 2 6 4 3 2 3 2 2" xfId="31965" xr:uid="{00000000-0005-0000-0000-0000546D0000}"/>
    <cellStyle name="Normal 2 6 4 3 2 3 3" xfId="23819" xr:uid="{00000000-0005-0000-0000-0000556D0000}"/>
    <cellStyle name="Normal 2 6 4 3 2 4" xfId="10370" xr:uid="{00000000-0005-0000-0000-0000566D0000}"/>
    <cellStyle name="Normal 2 6 4 3 2 4 2" xfId="26666" xr:uid="{00000000-0005-0000-0000-0000576D0000}"/>
    <cellStyle name="Normal 2 6 4 3 2 5" xfId="18520" xr:uid="{00000000-0005-0000-0000-0000586D0000}"/>
    <cellStyle name="Normal 2 6 4 3 3" xfId="3542" xr:uid="{00000000-0005-0000-0000-0000596D0000}"/>
    <cellStyle name="Normal 2 6 4 3 3 2" xfId="11688" xr:uid="{00000000-0005-0000-0000-00005A6D0000}"/>
    <cellStyle name="Normal 2 6 4 3 3 2 2" xfId="27984" xr:uid="{00000000-0005-0000-0000-00005B6D0000}"/>
    <cellStyle name="Normal 2 6 4 3 3 3" xfId="19838" xr:uid="{00000000-0005-0000-0000-00005C6D0000}"/>
    <cellStyle name="Normal 2 6 4 3 4" xfId="6113" xr:uid="{00000000-0005-0000-0000-00005D6D0000}"/>
    <cellStyle name="Normal 2 6 4 3 4 2" xfId="14259" xr:uid="{00000000-0005-0000-0000-00005E6D0000}"/>
    <cellStyle name="Normal 2 6 4 3 4 2 2" xfId="30555" xr:uid="{00000000-0005-0000-0000-00005F6D0000}"/>
    <cellStyle name="Normal 2 6 4 3 4 3" xfId="22409" xr:uid="{00000000-0005-0000-0000-0000606D0000}"/>
    <cellStyle name="Normal 2 6 4 3 5" xfId="8960" xr:uid="{00000000-0005-0000-0000-0000616D0000}"/>
    <cellStyle name="Normal 2 6 4 3 5 2" xfId="25256" xr:uid="{00000000-0005-0000-0000-0000626D0000}"/>
    <cellStyle name="Normal 2 6 4 3 6" xfId="17110" xr:uid="{00000000-0005-0000-0000-0000636D0000}"/>
    <cellStyle name="Normal 2 6 4 4" xfId="1519" xr:uid="{00000000-0005-0000-0000-0000646D0000}"/>
    <cellStyle name="Normal 2 6 4 4 2" xfId="4151" xr:uid="{00000000-0005-0000-0000-0000656D0000}"/>
    <cellStyle name="Normal 2 6 4 4 2 2" xfId="12297" xr:uid="{00000000-0005-0000-0000-0000666D0000}"/>
    <cellStyle name="Normal 2 6 4 4 2 2 2" xfId="28593" xr:uid="{00000000-0005-0000-0000-0000676D0000}"/>
    <cellStyle name="Normal 2 6 4 4 2 3" xfId="20447" xr:uid="{00000000-0005-0000-0000-0000686D0000}"/>
    <cellStyle name="Normal 2 6 4 4 3" xfId="6818" xr:uid="{00000000-0005-0000-0000-0000696D0000}"/>
    <cellStyle name="Normal 2 6 4 4 3 2" xfId="14964" xr:uid="{00000000-0005-0000-0000-00006A6D0000}"/>
    <cellStyle name="Normal 2 6 4 4 3 2 2" xfId="31260" xr:uid="{00000000-0005-0000-0000-00006B6D0000}"/>
    <cellStyle name="Normal 2 6 4 4 3 3" xfId="23114" xr:uid="{00000000-0005-0000-0000-00006C6D0000}"/>
    <cellStyle name="Normal 2 6 4 4 4" xfId="9665" xr:uid="{00000000-0005-0000-0000-00006D6D0000}"/>
    <cellStyle name="Normal 2 6 4 4 4 2" xfId="25961" xr:uid="{00000000-0005-0000-0000-00006E6D0000}"/>
    <cellStyle name="Normal 2 6 4 4 5" xfId="17815" xr:uid="{00000000-0005-0000-0000-00006F6D0000}"/>
    <cellStyle name="Normal 2 6 4 5" xfId="2933" xr:uid="{00000000-0005-0000-0000-0000706D0000}"/>
    <cellStyle name="Normal 2 6 4 5 2" xfId="11079" xr:uid="{00000000-0005-0000-0000-0000716D0000}"/>
    <cellStyle name="Normal 2 6 4 5 2 2" xfId="27375" xr:uid="{00000000-0005-0000-0000-0000726D0000}"/>
    <cellStyle name="Normal 2 6 4 5 3" xfId="19229" xr:uid="{00000000-0005-0000-0000-0000736D0000}"/>
    <cellStyle name="Normal 2 6 4 6" xfId="5408" xr:uid="{00000000-0005-0000-0000-0000746D0000}"/>
    <cellStyle name="Normal 2 6 4 6 2" xfId="13554" xr:uid="{00000000-0005-0000-0000-0000756D0000}"/>
    <cellStyle name="Normal 2 6 4 6 2 2" xfId="29850" xr:uid="{00000000-0005-0000-0000-0000766D0000}"/>
    <cellStyle name="Normal 2 6 4 6 3" xfId="21704" xr:uid="{00000000-0005-0000-0000-0000776D0000}"/>
    <cellStyle name="Normal 2 6 4 7" xfId="8255" xr:uid="{00000000-0005-0000-0000-0000786D0000}"/>
    <cellStyle name="Normal 2 6 4 7 2" xfId="24551" xr:uid="{00000000-0005-0000-0000-0000796D0000}"/>
    <cellStyle name="Normal 2 6 4 8" xfId="16405" xr:uid="{00000000-0005-0000-0000-00007A6D0000}"/>
    <cellStyle name="Normal 2 6 5" xfId="196" xr:uid="{00000000-0005-0000-0000-00007B6D0000}"/>
    <cellStyle name="Normal 2 6 5 2" xfId="540" xr:uid="{00000000-0005-0000-0000-00007C6D0000}"/>
    <cellStyle name="Normal 2 6 5 2 2" xfId="1246" xr:uid="{00000000-0005-0000-0000-00007D6D0000}"/>
    <cellStyle name="Normal 2 6 5 2 2 2" xfId="2656" xr:uid="{00000000-0005-0000-0000-00007E6D0000}"/>
    <cellStyle name="Normal 2 6 5 2 2 2 2" xfId="5130" xr:uid="{00000000-0005-0000-0000-00007F6D0000}"/>
    <cellStyle name="Normal 2 6 5 2 2 2 2 2" xfId="13276" xr:uid="{00000000-0005-0000-0000-0000806D0000}"/>
    <cellStyle name="Normal 2 6 5 2 2 2 2 2 2" xfId="29572" xr:uid="{00000000-0005-0000-0000-0000816D0000}"/>
    <cellStyle name="Normal 2 6 5 2 2 2 2 3" xfId="21426" xr:uid="{00000000-0005-0000-0000-0000826D0000}"/>
    <cellStyle name="Normal 2 6 5 2 2 2 3" xfId="7955" xr:uid="{00000000-0005-0000-0000-0000836D0000}"/>
    <cellStyle name="Normal 2 6 5 2 2 2 3 2" xfId="16101" xr:uid="{00000000-0005-0000-0000-0000846D0000}"/>
    <cellStyle name="Normal 2 6 5 2 2 2 3 2 2" xfId="32397" xr:uid="{00000000-0005-0000-0000-0000856D0000}"/>
    <cellStyle name="Normal 2 6 5 2 2 2 3 3" xfId="24251" xr:uid="{00000000-0005-0000-0000-0000866D0000}"/>
    <cellStyle name="Normal 2 6 5 2 2 2 4" xfId="10802" xr:uid="{00000000-0005-0000-0000-0000876D0000}"/>
    <cellStyle name="Normal 2 6 5 2 2 2 4 2" xfId="27098" xr:uid="{00000000-0005-0000-0000-0000886D0000}"/>
    <cellStyle name="Normal 2 6 5 2 2 2 5" xfId="18952" xr:uid="{00000000-0005-0000-0000-0000896D0000}"/>
    <cellStyle name="Normal 2 6 5 2 2 3" xfId="3912" xr:uid="{00000000-0005-0000-0000-00008A6D0000}"/>
    <cellStyle name="Normal 2 6 5 2 2 3 2" xfId="12058" xr:uid="{00000000-0005-0000-0000-00008B6D0000}"/>
    <cellStyle name="Normal 2 6 5 2 2 3 2 2" xfId="28354" xr:uid="{00000000-0005-0000-0000-00008C6D0000}"/>
    <cellStyle name="Normal 2 6 5 2 2 3 3" xfId="20208" xr:uid="{00000000-0005-0000-0000-00008D6D0000}"/>
    <cellStyle name="Normal 2 6 5 2 2 4" xfId="6545" xr:uid="{00000000-0005-0000-0000-00008E6D0000}"/>
    <cellStyle name="Normal 2 6 5 2 2 4 2" xfId="14691" xr:uid="{00000000-0005-0000-0000-00008F6D0000}"/>
    <cellStyle name="Normal 2 6 5 2 2 4 2 2" xfId="30987" xr:uid="{00000000-0005-0000-0000-0000906D0000}"/>
    <cellStyle name="Normal 2 6 5 2 2 4 3" xfId="22841" xr:uid="{00000000-0005-0000-0000-0000916D0000}"/>
    <cellStyle name="Normal 2 6 5 2 2 5" xfId="9392" xr:uid="{00000000-0005-0000-0000-0000926D0000}"/>
    <cellStyle name="Normal 2 6 5 2 2 5 2" xfId="25688" xr:uid="{00000000-0005-0000-0000-0000936D0000}"/>
    <cellStyle name="Normal 2 6 5 2 2 6" xfId="17542" xr:uid="{00000000-0005-0000-0000-0000946D0000}"/>
    <cellStyle name="Normal 2 6 5 2 3" xfId="1951" xr:uid="{00000000-0005-0000-0000-0000956D0000}"/>
    <cellStyle name="Normal 2 6 5 2 3 2" xfId="4521" xr:uid="{00000000-0005-0000-0000-0000966D0000}"/>
    <cellStyle name="Normal 2 6 5 2 3 2 2" xfId="12667" xr:uid="{00000000-0005-0000-0000-0000976D0000}"/>
    <cellStyle name="Normal 2 6 5 2 3 2 2 2" xfId="28963" xr:uid="{00000000-0005-0000-0000-0000986D0000}"/>
    <cellStyle name="Normal 2 6 5 2 3 2 3" xfId="20817" xr:uid="{00000000-0005-0000-0000-0000996D0000}"/>
    <cellStyle name="Normal 2 6 5 2 3 3" xfId="7250" xr:uid="{00000000-0005-0000-0000-00009A6D0000}"/>
    <cellStyle name="Normal 2 6 5 2 3 3 2" xfId="15396" xr:uid="{00000000-0005-0000-0000-00009B6D0000}"/>
    <cellStyle name="Normal 2 6 5 2 3 3 2 2" xfId="31692" xr:uid="{00000000-0005-0000-0000-00009C6D0000}"/>
    <cellStyle name="Normal 2 6 5 2 3 3 3" xfId="23546" xr:uid="{00000000-0005-0000-0000-00009D6D0000}"/>
    <cellStyle name="Normal 2 6 5 2 3 4" xfId="10097" xr:uid="{00000000-0005-0000-0000-00009E6D0000}"/>
    <cellStyle name="Normal 2 6 5 2 3 4 2" xfId="26393" xr:uid="{00000000-0005-0000-0000-00009F6D0000}"/>
    <cellStyle name="Normal 2 6 5 2 3 5" xfId="18247" xr:uid="{00000000-0005-0000-0000-0000A06D0000}"/>
    <cellStyle name="Normal 2 6 5 2 4" xfId="3303" xr:uid="{00000000-0005-0000-0000-0000A16D0000}"/>
    <cellStyle name="Normal 2 6 5 2 4 2" xfId="11449" xr:uid="{00000000-0005-0000-0000-0000A26D0000}"/>
    <cellStyle name="Normal 2 6 5 2 4 2 2" xfId="27745" xr:uid="{00000000-0005-0000-0000-0000A36D0000}"/>
    <cellStyle name="Normal 2 6 5 2 4 3" xfId="19599" xr:uid="{00000000-0005-0000-0000-0000A46D0000}"/>
    <cellStyle name="Normal 2 6 5 2 5" xfId="5840" xr:uid="{00000000-0005-0000-0000-0000A56D0000}"/>
    <cellStyle name="Normal 2 6 5 2 5 2" xfId="13986" xr:uid="{00000000-0005-0000-0000-0000A66D0000}"/>
    <cellStyle name="Normal 2 6 5 2 5 2 2" xfId="30282" xr:uid="{00000000-0005-0000-0000-0000A76D0000}"/>
    <cellStyle name="Normal 2 6 5 2 5 3" xfId="22136" xr:uid="{00000000-0005-0000-0000-0000A86D0000}"/>
    <cellStyle name="Normal 2 6 5 2 6" xfId="8687" xr:uid="{00000000-0005-0000-0000-0000A96D0000}"/>
    <cellStyle name="Normal 2 6 5 2 6 2" xfId="24983" xr:uid="{00000000-0005-0000-0000-0000AA6D0000}"/>
    <cellStyle name="Normal 2 6 5 2 7" xfId="16837" xr:uid="{00000000-0005-0000-0000-0000AB6D0000}"/>
    <cellStyle name="Normal 2 6 5 3" xfId="902" xr:uid="{00000000-0005-0000-0000-0000AC6D0000}"/>
    <cellStyle name="Normal 2 6 5 3 2" xfId="2312" xr:uid="{00000000-0005-0000-0000-0000AD6D0000}"/>
    <cellStyle name="Normal 2 6 5 3 2 2" xfId="4834" xr:uid="{00000000-0005-0000-0000-0000AE6D0000}"/>
    <cellStyle name="Normal 2 6 5 3 2 2 2" xfId="12980" xr:uid="{00000000-0005-0000-0000-0000AF6D0000}"/>
    <cellStyle name="Normal 2 6 5 3 2 2 2 2" xfId="29276" xr:uid="{00000000-0005-0000-0000-0000B06D0000}"/>
    <cellStyle name="Normal 2 6 5 3 2 2 3" xfId="21130" xr:uid="{00000000-0005-0000-0000-0000B16D0000}"/>
    <cellStyle name="Normal 2 6 5 3 2 3" xfId="7611" xr:uid="{00000000-0005-0000-0000-0000B26D0000}"/>
    <cellStyle name="Normal 2 6 5 3 2 3 2" xfId="15757" xr:uid="{00000000-0005-0000-0000-0000B36D0000}"/>
    <cellStyle name="Normal 2 6 5 3 2 3 2 2" xfId="32053" xr:uid="{00000000-0005-0000-0000-0000B46D0000}"/>
    <cellStyle name="Normal 2 6 5 3 2 3 3" xfId="23907" xr:uid="{00000000-0005-0000-0000-0000B56D0000}"/>
    <cellStyle name="Normal 2 6 5 3 2 4" xfId="10458" xr:uid="{00000000-0005-0000-0000-0000B66D0000}"/>
    <cellStyle name="Normal 2 6 5 3 2 4 2" xfId="26754" xr:uid="{00000000-0005-0000-0000-0000B76D0000}"/>
    <cellStyle name="Normal 2 6 5 3 2 5" xfId="18608" xr:uid="{00000000-0005-0000-0000-0000B86D0000}"/>
    <cellStyle name="Normal 2 6 5 3 3" xfId="3616" xr:uid="{00000000-0005-0000-0000-0000B96D0000}"/>
    <cellStyle name="Normal 2 6 5 3 3 2" xfId="11762" xr:uid="{00000000-0005-0000-0000-0000BA6D0000}"/>
    <cellStyle name="Normal 2 6 5 3 3 2 2" xfId="28058" xr:uid="{00000000-0005-0000-0000-0000BB6D0000}"/>
    <cellStyle name="Normal 2 6 5 3 3 3" xfId="19912" xr:uid="{00000000-0005-0000-0000-0000BC6D0000}"/>
    <cellStyle name="Normal 2 6 5 3 4" xfId="6201" xr:uid="{00000000-0005-0000-0000-0000BD6D0000}"/>
    <cellStyle name="Normal 2 6 5 3 4 2" xfId="14347" xr:uid="{00000000-0005-0000-0000-0000BE6D0000}"/>
    <cellStyle name="Normal 2 6 5 3 4 2 2" xfId="30643" xr:uid="{00000000-0005-0000-0000-0000BF6D0000}"/>
    <cellStyle name="Normal 2 6 5 3 4 3" xfId="22497" xr:uid="{00000000-0005-0000-0000-0000C06D0000}"/>
    <cellStyle name="Normal 2 6 5 3 5" xfId="9048" xr:uid="{00000000-0005-0000-0000-0000C16D0000}"/>
    <cellStyle name="Normal 2 6 5 3 5 2" xfId="25344" xr:uid="{00000000-0005-0000-0000-0000C26D0000}"/>
    <cellStyle name="Normal 2 6 5 3 6" xfId="17198" xr:uid="{00000000-0005-0000-0000-0000C36D0000}"/>
    <cellStyle name="Normal 2 6 5 4" xfId="1607" xr:uid="{00000000-0005-0000-0000-0000C46D0000}"/>
    <cellStyle name="Normal 2 6 5 4 2" xfId="4225" xr:uid="{00000000-0005-0000-0000-0000C56D0000}"/>
    <cellStyle name="Normal 2 6 5 4 2 2" xfId="12371" xr:uid="{00000000-0005-0000-0000-0000C66D0000}"/>
    <cellStyle name="Normal 2 6 5 4 2 2 2" xfId="28667" xr:uid="{00000000-0005-0000-0000-0000C76D0000}"/>
    <cellStyle name="Normal 2 6 5 4 2 3" xfId="20521" xr:uid="{00000000-0005-0000-0000-0000C86D0000}"/>
    <cellStyle name="Normal 2 6 5 4 3" xfId="6906" xr:uid="{00000000-0005-0000-0000-0000C96D0000}"/>
    <cellStyle name="Normal 2 6 5 4 3 2" xfId="15052" xr:uid="{00000000-0005-0000-0000-0000CA6D0000}"/>
    <cellStyle name="Normal 2 6 5 4 3 2 2" xfId="31348" xr:uid="{00000000-0005-0000-0000-0000CB6D0000}"/>
    <cellStyle name="Normal 2 6 5 4 3 3" xfId="23202" xr:uid="{00000000-0005-0000-0000-0000CC6D0000}"/>
    <cellStyle name="Normal 2 6 5 4 4" xfId="9753" xr:uid="{00000000-0005-0000-0000-0000CD6D0000}"/>
    <cellStyle name="Normal 2 6 5 4 4 2" xfId="26049" xr:uid="{00000000-0005-0000-0000-0000CE6D0000}"/>
    <cellStyle name="Normal 2 6 5 4 5" xfId="17903" xr:uid="{00000000-0005-0000-0000-0000CF6D0000}"/>
    <cellStyle name="Normal 2 6 5 5" xfId="3007" xr:uid="{00000000-0005-0000-0000-0000D06D0000}"/>
    <cellStyle name="Normal 2 6 5 5 2" xfId="11153" xr:uid="{00000000-0005-0000-0000-0000D16D0000}"/>
    <cellStyle name="Normal 2 6 5 5 2 2" xfId="27449" xr:uid="{00000000-0005-0000-0000-0000D26D0000}"/>
    <cellStyle name="Normal 2 6 5 5 3" xfId="19303" xr:uid="{00000000-0005-0000-0000-0000D36D0000}"/>
    <cellStyle name="Normal 2 6 5 6" xfId="5496" xr:uid="{00000000-0005-0000-0000-0000D46D0000}"/>
    <cellStyle name="Normal 2 6 5 6 2" xfId="13642" xr:uid="{00000000-0005-0000-0000-0000D56D0000}"/>
    <cellStyle name="Normal 2 6 5 6 2 2" xfId="29938" xr:uid="{00000000-0005-0000-0000-0000D66D0000}"/>
    <cellStyle name="Normal 2 6 5 6 3" xfId="21792" xr:uid="{00000000-0005-0000-0000-0000D76D0000}"/>
    <cellStyle name="Normal 2 6 5 7" xfId="8343" xr:uid="{00000000-0005-0000-0000-0000D86D0000}"/>
    <cellStyle name="Normal 2 6 5 7 2" xfId="24639" xr:uid="{00000000-0005-0000-0000-0000D96D0000}"/>
    <cellStyle name="Normal 2 6 5 8" xfId="16493" xr:uid="{00000000-0005-0000-0000-0000DA6D0000}"/>
    <cellStyle name="Normal 2 6 6" xfId="272" xr:uid="{00000000-0005-0000-0000-0000DB6D0000}"/>
    <cellStyle name="Normal 2 6 6 2" xfId="616" xr:uid="{00000000-0005-0000-0000-0000DC6D0000}"/>
    <cellStyle name="Normal 2 6 6 2 2" xfId="1322" xr:uid="{00000000-0005-0000-0000-0000DD6D0000}"/>
    <cellStyle name="Normal 2 6 6 2 2 2" xfId="2732" xr:uid="{00000000-0005-0000-0000-0000DE6D0000}"/>
    <cellStyle name="Normal 2 6 6 2 2 2 2" xfId="5204" xr:uid="{00000000-0005-0000-0000-0000DF6D0000}"/>
    <cellStyle name="Normal 2 6 6 2 2 2 2 2" xfId="13350" xr:uid="{00000000-0005-0000-0000-0000E06D0000}"/>
    <cellStyle name="Normal 2 6 6 2 2 2 2 2 2" xfId="29646" xr:uid="{00000000-0005-0000-0000-0000E16D0000}"/>
    <cellStyle name="Normal 2 6 6 2 2 2 2 3" xfId="21500" xr:uid="{00000000-0005-0000-0000-0000E26D0000}"/>
    <cellStyle name="Normal 2 6 6 2 2 2 3" xfId="8031" xr:uid="{00000000-0005-0000-0000-0000E36D0000}"/>
    <cellStyle name="Normal 2 6 6 2 2 2 3 2" xfId="16177" xr:uid="{00000000-0005-0000-0000-0000E46D0000}"/>
    <cellStyle name="Normal 2 6 6 2 2 2 3 2 2" xfId="32473" xr:uid="{00000000-0005-0000-0000-0000E56D0000}"/>
    <cellStyle name="Normal 2 6 6 2 2 2 3 3" xfId="24327" xr:uid="{00000000-0005-0000-0000-0000E66D0000}"/>
    <cellStyle name="Normal 2 6 6 2 2 2 4" xfId="10878" xr:uid="{00000000-0005-0000-0000-0000E76D0000}"/>
    <cellStyle name="Normal 2 6 6 2 2 2 4 2" xfId="27174" xr:uid="{00000000-0005-0000-0000-0000E86D0000}"/>
    <cellStyle name="Normal 2 6 6 2 2 2 5" xfId="19028" xr:uid="{00000000-0005-0000-0000-0000E96D0000}"/>
    <cellStyle name="Normal 2 6 6 2 2 3" xfId="3986" xr:uid="{00000000-0005-0000-0000-0000EA6D0000}"/>
    <cellStyle name="Normal 2 6 6 2 2 3 2" xfId="12132" xr:uid="{00000000-0005-0000-0000-0000EB6D0000}"/>
    <cellStyle name="Normal 2 6 6 2 2 3 2 2" xfId="28428" xr:uid="{00000000-0005-0000-0000-0000EC6D0000}"/>
    <cellStyle name="Normal 2 6 6 2 2 3 3" xfId="20282" xr:uid="{00000000-0005-0000-0000-0000ED6D0000}"/>
    <cellStyle name="Normal 2 6 6 2 2 4" xfId="6621" xr:uid="{00000000-0005-0000-0000-0000EE6D0000}"/>
    <cellStyle name="Normal 2 6 6 2 2 4 2" xfId="14767" xr:uid="{00000000-0005-0000-0000-0000EF6D0000}"/>
    <cellStyle name="Normal 2 6 6 2 2 4 2 2" xfId="31063" xr:uid="{00000000-0005-0000-0000-0000F06D0000}"/>
    <cellStyle name="Normal 2 6 6 2 2 4 3" xfId="22917" xr:uid="{00000000-0005-0000-0000-0000F16D0000}"/>
    <cellStyle name="Normal 2 6 6 2 2 5" xfId="9468" xr:uid="{00000000-0005-0000-0000-0000F26D0000}"/>
    <cellStyle name="Normal 2 6 6 2 2 5 2" xfId="25764" xr:uid="{00000000-0005-0000-0000-0000F36D0000}"/>
    <cellStyle name="Normal 2 6 6 2 2 6" xfId="17618" xr:uid="{00000000-0005-0000-0000-0000F46D0000}"/>
    <cellStyle name="Normal 2 6 6 2 3" xfId="2027" xr:uid="{00000000-0005-0000-0000-0000F56D0000}"/>
    <cellStyle name="Normal 2 6 6 2 3 2" xfId="4595" xr:uid="{00000000-0005-0000-0000-0000F66D0000}"/>
    <cellStyle name="Normal 2 6 6 2 3 2 2" xfId="12741" xr:uid="{00000000-0005-0000-0000-0000F76D0000}"/>
    <cellStyle name="Normal 2 6 6 2 3 2 2 2" xfId="29037" xr:uid="{00000000-0005-0000-0000-0000F86D0000}"/>
    <cellStyle name="Normal 2 6 6 2 3 2 3" xfId="20891" xr:uid="{00000000-0005-0000-0000-0000F96D0000}"/>
    <cellStyle name="Normal 2 6 6 2 3 3" xfId="7326" xr:uid="{00000000-0005-0000-0000-0000FA6D0000}"/>
    <cellStyle name="Normal 2 6 6 2 3 3 2" xfId="15472" xr:uid="{00000000-0005-0000-0000-0000FB6D0000}"/>
    <cellStyle name="Normal 2 6 6 2 3 3 2 2" xfId="31768" xr:uid="{00000000-0005-0000-0000-0000FC6D0000}"/>
    <cellStyle name="Normal 2 6 6 2 3 3 3" xfId="23622" xr:uid="{00000000-0005-0000-0000-0000FD6D0000}"/>
    <cellStyle name="Normal 2 6 6 2 3 4" xfId="10173" xr:uid="{00000000-0005-0000-0000-0000FE6D0000}"/>
    <cellStyle name="Normal 2 6 6 2 3 4 2" xfId="26469" xr:uid="{00000000-0005-0000-0000-0000FF6D0000}"/>
    <cellStyle name="Normal 2 6 6 2 3 5" xfId="18323" xr:uid="{00000000-0005-0000-0000-0000006E0000}"/>
    <cellStyle name="Normal 2 6 6 2 4" xfId="3377" xr:uid="{00000000-0005-0000-0000-0000016E0000}"/>
    <cellStyle name="Normal 2 6 6 2 4 2" xfId="11523" xr:uid="{00000000-0005-0000-0000-0000026E0000}"/>
    <cellStyle name="Normal 2 6 6 2 4 2 2" xfId="27819" xr:uid="{00000000-0005-0000-0000-0000036E0000}"/>
    <cellStyle name="Normal 2 6 6 2 4 3" xfId="19673" xr:uid="{00000000-0005-0000-0000-0000046E0000}"/>
    <cellStyle name="Normal 2 6 6 2 5" xfId="5916" xr:uid="{00000000-0005-0000-0000-0000056E0000}"/>
    <cellStyle name="Normal 2 6 6 2 5 2" xfId="14062" xr:uid="{00000000-0005-0000-0000-0000066E0000}"/>
    <cellStyle name="Normal 2 6 6 2 5 2 2" xfId="30358" xr:uid="{00000000-0005-0000-0000-0000076E0000}"/>
    <cellStyle name="Normal 2 6 6 2 5 3" xfId="22212" xr:uid="{00000000-0005-0000-0000-0000086E0000}"/>
    <cellStyle name="Normal 2 6 6 2 6" xfId="8763" xr:uid="{00000000-0005-0000-0000-0000096E0000}"/>
    <cellStyle name="Normal 2 6 6 2 6 2" xfId="25059" xr:uid="{00000000-0005-0000-0000-00000A6E0000}"/>
    <cellStyle name="Normal 2 6 6 2 7" xfId="16913" xr:uid="{00000000-0005-0000-0000-00000B6E0000}"/>
    <cellStyle name="Normal 2 6 6 3" xfId="978" xr:uid="{00000000-0005-0000-0000-00000C6E0000}"/>
    <cellStyle name="Normal 2 6 6 3 2" xfId="2388" xr:uid="{00000000-0005-0000-0000-00000D6E0000}"/>
    <cellStyle name="Normal 2 6 6 3 2 2" xfId="4908" xr:uid="{00000000-0005-0000-0000-00000E6E0000}"/>
    <cellStyle name="Normal 2 6 6 3 2 2 2" xfId="13054" xr:uid="{00000000-0005-0000-0000-00000F6E0000}"/>
    <cellStyle name="Normal 2 6 6 3 2 2 2 2" xfId="29350" xr:uid="{00000000-0005-0000-0000-0000106E0000}"/>
    <cellStyle name="Normal 2 6 6 3 2 2 3" xfId="21204" xr:uid="{00000000-0005-0000-0000-0000116E0000}"/>
    <cellStyle name="Normal 2 6 6 3 2 3" xfId="7687" xr:uid="{00000000-0005-0000-0000-0000126E0000}"/>
    <cellStyle name="Normal 2 6 6 3 2 3 2" xfId="15833" xr:uid="{00000000-0005-0000-0000-0000136E0000}"/>
    <cellStyle name="Normal 2 6 6 3 2 3 2 2" xfId="32129" xr:uid="{00000000-0005-0000-0000-0000146E0000}"/>
    <cellStyle name="Normal 2 6 6 3 2 3 3" xfId="23983" xr:uid="{00000000-0005-0000-0000-0000156E0000}"/>
    <cellStyle name="Normal 2 6 6 3 2 4" xfId="10534" xr:uid="{00000000-0005-0000-0000-0000166E0000}"/>
    <cellStyle name="Normal 2 6 6 3 2 4 2" xfId="26830" xr:uid="{00000000-0005-0000-0000-0000176E0000}"/>
    <cellStyle name="Normal 2 6 6 3 2 5" xfId="18684" xr:uid="{00000000-0005-0000-0000-0000186E0000}"/>
    <cellStyle name="Normal 2 6 6 3 3" xfId="3690" xr:uid="{00000000-0005-0000-0000-0000196E0000}"/>
    <cellStyle name="Normal 2 6 6 3 3 2" xfId="11836" xr:uid="{00000000-0005-0000-0000-00001A6E0000}"/>
    <cellStyle name="Normal 2 6 6 3 3 2 2" xfId="28132" xr:uid="{00000000-0005-0000-0000-00001B6E0000}"/>
    <cellStyle name="Normal 2 6 6 3 3 3" xfId="19986" xr:uid="{00000000-0005-0000-0000-00001C6E0000}"/>
    <cellStyle name="Normal 2 6 6 3 4" xfId="6277" xr:uid="{00000000-0005-0000-0000-00001D6E0000}"/>
    <cellStyle name="Normal 2 6 6 3 4 2" xfId="14423" xr:uid="{00000000-0005-0000-0000-00001E6E0000}"/>
    <cellStyle name="Normal 2 6 6 3 4 2 2" xfId="30719" xr:uid="{00000000-0005-0000-0000-00001F6E0000}"/>
    <cellStyle name="Normal 2 6 6 3 4 3" xfId="22573" xr:uid="{00000000-0005-0000-0000-0000206E0000}"/>
    <cellStyle name="Normal 2 6 6 3 5" xfId="9124" xr:uid="{00000000-0005-0000-0000-0000216E0000}"/>
    <cellStyle name="Normal 2 6 6 3 5 2" xfId="25420" xr:uid="{00000000-0005-0000-0000-0000226E0000}"/>
    <cellStyle name="Normal 2 6 6 3 6" xfId="17274" xr:uid="{00000000-0005-0000-0000-0000236E0000}"/>
    <cellStyle name="Normal 2 6 6 4" xfId="1683" xr:uid="{00000000-0005-0000-0000-0000246E0000}"/>
    <cellStyle name="Normal 2 6 6 4 2" xfId="4299" xr:uid="{00000000-0005-0000-0000-0000256E0000}"/>
    <cellStyle name="Normal 2 6 6 4 2 2" xfId="12445" xr:uid="{00000000-0005-0000-0000-0000266E0000}"/>
    <cellStyle name="Normal 2 6 6 4 2 2 2" xfId="28741" xr:uid="{00000000-0005-0000-0000-0000276E0000}"/>
    <cellStyle name="Normal 2 6 6 4 2 3" xfId="20595" xr:uid="{00000000-0005-0000-0000-0000286E0000}"/>
    <cellStyle name="Normal 2 6 6 4 3" xfId="6982" xr:uid="{00000000-0005-0000-0000-0000296E0000}"/>
    <cellStyle name="Normal 2 6 6 4 3 2" xfId="15128" xr:uid="{00000000-0005-0000-0000-00002A6E0000}"/>
    <cellStyle name="Normal 2 6 6 4 3 2 2" xfId="31424" xr:uid="{00000000-0005-0000-0000-00002B6E0000}"/>
    <cellStyle name="Normal 2 6 6 4 3 3" xfId="23278" xr:uid="{00000000-0005-0000-0000-00002C6E0000}"/>
    <cellStyle name="Normal 2 6 6 4 4" xfId="9829" xr:uid="{00000000-0005-0000-0000-00002D6E0000}"/>
    <cellStyle name="Normal 2 6 6 4 4 2" xfId="26125" xr:uid="{00000000-0005-0000-0000-00002E6E0000}"/>
    <cellStyle name="Normal 2 6 6 4 5" xfId="17979" xr:uid="{00000000-0005-0000-0000-00002F6E0000}"/>
    <cellStyle name="Normal 2 6 6 5" xfId="3081" xr:uid="{00000000-0005-0000-0000-0000306E0000}"/>
    <cellStyle name="Normal 2 6 6 5 2" xfId="11227" xr:uid="{00000000-0005-0000-0000-0000316E0000}"/>
    <cellStyle name="Normal 2 6 6 5 2 2" xfId="27523" xr:uid="{00000000-0005-0000-0000-0000326E0000}"/>
    <cellStyle name="Normal 2 6 6 5 3" xfId="19377" xr:uid="{00000000-0005-0000-0000-0000336E0000}"/>
    <cellStyle name="Normal 2 6 6 6" xfId="5572" xr:uid="{00000000-0005-0000-0000-0000346E0000}"/>
    <cellStyle name="Normal 2 6 6 6 2" xfId="13718" xr:uid="{00000000-0005-0000-0000-0000356E0000}"/>
    <cellStyle name="Normal 2 6 6 6 2 2" xfId="30014" xr:uid="{00000000-0005-0000-0000-0000366E0000}"/>
    <cellStyle name="Normal 2 6 6 6 3" xfId="21868" xr:uid="{00000000-0005-0000-0000-0000376E0000}"/>
    <cellStyle name="Normal 2 6 6 7" xfId="8419" xr:uid="{00000000-0005-0000-0000-0000386E0000}"/>
    <cellStyle name="Normal 2 6 6 7 2" xfId="24715" xr:uid="{00000000-0005-0000-0000-0000396E0000}"/>
    <cellStyle name="Normal 2 6 6 8" xfId="16569" xr:uid="{00000000-0005-0000-0000-00003A6E0000}"/>
    <cellStyle name="Normal 2 6 7" xfId="362" xr:uid="{00000000-0005-0000-0000-00003B6E0000}"/>
    <cellStyle name="Normal 2 6 7 2" xfId="1068" xr:uid="{00000000-0005-0000-0000-00003C6E0000}"/>
    <cellStyle name="Normal 2 6 7 2 2" xfId="2478" xr:uid="{00000000-0005-0000-0000-00003D6E0000}"/>
    <cellStyle name="Normal 2 6 7 2 2 2" xfId="4982" xr:uid="{00000000-0005-0000-0000-00003E6E0000}"/>
    <cellStyle name="Normal 2 6 7 2 2 2 2" xfId="13128" xr:uid="{00000000-0005-0000-0000-00003F6E0000}"/>
    <cellStyle name="Normal 2 6 7 2 2 2 2 2" xfId="29424" xr:uid="{00000000-0005-0000-0000-0000406E0000}"/>
    <cellStyle name="Normal 2 6 7 2 2 2 3" xfId="21278" xr:uid="{00000000-0005-0000-0000-0000416E0000}"/>
    <cellStyle name="Normal 2 6 7 2 2 3" xfId="7777" xr:uid="{00000000-0005-0000-0000-0000426E0000}"/>
    <cellStyle name="Normal 2 6 7 2 2 3 2" xfId="15923" xr:uid="{00000000-0005-0000-0000-0000436E0000}"/>
    <cellStyle name="Normal 2 6 7 2 2 3 2 2" xfId="32219" xr:uid="{00000000-0005-0000-0000-0000446E0000}"/>
    <cellStyle name="Normal 2 6 7 2 2 3 3" xfId="24073" xr:uid="{00000000-0005-0000-0000-0000456E0000}"/>
    <cellStyle name="Normal 2 6 7 2 2 4" xfId="10624" xr:uid="{00000000-0005-0000-0000-0000466E0000}"/>
    <cellStyle name="Normal 2 6 7 2 2 4 2" xfId="26920" xr:uid="{00000000-0005-0000-0000-0000476E0000}"/>
    <cellStyle name="Normal 2 6 7 2 2 5" xfId="18774" xr:uid="{00000000-0005-0000-0000-0000486E0000}"/>
    <cellStyle name="Normal 2 6 7 2 3" xfId="3764" xr:uid="{00000000-0005-0000-0000-0000496E0000}"/>
    <cellStyle name="Normal 2 6 7 2 3 2" xfId="11910" xr:uid="{00000000-0005-0000-0000-00004A6E0000}"/>
    <cellStyle name="Normal 2 6 7 2 3 2 2" xfId="28206" xr:uid="{00000000-0005-0000-0000-00004B6E0000}"/>
    <cellStyle name="Normal 2 6 7 2 3 3" xfId="20060" xr:uid="{00000000-0005-0000-0000-00004C6E0000}"/>
    <cellStyle name="Normal 2 6 7 2 4" xfId="6367" xr:uid="{00000000-0005-0000-0000-00004D6E0000}"/>
    <cellStyle name="Normal 2 6 7 2 4 2" xfId="14513" xr:uid="{00000000-0005-0000-0000-00004E6E0000}"/>
    <cellStyle name="Normal 2 6 7 2 4 2 2" xfId="30809" xr:uid="{00000000-0005-0000-0000-00004F6E0000}"/>
    <cellStyle name="Normal 2 6 7 2 4 3" xfId="22663" xr:uid="{00000000-0005-0000-0000-0000506E0000}"/>
    <cellStyle name="Normal 2 6 7 2 5" xfId="9214" xr:uid="{00000000-0005-0000-0000-0000516E0000}"/>
    <cellStyle name="Normal 2 6 7 2 5 2" xfId="25510" xr:uid="{00000000-0005-0000-0000-0000526E0000}"/>
    <cellStyle name="Normal 2 6 7 2 6" xfId="17364" xr:uid="{00000000-0005-0000-0000-0000536E0000}"/>
    <cellStyle name="Normal 2 6 7 3" xfId="1773" xr:uid="{00000000-0005-0000-0000-0000546E0000}"/>
    <cellStyle name="Normal 2 6 7 3 2" xfId="4373" xr:uid="{00000000-0005-0000-0000-0000556E0000}"/>
    <cellStyle name="Normal 2 6 7 3 2 2" xfId="12519" xr:uid="{00000000-0005-0000-0000-0000566E0000}"/>
    <cellStyle name="Normal 2 6 7 3 2 2 2" xfId="28815" xr:uid="{00000000-0005-0000-0000-0000576E0000}"/>
    <cellStyle name="Normal 2 6 7 3 2 3" xfId="20669" xr:uid="{00000000-0005-0000-0000-0000586E0000}"/>
    <cellStyle name="Normal 2 6 7 3 3" xfId="7072" xr:uid="{00000000-0005-0000-0000-0000596E0000}"/>
    <cellStyle name="Normal 2 6 7 3 3 2" xfId="15218" xr:uid="{00000000-0005-0000-0000-00005A6E0000}"/>
    <cellStyle name="Normal 2 6 7 3 3 2 2" xfId="31514" xr:uid="{00000000-0005-0000-0000-00005B6E0000}"/>
    <cellStyle name="Normal 2 6 7 3 3 3" xfId="23368" xr:uid="{00000000-0005-0000-0000-00005C6E0000}"/>
    <cellStyle name="Normal 2 6 7 3 4" xfId="9919" xr:uid="{00000000-0005-0000-0000-00005D6E0000}"/>
    <cellStyle name="Normal 2 6 7 3 4 2" xfId="26215" xr:uid="{00000000-0005-0000-0000-00005E6E0000}"/>
    <cellStyle name="Normal 2 6 7 3 5" xfId="18069" xr:uid="{00000000-0005-0000-0000-00005F6E0000}"/>
    <cellStyle name="Normal 2 6 7 4" xfId="3155" xr:uid="{00000000-0005-0000-0000-0000606E0000}"/>
    <cellStyle name="Normal 2 6 7 4 2" xfId="11301" xr:uid="{00000000-0005-0000-0000-0000616E0000}"/>
    <cellStyle name="Normal 2 6 7 4 2 2" xfId="27597" xr:uid="{00000000-0005-0000-0000-0000626E0000}"/>
    <cellStyle name="Normal 2 6 7 4 3" xfId="19451" xr:uid="{00000000-0005-0000-0000-0000636E0000}"/>
    <cellStyle name="Normal 2 6 7 5" xfId="5662" xr:uid="{00000000-0005-0000-0000-0000646E0000}"/>
    <cellStyle name="Normal 2 6 7 5 2" xfId="13808" xr:uid="{00000000-0005-0000-0000-0000656E0000}"/>
    <cellStyle name="Normal 2 6 7 5 2 2" xfId="30104" xr:uid="{00000000-0005-0000-0000-0000666E0000}"/>
    <cellStyle name="Normal 2 6 7 5 3" xfId="21958" xr:uid="{00000000-0005-0000-0000-0000676E0000}"/>
    <cellStyle name="Normal 2 6 7 6" xfId="8509" xr:uid="{00000000-0005-0000-0000-0000686E0000}"/>
    <cellStyle name="Normal 2 6 7 6 2" xfId="24805" xr:uid="{00000000-0005-0000-0000-0000696E0000}"/>
    <cellStyle name="Normal 2 6 7 7" xfId="16659" xr:uid="{00000000-0005-0000-0000-00006A6E0000}"/>
    <cellStyle name="Normal 2 6 8" xfId="724" xr:uid="{00000000-0005-0000-0000-00006B6E0000}"/>
    <cellStyle name="Normal 2 6 8 2" xfId="2134" xr:uid="{00000000-0005-0000-0000-00006C6E0000}"/>
    <cellStyle name="Normal 2 6 8 2 2" xfId="4686" xr:uid="{00000000-0005-0000-0000-00006D6E0000}"/>
    <cellStyle name="Normal 2 6 8 2 2 2" xfId="12832" xr:uid="{00000000-0005-0000-0000-00006E6E0000}"/>
    <cellStyle name="Normal 2 6 8 2 2 2 2" xfId="29128" xr:uid="{00000000-0005-0000-0000-00006F6E0000}"/>
    <cellStyle name="Normal 2 6 8 2 2 3" xfId="20982" xr:uid="{00000000-0005-0000-0000-0000706E0000}"/>
    <cellStyle name="Normal 2 6 8 2 3" xfId="7433" xr:uid="{00000000-0005-0000-0000-0000716E0000}"/>
    <cellStyle name="Normal 2 6 8 2 3 2" xfId="15579" xr:uid="{00000000-0005-0000-0000-0000726E0000}"/>
    <cellStyle name="Normal 2 6 8 2 3 2 2" xfId="31875" xr:uid="{00000000-0005-0000-0000-0000736E0000}"/>
    <cellStyle name="Normal 2 6 8 2 3 3" xfId="23729" xr:uid="{00000000-0005-0000-0000-0000746E0000}"/>
    <cellStyle name="Normal 2 6 8 2 4" xfId="10280" xr:uid="{00000000-0005-0000-0000-0000756E0000}"/>
    <cellStyle name="Normal 2 6 8 2 4 2" xfId="26576" xr:uid="{00000000-0005-0000-0000-0000766E0000}"/>
    <cellStyle name="Normal 2 6 8 2 5" xfId="18430" xr:uid="{00000000-0005-0000-0000-0000776E0000}"/>
    <cellStyle name="Normal 2 6 8 3" xfId="3468" xr:uid="{00000000-0005-0000-0000-0000786E0000}"/>
    <cellStyle name="Normal 2 6 8 3 2" xfId="11614" xr:uid="{00000000-0005-0000-0000-0000796E0000}"/>
    <cellStyle name="Normal 2 6 8 3 2 2" xfId="27910" xr:uid="{00000000-0005-0000-0000-00007A6E0000}"/>
    <cellStyle name="Normal 2 6 8 3 3" xfId="19764" xr:uid="{00000000-0005-0000-0000-00007B6E0000}"/>
    <cellStyle name="Normal 2 6 8 4" xfId="6023" xr:uid="{00000000-0005-0000-0000-00007C6E0000}"/>
    <cellStyle name="Normal 2 6 8 4 2" xfId="14169" xr:uid="{00000000-0005-0000-0000-00007D6E0000}"/>
    <cellStyle name="Normal 2 6 8 4 2 2" xfId="30465" xr:uid="{00000000-0005-0000-0000-00007E6E0000}"/>
    <cellStyle name="Normal 2 6 8 4 3" xfId="22319" xr:uid="{00000000-0005-0000-0000-00007F6E0000}"/>
    <cellStyle name="Normal 2 6 8 5" xfId="8870" xr:uid="{00000000-0005-0000-0000-0000806E0000}"/>
    <cellStyle name="Normal 2 6 8 5 2" xfId="25166" xr:uid="{00000000-0005-0000-0000-0000816E0000}"/>
    <cellStyle name="Normal 2 6 8 6" xfId="17020" xr:uid="{00000000-0005-0000-0000-0000826E0000}"/>
    <cellStyle name="Normal 2 6 9" xfId="1429" xr:uid="{00000000-0005-0000-0000-0000836E0000}"/>
    <cellStyle name="Normal 2 6 9 2" xfId="4077" xr:uid="{00000000-0005-0000-0000-0000846E0000}"/>
    <cellStyle name="Normal 2 6 9 2 2" xfId="12223" xr:uid="{00000000-0005-0000-0000-0000856E0000}"/>
    <cellStyle name="Normal 2 6 9 2 2 2" xfId="28519" xr:uid="{00000000-0005-0000-0000-0000866E0000}"/>
    <cellStyle name="Normal 2 6 9 2 3" xfId="20373" xr:uid="{00000000-0005-0000-0000-0000876E0000}"/>
    <cellStyle name="Normal 2 6 9 3" xfId="6728" xr:uid="{00000000-0005-0000-0000-0000886E0000}"/>
    <cellStyle name="Normal 2 6 9 3 2" xfId="14874" xr:uid="{00000000-0005-0000-0000-0000896E0000}"/>
    <cellStyle name="Normal 2 6 9 3 2 2" xfId="31170" xr:uid="{00000000-0005-0000-0000-00008A6E0000}"/>
    <cellStyle name="Normal 2 6 9 3 3" xfId="23024" xr:uid="{00000000-0005-0000-0000-00008B6E0000}"/>
    <cellStyle name="Normal 2 6 9 4" xfId="9575" xr:uid="{00000000-0005-0000-0000-00008C6E0000}"/>
    <cellStyle name="Normal 2 6 9 4 2" xfId="25871" xr:uid="{00000000-0005-0000-0000-00008D6E0000}"/>
    <cellStyle name="Normal 2 6 9 5" xfId="17725" xr:uid="{00000000-0005-0000-0000-00008E6E0000}"/>
    <cellStyle name="Normal 2 7" xfId="29" xr:uid="{00000000-0005-0000-0000-00008F6E0000}"/>
    <cellStyle name="Normal 2 7 10" xfId="5329" xr:uid="{00000000-0005-0000-0000-0000906E0000}"/>
    <cellStyle name="Normal 2 7 10 2" xfId="13475" xr:uid="{00000000-0005-0000-0000-0000916E0000}"/>
    <cellStyle name="Normal 2 7 10 2 2" xfId="29771" xr:uid="{00000000-0005-0000-0000-0000926E0000}"/>
    <cellStyle name="Normal 2 7 10 3" xfId="21625" xr:uid="{00000000-0005-0000-0000-0000936E0000}"/>
    <cellStyle name="Normal 2 7 11" xfId="8176" xr:uid="{00000000-0005-0000-0000-0000946E0000}"/>
    <cellStyle name="Normal 2 7 11 2" xfId="24472" xr:uid="{00000000-0005-0000-0000-0000956E0000}"/>
    <cellStyle name="Normal 2 7 12" xfId="16326" xr:uid="{00000000-0005-0000-0000-0000966E0000}"/>
    <cellStyle name="Normal 2 7 2" xfId="73" xr:uid="{00000000-0005-0000-0000-0000976E0000}"/>
    <cellStyle name="Normal 2 7 2 10" xfId="8220" xr:uid="{00000000-0005-0000-0000-0000986E0000}"/>
    <cellStyle name="Normal 2 7 2 10 2" xfId="24516" xr:uid="{00000000-0005-0000-0000-0000996E0000}"/>
    <cellStyle name="Normal 2 7 2 11" xfId="16370" xr:uid="{00000000-0005-0000-0000-00009A6E0000}"/>
    <cellStyle name="Normal 2 7 2 2" xfId="163" xr:uid="{00000000-0005-0000-0000-00009B6E0000}"/>
    <cellStyle name="Normal 2 7 2 2 2" xfId="507" xr:uid="{00000000-0005-0000-0000-00009C6E0000}"/>
    <cellStyle name="Normal 2 7 2 2 2 2" xfId="1213" xr:uid="{00000000-0005-0000-0000-00009D6E0000}"/>
    <cellStyle name="Normal 2 7 2 2 2 2 2" xfId="2623" xr:uid="{00000000-0005-0000-0000-00009E6E0000}"/>
    <cellStyle name="Normal 2 7 2 2 2 2 2 2" xfId="5101" xr:uid="{00000000-0005-0000-0000-00009F6E0000}"/>
    <cellStyle name="Normal 2 7 2 2 2 2 2 2 2" xfId="13247" xr:uid="{00000000-0005-0000-0000-0000A06E0000}"/>
    <cellStyle name="Normal 2 7 2 2 2 2 2 2 2 2" xfId="29543" xr:uid="{00000000-0005-0000-0000-0000A16E0000}"/>
    <cellStyle name="Normal 2 7 2 2 2 2 2 2 3" xfId="21397" xr:uid="{00000000-0005-0000-0000-0000A26E0000}"/>
    <cellStyle name="Normal 2 7 2 2 2 2 2 3" xfId="7922" xr:uid="{00000000-0005-0000-0000-0000A36E0000}"/>
    <cellStyle name="Normal 2 7 2 2 2 2 2 3 2" xfId="16068" xr:uid="{00000000-0005-0000-0000-0000A46E0000}"/>
    <cellStyle name="Normal 2 7 2 2 2 2 2 3 2 2" xfId="32364" xr:uid="{00000000-0005-0000-0000-0000A56E0000}"/>
    <cellStyle name="Normal 2 7 2 2 2 2 2 3 3" xfId="24218" xr:uid="{00000000-0005-0000-0000-0000A66E0000}"/>
    <cellStyle name="Normal 2 7 2 2 2 2 2 4" xfId="10769" xr:uid="{00000000-0005-0000-0000-0000A76E0000}"/>
    <cellStyle name="Normal 2 7 2 2 2 2 2 4 2" xfId="27065" xr:uid="{00000000-0005-0000-0000-0000A86E0000}"/>
    <cellStyle name="Normal 2 7 2 2 2 2 2 5" xfId="18919" xr:uid="{00000000-0005-0000-0000-0000A96E0000}"/>
    <cellStyle name="Normal 2 7 2 2 2 2 3" xfId="3883" xr:uid="{00000000-0005-0000-0000-0000AA6E0000}"/>
    <cellStyle name="Normal 2 7 2 2 2 2 3 2" xfId="12029" xr:uid="{00000000-0005-0000-0000-0000AB6E0000}"/>
    <cellStyle name="Normal 2 7 2 2 2 2 3 2 2" xfId="28325" xr:uid="{00000000-0005-0000-0000-0000AC6E0000}"/>
    <cellStyle name="Normal 2 7 2 2 2 2 3 3" xfId="20179" xr:uid="{00000000-0005-0000-0000-0000AD6E0000}"/>
    <cellStyle name="Normal 2 7 2 2 2 2 4" xfId="6512" xr:uid="{00000000-0005-0000-0000-0000AE6E0000}"/>
    <cellStyle name="Normal 2 7 2 2 2 2 4 2" xfId="14658" xr:uid="{00000000-0005-0000-0000-0000AF6E0000}"/>
    <cellStyle name="Normal 2 7 2 2 2 2 4 2 2" xfId="30954" xr:uid="{00000000-0005-0000-0000-0000B06E0000}"/>
    <cellStyle name="Normal 2 7 2 2 2 2 4 3" xfId="22808" xr:uid="{00000000-0005-0000-0000-0000B16E0000}"/>
    <cellStyle name="Normal 2 7 2 2 2 2 5" xfId="9359" xr:uid="{00000000-0005-0000-0000-0000B26E0000}"/>
    <cellStyle name="Normal 2 7 2 2 2 2 5 2" xfId="25655" xr:uid="{00000000-0005-0000-0000-0000B36E0000}"/>
    <cellStyle name="Normal 2 7 2 2 2 2 6" xfId="17509" xr:uid="{00000000-0005-0000-0000-0000B46E0000}"/>
    <cellStyle name="Normal 2 7 2 2 2 3" xfId="1918" xr:uid="{00000000-0005-0000-0000-0000B56E0000}"/>
    <cellStyle name="Normal 2 7 2 2 2 3 2" xfId="4492" xr:uid="{00000000-0005-0000-0000-0000B66E0000}"/>
    <cellStyle name="Normal 2 7 2 2 2 3 2 2" xfId="12638" xr:uid="{00000000-0005-0000-0000-0000B76E0000}"/>
    <cellStyle name="Normal 2 7 2 2 2 3 2 2 2" xfId="28934" xr:uid="{00000000-0005-0000-0000-0000B86E0000}"/>
    <cellStyle name="Normal 2 7 2 2 2 3 2 3" xfId="20788" xr:uid="{00000000-0005-0000-0000-0000B96E0000}"/>
    <cellStyle name="Normal 2 7 2 2 2 3 3" xfId="7217" xr:uid="{00000000-0005-0000-0000-0000BA6E0000}"/>
    <cellStyle name="Normal 2 7 2 2 2 3 3 2" xfId="15363" xr:uid="{00000000-0005-0000-0000-0000BB6E0000}"/>
    <cellStyle name="Normal 2 7 2 2 2 3 3 2 2" xfId="31659" xr:uid="{00000000-0005-0000-0000-0000BC6E0000}"/>
    <cellStyle name="Normal 2 7 2 2 2 3 3 3" xfId="23513" xr:uid="{00000000-0005-0000-0000-0000BD6E0000}"/>
    <cellStyle name="Normal 2 7 2 2 2 3 4" xfId="10064" xr:uid="{00000000-0005-0000-0000-0000BE6E0000}"/>
    <cellStyle name="Normal 2 7 2 2 2 3 4 2" xfId="26360" xr:uid="{00000000-0005-0000-0000-0000BF6E0000}"/>
    <cellStyle name="Normal 2 7 2 2 2 3 5" xfId="18214" xr:uid="{00000000-0005-0000-0000-0000C06E0000}"/>
    <cellStyle name="Normal 2 7 2 2 2 4" xfId="3274" xr:uid="{00000000-0005-0000-0000-0000C16E0000}"/>
    <cellStyle name="Normal 2 7 2 2 2 4 2" xfId="11420" xr:uid="{00000000-0005-0000-0000-0000C26E0000}"/>
    <cellStyle name="Normal 2 7 2 2 2 4 2 2" xfId="27716" xr:uid="{00000000-0005-0000-0000-0000C36E0000}"/>
    <cellStyle name="Normal 2 7 2 2 2 4 3" xfId="19570" xr:uid="{00000000-0005-0000-0000-0000C46E0000}"/>
    <cellStyle name="Normal 2 7 2 2 2 5" xfId="5807" xr:uid="{00000000-0005-0000-0000-0000C56E0000}"/>
    <cellStyle name="Normal 2 7 2 2 2 5 2" xfId="13953" xr:uid="{00000000-0005-0000-0000-0000C66E0000}"/>
    <cellStyle name="Normal 2 7 2 2 2 5 2 2" xfId="30249" xr:uid="{00000000-0005-0000-0000-0000C76E0000}"/>
    <cellStyle name="Normal 2 7 2 2 2 5 3" xfId="22103" xr:uid="{00000000-0005-0000-0000-0000C86E0000}"/>
    <cellStyle name="Normal 2 7 2 2 2 6" xfId="8654" xr:uid="{00000000-0005-0000-0000-0000C96E0000}"/>
    <cellStyle name="Normal 2 7 2 2 2 6 2" xfId="24950" xr:uid="{00000000-0005-0000-0000-0000CA6E0000}"/>
    <cellStyle name="Normal 2 7 2 2 2 7" xfId="16804" xr:uid="{00000000-0005-0000-0000-0000CB6E0000}"/>
    <cellStyle name="Normal 2 7 2 2 3" xfId="869" xr:uid="{00000000-0005-0000-0000-0000CC6E0000}"/>
    <cellStyle name="Normal 2 7 2 2 3 2" xfId="2279" xr:uid="{00000000-0005-0000-0000-0000CD6E0000}"/>
    <cellStyle name="Normal 2 7 2 2 3 2 2" xfId="4805" xr:uid="{00000000-0005-0000-0000-0000CE6E0000}"/>
    <cellStyle name="Normal 2 7 2 2 3 2 2 2" xfId="12951" xr:uid="{00000000-0005-0000-0000-0000CF6E0000}"/>
    <cellStyle name="Normal 2 7 2 2 3 2 2 2 2" xfId="29247" xr:uid="{00000000-0005-0000-0000-0000D06E0000}"/>
    <cellStyle name="Normal 2 7 2 2 3 2 2 3" xfId="21101" xr:uid="{00000000-0005-0000-0000-0000D16E0000}"/>
    <cellStyle name="Normal 2 7 2 2 3 2 3" xfId="7578" xr:uid="{00000000-0005-0000-0000-0000D26E0000}"/>
    <cellStyle name="Normal 2 7 2 2 3 2 3 2" xfId="15724" xr:uid="{00000000-0005-0000-0000-0000D36E0000}"/>
    <cellStyle name="Normal 2 7 2 2 3 2 3 2 2" xfId="32020" xr:uid="{00000000-0005-0000-0000-0000D46E0000}"/>
    <cellStyle name="Normal 2 7 2 2 3 2 3 3" xfId="23874" xr:uid="{00000000-0005-0000-0000-0000D56E0000}"/>
    <cellStyle name="Normal 2 7 2 2 3 2 4" xfId="10425" xr:uid="{00000000-0005-0000-0000-0000D66E0000}"/>
    <cellStyle name="Normal 2 7 2 2 3 2 4 2" xfId="26721" xr:uid="{00000000-0005-0000-0000-0000D76E0000}"/>
    <cellStyle name="Normal 2 7 2 2 3 2 5" xfId="18575" xr:uid="{00000000-0005-0000-0000-0000D86E0000}"/>
    <cellStyle name="Normal 2 7 2 2 3 3" xfId="3587" xr:uid="{00000000-0005-0000-0000-0000D96E0000}"/>
    <cellStyle name="Normal 2 7 2 2 3 3 2" xfId="11733" xr:uid="{00000000-0005-0000-0000-0000DA6E0000}"/>
    <cellStyle name="Normal 2 7 2 2 3 3 2 2" xfId="28029" xr:uid="{00000000-0005-0000-0000-0000DB6E0000}"/>
    <cellStyle name="Normal 2 7 2 2 3 3 3" xfId="19883" xr:uid="{00000000-0005-0000-0000-0000DC6E0000}"/>
    <cellStyle name="Normal 2 7 2 2 3 4" xfId="6168" xr:uid="{00000000-0005-0000-0000-0000DD6E0000}"/>
    <cellStyle name="Normal 2 7 2 2 3 4 2" xfId="14314" xr:uid="{00000000-0005-0000-0000-0000DE6E0000}"/>
    <cellStyle name="Normal 2 7 2 2 3 4 2 2" xfId="30610" xr:uid="{00000000-0005-0000-0000-0000DF6E0000}"/>
    <cellStyle name="Normal 2 7 2 2 3 4 3" xfId="22464" xr:uid="{00000000-0005-0000-0000-0000E06E0000}"/>
    <cellStyle name="Normal 2 7 2 2 3 5" xfId="9015" xr:uid="{00000000-0005-0000-0000-0000E16E0000}"/>
    <cellStyle name="Normal 2 7 2 2 3 5 2" xfId="25311" xr:uid="{00000000-0005-0000-0000-0000E26E0000}"/>
    <cellStyle name="Normal 2 7 2 2 3 6" xfId="17165" xr:uid="{00000000-0005-0000-0000-0000E36E0000}"/>
    <cellStyle name="Normal 2 7 2 2 4" xfId="1574" xr:uid="{00000000-0005-0000-0000-0000E46E0000}"/>
    <cellStyle name="Normal 2 7 2 2 4 2" xfId="4196" xr:uid="{00000000-0005-0000-0000-0000E56E0000}"/>
    <cellStyle name="Normal 2 7 2 2 4 2 2" xfId="12342" xr:uid="{00000000-0005-0000-0000-0000E66E0000}"/>
    <cellStyle name="Normal 2 7 2 2 4 2 2 2" xfId="28638" xr:uid="{00000000-0005-0000-0000-0000E76E0000}"/>
    <cellStyle name="Normal 2 7 2 2 4 2 3" xfId="20492" xr:uid="{00000000-0005-0000-0000-0000E86E0000}"/>
    <cellStyle name="Normal 2 7 2 2 4 3" xfId="6873" xr:uid="{00000000-0005-0000-0000-0000E96E0000}"/>
    <cellStyle name="Normal 2 7 2 2 4 3 2" xfId="15019" xr:uid="{00000000-0005-0000-0000-0000EA6E0000}"/>
    <cellStyle name="Normal 2 7 2 2 4 3 2 2" xfId="31315" xr:uid="{00000000-0005-0000-0000-0000EB6E0000}"/>
    <cellStyle name="Normal 2 7 2 2 4 3 3" xfId="23169" xr:uid="{00000000-0005-0000-0000-0000EC6E0000}"/>
    <cellStyle name="Normal 2 7 2 2 4 4" xfId="9720" xr:uid="{00000000-0005-0000-0000-0000ED6E0000}"/>
    <cellStyle name="Normal 2 7 2 2 4 4 2" xfId="26016" xr:uid="{00000000-0005-0000-0000-0000EE6E0000}"/>
    <cellStyle name="Normal 2 7 2 2 4 5" xfId="17870" xr:uid="{00000000-0005-0000-0000-0000EF6E0000}"/>
    <cellStyle name="Normal 2 7 2 2 5" xfId="2978" xr:uid="{00000000-0005-0000-0000-0000F06E0000}"/>
    <cellStyle name="Normal 2 7 2 2 5 2" xfId="11124" xr:uid="{00000000-0005-0000-0000-0000F16E0000}"/>
    <cellStyle name="Normal 2 7 2 2 5 2 2" xfId="27420" xr:uid="{00000000-0005-0000-0000-0000F26E0000}"/>
    <cellStyle name="Normal 2 7 2 2 5 3" xfId="19274" xr:uid="{00000000-0005-0000-0000-0000F36E0000}"/>
    <cellStyle name="Normal 2 7 2 2 6" xfId="5463" xr:uid="{00000000-0005-0000-0000-0000F46E0000}"/>
    <cellStyle name="Normal 2 7 2 2 6 2" xfId="13609" xr:uid="{00000000-0005-0000-0000-0000F56E0000}"/>
    <cellStyle name="Normal 2 7 2 2 6 2 2" xfId="29905" xr:uid="{00000000-0005-0000-0000-0000F66E0000}"/>
    <cellStyle name="Normal 2 7 2 2 6 3" xfId="21759" xr:uid="{00000000-0005-0000-0000-0000F76E0000}"/>
    <cellStyle name="Normal 2 7 2 2 7" xfId="8310" xr:uid="{00000000-0005-0000-0000-0000F86E0000}"/>
    <cellStyle name="Normal 2 7 2 2 7 2" xfId="24606" xr:uid="{00000000-0005-0000-0000-0000F96E0000}"/>
    <cellStyle name="Normal 2 7 2 2 8" xfId="16460" xr:uid="{00000000-0005-0000-0000-0000FA6E0000}"/>
    <cellStyle name="Normal 2 7 2 3" xfId="241" xr:uid="{00000000-0005-0000-0000-0000FB6E0000}"/>
    <cellStyle name="Normal 2 7 2 3 2" xfId="585" xr:uid="{00000000-0005-0000-0000-0000FC6E0000}"/>
    <cellStyle name="Normal 2 7 2 3 2 2" xfId="1291" xr:uid="{00000000-0005-0000-0000-0000FD6E0000}"/>
    <cellStyle name="Normal 2 7 2 3 2 2 2" xfId="2701" xr:uid="{00000000-0005-0000-0000-0000FE6E0000}"/>
    <cellStyle name="Normal 2 7 2 3 2 2 2 2" xfId="5175" xr:uid="{00000000-0005-0000-0000-0000FF6E0000}"/>
    <cellStyle name="Normal 2 7 2 3 2 2 2 2 2" xfId="13321" xr:uid="{00000000-0005-0000-0000-0000006F0000}"/>
    <cellStyle name="Normal 2 7 2 3 2 2 2 2 2 2" xfId="29617" xr:uid="{00000000-0005-0000-0000-0000016F0000}"/>
    <cellStyle name="Normal 2 7 2 3 2 2 2 2 3" xfId="21471" xr:uid="{00000000-0005-0000-0000-0000026F0000}"/>
    <cellStyle name="Normal 2 7 2 3 2 2 2 3" xfId="8000" xr:uid="{00000000-0005-0000-0000-0000036F0000}"/>
    <cellStyle name="Normal 2 7 2 3 2 2 2 3 2" xfId="16146" xr:uid="{00000000-0005-0000-0000-0000046F0000}"/>
    <cellStyle name="Normal 2 7 2 3 2 2 2 3 2 2" xfId="32442" xr:uid="{00000000-0005-0000-0000-0000056F0000}"/>
    <cellStyle name="Normal 2 7 2 3 2 2 2 3 3" xfId="24296" xr:uid="{00000000-0005-0000-0000-0000066F0000}"/>
    <cellStyle name="Normal 2 7 2 3 2 2 2 4" xfId="10847" xr:uid="{00000000-0005-0000-0000-0000076F0000}"/>
    <cellStyle name="Normal 2 7 2 3 2 2 2 4 2" xfId="27143" xr:uid="{00000000-0005-0000-0000-0000086F0000}"/>
    <cellStyle name="Normal 2 7 2 3 2 2 2 5" xfId="18997" xr:uid="{00000000-0005-0000-0000-0000096F0000}"/>
    <cellStyle name="Normal 2 7 2 3 2 2 3" xfId="3957" xr:uid="{00000000-0005-0000-0000-00000A6F0000}"/>
    <cellStyle name="Normal 2 7 2 3 2 2 3 2" xfId="12103" xr:uid="{00000000-0005-0000-0000-00000B6F0000}"/>
    <cellStyle name="Normal 2 7 2 3 2 2 3 2 2" xfId="28399" xr:uid="{00000000-0005-0000-0000-00000C6F0000}"/>
    <cellStyle name="Normal 2 7 2 3 2 2 3 3" xfId="20253" xr:uid="{00000000-0005-0000-0000-00000D6F0000}"/>
    <cellStyle name="Normal 2 7 2 3 2 2 4" xfId="6590" xr:uid="{00000000-0005-0000-0000-00000E6F0000}"/>
    <cellStyle name="Normal 2 7 2 3 2 2 4 2" xfId="14736" xr:uid="{00000000-0005-0000-0000-00000F6F0000}"/>
    <cellStyle name="Normal 2 7 2 3 2 2 4 2 2" xfId="31032" xr:uid="{00000000-0005-0000-0000-0000106F0000}"/>
    <cellStyle name="Normal 2 7 2 3 2 2 4 3" xfId="22886" xr:uid="{00000000-0005-0000-0000-0000116F0000}"/>
    <cellStyle name="Normal 2 7 2 3 2 2 5" xfId="9437" xr:uid="{00000000-0005-0000-0000-0000126F0000}"/>
    <cellStyle name="Normal 2 7 2 3 2 2 5 2" xfId="25733" xr:uid="{00000000-0005-0000-0000-0000136F0000}"/>
    <cellStyle name="Normal 2 7 2 3 2 2 6" xfId="17587" xr:uid="{00000000-0005-0000-0000-0000146F0000}"/>
    <cellStyle name="Normal 2 7 2 3 2 3" xfId="1996" xr:uid="{00000000-0005-0000-0000-0000156F0000}"/>
    <cellStyle name="Normal 2 7 2 3 2 3 2" xfId="4566" xr:uid="{00000000-0005-0000-0000-0000166F0000}"/>
    <cellStyle name="Normal 2 7 2 3 2 3 2 2" xfId="12712" xr:uid="{00000000-0005-0000-0000-0000176F0000}"/>
    <cellStyle name="Normal 2 7 2 3 2 3 2 2 2" xfId="29008" xr:uid="{00000000-0005-0000-0000-0000186F0000}"/>
    <cellStyle name="Normal 2 7 2 3 2 3 2 3" xfId="20862" xr:uid="{00000000-0005-0000-0000-0000196F0000}"/>
    <cellStyle name="Normal 2 7 2 3 2 3 3" xfId="7295" xr:uid="{00000000-0005-0000-0000-00001A6F0000}"/>
    <cellStyle name="Normal 2 7 2 3 2 3 3 2" xfId="15441" xr:uid="{00000000-0005-0000-0000-00001B6F0000}"/>
    <cellStyle name="Normal 2 7 2 3 2 3 3 2 2" xfId="31737" xr:uid="{00000000-0005-0000-0000-00001C6F0000}"/>
    <cellStyle name="Normal 2 7 2 3 2 3 3 3" xfId="23591" xr:uid="{00000000-0005-0000-0000-00001D6F0000}"/>
    <cellStyle name="Normal 2 7 2 3 2 3 4" xfId="10142" xr:uid="{00000000-0005-0000-0000-00001E6F0000}"/>
    <cellStyle name="Normal 2 7 2 3 2 3 4 2" xfId="26438" xr:uid="{00000000-0005-0000-0000-00001F6F0000}"/>
    <cellStyle name="Normal 2 7 2 3 2 3 5" xfId="18292" xr:uid="{00000000-0005-0000-0000-0000206F0000}"/>
    <cellStyle name="Normal 2 7 2 3 2 4" xfId="3348" xr:uid="{00000000-0005-0000-0000-0000216F0000}"/>
    <cellStyle name="Normal 2 7 2 3 2 4 2" xfId="11494" xr:uid="{00000000-0005-0000-0000-0000226F0000}"/>
    <cellStyle name="Normal 2 7 2 3 2 4 2 2" xfId="27790" xr:uid="{00000000-0005-0000-0000-0000236F0000}"/>
    <cellStyle name="Normal 2 7 2 3 2 4 3" xfId="19644" xr:uid="{00000000-0005-0000-0000-0000246F0000}"/>
    <cellStyle name="Normal 2 7 2 3 2 5" xfId="5885" xr:uid="{00000000-0005-0000-0000-0000256F0000}"/>
    <cellStyle name="Normal 2 7 2 3 2 5 2" xfId="14031" xr:uid="{00000000-0005-0000-0000-0000266F0000}"/>
    <cellStyle name="Normal 2 7 2 3 2 5 2 2" xfId="30327" xr:uid="{00000000-0005-0000-0000-0000276F0000}"/>
    <cellStyle name="Normal 2 7 2 3 2 5 3" xfId="22181" xr:uid="{00000000-0005-0000-0000-0000286F0000}"/>
    <cellStyle name="Normal 2 7 2 3 2 6" xfId="8732" xr:uid="{00000000-0005-0000-0000-0000296F0000}"/>
    <cellStyle name="Normal 2 7 2 3 2 6 2" xfId="25028" xr:uid="{00000000-0005-0000-0000-00002A6F0000}"/>
    <cellStyle name="Normal 2 7 2 3 2 7" xfId="16882" xr:uid="{00000000-0005-0000-0000-00002B6F0000}"/>
    <cellStyle name="Normal 2 7 2 3 3" xfId="947" xr:uid="{00000000-0005-0000-0000-00002C6F0000}"/>
    <cellStyle name="Normal 2 7 2 3 3 2" xfId="2357" xr:uid="{00000000-0005-0000-0000-00002D6F0000}"/>
    <cellStyle name="Normal 2 7 2 3 3 2 2" xfId="4879" xr:uid="{00000000-0005-0000-0000-00002E6F0000}"/>
    <cellStyle name="Normal 2 7 2 3 3 2 2 2" xfId="13025" xr:uid="{00000000-0005-0000-0000-00002F6F0000}"/>
    <cellStyle name="Normal 2 7 2 3 3 2 2 2 2" xfId="29321" xr:uid="{00000000-0005-0000-0000-0000306F0000}"/>
    <cellStyle name="Normal 2 7 2 3 3 2 2 3" xfId="21175" xr:uid="{00000000-0005-0000-0000-0000316F0000}"/>
    <cellStyle name="Normal 2 7 2 3 3 2 3" xfId="7656" xr:uid="{00000000-0005-0000-0000-0000326F0000}"/>
    <cellStyle name="Normal 2 7 2 3 3 2 3 2" xfId="15802" xr:uid="{00000000-0005-0000-0000-0000336F0000}"/>
    <cellStyle name="Normal 2 7 2 3 3 2 3 2 2" xfId="32098" xr:uid="{00000000-0005-0000-0000-0000346F0000}"/>
    <cellStyle name="Normal 2 7 2 3 3 2 3 3" xfId="23952" xr:uid="{00000000-0005-0000-0000-0000356F0000}"/>
    <cellStyle name="Normal 2 7 2 3 3 2 4" xfId="10503" xr:uid="{00000000-0005-0000-0000-0000366F0000}"/>
    <cellStyle name="Normal 2 7 2 3 3 2 4 2" xfId="26799" xr:uid="{00000000-0005-0000-0000-0000376F0000}"/>
    <cellStyle name="Normal 2 7 2 3 3 2 5" xfId="18653" xr:uid="{00000000-0005-0000-0000-0000386F0000}"/>
    <cellStyle name="Normal 2 7 2 3 3 3" xfId="3661" xr:uid="{00000000-0005-0000-0000-0000396F0000}"/>
    <cellStyle name="Normal 2 7 2 3 3 3 2" xfId="11807" xr:uid="{00000000-0005-0000-0000-00003A6F0000}"/>
    <cellStyle name="Normal 2 7 2 3 3 3 2 2" xfId="28103" xr:uid="{00000000-0005-0000-0000-00003B6F0000}"/>
    <cellStyle name="Normal 2 7 2 3 3 3 3" xfId="19957" xr:uid="{00000000-0005-0000-0000-00003C6F0000}"/>
    <cellStyle name="Normal 2 7 2 3 3 4" xfId="6246" xr:uid="{00000000-0005-0000-0000-00003D6F0000}"/>
    <cellStyle name="Normal 2 7 2 3 3 4 2" xfId="14392" xr:uid="{00000000-0005-0000-0000-00003E6F0000}"/>
    <cellStyle name="Normal 2 7 2 3 3 4 2 2" xfId="30688" xr:uid="{00000000-0005-0000-0000-00003F6F0000}"/>
    <cellStyle name="Normal 2 7 2 3 3 4 3" xfId="22542" xr:uid="{00000000-0005-0000-0000-0000406F0000}"/>
    <cellStyle name="Normal 2 7 2 3 3 5" xfId="9093" xr:uid="{00000000-0005-0000-0000-0000416F0000}"/>
    <cellStyle name="Normal 2 7 2 3 3 5 2" xfId="25389" xr:uid="{00000000-0005-0000-0000-0000426F0000}"/>
    <cellStyle name="Normal 2 7 2 3 3 6" xfId="17243" xr:uid="{00000000-0005-0000-0000-0000436F0000}"/>
    <cellStyle name="Normal 2 7 2 3 4" xfId="1652" xr:uid="{00000000-0005-0000-0000-0000446F0000}"/>
    <cellStyle name="Normal 2 7 2 3 4 2" xfId="4270" xr:uid="{00000000-0005-0000-0000-0000456F0000}"/>
    <cellStyle name="Normal 2 7 2 3 4 2 2" xfId="12416" xr:uid="{00000000-0005-0000-0000-0000466F0000}"/>
    <cellStyle name="Normal 2 7 2 3 4 2 2 2" xfId="28712" xr:uid="{00000000-0005-0000-0000-0000476F0000}"/>
    <cellStyle name="Normal 2 7 2 3 4 2 3" xfId="20566" xr:uid="{00000000-0005-0000-0000-0000486F0000}"/>
    <cellStyle name="Normal 2 7 2 3 4 3" xfId="6951" xr:uid="{00000000-0005-0000-0000-0000496F0000}"/>
    <cellStyle name="Normal 2 7 2 3 4 3 2" xfId="15097" xr:uid="{00000000-0005-0000-0000-00004A6F0000}"/>
    <cellStyle name="Normal 2 7 2 3 4 3 2 2" xfId="31393" xr:uid="{00000000-0005-0000-0000-00004B6F0000}"/>
    <cellStyle name="Normal 2 7 2 3 4 3 3" xfId="23247" xr:uid="{00000000-0005-0000-0000-00004C6F0000}"/>
    <cellStyle name="Normal 2 7 2 3 4 4" xfId="9798" xr:uid="{00000000-0005-0000-0000-00004D6F0000}"/>
    <cellStyle name="Normal 2 7 2 3 4 4 2" xfId="26094" xr:uid="{00000000-0005-0000-0000-00004E6F0000}"/>
    <cellStyle name="Normal 2 7 2 3 4 5" xfId="17948" xr:uid="{00000000-0005-0000-0000-00004F6F0000}"/>
    <cellStyle name="Normal 2 7 2 3 5" xfId="3052" xr:uid="{00000000-0005-0000-0000-0000506F0000}"/>
    <cellStyle name="Normal 2 7 2 3 5 2" xfId="11198" xr:uid="{00000000-0005-0000-0000-0000516F0000}"/>
    <cellStyle name="Normal 2 7 2 3 5 2 2" xfId="27494" xr:uid="{00000000-0005-0000-0000-0000526F0000}"/>
    <cellStyle name="Normal 2 7 2 3 5 3" xfId="19348" xr:uid="{00000000-0005-0000-0000-0000536F0000}"/>
    <cellStyle name="Normal 2 7 2 3 6" xfId="5541" xr:uid="{00000000-0005-0000-0000-0000546F0000}"/>
    <cellStyle name="Normal 2 7 2 3 6 2" xfId="13687" xr:uid="{00000000-0005-0000-0000-0000556F0000}"/>
    <cellStyle name="Normal 2 7 2 3 6 2 2" xfId="29983" xr:uid="{00000000-0005-0000-0000-0000566F0000}"/>
    <cellStyle name="Normal 2 7 2 3 6 3" xfId="21837" xr:uid="{00000000-0005-0000-0000-0000576F0000}"/>
    <cellStyle name="Normal 2 7 2 3 7" xfId="8388" xr:uid="{00000000-0005-0000-0000-0000586F0000}"/>
    <cellStyle name="Normal 2 7 2 3 7 2" xfId="24684" xr:uid="{00000000-0005-0000-0000-0000596F0000}"/>
    <cellStyle name="Normal 2 7 2 3 8" xfId="16538" xr:uid="{00000000-0005-0000-0000-00005A6F0000}"/>
    <cellStyle name="Normal 2 7 2 4" xfId="327" xr:uid="{00000000-0005-0000-0000-00005B6F0000}"/>
    <cellStyle name="Normal 2 7 2 4 2" xfId="671" xr:uid="{00000000-0005-0000-0000-00005C6F0000}"/>
    <cellStyle name="Normal 2 7 2 4 2 2" xfId="1377" xr:uid="{00000000-0005-0000-0000-00005D6F0000}"/>
    <cellStyle name="Normal 2 7 2 4 2 2 2" xfId="2787" xr:uid="{00000000-0005-0000-0000-00005E6F0000}"/>
    <cellStyle name="Normal 2 7 2 4 2 2 2 2" xfId="5249" xr:uid="{00000000-0005-0000-0000-00005F6F0000}"/>
    <cellStyle name="Normal 2 7 2 4 2 2 2 2 2" xfId="13395" xr:uid="{00000000-0005-0000-0000-0000606F0000}"/>
    <cellStyle name="Normal 2 7 2 4 2 2 2 2 2 2" xfId="29691" xr:uid="{00000000-0005-0000-0000-0000616F0000}"/>
    <cellStyle name="Normal 2 7 2 4 2 2 2 2 3" xfId="21545" xr:uid="{00000000-0005-0000-0000-0000626F0000}"/>
    <cellStyle name="Normal 2 7 2 4 2 2 2 3" xfId="8086" xr:uid="{00000000-0005-0000-0000-0000636F0000}"/>
    <cellStyle name="Normal 2 7 2 4 2 2 2 3 2" xfId="16232" xr:uid="{00000000-0005-0000-0000-0000646F0000}"/>
    <cellStyle name="Normal 2 7 2 4 2 2 2 3 2 2" xfId="32528" xr:uid="{00000000-0005-0000-0000-0000656F0000}"/>
    <cellStyle name="Normal 2 7 2 4 2 2 2 3 3" xfId="24382" xr:uid="{00000000-0005-0000-0000-0000666F0000}"/>
    <cellStyle name="Normal 2 7 2 4 2 2 2 4" xfId="10933" xr:uid="{00000000-0005-0000-0000-0000676F0000}"/>
    <cellStyle name="Normal 2 7 2 4 2 2 2 4 2" xfId="27229" xr:uid="{00000000-0005-0000-0000-0000686F0000}"/>
    <cellStyle name="Normal 2 7 2 4 2 2 2 5" xfId="19083" xr:uid="{00000000-0005-0000-0000-0000696F0000}"/>
    <cellStyle name="Normal 2 7 2 4 2 2 3" xfId="4031" xr:uid="{00000000-0005-0000-0000-00006A6F0000}"/>
    <cellStyle name="Normal 2 7 2 4 2 2 3 2" xfId="12177" xr:uid="{00000000-0005-0000-0000-00006B6F0000}"/>
    <cellStyle name="Normal 2 7 2 4 2 2 3 2 2" xfId="28473" xr:uid="{00000000-0005-0000-0000-00006C6F0000}"/>
    <cellStyle name="Normal 2 7 2 4 2 2 3 3" xfId="20327" xr:uid="{00000000-0005-0000-0000-00006D6F0000}"/>
    <cellStyle name="Normal 2 7 2 4 2 2 4" xfId="6676" xr:uid="{00000000-0005-0000-0000-00006E6F0000}"/>
    <cellStyle name="Normal 2 7 2 4 2 2 4 2" xfId="14822" xr:uid="{00000000-0005-0000-0000-00006F6F0000}"/>
    <cellStyle name="Normal 2 7 2 4 2 2 4 2 2" xfId="31118" xr:uid="{00000000-0005-0000-0000-0000706F0000}"/>
    <cellStyle name="Normal 2 7 2 4 2 2 4 3" xfId="22972" xr:uid="{00000000-0005-0000-0000-0000716F0000}"/>
    <cellStyle name="Normal 2 7 2 4 2 2 5" xfId="9523" xr:uid="{00000000-0005-0000-0000-0000726F0000}"/>
    <cellStyle name="Normal 2 7 2 4 2 2 5 2" xfId="25819" xr:uid="{00000000-0005-0000-0000-0000736F0000}"/>
    <cellStyle name="Normal 2 7 2 4 2 2 6" xfId="17673" xr:uid="{00000000-0005-0000-0000-0000746F0000}"/>
    <cellStyle name="Normal 2 7 2 4 2 3" xfId="2082" xr:uid="{00000000-0005-0000-0000-0000756F0000}"/>
    <cellStyle name="Normal 2 7 2 4 2 3 2" xfId="4640" xr:uid="{00000000-0005-0000-0000-0000766F0000}"/>
    <cellStyle name="Normal 2 7 2 4 2 3 2 2" xfId="12786" xr:uid="{00000000-0005-0000-0000-0000776F0000}"/>
    <cellStyle name="Normal 2 7 2 4 2 3 2 2 2" xfId="29082" xr:uid="{00000000-0005-0000-0000-0000786F0000}"/>
    <cellStyle name="Normal 2 7 2 4 2 3 2 3" xfId="20936" xr:uid="{00000000-0005-0000-0000-0000796F0000}"/>
    <cellStyle name="Normal 2 7 2 4 2 3 3" xfId="7381" xr:uid="{00000000-0005-0000-0000-00007A6F0000}"/>
    <cellStyle name="Normal 2 7 2 4 2 3 3 2" xfId="15527" xr:uid="{00000000-0005-0000-0000-00007B6F0000}"/>
    <cellStyle name="Normal 2 7 2 4 2 3 3 2 2" xfId="31823" xr:uid="{00000000-0005-0000-0000-00007C6F0000}"/>
    <cellStyle name="Normal 2 7 2 4 2 3 3 3" xfId="23677" xr:uid="{00000000-0005-0000-0000-00007D6F0000}"/>
    <cellStyle name="Normal 2 7 2 4 2 3 4" xfId="10228" xr:uid="{00000000-0005-0000-0000-00007E6F0000}"/>
    <cellStyle name="Normal 2 7 2 4 2 3 4 2" xfId="26524" xr:uid="{00000000-0005-0000-0000-00007F6F0000}"/>
    <cellStyle name="Normal 2 7 2 4 2 3 5" xfId="18378" xr:uid="{00000000-0005-0000-0000-0000806F0000}"/>
    <cellStyle name="Normal 2 7 2 4 2 4" xfId="3422" xr:uid="{00000000-0005-0000-0000-0000816F0000}"/>
    <cellStyle name="Normal 2 7 2 4 2 4 2" xfId="11568" xr:uid="{00000000-0005-0000-0000-0000826F0000}"/>
    <cellStyle name="Normal 2 7 2 4 2 4 2 2" xfId="27864" xr:uid="{00000000-0005-0000-0000-0000836F0000}"/>
    <cellStyle name="Normal 2 7 2 4 2 4 3" xfId="19718" xr:uid="{00000000-0005-0000-0000-0000846F0000}"/>
    <cellStyle name="Normal 2 7 2 4 2 5" xfId="5971" xr:uid="{00000000-0005-0000-0000-0000856F0000}"/>
    <cellStyle name="Normal 2 7 2 4 2 5 2" xfId="14117" xr:uid="{00000000-0005-0000-0000-0000866F0000}"/>
    <cellStyle name="Normal 2 7 2 4 2 5 2 2" xfId="30413" xr:uid="{00000000-0005-0000-0000-0000876F0000}"/>
    <cellStyle name="Normal 2 7 2 4 2 5 3" xfId="22267" xr:uid="{00000000-0005-0000-0000-0000886F0000}"/>
    <cellStyle name="Normal 2 7 2 4 2 6" xfId="8818" xr:uid="{00000000-0005-0000-0000-0000896F0000}"/>
    <cellStyle name="Normal 2 7 2 4 2 6 2" xfId="25114" xr:uid="{00000000-0005-0000-0000-00008A6F0000}"/>
    <cellStyle name="Normal 2 7 2 4 2 7" xfId="16968" xr:uid="{00000000-0005-0000-0000-00008B6F0000}"/>
    <cellStyle name="Normal 2 7 2 4 3" xfId="1033" xr:uid="{00000000-0005-0000-0000-00008C6F0000}"/>
    <cellStyle name="Normal 2 7 2 4 3 2" xfId="2443" xr:uid="{00000000-0005-0000-0000-00008D6F0000}"/>
    <cellStyle name="Normal 2 7 2 4 3 2 2" xfId="4953" xr:uid="{00000000-0005-0000-0000-00008E6F0000}"/>
    <cellStyle name="Normal 2 7 2 4 3 2 2 2" xfId="13099" xr:uid="{00000000-0005-0000-0000-00008F6F0000}"/>
    <cellStyle name="Normal 2 7 2 4 3 2 2 2 2" xfId="29395" xr:uid="{00000000-0005-0000-0000-0000906F0000}"/>
    <cellStyle name="Normal 2 7 2 4 3 2 2 3" xfId="21249" xr:uid="{00000000-0005-0000-0000-0000916F0000}"/>
    <cellStyle name="Normal 2 7 2 4 3 2 3" xfId="7742" xr:uid="{00000000-0005-0000-0000-0000926F0000}"/>
    <cellStyle name="Normal 2 7 2 4 3 2 3 2" xfId="15888" xr:uid="{00000000-0005-0000-0000-0000936F0000}"/>
    <cellStyle name="Normal 2 7 2 4 3 2 3 2 2" xfId="32184" xr:uid="{00000000-0005-0000-0000-0000946F0000}"/>
    <cellStyle name="Normal 2 7 2 4 3 2 3 3" xfId="24038" xr:uid="{00000000-0005-0000-0000-0000956F0000}"/>
    <cellStyle name="Normal 2 7 2 4 3 2 4" xfId="10589" xr:uid="{00000000-0005-0000-0000-0000966F0000}"/>
    <cellStyle name="Normal 2 7 2 4 3 2 4 2" xfId="26885" xr:uid="{00000000-0005-0000-0000-0000976F0000}"/>
    <cellStyle name="Normal 2 7 2 4 3 2 5" xfId="18739" xr:uid="{00000000-0005-0000-0000-0000986F0000}"/>
    <cellStyle name="Normal 2 7 2 4 3 3" xfId="3735" xr:uid="{00000000-0005-0000-0000-0000996F0000}"/>
    <cellStyle name="Normal 2 7 2 4 3 3 2" xfId="11881" xr:uid="{00000000-0005-0000-0000-00009A6F0000}"/>
    <cellStyle name="Normal 2 7 2 4 3 3 2 2" xfId="28177" xr:uid="{00000000-0005-0000-0000-00009B6F0000}"/>
    <cellStyle name="Normal 2 7 2 4 3 3 3" xfId="20031" xr:uid="{00000000-0005-0000-0000-00009C6F0000}"/>
    <cellStyle name="Normal 2 7 2 4 3 4" xfId="6332" xr:uid="{00000000-0005-0000-0000-00009D6F0000}"/>
    <cellStyle name="Normal 2 7 2 4 3 4 2" xfId="14478" xr:uid="{00000000-0005-0000-0000-00009E6F0000}"/>
    <cellStyle name="Normal 2 7 2 4 3 4 2 2" xfId="30774" xr:uid="{00000000-0005-0000-0000-00009F6F0000}"/>
    <cellStyle name="Normal 2 7 2 4 3 4 3" xfId="22628" xr:uid="{00000000-0005-0000-0000-0000A06F0000}"/>
    <cellStyle name="Normal 2 7 2 4 3 5" xfId="9179" xr:uid="{00000000-0005-0000-0000-0000A16F0000}"/>
    <cellStyle name="Normal 2 7 2 4 3 5 2" xfId="25475" xr:uid="{00000000-0005-0000-0000-0000A26F0000}"/>
    <cellStyle name="Normal 2 7 2 4 3 6" xfId="17329" xr:uid="{00000000-0005-0000-0000-0000A36F0000}"/>
    <cellStyle name="Normal 2 7 2 4 4" xfId="1738" xr:uid="{00000000-0005-0000-0000-0000A46F0000}"/>
    <cellStyle name="Normal 2 7 2 4 4 2" xfId="4344" xr:uid="{00000000-0005-0000-0000-0000A56F0000}"/>
    <cellStyle name="Normal 2 7 2 4 4 2 2" xfId="12490" xr:uid="{00000000-0005-0000-0000-0000A66F0000}"/>
    <cellStyle name="Normal 2 7 2 4 4 2 2 2" xfId="28786" xr:uid="{00000000-0005-0000-0000-0000A76F0000}"/>
    <cellStyle name="Normal 2 7 2 4 4 2 3" xfId="20640" xr:uid="{00000000-0005-0000-0000-0000A86F0000}"/>
    <cellStyle name="Normal 2 7 2 4 4 3" xfId="7037" xr:uid="{00000000-0005-0000-0000-0000A96F0000}"/>
    <cellStyle name="Normal 2 7 2 4 4 3 2" xfId="15183" xr:uid="{00000000-0005-0000-0000-0000AA6F0000}"/>
    <cellStyle name="Normal 2 7 2 4 4 3 2 2" xfId="31479" xr:uid="{00000000-0005-0000-0000-0000AB6F0000}"/>
    <cellStyle name="Normal 2 7 2 4 4 3 3" xfId="23333" xr:uid="{00000000-0005-0000-0000-0000AC6F0000}"/>
    <cellStyle name="Normal 2 7 2 4 4 4" xfId="9884" xr:uid="{00000000-0005-0000-0000-0000AD6F0000}"/>
    <cellStyle name="Normal 2 7 2 4 4 4 2" xfId="26180" xr:uid="{00000000-0005-0000-0000-0000AE6F0000}"/>
    <cellStyle name="Normal 2 7 2 4 4 5" xfId="18034" xr:uid="{00000000-0005-0000-0000-0000AF6F0000}"/>
    <cellStyle name="Normal 2 7 2 4 5" xfId="3126" xr:uid="{00000000-0005-0000-0000-0000B06F0000}"/>
    <cellStyle name="Normal 2 7 2 4 5 2" xfId="11272" xr:uid="{00000000-0005-0000-0000-0000B16F0000}"/>
    <cellStyle name="Normal 2 7 2 4 5 2 2" xfId="27568" xr:uid="{00000000-0005-0000-0000-0000B26F0000}"/>
    <cellStyle name="Normal 2 7 2 4 5 3" xfId="19422" xr:uid="{00000000-0005-0000-0000-0000B36F0000}"/>
    <cellStyle name="Normal 2 7 2 4 6" xfId="5627" xr:uid="{00000000-0005-0000-0000-0000B46F0000}"/>
    <cellStyle name="Normal 2 7 2 4 6 2" xfId="13773" xr:uid="{00000000-0005-0000-0000-0000B56F0000}"/>
    <cellStyle name="Normal 2 7 2 4 6 2 2" xfId="30069" xr:uid="{00000000-0005-0000-0000-0000B66F0000}"/>
    <cellStyle name="Normal 2 7 2 4 6 3" xfId="21923" xr:uid="{00000000-0005-0000-0000-0000B76F0000}"/>
    <cellStyle name="Normal 2 7 2 4 7" xfId="8474" xr:uid="{00000000-0005-0000-0000-0000B86F0000}"/>
    <cellStyle name="Normal 2 7 2 4 7 2" xfId="24770" xr:uid="{00000000-0005-0000-0000-0000B96F0000}"/>
    <cellStyle name="Normal 2 7 2 4 8" xfId="16624" xr:uid="{00000000-0005-0000-0000-0000BA6F0000}"/>
    <cellStyle name="Normal 2 7 2 5" xfId="417" xr:uid="{00000000-0005-0000-0000-0000BB6F0000}"/>
    <cellStyle name="Normal 2 7 2 5 2" xfId="1123" xr:uid="{00000000-0005-0000-0000-0000BC6F0000}"/>
    <cellStyle name="Normal 2 7 2 5 2 2" xfId="2533" xr:uid="{00000000-0005-0000-0000-0000BD6F0000}"/>
    <cellStyle name="Normal 2 7 2 5 2 2 2" xfId="5027" xr:uid="{00000000-0005-0000-0000-0000BE6F0000}"/>
    <cellStyle name="Normal 2 7 2 5 2 2 2 2" xfId="13173" xr:uid="{00000000-0005-0000-0000-0000BF6F0000}"/>
    <cellStyle name="Normal 2 7 2 5 2 2 2 2 2" xfId="29469" xr:uid="{00000000-0005-0000-0000-0000C06F0000}"/>
    <cellStyle name="Normal 2 7 2 5 2 2 2 3" xfId="21323" xr:uid="{00000000-0005-0000-0000-0000C16F0000}"/>
    <cellStyle name="Normal 2 7 2 5 2 2 3" xfId="7832" xr:uid="{00000000-0005-0000-0000-0000C26F0000}"/>
    <cellStyle name="Normal 2 7 2 5 2 2 3 2" xfId="15978" xr:uid="{00000000-0005-0000-0000-0000C36F0000}"/>
    <cellStyle name="Normal 2 7 2 5 2 2 3 2 2" xfId="32274" xr:uid="{00000000-0005-0000-0000-0000C46F0000}"/>
    <cellStyle name="Normal 2 7 2 5 2 2 3 3" xfId="24128" xr:uid="{00000000-0005-0000-0000-0000C56F0000}"/>
    <cellStyle name="Normal 2 7 2 5 2 2 4" xfId="10679" xr:uid="{00000000-0005-0000-0000-0000C66F0000}"/>
    <cellStyle name="Normal 2 7 2 5 2 2 4 2" xfId="26975" xr:uid="{00000000-0005-0000-0000-0000C76F0000}"/>
    <cellStyle name="Normal 2 7 2 5 2 2 5" xfId="18829" xr:uid="{00000000-0005-0000-0000-0000C86F0000}"/>
    <cellStyle name="Normal 2 7 2 5 2 3" xfId="3809" xr:uid="{00000000-0005-0000-0000-0000C96F0000}"/>
    <cellStyle name="Normal 2 7 2 5 2 3 2" xfId="11955" xr:uid="{00000000-0005-0000-0000-0000CA6F0000}"/>
    <cellStyle name="Normal 2 7 2 5 2 3 2 2" xfId="28251" xr:uid="{00000000-0005-0000-0000-0000CB6F0000}"/>
    <cellStyle name="Normal 2 7 2 5 2 3 3" xfId="20105" xr:uid="{00000000-0005-0000-0000-0000CC6F0000}"/>
    <cellStyle name="Normal 2 7 2 5 2 4" xfId="6422" xr:uid="{00000000-0005-0000-0000-0000CD6F0000}"/>
    <cellStyle name="Normal 2 7 2 5 2 4 2" xfId="14568" xr:uid="{00000000-0005-0000-0000-0000CE6F0000}"/>
    <cellStyle name="Normal 2 7 2 5 2 4 2 2" xfId="30864" xr:uid="{00000000-0005-0000-0000-0000CF6F0000}"/>
    <cellStyle name="Normal 2 7 2 5 2 4 3" xfId="22718" xr:uid="{00000000-0005-0000-0000-0000D06F0000}"/>
    <cellStyle name="Normal 2 7 2 5 2 5" xfId="9269" xr:uid="{00000000-0005-0000-0000-0000D16F0000}"/>
    <cellStyle name="Normal 2 7 2 5 2 5 2" xfId="25565" xr:uid="{00000000-0005-0000-0000-0000D26F0000}"/>
    <cellStyle name="Normal 2 7 2 5 2 6" xfId="17419" xr:uid="{00000000-0005-0000-0000-0000D36F0000}"/>
    <cellStyle name="Normal 2 7 2 5 3" xfId="1828" xr:uid="{00000000-0005-0000-0000-0000D46F0000}"/>
    <cellStyle name="Normal 2 7 2 5 3 2" xfId="4418" xr:uid="{00000000-0005-0000-0000-0000D56F0000}"/>
    <cellStyle name="Normal 2 7 2 5 3 2 2" xfId="12564" xr:uid="{00000000-0005-0000-0000-0000D66F0000}"/>
    <cellStyle name="Normal 2 7 2 5 3 2 2 2" xfId="28860" xr:uid="{00000000-0005-0000-0000-0000D76F0000}"/>
    <cellStyle name="Normal 2 7 2 5 3 2 3" xfId="20714" xr:uid="{00000000-0005-0000-0000-0000D86F0000}"/>
    <cellStyle name="Normal 2 7 2 5 3 3" xfId="7127" xr:uid="{00000000-0005-0000-0000-0000D96F0000}"/>
    <cellStyle name="Normal 2 7 2 5 3 3 2" xfId="15273" xr:uid="{00000000-0005-0000-0000-0000DA6F0000}"/>
    <cellStyle name="Normal 2 7 2 5 3 3 2 2" xfId="31569" xr:uid="{00000000-0005-0000-0000-0000DB6F0000}"/>
    <cellStyle name="Normal 2 7 2 5 3 3 3" xfId="23423" xr:uid="{00000000-0005-0000-0000-0000DC6F0000}"/>
    <cellStyle name="Normal 2 7 2 5 3 4" xfId="9974" xr:uid="{00000000-0005-0000-0000-0000DD6F0000}"/>
    <cellStyle name="Normal 2 7 2 5 3 4 2" xfId="26270" xr:uid="{00000000-0005-0000-0000-0000DE6F0000}"/>
    <cellStyle name="Normal 2 7 2 5 3 5" xfId="18124" xr:uid="{00000000-0005-0000-0000-0000DF6F0000}"/>
    <cellStyle name="Normal 2 7 2 5 4" xfId="3200" xr:uid="{00000000-0005-0000-0000-0000E06F0000}"/>
    <cellStyle name="Normal 2 7 2 5 4 2" xfId="11346" xr:uid="{00000000-0005-0000-0000-0000E16F0000}"/>
    <cellStyle name="Normal 2 7 2 5 4 2 2" xfId="27642" xr:uid="{00000000-0005-0000-0000-0000E26F0000}"/>
    <cellStyle name="Normal 2 7 2 5 4 3" xfId="19496" xr:uid="{00000000-0005-0000-0000-0000E36F0000}"/>
    <cellStyle name="Normal 2 7 2 5 5" xfId="5717" xr:uid="{00000000-0005-0000-0000-0000E46F0000}"/>
    <cellStyle name="Normal 2 7 2 5 5 2" xfId="13863" xr:uid="{00000000-0005-0000-0000-0000E56F0000}"/>
    <cellStyle name="Normal 2 7 2 5 5 2 2" xfId="30159" xr:uid="{00000000-0005-0000-0000-0000E66F0000}"/>
    <cellStyle name="Normal 2 7 2 5 5 3" xfId="22013" xr:uid="{00000000-0005-0000-0000-0000E76F0000}"/>
    <cellStyle name="Normal 2 7 2 5 6" xfId="8564" xr:uid="{00000000-0005-0000-0000-0000E86F0000}"/>
    <cellStyle name="Normal 2 7 2 5 6 2" xfId="24860" xr:uid="{00000000-0005-0000-0000-0000E96F0000}"/>
    <cellStyle name="Normal 2 7 2 5 7" xfId="16714" xr:uid="{00000000-0005-0000-0000-0000EA6F0000}"/>
    <cellStyle name="Normal 2 7 2 6" xfId="779" xr:uid="{00000000-0005-0000-0000-0000EB6F0000}"/>
    <cellStyle name="Normal 2 7 2 6 2" xfId="2189" xr:uid="{00000000-0005-0000-0000-0000EC6F0000}"/>
    <cellStyle name="Normal 2 7 2 6 2 2" xfId="4731" xr:uid="{00000000-0005-0000-0000-0000ED6F0000}"/>
    <cellStyle name="Normal 2 7 2 6 2 2 2" xfId="12877" xr:uid="{00000000-0005-0000-0000-0000EE6F0000}"/>
    <cellStyle name="Normal 2 7 2 6 2 2 2 2" xfId="29173" xr:uid="{00000000-0005-0000-0000-0000EF6F0000}"/>
    <cellStyle name="Normal 2 7 2 6 2 2 3" xfId="21027" xr:uid="{00000000-0005-0000-0000-0000F06F0000}"/>
    <cellStyle name="Normal 2 7 2 6 2 3" xfId="7488" xr:uid="{00000000-0005-0000-0000-0000F16F0000}"/>
    <cellStyle name="Normal 2 7 2 6 2 3 2" xfId="15634" xr:uid="{00000000-0005-0000-0000-0000F26F0000}"/>
    <cellStyle name="Normal 2 7 2 6 2 3 2 2" xfId="31930" xr:uid="{00000000-0005-0000-0000-0000F36F0000}"/>
    <cellStyle name="Normal 2 7 2 6 2 3 3" xfId="23784" xr:uid="{00000000-0005-0000-0000-0000F46F0000}"/>
    <cellStyle name="Normal 2 7 2 6 2 4" xfId="10335" xr:uid="{00000000-0005-0000-0000-0000F56F0000}"/>
    <cellStyle name="Normal 2 7 2 6 2 4 2" xfId="26631" xr:uid="{00000000-0005-0000-0000-0000F66F0000}"/>
    <cellStyle name="Normal 2 7 2 6 2 5" xfId="18485" xr:uid="{00000000-0005-0000-0000-0000F76F0000}"/>
    <cellStyle name="Normal 2 7 2 6 3" xfId="3513" xr:uid="{00000000-0005-0000-0000-0000F86F0000}"/>
    <cellStyle name="Normal 2 7 2 6 3 2" xfId="11659" xr:uid="{00000000-0005-0000-0000-0000F96F0000}"/>
    <cellStyle name="Normal 2 7 2 6 3 2 2" xfId="27955" xr:uid="{00000000-0005-0000-0000-0000FA6F0000}"/>
    <cellStyle name="Normal 2 7 2 6 3 3" xfId="19809" xr:uid="{00000000-0005-0000-0000-0000FB6F0000}"/>
    <cellStyle name="Normal 2 7 2 6 4" xfId="6078" xr:uid="{00000000-0005-0000-0000-0000FC6F0000}"/>
    <cellStyle name="Normal 2 7 2 6 4 2" xfId="14224" xr:uid="{00000000-0005-0000-0000-0000FD6F0000}"/>
    <cellStyle name="Normal 2 7 2 6 4 2 2" xfId="30520" xr:uid="{00000000-0005-0000-0000-0000FE6F0000}"/>
    <cellStyle name="Normal 2 7 2 6 4 3" xfId="22374" xr:uid="{00000000-0005-0000-0000-0000FF6F0000}"/>
    <cellStyle name="Normal 2 7 2 6 5" xfId="8925" xr:uid="{00000000-0005-0000-0000-000000700000}"/>
    <cellStyle name="Normal 2 7 2 6 5 2" xfId="25221" xr:uid="{00000000-0005-0000-0000-000001700000}"/>
    <cellStyle name="Normal 2 7 2 6 6" xfId="17075" xr:uid="{00000000-0005-0000-0000-000002700000}"/>
    <cellStyle name="Normal 2 7 2 7" xfId="1484" xr:uid="{00000000-0005-0000-0000-000003700000}"/>
    <cellStyle name="Normal 2 7 2 7 2" xfId="4122" xr:uid="{00000000-0005-0000-0000-000004700000}"/>
    <cellStyle name="Normal 2 7 2 7 2 2" xfId="12268" xr:uid="{00000000-0005-0000-0000-000005700000}"/>
    <cellStyle name="Normal 2 7 2 7 2 2 2" xfId="28564" xr:uid="{00000000-0005-0000-0000-000006700000}"/>
    <cellStyle name="Normal 2 7 2 7 2 3" xfId="20418" xr:uid="{00000000-0005-0000-0000-000007700000}"/>
    <cellStyle name="Normal 2 7 2 7 3" xfId="6783" xr:uid="{00000000-0005-0000-0000-000008700000}"/>
    <cellStyle name="Normal 2 7 2 7 3 2" xfId="14929" xr:uid="{00000000-0005-0000-0000-000009700000}"/>
    <cellStyle name="Normal 2 7 2 7 3 2 2" xfId="31225" xr:uid="{00000000-0005-0000-0000-00000A700000}"/>
    <cellStyle name="Normal 2 7 2 7 3 3" xfId="23079" xr:uid="{00000000-0005-0000-0000-00000B700000}"/>
    <cellStyle name="Normal 2 7 2 7 4" xfId="9630" xr:uid="{00000000-0005-0000-0000-00000C700000}"/>
    <cellStyle name="Normal 2 7 2 7 4 2" xfId="25926" xr:uid="{00000000-0005-0000-0000-00000D700000}"/>
    <cellStyle name="Normal 2 7 2 7 5" xfId="17780" xr:uid="{00000000-0005-0000-0000-00000E700000}"/>
    <cellStyle name="Normal 2 7 2 8" xfId="2904" xr:uid="{00000000-0005-0000-0000-00000F700000}"/>
    <cellStyle name="Normal 2 7 2 8 2" xfId="11050" xr:uid="{00000000-0005-0000-0000-000010700000}"/>
    <cellStyle name="Normal 2 7 2 8 2 2" xfId="27346" xr:uid="{00000000-0005-0000-0000-000011700000}"/>
    <cellStyle name="Normal 2 7 2 8 3" xfId="19200" xr:uid="{00000000-0005-0000-0000-000012700000}"/>
    <cellStyle name="Normal 2 7 2 9" xfId="5373" xr:uid="{00000000-0005-0000-0000-000013700000}"/>
    <cellStyle name="Normal 2 7 2 9 2" xfId="13519" xr:uid="{00000000-0005-0000-0000-000014700000}"/>
    <cellStyle name="Normal 2 7 2 9 2 2" xfId="29815" xr:uid="{00000000-0005-0000-0000-000015700000}"/>
    <cellStyle name="Normal 2 7 2 9 3" xfId="21669" xr:uid="{00000000-0005-0000-0000-000016700000}"/>
    <cellStyle name="Normal 2 7 3" xfId="119" xr:uid="{00000000-0005-0000-0000-000017700000}"/>
    <cellStyle name="Normal 2 7 3 2" xfId="463" xr:uid="{00000000-0005-0000-0000-000018700000}"/>
    <cellStyle name="Normal 2 7 3 2 2" xfId="1169" xr:uid="{00000000-0005-0000-0000-000019700000}"/>
    <cellStyle name="Normal 2 7 3 2 2 2" xfId="2579" xr:uid="{00000000-0005-0000-0000-00001A700000}"/>
    <cellStyle name="Normal 2 7 3 2 2 2 2" xfId="5065" xr:uid="{00000000-0005-0000-0000-00001B700000}"/>
    <cellStyle name="Normal 2 7 3 2 2 2 2 2" xfId="13211" xr:uid="{00000000-0005-0000-0000-00001C700000}"/>
    <cellStyle name="Normal 2 7 3 2 2 2 2 2 2" xfId="29507" xr:uid="{00000000-0005-0000-0000-00001D700000}"/>
    <cellStyle name="Normal 2 7 3 2 2 2 2 3" xfId="21361" xr:uid="{00000000-0005-0000-0000-00001E700000}"/>
    <cellStyle name="Normal 2 7 3 2 2 2 3" xfId="7878" xr:uid="{00000000-0005-0000-0000-00001F700000}"/>
    <cellStyle name="Normal 2 7 3 2 2 2 3 2" xfId="16024" xr:uid="{00000000-0005-0000-0000-000020700000}"/>
    <cellStyle name="Normal 2 7 3 2 2 2 3 2 2" xfId="32320" xr:uid="{00000000-0005-0000-0000-000021700000}"/>
    <cellStyle name="Normal 2 7 3 2 2 2 3 3" xfId="24174" xr:uid="{00000000-0005-0000-0000-000022700000}"/>
    <cellStyle name="Normal 2 7 3 2 2 2 4" xfId="10725" xr:uid="{00000000-0005-0000-0000-000023700000}"/>
    <cellStyle name="Normal 2 7 3 2 2 2 4 2" xfId="27021" xr:uid="{00000000-0005-0000-0000-000024700000}"/>
    <cellStyle name="Normal 2 7 3 2 2 2 5" xfId="18875" xr:uid="{00000000-0005-0000-0000-000025700000}"/>
    <cellStyle name="Normal 2 7 3 2 2 3" xfId="3847" xr:uid="{00000000-0005-0000-0000-000026700000}"/>
    <cellStyle name="Normal 2 7 3 2 2 3 2" xfId="11993" xr:uid="{00000000-0005-0000-0000-000027700000}"/>
    <cellStyle name="Normal 2 7 3 2 2 3 2 2" xfId="28289" xr:uid="{00000000-0005-0000-0000-000028700000}"/>
    <cellStyle name="Normal 2 7 3 2 2 3 3" xfId="20143" xr:uid="{00000000-0005-0000-0000-000029700000}"/>
    <cellStyle name="Normal 2 7 3 2 2 4" xfId="6468" xr:uid="{00000000-0005-0000-0000-00002A700000}"/>
    <cellStyle name="Normal 2 7 3 2 2 4 2" xfId="14614" xr:uid="{00000000-0005-0000-0000-00002B700000}"/>
    <cellStyle name="Normal 2 7 3 2 2 4 2 2" xfId="30910" xr:uid="{00000000-0005-0000-0000-00002C700000}"/>
    <cellStyle name="Normal 2 7 3 2 2 4 3" xfId="22764" xr:uid="{00000000-0005-0000-0000-00002D700000}"/>
    <cellStyle name="Normal 2 7 3 2 2 5" xfId="9315" xr:uid="{00000000-0005-0000-0000-00002E700000}"/>
    <cellStyle name="Normal 2 7 3 2 2 5 2" xfId="25611" xr:uid="{00000000-0005-0000-0000-00002F700000}"/>
    <cellStyle name="Normal 2 7 3 2 2 6" xfId="17465" xr:uid="{00000000-0005-0000-0000-000030700000}"/>
    <cellStyle name="Normal 2 7 3 2 3" xfId="1874" xr:uid="{00000000-0005-0000-0000-000031700000}"/>
    <cellStyle name="Normal 2 7 3 2 3 2" xfId="4456" xr:uid="{00000000-0005-0000-0000-000032700000}"/>
    <cellStyle name="Normal 2 7 3 2 3 2 2" xfId="12602" xr:uid="{00000000-0005-0000-0000-000033700000}"/>
    <cellStyle name="Normal 2 7 3 2 3 2 2 2" xfId="28898" xr:uid="{00000000-0005-0000-0000-000034700000}"/>
    <cellStyle name="Normal 2 7 3 2 3 2 3" xfId="20752" xr:uid="{00000000-0005-0000-0000-000035700000}"/>
    <cellStyle name="Normal 2 7 3 2 3 3" xfId="7173" xr:uid="{00000000-0005-0000-0000-000036700000}"/>
    <cellStyle name="Normal 2 7 3 2 3 3 2" xfId="15319" xr:uid="{00000000-0005-0000-0000-000037700000}"/>
    <cellStyle name="Normal 2 7 3 2 3 3 2 2" xfId="31615" xr:uid="{00000000-0005-0000-0000-000038700000}"/>
    <cellStyle name="Normal 2 7 3 2 3 3 3" xfId="23469" xr:uid="{00000000-0005-0000-0000-000039700000}"/>
    <cellStyle name="Normal 2 7 3 2 3 4" xfId="10020" xr:uid="{00000000-0005-0000-0000-00003A700000}"/>
    <cellStyle name="Normal 2 7 3 2 3 4 2" xfId="26316" xr:uid="{00000000-0005-0000-0000-00003B700000}"/>
    <cellStyle name="Normal 2 7 3 2 3 5" xfId="18170" xr:uid="{00000000-0005-0000-0000-00003C700000}"/>
    <cellStyle name="Normal 2 7 3 2 4" xfId="3238" xr:uid="{00000000-0005-0000-0000-00003D700000}"/>
    <cellStyle name="Normal 2 7 3 2 4 2" xfId="11384" xr:uid="{00000000-0005-0000-0000-00003E700000}"/>
    <cellStyle name="Normal 2 7 3 2 4 2 2" xfId="27680" xr:uid="{00000000-0005-0000-0000-00003F700000}"/>
    <cellStyle name="Normal 2 7 3 2 4 3" xfId="19534" xr:uid="{00000000-0005-0000-0000-000040700000}"/>
    <cellStyle name="Normal 2 7 3 2 5" xfId="5763" xr:uid="{00000000-0005-0000-0000-000041700000}"/>
    <cellStyle name="Normal 2 7 3 2 5 2" xfId="13909" xr:uid="{00000000-0005-0000-0000-000042700000}"/>
    <cellStyle name="Normal 2 7 3 2 5 2 2" xfId="30205" xr:uid="{00000000-0005-0000-0000-000043700000}"/>
    <cellStyle name="Normal 2 7 3 2 5 3" xfId="22059" xr:uid="{00000000-0005-0000-0000-000044700000}"/>
    <cellStyle name="Normal 2 7 3 2 6" xfId="8610" xr:uid="{00000000-0005-0000-0000-000045700000}"/>
    <cellStyle name="Normal 2 7 3 2 6 2" xfId="24906" xr:uid="{00000000-0005-0000-0000-000046700000}"/>
    <cellStyle name="Normal 2 7 3 2 7" xfId="16760" xr:uid="{00000000-0005-0000-0000-000047700000}"/>
    <cellStyle name="Normal 2 7 3 3" xfId="825" xr:uid="{00000000-0005-0000-0000-000048700000}"/>
    <cellStyle name="Normal 2 7 3 3 2" xfId="2235" xr:uid="{00000000-0005-0000-0000-000049700000}"/>
    <cellStyle name="Normal 2 7 3 3 2 2" xfId="4769" xr:uid="{00000000-0005-0000-0000-00004A700000}"/>
    <cellStyle name="Normal 2 7 3 3 2 2 2" xfId="12915" xr:uid="{00000000-0005-0000-0000-00004B700000}"/>
    <cellStyle name="Normal 2 7 3 3 2 2 2 2" xfId="29211" xr:uid="{00000000-0005-0000-0000-00004C700000}"/>
    <cellStyle name="Normal 2 7 3 3 2 2 3" xfId="21065" xr:uid="{00000000-0005-0000-0000-00004D700000}"/>
    <cellStyle name="Normal 2 7 3 3 2 3" xfId="7534" xr:uid="{00000000-0005-0000-0000-00004E700000}"/>
    <cellStyle name="Normal 2 7 3 3 2 3 2" xfId="15680" xr:uid="{00000000-0005-0000-0000-00004F700000}"/>
    <cellStyle name="Normal 2 7 3 3 2 3 2 2" xfId="31976" xr:uid="{00000000-0005-0000-0000-000050700000}"/>
    <cellStyle name="Normal 2 7 3 3 2 3 3" xfId="23830" xr:uid="{00000000-0005-0000-0000-000051700000}"/>
    <cellStyle name="Normal 2 7 3 3 2 4" xfId="10381" xr:uid="{00000000-0005-0000-0000-000052700000}"/>
    <cellStyle name="Normal 2 7 3 3 2 4 2" xfId="26677" xr:uid="{00000000-0005-0000-0000-000053700000}"/>
    <cellStyle name="Normal 2 7 3 3 2 5" xfId="18531" xr:uid="{00000000-0005-0000-0000-000054700000}"/>
    <cellStyle name="Normal 2 7 3 3 3" xfId="3551" xr:uid="{00000000-0005-0000-0000-000055700000}"/>
    <cellStyle name="Normal 2 7 3 3 3 2" xfId="11697" xr:uid="{00000000-0005-0000-0000-000056700000}"/>
    <cellStyle name="Normal 2 7 3 3 3 2 2" xfId="27993" xr:uid="{00000000-0005-0000-0000-000057700000}"/>
    <cellStyle name="Normal 2 7 3 3 3 3" xfId="19847" xr:uid="{00000000-0005-0000-0000-000058700000}"/>
    <cellStyle name="Normal 2 7 3 3 4" xfId="6124" xr:uid="{00000000-0005-0000-0000-000059700000}"/>
    <cellStyle name="Normal 2 7 3 3 4 2" xfId="14270" xr:uid="{00000000-0005-0000-0000-00005A700000}"/>
    <cellStyle name="Normal 2 7 3 3 4 2 2" xfId="30566" xr:uid="{00000000-0005-0000-0000-00005B700000}"/>
    <cellStyle name="Normal 2 7 3 3 4 3" xfId="22420" xr:uid="{00000000-0005-0000-0000-00005C700000}"/>
    <cellStyle name="Normal 2 7 3 3 5" xfId="8971" xr:uid="{00000000-0005-0000-0000-00005D700000}"/>
    <cellStyle name="Normal 2 7 3 3 5 2" xfId="25267" xr:uid="{00000000-0005-0000-0000-00005E700000}"/>
    <cellStyle name="Normal 2 7 3 3 6" xfId="17121" xr:uid="{00000000-0005-0000-0000-00005F700000}"/>
    <cellStyle name="Normal 2 7 3 4" xfId="1530" xr:uid="{00000000-0005-0000-0000-000060700000}"/>
    <cellStyle name="Normal 2 7 3 4 2" xfId="4160" xr:uid="{00000000-0005-0000-0000-000061700000}"/>
    <cellStyle name="Normal 2 7 3 4 2 2" xfId="12306" xr:uid="{00000000-0005-0000-0000-000062700000}"/>
    <cellStyle name="Normal 2 7 3 4 2 2 2" xfId="28602" xr:uid="{00000000-0005-0000-0000-000063700000}"/>
    <cellStyle name="Normal 2 7 3 4 2 3" xfId="20456" xr:uid="{00000000-0005-0000-0000-000064700000}"/>
    <cellStyle name="Normal 2 7 3 4 3" xfId="6829" xr:uid="{00000000-0005-0000-0000-000065700000}"/>
    <cellStyle name="Normal 2 7 3 4 3 2" xfId="14975" xr:uid="{00000000-0005-0000-0000-000066700000}"/>
    <cellStyle name="Normal 2 7 3 4 3 2 2" xfId="31271" xr:uid="{00000000-0005-0000-0000-000067700000}"/>
    <cellStyle name="Normal 2 7 3 4 3 3" xfId="23125" xr:uid="{00000000-0005-0000-0000-000068700000}"/>
    <cellStyle name="Normal 2 7 3 4 4" xfId="9676" xr:uid="{00000000-0005-0000-0000-000069700000}"/>
    <cellStyle name="Normal 2 7 3 4 4 2" xfId="25972" xr:uid="{00000000-0005-0000-0000-00006A700000}"/>
    <cellStyle name="Normal 2 7 3 4 5" xfId="17826" xr:uid="{00000000-0005-0000-0000-00006B700000}"/>
    <cellStyle name="Normal 2 7 3 5" xfId="2942" xr:uid="{00000000-0005-0000-0000-00006C700000}"/>
    <cellStyle name="Normal 2 7 3 5 2" xfId="11088" xr:uid="{00000000-0005-0000-0000-00006D700000}"/>
    <cellStyle name="Normal 2 7 3 5 2 2" xfId="27384" xr:uid="{00000000-0005-0000-0000-00006E700000}"/>
    <cellStyle name="Normal 2 7 3 5 3" xfId="19238" xr:uid="{00000000-0005-0000-0000-00006F700000}"/>
    <cellStyle name="Normal 2 7 3 6" xfId="5419" xr:uid="{00000000-0005-0000-0000-000070700000}"/>
    <cellStyle name="Normal 2 7 3 6 2" xfId="13565" xr:uid="{00000000-0005-0000-0000-000071700000}"/>
    <cellStyle name="Normal 2 7 3 6 2 2" xfId="29861" xr:uid="{00000000-0005-0000-0000-000072700000}"/>
    <cellStyle name="Normal 2 7 3 6 3" xfId="21715" xr:uid="{00000000-0005-0000-0000-000073700000}"/>
    <cellStyle name="Normal 2 7 3 7" xfId="8266" xr:uid="{00000000-0005-0000-0000-000074700000}"/>
    <cellStyle name="Normal 2 7 3 7 2" xfId="24562" xr:uid="{00000000-0005-0000-0000-000075700000}"/>
    <cellStyle name="Normal 2 7 3 8" xfId="16416" xr:uid="{00000000-0005-0000-0000-000076700000}"/>
    <cellStyle name="Normal 2 7 4" xfId="205" xr:uid="{00000000-0005-0000-0000-000077700000}"/>
    <cellStyle name="Normal 2 7 4 2" xfId="549" xr:uid="{00000000-0005-0000-0000-000078700000}"/>
    <cellStyle name="Normal 2 7 4 2 2" xfId="1255" xr:uid="{00000000-0005-0000-0000-000079700000}"/>
    <cellStyle name="Normal 2 7 4 2 2 2" xfId="2665" xr:uid="{00000000-0005-0000-0000-00007A700000}"/>
    <cellStyle name="Normal 2 7 4 2 2 2 2" xfId="5139" xr:uid="{00000000-0005-0000-0000-00007B700000}"/>
    <cellStyle name="Normal 2 7 4 2 2 2 2 2" xfId="13285" xr:uid="{00000000-0005-0000-0000-00007C700000}"/>
    <cellStyle name="Normal 2 7 4 2 2 2 2 2 2" xfId="29581" xr:uid="{00000000-0005-0000-0000-00007D700000}"/>
    <cellStyle name="Normal 2 7 4 2 2 2 2 3" xfId="21435" xr:uid="{00000000-0005-0000-0000-00007E700000}"/>
    <cellStyle name="Normal 2 7 4 2 2 2 3" xfId="7964" xr:uid="{00000000-0005-0000-0000-00007F700000}"/>
    <cellStyle name="Normal 2 7 4 2 2 2 3 2" xfId="16110" xr:uid="{00000000-0005-0000-0000-000080700000}"/>
    <cellStyle name="Normal 2 7 4 2 2 2 3 2 2" xfId="32406" xr:uid="{00000000-0005-0000-0000-000081700000}"/>
    <cellStyle name="Normal 2 7 4 2 2 2 3 3" xfId="24260" xr:uid="{00000000-0005-0000-0000-000082700000}"/>
    <cellStyle name="Normal 2 7 4 2 2 2 4" xfId="10811" xr:uid="{00000000-0005-0000-0000-000083700000}"/>
    <cellStyle name="Normal 2 7 4 2 2 2 4 2" xfId="27107" xr:uid="{00000000-0005-0000-0000-000084700000}"/>
    <cellStyle name="Normal 2 7 4 2 2 2 5" xfId="18961" xr:uid="{00000000-0005-0000-0000-000085700000}"/>
    <cellStyle name="Normal 2 7 4 2 2 3" xfId="3921" xr:uid="{00000000-0005-0000-0000-000086700000}"/>
    <cellStyle name="Normal 2 7 4 2 2 3 2" xfId="12067" xr:uid="{00000000-0005-0000-0000-000087700000}"/>
    <cellStyle name="Normal 2 7 4 2 2 3 2 2" xfId="28363" xr:uid="{00000000-0005-0000-0000-000088700000}"/>
    <cellStyle name="Normal 2 7 4 2 2 3 3" xfId="20217" xr:uid="{00000000-0005-0000-0000-000089700000}"/>
    <cellStyle name="Normal 2 7 4 2 2 4" xfId="6554" xr:uid="{00000000-0005-0000-0000-00008A700000}"/>
    <cellStyle name="Normal 2 7 4 2 2 4 2" xfId="14700" xr:uid="{00000000-0005-0000-0000-00008B700000}"/>
    <cellStyle name="Normal 2 7 4 2 2 4 2 2" xfId="30996" xr:uid="{00000000-0005-0000-0000-00008C700000}"/>
    <cellStyle name="Normal 2 7 4 2 2 4 3" xfId="22850" xr:uid="{00000000-0005-0000-0000-00008D700000}"/>
    <cellStyle name="Normal 2 7 4 2 2 5" xfId="9401" xr:uid="{00000000-0005-0000-0000-00008E700000}"/>
    <cellStyle name="Normal 2 7 4 2 2 5 2" xfId="25697" xr:uid="{00000000-0005-0000-0000-00008F700000}"/>
    <cellStyle name="Normal 2 7 4 2 2 6" xfId="17551" xr:uid="{00000000-0005-0000-0000-000090700000}"/>
    <cellStyle name="Normal 2 7 4 2 3" xfId="1960" xr:uid="{00000000-0005-0000-0000-000091700000}"/>
    <cellStyle name="Normal 2 7 4 2 3 2" xfId="4530" xr:uid="{00000000-0005-0000-0000-000092700000}"/>
    <cellStyle name="Normal 2 7 4 2 3 2 2" xfId="12676" xr:uid="{00000000-0005-0000-0000-000093700000}"/>
    <cellStyle name="Normal 2 7 4 2 3 2 2 2" xfId="28972" xr:uid="{00000000-0005-0000-0000-000094700000}"/>
    <cellStyle name="Normal 2 7 4 2 3 2 3" xfId="20826" xr:uid="{00000000-0005-0000-0000-000095700000}"/>
    <cellStyle name="Normal 2 7 4 2 3 3" xfId="7259" xr:uid="{00000000-0005-0000-0000-000096700000}"/>
    <cellStyle name="Normal 2 7 4 2 3 3 2" xfId="15405" xr:uid="{00000000-0005-0000-0000-000097700000}"/>
    <cellStyle name="Normal 2 7 4 2 3 3 2 2" xfId="31701" xr:uid="{00000000-0005-0000-0000-000098700000}"/>
    <cellStyle name="Normal 2 7 4 2 3 3 3" xfId="23555" xr:uid="{00000000-0005-0000-0000-000099700000}"/>
    <cellStyle name="Normal 2 7 4 2 3 4" xfId="10106" xr:uid="{00000000-0005-0000-0000-00009A700000}"/>
    <cellStyle name="Normal 2 7 4 2 3 4 2" xfId="26402" xr:uid="{00000000-0005-0000-0000-00009B700000}"/>
    <cellStyle name="Normal 2 7 4 2 3 5" xfId="18256" xr:uid="{00000000-0005-0000-0000-00009C700000}"/>
    <cellStyle name="Normal 2 7 4 2 4" xfId="3312" xr:uid="{00000000-0005-0000-0000-00009D700000}"/>
    <cellStyle name="Normal 2 7 4 2 4 2" xfId="11458" xr:uid="{00000000-0005-0000-0000-00009E700000}"/>
    <cellStyle name="Normal 2 7 4 2 4 2 2" xfId="27754" xr:uid="{00000000-0005-0000-0000-00009F700000}"/>
    <cellStyle name="Normal 2 7 4 2 4 3" xfId="19608" xr:uid="{00000000-0005-0000-0000-0000A0700000}"/>
    <cellStyle name="Normal 2 7 4 2 5" xfId="5849" xr:uid="{00000000-0005-0000-0000-0000A1700000}"/>
    <cellStyle name="Normal 2 7 4 2 5 2" xfId="13995" xr:uid="{00000000-0005-0000-0000-0000A2700000}"/>
    <cellStyle name="Normal 2 7 4 2 5 2 2" xfId="30291" xr:uid="{00000000-0005-0000-0000-0000A3700000}"/>
    <cellStyle name="Normal 2 7 4 2 5 3" xfId="22145" xr:uid="{00000000-0005-0000-0000-0000A4700000}"/>
    <cellStyle name="Normal 2 7 4 2 6" xfId="8696" xr:uid="{00000000-0005-0000-0000-0000A5700000}"/>
    <cellStyle name="Normal 2 7 4 2 6 2" xfId="24992" xr:uid="{00000000-0005-0000-0000-0000A6700000}"/>
    <cellStyle name="Normal 2 7 4 2 7" xfId="16846" xr:uid="{00000000-0005-0000-0000-0000A7700000}"/>
    <cellStyle name="Normal 2 7 4 3" xfId="911" xr:uid="{00000000-0005-0000-0000-0000A8700000}"/>
    <cellStyle name="Normal 2 7 4 3 2" xfId="2321" xr:uid="{00000000-0005-0000-0000-0000A9700000}"/>
    <cellStyle name="Normal 2 7 4 3 2 2" xfId="4843" xr:uid="{00000000-0005-0000-0000-0000AA700000}"/>
    <cellStyle name="Normal 2 7 4 3 2 2 2" xfId="12989" xr:uid="{00000000-0005-0000-0000-0000AB700000}"/>
    <cellStyle name="Normal 2 7 4 3 2 2 2 2" xfId="29285" xr:uid="{00000000-0005-0000-0000-0000AC700000}"/>
    <cellStyle name="Normal 2 7 4 3 2 2 3" xfId="21139" xr:uid="{00000000-0005-0000-0000-0000AD700000}"/>
    <cellStyle name="Normal 2 7 4 3 2 3" xfId="7620" xr:uid="{00000000-0005-0000-0000-0000AE700000}"/>
    <cellStyle name="Normal 2 7 4 3 2 3 2" xfId="15766" xr:uid="{00000000-0005-0000-0000-0000AF700000}"/>
    <cellStyle name="Normal 2 7 4 3 2 3 2 2" xfId="32062" xr:uid="{00000000-0005-0000-0000-0000B0700000}"/>
    <cellStyle name="Normal 2 7 4 3 2 3 3" xfId="23916" xr:uid="{00000000-0005-0000-0000-0000B1700000}"/>
    <cellStyle name="Normal 2 7 4 3 2 4" xfId="10467" xr:uid="{00000000-0005-0000-0000-0000B2700000}"/>
    <cellStyle name="Normal 2 7 4 3 2 4 2" xfId="26763" xr:uid="{00000000-0005-0000-0000-0000B3700000}"/>
    <cellStyle name="Normal 2 7 4 3 2 5" xfId="18617" xr:uid="{00000000-0005-0000-0000-0000B4700000}"/>
    <cellStyle name="Normal 2 7 4 3 3" xfId="3625" xr:uid="{00000000-0005-0000-0000-0000B5700000}"/>
    <cellStyle name="Normal 2 7 4 3 3 2" xfId="11771" xr:uid="{00000000-0005-0000-0000-0000B6700000}"/>
    <cellStyle name="Normal 2 7 4 3 3 2 2" xfId="28067" xr:uid="{00000000-0005-0000-0000-0000B7700000}"/>
    <cellStyle name="Normal 2 7 4 3 3 3" xfId="19921" xr:uid="{00000000-0005-0000-0000-0000B8700000}"/>
    <cellStyle name="Normal 2 7 4 3 4" xfId="6210" xr:uid="{00000000-0005-0000-0000-0000B9700000}"/>
    <cellStyle name="Normal 2 7 4 3 4 2" xfId="14356" xr:uid="{00000000-0005-0000-0000-0000BA700000}"/>
    <cellStyle name="Normal 2 7 4 3 4 2 2" xfId="30652" xr:uid="{00000000-0005-0000-0000-0000BB700000}"/>
    <cellStyle name="Normal 2 7 4 3 4 3" xfId="22506" xr:uid="{00000000-0005-0000-0000-0000BC700000}"/>
    <cellStyle name="Normal 2 7 4 3 5" xfId="9057" xr:uid="{00000000-0005-0000-0000-0000BD700000}"/>
    <cellStyle name="Normal 2 7 4 3 5 2" xfId="25353" xr:uid="{00000000-0005-0000-0000-0000BE700000}"/>
    <cellStyle name="Normal 2 7 4 3 6" xfId="17207" xr:uid="{00000000-0005-0000-0000-0000BF700000}"/>
    <cellStyle name="Normal 2 7 4 4" xfId="1616" xr:uid="{00000000-0005-0000-0000-0000C0700000}"/>
    <cellStyle name="Normal 2 7 4 4 2" xfId="4234" xr:uid="{00000000-0005-0000-0000-0000C1700000}"/>
    <cellStyle name="Normal 2 7 4 4 2 2" xfId="12380" xr:uid="{00000000-0005-0000-0000-0000C2700000}"/>
    <cellStyle name="Normal 2 7 4 4 2 2 2" xfId="28676" xr:uid="{00000000-0005-0000-0000-0000C3700000}"/>
    <cellStyle name="Normal 2 7 4 4 2 3" xfId="20530" xr:uid="{00000000-0005-0000-0000-0000C4700000}"/>
    <cellStyle name="Normal 2 7 4 4 3" xfId="6915" xr:uid="{00000000-0005-0000-0000-0000C5700000}"/>
    <cellStyle name="Normal 2 7 4 4 3 2" xfId="15061" xr:uid="{00000000-0005-0000-0000-0000C6700000}"/>
    <cellStyle name="Normal 2 7 4 4 3 2 2" xfId="31357" xr:uid="{00000000-0005-0000-0000-0000C7700000}"/>
    <cellStyle name="Normal 2 7 4 4 3 3" xfId="23211" xr:uid="{00000000-0005-0000-0000-0000C8700000}"/>
    <cellStyle name="Normal 2 7 4 4 4" xfId="9762" xr:uid="{00000000-0005-0000-0000-0000C9700000}"/>
    <cellStyle name="Normal 2 7 4 4 4 2" xfId="26058" xr:uid="{00000000-0005-0000-0000-0000CA700000}"/>
    <cellStyle name="Normal 2 7 4 4 5" xfId="17912" xr:uid="{00000000-0005-0000-0000-0000CB700000}"/>
    <cellStyle name="Normal 2 7 4 5" xfId="3016" xr:uid="{00000000-0005-0000-0000-0000CC700000}"/>
    <cellStyle name="Normal 2 7 4 5 2" xfId="11162" xr:uid="{00000000-0005-0000-0000-0000CD700000}"/>
    <cellStyle name="Normal 2 7 4 5 2 2" xfId="27458" xr:uid="{00000000-0005-0000-0000-0000CE700000}"/>
    <cellStyle name="Normal 2 7 4 5 3" xfId="19312" xr:uid="{00000000-0005-0000-0000-0000CF700000}"/>
    <cellStyle name="Normal 2 7 4 6" xfId="5505" xr:uid="{00000000-0005-0000-0000-0000D0700000}"/>
    <cellStyle name="Normal 2 7 4 6 2" xfId="13651" xr:uid="{00000000-0005-0000-0000-0000D1700000}"/>
    <cellStyle name="Normal 2 7 4 6 2 2" xfId="29947" xr:uid="{00000000-0005-0000-0000-0000D2700000}"/>
    <cellStyle name="Normal 2 7 4 6 3" xfId="21801" xr:uid="{00000000-0005-0000-0000-0000D3700000}"/>
    <cellStyle name="Normal 2 7 4 7" xfId="8352" xr:uid="{00000000-0005-0000-0000-0000D4700000}"/>
    <cellStyle name="Normal 2 7 4 7 2" xfId="24648" xr:uid="{00000000-0005-0000-0000-0000D5700000}"/>
    <cellStyle name="Normal 2 7 4 8" xfId="16502" xr:uid="{00000000-0005-0000-0000-0000D6700000}"/>
    <cellStyle name="Normal 2 7 5" xfId="283" xr:uid="{00000000-0005-0000-0000-0000D7700000}"/>
    <cellStyle name="Normal 2 7 5 2" xfId="627" xr:uid="{00000000-0005-0000-0000-0000D8700000}"/>
    <cellStyle name="Normal 2 7 5 2 2" xfId="1333" xr:uid="{00000000-0005-0000-0000-0000D9700000}"/>
    <cellStyle name="Normal 2 7 5 2 2 2" xfId="2743" xr:uid="{00000000-0005-0000-0000-0000DA700000}"/>
    <cellStyle name="Normal 2 7 5 2 2 2 2" xfId="5213" xr:uid="{00000000-0005-0000-0000-0000DB700000}"/>
    <cellStyle name="Normal 2 7 5 2 2 2 2 2" xfId="13359" xr:uid="{00000000-0005-0000-0000-0000DC700000}"/>
    <cellStyle name="Normal 2 7 5 2 2 2 2 2 2" xfId="29655" xr:uid="{00000000-0005-0000-0000-0000DD700000}"/>
    <cellStyle name="Normal 2 7 5 2 2 2 2 3" xfId="21509" xr:uid="{00000000-0005-0000-0000-0000DE700000}"/>
    <cellStyle name="Normal 2 7 5 2 2 2 3" xfId="8042" xr:uid="{00000000-0005-0000-0000-0000DF700000}"/>
    <cellStyle name="Normal 2 7 5 2 2 2 3 2" xfId="16188" xr:uid="{00000000-0005-0000-0000-0000E0700000}"/>
    <cellStyle name="Normal 2 7 5 2 2 2 3 2 2" xfId="32484" xr:uid="{00000000-0005-0000-0000-0000E1700000}"/>
    <cellStyle name="Normal 2 7 5 2 2 2 3 3" xfId="24338" xr:uid="{00000000-0005-0000-0000-0000E2700000}"/>
    <cellStyle name="Normal 2 7 5 2 2 2 4" xfId="10889" xr:uid="{00000000-0005-0000-0000-0000E3700000}"/>
    <cellStyle name="Normal 2 7 5 2 2 2 4 2" xfId="27185" xr:uid="{00000000-0005-0000-0000-0000E4700000}"/>
    <cellStyle name="Normal 2 7 5 2 2 2 5" xfId="19039" xr:uid="{00000000-0005-0000-0000-0000E5700000}"/>
    <cellStyle name="Normal 2 7 5 2 2 3" xfId="3995" xr:uid="{00000000-0005-0000-0000-0000E6700000}"/>
    <cellStyle name="Normal 2 7 5 2 2 3 2" xfId="12141" xr:uid="{00000000-0005-0000-0000-0000E7700000}"/>
    <cellStyle name="Normal 2 7 5 2 2 3 2 2" xfId="28437" xr:uid="{00000000-0005-0000-0000-0000E8700000}"/>
    <cellStyle name="Normal 2 7 5 2 2 3 3" xfId="20291" xr:uid="{00000000-0005-0000-0000-0000E9700000}"/>
    <cellStyle name="Normal 2 7 5 2 2 4" xfId="6632" xr:uid="{00000000-0005-0000-0000-0000EA700000}"/>
    <cellStyle name="Normal 2 7 5 2 2 4 2" xfId="14778" xr:uid="{00000000-0005-0000-0000-0000EB700000}"/>
    <cellStyle name="Normal 2 7 5 2 2 4 2 2" xfId="31074" xr:uid="{00000000-0005-0000-0000-0000EC700000}"/>
    <cellStyle name="Normal 2 7 5 2 2 4 3" xfId="22928" xr:uid="{00000000-0005-0000-0000-0000ED700000}"/>
    <cellStyle name="Normal 2 7 5 2 2 5" xfId="9479" xr:uid="{00000000-0005-0000-0000-0000EE700000}"/>
    <cellStyle name="Normal 2 7 5 2 2 5 2" xfId="25775" xr:uid="{00000000-0005-0000-0000-0000EF700000}"/>
    <cellStyle name="Normal 2 7 5 2 2 6" xfId="17629" xr:uid="{00000000-0005-0000-0000-0000F0700000}"/>
    <cellStyle name="Normal 2 7 5 2 3" xfId="2038" xr:uid="{00000000-0005-0000-0000-0000F1700000}"/>
    <cellStyle name="Normal 2 7 5 2 3 2" xfId="4604" xr:uid="{00000000-0005-0000-0000-0000F2700000}"/>
    <cellStyle name="Normal 2 7 5 2 3 2 2" xfId="12750" xr:uid="{00000000-0005-0000-0000-0000F3700000}"/>
    <cellStyle name="Normal 2 7 5 2 3 2 2 2" xfId="29046" xr:uid="{00000000-0005-0000-0000-0000F4700000}"/>
    <cellStyle name="Normal 2 7 5 2 3 2 3" xfId="20900" xr:uid="{00000000-0005-0000-0000-0000F5700000}"/>
    <cellStyle name="Normal 2 7 5 2 3 3" xfId="7337" xr:uid="{00000000-0005-0000-0000-0000F6700000}"/>
    <cellStyle name="Normal 2 7 5 2 3 3 2" xfId="15483" xr:uid="{00000000-0005-0000-0000-0000F7700000}"/>
    <cellStyle name="Normal 2 7 5 2 3 3 2 2" xfId="31779" xr:uid="{00000000-0005-0000-0000-0000F8700000}"/>
    <cellStyle name="Normal 2 7 5 2 3 3 3" xfId="23633" xr:uid="{00000000-0005-0000-0000-0000F9700000}"/>
    <cellStyle name="Normal 2 7 5 2 3 4" xfId="10184" xr:uid="{00000000-0005-0000-0000-0000FA700000}"/>
    <cellStyle name="Normal 2 7 5 2 3 4 2" xfId="26480" xr:uid="{00000000-0005-0000-0000-0000FB700000}"/>
    <cellStyle name="Normal 2 7 5 2 3 5" xfId="18334" xr:uid="{00000000-0005-0000-0000-0000FC700000}"/>
    <cellStyle name="Normal 2 7 5 2 4" xfId="3386" xr:uid="{00000000-0005-0000-0000-0000FD700000}"/>
    <cellStyle name="Normal 2 7 5 2 4 2" xfId="11532" xr:uid="{00000000-0005-0000-0000-0000FE700000}"/>
    <cellStyle name="Normal 2 7 5 2 4 2 2" xfId="27828" xr:uid="{00000000-0005-0000-0000-0000FF700000}"/>
    <cellStyle name="Normal 2 7 5 2 4 3" xfId="19682" xr:uid="{00000000-0005-0000-0000-000000710000}"/>
    <cellStyle name="Normal 2 7 5 2 5" xfId="5927" xr:uid="{00000000-0005-0000-0000-000001710000}"/>
    <cellStyle name="Normal 2 7 5 2 5 2" xfId="14073" xr:uid="{00000000-0005-0000-0000-000002710000}"/>
    <cellStyle name="Normal 2 7 5 2 5 2 2" xfId="30369" xr:uid="{00000000-0005-0000-0000-000003710000}"/>
    <cellStyle name="Normal 2 7 5 2 5 3" xfId="22223" xr:uid="{00000000-0005-0000-0000-000004710000}"/>
    <cellStyle name="Normal 2 7 5 2 6" xfId="8774" xr:uid="{00000000-0005-0000-0000-000005710000}"/>
    <cellStyle name="Normal 2 7 5 2 6 2" xfId="25070" xr:uid="{00000000-0005-0000-0000-000006710000}"/>
    <cellStyle name="Normal 2 7 5 2 7" xfId="16924" xr:uid="{00000000-0005-0000-0000-000007710000}"/>
    <cellStyle name="Normal 2 7 5 3" xfId="989" xr:uid="{00000000-0005-0000-0000-000008710000}"/>
    <cellStyle name="Normal 2 7 5 3 2" xfId="2399" xr:uid="{00000000-0005-0000-0000-000009710000}"/>
    <cellStyle name="Normal 2 7 5 3 2 2" xfId="4917" xr:uid="{00000000-0005-0000-0000-00000A710000}"/>
    <cellStyle name="Normal 2 7 5 3 2 2 2" xfId="13063" xr:uid="{00000000-0005-0000-0000-00000B710000}"/>
    <cellStyle name="Normal 2 7 5 3 2 2 2 2" xfId="29359" xr:uid="{00000000-0005-0000-0000-00000C710000}"/>
    <cellStyle name="Normal 2 7 5 3 2 2 3" xfId="21213" xr:uid="{00000000-0005-0000-0000-00000D710000}"/>
    <cellStyle name="Normal 2 7 5 3 2 3" xfId="7698" xr:uid="{00000000-0005-0000-0000-00000E710000}"/>
    <cellStyle name="Normal 2 7 5 3 2 3 2" xfId="15844" xr:uid="{00000000-0005-0000-0000-00000F710000}"/>
    <cellStyle name="Normal 2 7 5 3 2 3 2 2" xfId="32140" xr:uid="{00000000-0005-0000-0000-000010710000}"/>
    <cellStyle name="Normal 2 7 5 3 2 3 3" xfId="23994" xr:uid="{00000000-0005-0000-0000-000011710000}"/>
    <cellStyle name="Normal 2 7 5 3 2 4" xfId="10545" xr:uid="{00000000-0005-0000-0000-000012710000}"/>
    <cellStyle name="Normal 2 7 5 3 2 4 2" xfId="26841" xr:uid="{00000000-0005-0000-0000-000013710000}"/>
    <cellStyle name="Normal 2 7 5 3 2 5" xfId="18695" xr:uid="{00000000-0005-0000-0000-000014710000}"/>
    <cellStyle name="Normal 2 7 5 3 3" xfId="3699" xr:uid="{00000000-0005-0000-0000-000015710000}"/>
    <cellStyle name="Normal 2 7 5 3 3 2" xfId="11845" xr:uid="{00000000-0005-0000-0000-000016710000}"/>
    <cellStyle name="Normal 2 7 5 3 3 2 2" xfId="28141" xr:uid="{00000000-0005-0000-0000-000017710000}"/>
    <cellStyle name="Normal 2 7 5 3 3 3" xfId="19995" xr:uid="{00000000-0005-0000-0000-000018710000}"/>
    <cellStyle name="Normal 2 7 5 3 4" xfId="6288" xr:uid="{00000000-0005-0000-0000-000019710000}"/>
    <cellStyle name="Normal 2 7 5 3 4 2" xfId="14434" xr:uid="{00000000-0005-0000-0000-00001A710000}"/>
    <cellStyle name="Normal 2 7 5 3 4 2 2" xfId="30730" xr:uid="{00000000-0005-0000-0000-00001B710000}"/>
    <cellStyle name="Normal 2 7 5 3 4 3" xfId="22584" xr:uid="{00000000-0005-0000-0000-00001C710000}"/>
    <cellStyle name="Normal 2 7 5 3 5" xfId="9135" xr:uid="{00000000-0005-0000-0000-00001D710000}"/>
    <cellStyle name="Normal 2 7 5 3 5 2" xfId="25431" xr:uid="{00000000-0005-0000-0000-00001E710000}"/>
    <cellStyle name="Normal 2 7 5 3 6" xfId="17285" xr:uid="{00000000-0005-0000-0000-00001F710000}"/>
    <cellStyle name="Normal 2 7 5 4" xfId="1694" xr:uid="{00000000-0005-0000-0000-000020710000}"/>
    <cellStyle name="Normal 2 7 5 4 2" xfId="4308" xr:uid="{00000000-0005-0000-0000-000021710000}"/>
    <cellStyle name="Normal 2 7 5 4 2 2" xfId="12454" xr:uid="{00000000-0005-0000-0000-000022710000}"/>
    <cellStyle name="Normal 2 7 5 4 2 2 2" xfId="28750" xr:uid="{00000000-0005-0000-0000-000023710000}"/>
    <cellStyle name="Normal 2 7 5 4 2 3" xfId="20604" xr:uid="{00000000-0005-0000-0000-000024710000}"/>
    <cellStyle name="Normal 2 7 5 4 3" xfId="6993" xr:uid="{00000000-0005-0000-0000-000025710000}"/>
    <cellStyle name="Normal 2 7 5 4 3 2" xfId="15139" xr:uid="{00000000-0005-0000-0000-000026710000}"/>
    <cellStyle name="Normal 2 7 5 4 3 2 2" xfId="31435" xr:uid="{00000000-0005-0000-0000-000027710000}"/>
    <cellStyle name="Normal 2 7 5 4 3 3" xfId="23289" xr:uid="{00000000-0005-0000-0000-000028710000}"/>
    <cellStyle name="Normal 2 7 5 4 4" xfId="9840" xr:uid="{00000000-0005-0000-0000-000029710000}"/>
    <cellStyle name="Normal 2 7 5 4 4 2" xfId="26136" xr:uid="{00000000-0005-0000-0000-00002A710000}"/>
    <cellStyle name="Normal 2 7 5 4 5" xfId="17990" xr:uid="{00000000-0005-0000-0000-00002B710000}"/>
    <cellStyle name="Normal 2 7 5 5" xfId="3090" xr:uid="{00000000-0005-0000-0000-00002C710000}"/>
    <cellStyle name="Normal 2 7 5 5 2" xfId="11236" xr:uid="{00000000-0005-0000-0000-00002D710000}"/>
    <cellStyle name="Normal 2 7 5 5 2 2" xfId="27532" xr:uid="{00000000-0005-0000-0000-00002E710000}"/>
    <cellStyle name="Normal 2 7 5 5 3" xfId="19386" xr:uid="{00000000-0005-0000-0000-00002F710000}"/>
    <cellStyle name="Normal 2 7 5 6" xfId="5583" xr:uid="{00000000-0005-0000-0000-000030710000}"/>
    <cellStyle name="Normal 2 7 5 6 2" xfId="13729" xr:uid="{00000000-0005-0000-0000-000031710000}"/>
    <cellStyle name="Normal 2 7 5 6 2 2" xfId="30025" xr:uid="{00000000-0005-0000-0000-000032710000}"/>
    <cellStyle name="Normal 2 7 5 6 3" xfId="21879" xr:uid="{00000000-0005-0000-0000-000033710000}"/>
    <cellStyle name="Normal 2 7 5 7" xfId="8430" xr:uid="{00000000-0005-0000-0000-000034710000}"/>
    <cellStyle name="Normal 2 7 5 7 2" xfId="24726" xr:uid="{00000000-0005-0000-0000-000035710000}"/>
    <cellStyle name="Normal 2 7 5 8" xfId="16580" xr:uid="{00000000-0005-0000-0000-000036710000}"/>
    <cellStyle name="Normal 2 7 6" xfId="373" xr:uid="{00000000-0005-0000-0000-000037710000}"/>
    <cellStyle name="Normal 2 7 6 2" xfId="1079" xr:uid="{00000000-0005-0000-0000-000038710000}"/>
    <cellStyle name="Normal 2 7 6 2 2" xfId="2489" xr:uid="{00000000-0005-0000-0000-000039710000}"/>
    <cellStyle name="Normal 2 7 6 2 2 2" xfId="4991" xr:uid="{00000000-0005-0000-0000-00003A710000}"/>
    <cellStyle name="Normal 2 7 6 2 2 2 2" xfId="13137" xr:uid="{00000000-0005-0000-0000-00003B710000}"/>
    <cellStyle name="Normal 2 7 6 2 2 2 2 2" xfId="29433" xr:uid="{00000000-0005-0000-0000-00003C710000}"/>
    <cellStyle name="Normal 2 7 6 2 2 2 3" xfId="21287" xr:uid="{00000000-0005-0000-0000-00003D710000}"/>
    <cellStyle name="Normal 2 7 6 2 2 3" xfId="7788" xr:uid="{00000000-0005-0000-0000-00003E710000}"/>
    <cellStyle name="Normal 2 7 6 2 2 3 2" xfId="15934" xr:uid="{00000000-0005-0000-0000-00003F710000}"/>
    <cellStyle name="Normal 2 7 6 2 2 3 2 2" xfId="32230" xr:uid="{00000000-0005-0000-0000-000040710000}"/>
    <cellStyle name="Normal 2 7 6 2 2 3 3" xfId="24084" xr:uid="{00000000-0005-0000-0000-000041710000}"/>
    <cellStyle name="Normal 2 7 6 2 2 4" xfId="10635" xr:uid="{00000000-0005-0000-0000-000042710000}"/>
    <cellStyle name="Normal 2 7 6 2 2 4 2" xfId="26931" xr:uid="{00000000-0005-0000-0000-000043710000}"/>
    <cellStyle name="Normal 2 7 6 2 2 5" xfId="18785" xr:uid="{00000000-0005-0000-0000-000044710000}"/>
    <cellStyle name="Normal 2 7 6 2 3" xfId="3773" xr:uid="{00000000-0005-0000-0000-000045710000}"/>
    <cellStyle name="Normal 2 7 6 2 3 2" xfId="11919" xr:uid="{00000000-0005-0000-0000-000046710000}"/>
    <cellStyle name="Normal 2 7 6 2 3 2 2" xfId="28215" xr:uid="{00000000-0005-0000-0000-000047710000}"/>
    <cellStyle name="Normal 2 7 6 2 3 3" xfId="20069" xr:uid="{00000000-0005-0000-0000-000048710000}"/>
    <cellStyle name="Normal 2 7 6 2 4" xfId="6378" xr:uid="{00000000-0005-0000-0000-000049710000}"/>
    <cellStyle name="Normal 2 7 6 2 4 2" xfId="14524" xr:uid="{00000000-0005-0000-0000-00004A710000}"/>
    <cellStyle name="Normal 2 7 6 2 4 2 2" xfId="30820" xr:uid="{00000000-0005-0000-0000-00004B710000}"/>
    <cellStyle name="Normal 2 7 6 2 4 3" xfId="22674" xr:uid="{00000000-0005-0000-0000-00004C710000}"/>
    <cellStyle name="Normal 2 7 6 2 5" xfId="9225" xr:uid="{00000000-0005-0000-0000-00004D710000}"/>
    <cellStyle name="Normal 2 7 6 2 5 2" xfId="25521" xr:uid="{00000000-0005-0000-0000-00004E710000}"/>
    <cellStyle name="Normal 2 7 6 2 6" xfId="17375" xr:uid="{00000000-0005-0000-0000-00004F710000}"/>
    <cellStyle name="Normal 2 7 6 3" xfId="1784" xr:uid="{00000000-0005-0000-0000-000050710000}"/>
    <cellStyle name="Normal 2 7 6 3 2" xfId="4382" xr:uid="{00000000-0005-0000-0000-000051710000}"/>
    <cellStyle name="Normal 2 7 6 3 2 2" xfId="12528" xr:uid="{00000000-0005-0000-0000-000052710000}"/>
    <cellStyle name="Normal 2 7 6 3 2 2 2" xfId="28824" xr:uid="{00000000-0005-0000-0000-000053710000}"/>
    <cellStyle name="Normal 2 7 6 3 2 3" xfId="20678" xr:uid="{00000000-0005-0000-0000-000054710000}"/>
    <cellStyle name="Normal 2 7 6 3 3" xfId="7083" xr:uid="{00000000-0005-0000-0000-000055710000}"/>
    <cellStyle name="Normal 2 7 6 3 3 2" xfId="15229" xr:uid="{00000000-0005-0000-0000-000056710000}"/>
    <cellStyle name="Normal 2 7 6 3 3 2 2" xfId="31525" xr:uid="{00000000-0005-0000-0000-000057710000}"/>
    <cellStyle name="Normal 2 7 6 3 3 3" xfId="23379" xr:uid="{00000000-0005-0000-0000-000058710000}"/>
    <cellStyle name="Normal 2 7 6 3 4" xfId="9930" xr:uid="{00000000-0005-0000-0000-000059710000}"/>
    <cellStyle name="Normal 2 7 6 3 4 2" xfId="26226" xr:uid="{00000000-0005-0000-0000-00005A710000}"/>
    <cellStyle name="Normal 2 7 6 3 5" xfId="18080" xr:uid="{00000000-0005-0000-0000-00005B710000}"/>
    <cellStyle name="Normal 2 7 6 4" xfId="3164" xr:uid="{00000000-0005-0000-0000-00005C710000}"/>
    <cellStyle name="Normal 2 7 6 4 2" xfId="11310" xr:uid="{00000000-0005-0000-0000-00005D710000}"/>
    <cellStyle name="Normal 2 7 6 4 2 2" xfId="27606" xr:uid="{00000000-0005-0000-0000-00005E710000}"/>
    <cellStyle name="Normal 2 7 6 4 3" xfId="19460" xr:uid="{00000000-0005-0000-0000-00005F710000}"/>
    <cellStyle name="Normal 2 7 6 5" xfId="5673" xr:uid="{00000000-0005-0000-0000-000060710000}"/>
    <cellStyle name="Normal 2 7 6 5 2" xfId="13819" xr:uid="{00000000-0005-0000-0000-000061710000}"/>
    <cellStyle name="Normal 2 7 6 5 2 2" xfId="30115" xr:uid="{00000000-0005-0000-0000-000062710000}"/>
    <cellStyle name="Normal 2 7 6 5 3" xfId="21969" xr:uid="{00000000-0005-0000-0000-000063710000}"/>
    <cellStyle name="Normal 2 7 6 6" xfId="8520" xr:uid="{00000000-0005-0000-0000-000064710000}"/>
    <cellStyle name="Normal 2 7 6 6 2" xfId="24816" xr:uid="{00000000-0005-0000-0000-000065710000}"/>
    <cellStyle name="Normal 2 7 6 7" xfId="16670" xr:uid="{00000000-0005-0000-0000-000066710000}"/>
    <cellStyle name="Normal 2 7 7" xfId="735" xr:uid="{00000000-0005-0000-0000-000067710000}"/>
    <cellStyle name="Normal 2 7 7 2" xfId="2145" xr:uid="{00000000-0005-0000-0000-000068710000}"/>
    <cellStyle name="Normal 2 7 7 2 2" xfId="4695" xr:uid="{00000000-0005-0000-0000-000069710000}"/>
    <cellStyle name="Normal 2 7 7 2 2 2" xfId="12841" xr:uid="{00000000-0005-0000-0000-00006A710000}"/>
    <cellStyle name="Normal 2 7 7 2 2 2 2" xfId="29137" xr:uid="{00000000-0005-0000-0000-00006B710000}"/>
    <cellStyle name="Normal 2 7 7 2 2 3" xfId="20991" xr:uid="{00000000-0005-0000-0000-00006C710000}"/>
    <cellStyle name="Normal 2 7 7 2 3" xfId="7444" xr:uid="{00000000-0005-0000-0000-00006D710000}"/>
    <cellStyle name="Normal 2 7 7 2 3 2" xfId="15590" xr:uid="{00000000-0005-0000-0000-00006E710000}"/>
    <cellStyle name="Normal 2 7 7 2 3 2 2" xfId="31886" xr:uid="{00000000-0005-0000-0000-00006F710000}"/>
    <cellStyle name="Normal 2 7 7 2 3 3" xfId="23740" xr:uid="{00000000-0005-0000-0000-000070710000}"/>
    <cellStyle name="Normal 2 7 7 2 4" xfId="10291" xr:uid="{00000000-0005-0000-0000-000071710000}"/>
    <cellStyle name="Normal 2 7 7 2 4 2" xfId="26587" xr:uid="{00000000-0005-0000-0000-000072710000}"/>
    <cellStyle name="Normal 2 7 7 2 5" xfId="18441" xr:uid="{00000000-0005-0000-0000-000073710000}"/>
    <cellStyle name="Normal 2 7 7 3" xfId="3477" xr:uid="{00000000-0005-0000-0000-000074710000}"/>
    <cellStyle name="Normal 2 7 7 3 2" xfId="11623" xr:uid="{00000000-0005-0000-0000-000075710000}"/>
    <cellStyle name="Normal 2 7 7 3 2 2" xfId="27919" xr:uid="{00000000-0005-0000-0000-000076710000}"/>
    <cellStyle name="Normal 2 7 7 3 3" xfId="19773" xr:uid="{00000000-0005-0000-0000-000077710000}"/>
    <cellStyle name="Normal 2 7 7 4" xfId="6034" xr:uid="{00000000-0005-0000-0000-000078710000}"/>
    <cellStyle name="Normal 2 7 7 4 2" xfId="14180" xr:uid="{00000000-0005-0000-0000-000079710000}"/>
    <cellStyle name="Normal 2 7 7 4 2 2" xfId="30476" xr:uid="{00000000-0005-0000-0000-00007A710000}"/>
    <cellStyle name="Normal 2 7 7 4 3" xfId="22330" xr:uid="{00000000-0005-0000-0000-00007B710000}"/>
    <cellStyle name="Normal 2 7 7 5" xfId="8881" xr:uid="{00000000-0005-0000-0000-00007C710000}"/>
    <cellStyle name="Normal 2 7 7 5 2" xfId="25177" xr:uid="{00000000-0005-0000-0000-00007D710000}"/>
    <cellStyle name="Normal 2 7 7 6" xfId="17031" xr:uid="{00000000-0005-0000-0000-00007E710000}"/>
    <cellStyle name="Normal 2 7 8" xfId="1440" xr:uid="{00000000-0005-0000-0000-00007F710000}"/>
    <cellStyle name="Normal 2 7 8 2" xfId="4086" xr:uid="{00000000-0005-0000-0000-000080710000}"/>
    <cellStyle name="Normal 2 7 8 2 2" xfId="12232" xr:uid="{00000000-0005-0000-0000-000081710000}"/>
    <cellStyle name="Normal 2 7 8 2 2 2" xfId="28528" xr:uid="{00000000-0005-0000-0000-000082710000}"/>
    <cellStyle name="Normal 2 7 8 2 3" xfId="20382" xr:uid="{00000000-0005-0000-0000-000083710000}"/>
    <cellStyle name="Normal 2 7 8 3" xfId="6739" xr:uid="{00000000-0005-0000-0000-000084710000}"/>
    <cellStyle name="Normal 2 7 8 3 2" xfId="14885" xr:uid="{00000000-0005-0000-0000-000085710000}"/>
    <cellStyle name="Normal 2 7 8 3 2 2" xfId="31181" xr:uid="{00000000-0005-0000-0000-000086710000}"/>
    <cellStyle name="Normal 2 7 8 3 3" xfId="23035" xr:uid="{00000000-0005-0000-0000-000087710000}"/>
    <cellStyle name="Normal 2 7 8 4" xfId="9586" xr:uid="{00000000-0005-0000-0000-000088710000}"/>
    <cellStyle name="Normal 2 7 8 4 2" xfId="25882" xr:uid="{00000000-0005-0000-0000-000089710000}"/>
    <cellStyle name="Normal 2 7 8 5" xfId="17736" xr:uid="{00000000-0005-0000-0000-00008A710000}"/>
    <cellStyle name="Normal 2 7 9" xfId="2868" xr:uid="{00000000-0005-0000-0000-00008B710000}"/>
    <cellStyle name="Normal 2 7 9 2" xfId="11014" xr:uid="{00000000-0005-0000-0000-00008C710000}"/>
    <cellStyle name="Normal 2 7 9 2 2" xfId="27310" xr:uid="{00000000-0005-0000-0000-00008D710000}"/>
    <cellStyle name="Normal 2 7 9 3" xfId="19164" xr:uid="{00000000-0005-0000-0000-00008E710000}"/>
    <cellStyle name="Normal 2 8" xfId="51" xr:uid="{00000000-0005-0000-0000-00008F710000}"/>
    <cellStyle name="Normal 2 8 10" xfId="8198" xr:uid="{00000000-0005-0000-0000-000090710000}"/>
    <cellStyle name="Normal 2 8 10 2" xfId="24494" xr:uid="{00000000-0005-0000-0000-000091710000}"/>
    <cellStyle name="Normal 2 8 11" xfId="16348" xr:uid="{00000000-0005-0000-0000-000092710000}"/>
    <cellStyle name="Normal 2 8 2" xfId="141" xr:uid="{00000000-0005-0000-0000-000093710000}"/>
    <cellStyle name="Normal 2 8 2 2" xfId="485" xr:uid="{00000000-0005-0000-0000-000094710000}"/>
    <cellStyle name="Normal 2 8 2 2 2" xfId="1191" xr:uid="{00000000-0005-0000-0000-000095710000}"/>
    <cellStyle name="Normal 2 8 2 2 2 2" xfId="2601" xr:uid="{00000000-0005-0000-0000-000096710000}"/>
    <cellStyle name="Normal 2 8 2 2 2 2 2" xfId="5083" xr:uid="{00000000-0005-0000-0000-000097710000}"/>
    <cellStyle name="Normal 2 8 2 2 2 2 2 2" xfId="13229" xr:uid="{00000000-0005-0000-0000-000098710000}"/>
    <cellStyle name="Normal 2 8 2 2 2 2 2 2 2" xfId="29525" xr:uid="{00000000-0005-0000-0000-000099710000}"/>
    <cellStyle name="Normal 2 8 2 2 2 2 2 3" xfId="21379" xr:uid="{00000000-0005-0000-0000-00009A710000}"/>
    <cellStyle name="Normal 2 8 2 2 2 2 3" xfId="7900" xr:uid="{00000000-0005-0000-0000-00009B710000}"/>
    <cellStyle name="Normal 2 8 2 2 2 2 3 2" xfId="16046" xr:uid="{00000000-0005-0000-0000-00009C710000}"/>
    <cellStyle name="Normal 2 8 2 2 2 2 3 2 2" xfId="32342" xr:uid="{00000000-0005-0000-0000-00009D710000}"/>
    <cellStyle name="Normal 2 8 2 2 2 2 3 3" xfId="24196" xr:uid="{00000000-0005-0000-0000-00009E710000}"/>
    <cellStyle name="Normal 2 8 2 2 2 2 4" xfId="10747" xr:uid="{00000000-0005-0000-0000-00009F710000}"/>
    <cellStyle name="Normal 2 8 2 2 2 2 4 2" xfId="27043" xr:uid="{00000000-0005-0000-0000-0000A0710000}"/>
    <cellStyle name="Normal 2 8 2 2 2 2 5" xfId="18897" xr:uid="{00000000-0005-0000-0000-0000A1710000}"/>
    <cellStyle name="Normal 2 8 2 2 2 3" xfId="3865" xr:uid="{00000000-0005-0000-0000-0000A2710000}"/>
    <cellStyle name="Normal 2 8 2 2 2 3 2" xfId="12011" xr:uid="{00000000-0005-0000-0000-0000A3710000}"/>
    <cellStyle name="Normal 2 8 2 2 2 3 2 2" xfId="28307" xr:uid="{00000000-0005-0000-0000-0000A4710000}"/>
    <cellStyle name="Normal 2 8 2 2 2 3 3" xfId="20161" xr:uid="{00000000-0005-0000-0000-0000A5710000}"/>
    <cellStyle name="Normal 2 8 2 2 2 4" xfId="6490" xr:uid="{00000000-0005-0000-0000-0000A6710000}"/>
    <cellStyle name="Normal 2 8 2 2 2 4 2" xfId="14636" xr:uid="{00000000-0005-0000-0000-0000A7710000}"/>
    <cellStyle name="Normal 2 8 2 2 2 4 2 2" xfId="30932" xr:uid="{00000000-0005-0000-0000-0000A8710000}"/>
    <cellStyle name="Normal 2 8 2 2 2 4 3" xfId="22786" xr:uid="{00000000-0005-0000-0000-0000A9710000}"/>
    <cellStyle name="Normal 2 8 2 2 2 5" xfId="9337" xr:uid="{00000000-0005-0000-0000-0000AA710000}"/>
    <cellStyle name="Normal 2 8 2 2 2 5 2" xfId="25633" xr:uid="{00000000-0005-0000-0000-0000AB710000}"/>
    <cellStyle name="Normal 2 8 2 2 2 6" xfId="17487" xr:uid="{00000000-0005-0000-0000-0000AC710000}"/>
    <cellStyle name="Normal 2 8 2 2 3" xfId="1896" xr:uid="{00000000-0005-0000-0000-0000AD710000}"/>
    <cellStyle name="Normal 2 8 2 2 3 2" xfId="4474" xr:uid="{00000000-0005-0000-0000-0000AE710000}"/>
    <cellStyle name="Normal 2 8 2 2 3 2 2" xfId="12620" xr:uid="{00000000-0005-0000-0000-0000AF710000}"/>
    <cellStyle name="Normal 2 8 2 2 3 2 2 2" xfId="28916" xr:uid="{00000000-0005-0000-0000-0000B0710000}"/>
    <cellStyle name="Normal 2 8 2 2 3 2 3" xfId="20770" xr:uid="{00000000-0005-0000-0000-0000B1710000}"/>
    <cellStyle name="Normal 2 8 2 2 3 3" xfId="7195" xr:uid="{00000000-0005-0000-0000-0000B2710000}"/>
    <cellStyle name="Normal 2 8 2 2 3 3 2" xfId="15341" xr:uid="{00000000-0005-0000-0000-0000B3710000}"/>
    <cellStyle name="Normal 2 8 2 2 3 3 2 2" xfId="31637" xr:uid="{00000000-0005-0000-0000-0000B4710000}"/>
    <cellStyle name="Normal 2 8 2 2 3 3 3" xfId="23491" xr:uid="{00000000-0005-0000-0000-0000B5710000}"/>
    <cellStyle name="Normal 2 8 2 2 3 4" xfId="10042" xr:uid="{00000000-0005-0000-0000-0000B6710000}"/>
    <cellStyle name="Normal 2 8 2 2 3 4 2" xfId="26338" xr:uid="{00000000-0005-0000-0000-0000B7710000}"/>
    <cellStyle name="Normal 2 8 2 2 3 5" xfId="18192" xr:uid="{00000000-0005-0000-0000-0000B8710000}"/>
    <cellStyle name="Normal 2 8 2 2 4" xfId="3256" xr:uid="{00000000-0005-0000-0000-0000B9710000}"/>
    <cellStyle name="Normal 2 8 2 2 4 2" xfId="11402" xr:uid="{00000000-0005-0000-0000-0000BA710000}"/>
    <cellStyle name="Normal 2 8 2 2 4 2 2" xfId="27698" xr:uid="{00000000-0005-0000-0000-0000BB710000}"/>
    <cellStyle name="Normal 2 8 2 2 4 3" xfId="19552" xr:uid="{00000000-0005-0000-0000-0000BC710000}"/>
    <cellStyle name="Normal 2 8 2 2 5" xfId="5785" xr:uid="{00000000-0005-0000-0000-0000BD710000}"/>
    <cellStyle name="Normal 2 8 2 2 5 2" xfId="13931" xr:uid="{00000000-0005-0000-0000-0000BE710000}"/>
    <cellStyle name="Normal 2 8 2 2 5 2 2" xfId="30227" xr:uid="{00000000-0005-0000-0000-0000BF710000}"/>
    <cellStyle name="Normal 2 8 2 2 5 3" xfId="22081" xr:uid="{00000000-0005-0000-0000-0000C0710000}"/>
    <cellStyle name="Normal 2 8 2 2 6" xfId="8632" xr:uid="{00000000-0005-0000-0000-0000C1710000}"/>
    <cellStyle name="Normal 2 8 2 2 6 2" xfId="24928" xr:uid="{00000000-0005-0000-0000-0000C2710000}"/>
    <cellStyle name="Normal 2 8 2 2 7" xfId="16782" xr:uid="{00000000-0005-0000-0000-0000C3710000}"/>
    <cellStyle name="Normal 2 8 2 3" xfId="847" xr:uid="{00000000-0005-0000-0000-0000C4710000}"/>
    <cellStyle name="Normal 2 8 2 3 2" xfId="2257" xr:uid="{00000000-0005-0000-0000-0000C5710000}"/>
    <cellStyle name="Normal 2 8 2 3 2 2" xfId="4787" xr:uid="{00000000-0005-0000-0000-0000C6710000}"/>
    <cellStyle name="Normal 2 8 2 3 2 2 2" xfId="12933" xr:uid="{00000000-0005-0000-0000-0000C7710000}"/>
    <cellStyle name="Normal 2 8 2 3 2 2 2 2" xfId="29229" xr:uid="{00000000-0005-0000-0000-0000C8710000}"/>
    <cellStyle name="Normal 2 8 2 3 2 2 3" xfId="21083" xr:uid="{00000000-0005-0000-0000-0000C9710000}"/>
    <cellStyle name="Normal 2 8 2 3 2 3" xfId="7556" xr:uid="{00000000-0005-0000-0000-0000CA710000}"/>
    <cellStyle name="Normal 2 8 2 3 2 3 2" xfId="15702" xr:uid="{00000000-0005-0000-0000-0000CB710000}"/>
    <cellStyle name="Normal 2 8 2 3 2 3 2 2" xfId="31998" xr:uid="{00000000-0005-0000-0000-0000CC710000}"/>
    <cellStyle name="Normal 2 8 2 3 2 3 3" xfId="23852" xr:uid="{00000000-0005-0000-0000-0000CD710000}"/>
    <cellStyle name="Normal 2 8 2 3 2 4" xfId="10403" xr:uid="{00000000-0005-0000-0000-0000CE710000}"/>
    <cellStyle name="Normal 2 8 2 3 2 4 2" xfId="26699" xr:uid="{00000000-0005-0000-0000-0000CF710000}"/>
    <cellStyle name="Normal 2 8 2 3 2 5" xfId="18553" xr:uid="{00000000-0005-0000-0000-0000D0710000}"/>
    <cellStyle name="Normal 2 8 2 3 3" xfId="3569" xr:uid="{00000000-0005-0000-0000-0000D1710000}"/>
    <cellStyle name="Normal 2 8 2 3 3 2" xfId="11715" xr:uid="{00000000-0005-0000-0000-0000D2710000}"/>
    <cellStyle name="Normal 2 8 2 3 3 2 2" xfId="28011" xr:uid="{00000000-0005-0000-0000-0000D3710000}"/>
    <cellStyle name="Normal 2 8 2 3 3 3" xfId="19865" xr:uid="{00000000-0005-0000-0000-0000D4710000}"/>
    <cellStyle name="Normal 2 8 2 3 4" xfId="6146" xr:uid="{00000000-0005-0000-0000-0000D5710000}"/>
    <cellStyle name="Normal 2 8 2 3 4 2" xfId="14292" xr:uid="{00000000-0005-0000-0000-0000D6710000}"/>
    <cellStyle name="Normal 2 8 2 3 4 2 2" xfId="30588" xr:uid="{00000000-0005-0000-0000-0000D7710000}"/>
    <cellStyle name="Normal 2 8 2 3 4 3" xfId="22442" xr:uid="{00000000-0005-0000-0000-0000D8710000}"/>
    <cellStyle name="Normal 2 8 2 3 5" xfId="8993" xr:uid="{00000000-0005-0000-0000-0000D9710000}"/>
    <cellStyle name="Normal 2 8 2 3 5 2" xfId="25289" xr:uid="{00000000-0005-0000-0000-0000DA710000}"/>
    <cellStyle name="Normal 2 8 2 3 6" xfId="17143" xr:uid="{00000000-0005-0000-0000-0000DB710000}"/>
    <cellStyle name="Normal 2 8 2 4" xfId="1552" xr:uid="{00000000-0005-0000-0000-0000DC710000}"/>
    <cellStyle name="Normal 2 8 2 4 2" xfId="4178" xr:uid="{00000000-0005-0000-0000-0000DD710000}"/>
    <cellStyle name="Normal 2 8 2 4 2 2" xfId="12324" xr:uid="{00000000-0005-0000-0000-0000DE710000}"/>
    <cellStyle name="Normal 2 8 2 4 2 2 2" xfId="28620" xr:uid="{00000000-0005-0000-0000-0000DF710000}"/>
    <cellStyle name="Normal 2 8 2 4 2 3" xfId="20474" xr:uid="{00000000-0005-0000-0000-0000E0710000}"/>
    <cellStyle name="Normal 2 8 2 4 3" xfId="6851" xr:uid="{00000000-0005-0000-0000-0000E1710000}"/>
    <cellStyle name="Normal 2 8 2 4 3 2" xfId="14997" xr:uid="{00000000-0005-0000-0000-0000E2710000}"/>
    <cellStyle name="Normal 2 8 2 4 3 2 2" xfId="31293" xr:uid="{00000000-0005-0000-0000-0000E3710000}"/>
    <cellStyle name="Normal 2 8 2 4 3 3" xfId="23147" xr:uid="{00000000-0005-0000-0000-0000E4710000}"/>
    <cellStyle name="Normal 2 8 2 4 4" xfId="9698" xr:uid="{00000000-0005-0000-0000-0000E5710000}"/>
    <cellStyle name="Normal 2 8 2 4 4 2" xfId="25994" xr:uid="{00000000-0005-0000-0000-0000E6710000}"/>
    <cellStyle name="Normal 2 8 2 4 5" xfId="17848" xr:uid="{00000000-0005-0000-0000-0000E7710000}"/>
    <cellStyle name="Normal 2 8 2 5" xfId="2960" xr:uid="{00000000-0005-0000-0000-0000E8710000}"/>
    <cellStyle name="Normal 2 8 2 5 2" xfId="11106" xr:uid="{00000000-0005-0000-0000-0000E9710000}"/>
    <cellStyle name="Normal 2 8 2 5 2 2" xfId="27402" xr:uid="{00000000-0005-0000-0000-0000EA710000}"/>
    <cellStyle name="Normal 2 8 2 5 3" xfId="19256" xr:uid="{00000000-0005-0000-0000-0000EB710000}"/>
    <cellStyle name="Normal 2 8 2 6" xfId="5441" xr:uid="{00000000-0005-0000-0000-0000EC710000}"/>
    <cellStyle name="Normal 2 8 2 6 2" xfId="13587" xr:uid="{00000000-0005-0000-0000-0000ED710000}"/>
    <cellStyle name="Normal 2 8 2 6 2 2" xfId="29883" xr:uid="{00000000-0005-0000-0000-0000EE710000}"/>
    <cellStyle name="Normal 2 8 2 6 3" xfId="21737" xr:uid="{00000000-0005-0000-0000-0000EF710000}"/>
    <cellStyle name="Normal 2 8 2 7" xfId="8288" xr:uid="{00000000-0005-0000-0000-0000F0710000}"/>
    <cellStyle name="Normal 2 8 2 7 2" xfId="24584" xr:uid="{00000000-0005-0000-0000-0000F1710000}"/>
    <cellStyle name="Normal 2 8 2 8" xfId="16438" xr:uid="{00000000-0005-0000-0000-0000F2710000}"/>
    <cellStyle name="Normal 2 8 3" xfId="223" xr:uid="{00000000-0005-0000-0000-0000F3710000}"/>
    <cellStyle name="Normal 2 8 3 2" xfId="567" xr:uid="{00000000-0005-0000-0000-0000F4710000}"/>
    <cellStyle name="Normal 2 8 3 2 2" xfId="1273" xr:uid="{00000000-0005-0000-0000-0000F5710000}"/>
    <cellStyle name="Normal 2 8 3 2 2 2" xfId="2683" xr:uid="{00000000-0005-0000-0000-0000F6710000}"/>
    <cellStyle name="Normal 2 8 3 2 2 2 2" xfId="5157" xr:uid="{00000000-0005-0000-0000-0000F7710000}"/>
    <cellStyle name="Normal 2 8 3 2 2 2 2 2" xfId="13303" xr:uid="{00000000-0005-0000-0000-0000F8710000}"/>
    <cellStyle name="Normal 2 8 3 2 2 2 2 2 2" xfId="29599" xr:uid="{00000000-0005-0000-0000-0000F9710000}"/>
    <cellStyle name="Normal 2 8 3 2 2 2 2 3" xfId="21453" xr:uid="{00000000-0005-0000-0000-0000FA710000}"/>
    <cellStyle name="Normal 2 8 3 2 2 2 3" xfId="7982" xr:uid="{00000000-0005-0000-0000-0000FB710000}"/>
    <cellStyle name="Normal 2 8 3 2 2 2 3 2" xfId="16128" xr:uid="{00000000-0005-0000-0000-0000FC710000}"/>
    <cellStyle name="Normal 2 8 3 2 2 2 3 2 2" xfId="32424" xr:uid="{00000000-0005-0000-0000-0000FD710000}"/>
    <cellStyle name="Normal 2 8 3 2 2 2 3 3" xfId="24278" xr:uid="{00000000-0005-0000-0000-0000FE710000}"/>
    <cellStyle name="Normal 2 8 3 2 2 2 4" xfId="10829" xr:uid="{00000000-0005-0000-0000-0000FF710000}"/>
    <cellStyle name="Normal 2 8 3 2 2 2 4 2" xfId="27125" xr:uid="{00000000-0005-0000-0000-000000720000}"/>
    <cellStyle name="Normal 2 8 3 2 2 2 5" xfId="18979" xr:uid="{00000000-0005-0000-0000-000001720000}"/>
    <cellStyle name="Normal 2 8 3 2 2 3" xfId="3939" xr:uid="{00000000-0005-0000-0000-000002720000}"/>
    <cellStyle name="Normal 2 8 3 2 2 3 2" xfId="12085" xr:uid="{00000000-0005-0000-0000-000003720000}"/>
    <cellStyle name="Normal 2 8 3 2 2 3 2 2" xfId="28381" xr:uid="{00000000-0005-0000-0000-000004720000}"/>
    <cellStyle name="Normal 2 8 3 2 2 3 3" xfId="20235" xr:uid="{00000000-0005-0000-0000-000005720000}"/>
    <cellStyle name="Normal 2 8 3 2 2 4" xfId="6572" xr:uid="{00000000-0005-0000-0000-000006720000}"/>
    <cellStyle name="Normal 2 8 3 2 2 4 2" xfId="14718" xr:uid="{00000000-0005-0000-0000-000007720000}"/>
    <cellStyle name="Normal 2 8 3 2 2 4 2 2" xfId="31014" xr:uid="{00000000-0005-0000-0000-000008720000}"/>
    <cellStyle name="Normal 2 8 3 2 2 4 3" xfId="22868" xr:uid="{00000000-0005-0000-0000-000009720000}"/>
    <cellStyle name="Normal 2 8 3 2 2 5" xfId="9419" xr:uid="{00000000-0005-0000-0000-00000A720000}"/>
    <cellStyle name="Normal 2 8 3 2 2 5 2" xfId="25715" xr:uid="{00000000-0005-0000-0000-00000B720000}"/>
    <cellStyle name="Normal 2 8 3 2 2 6" xfId="17569" xr:uid="{00000000-0005-0000-0000-00000C720000}"/>
    <cellStyle name="Normal 2 8 3 2 3" xfId="1978" xr:uid="{00000000-0005-0000-0000-00000D720000}"/>
    <cellStyle name="Normal 2 8 3 2 3 2" xfId="4548" xr:uid="{00000000-0005-0000-0000-00000E720000}"/>
    <cellStyle name="Normal 2 8 3 2 3 2 2" xfId="12694" xr:uid="{00000000-0005-0000-0000-00000F720000}"/>
    <cellStyle name="Normal 2 8 3 2 3 2 2 2" xfId="28990" xr:uid="{00000000-0005-0000-0000-000010720000}"/>
    <cellStyle name="Normal 2 8 3 2 3 2 3" xfId="20844" xr:uid="{00000000-0005-0000-0000-000011720000}"/>
    <cellStyle name="Normal 2 8 3 2 3 3" xfId="7277" xr:uid="{00000000-0005-0000-0000-000012720000}"/>
    <cellStyle name="Normal 2 8 3 2 3 3 2" xfId="15423" xr:uid="{00000000-0005-0000-0000-000013720000}"/>
    <cellStyle name="Normal 2 8 3 2 3 3 2 2" xfId="31719" xr:uid="{00000000-0005-0000-0000-000014720000}"/>
    <cellStyle name="Normal 2 8 3 2 3 3 3" xfId="23573" xr:uid="{00000000-0005-0000-0000-000015720000}"/>
    <cellStyle name="Normal 2 8 3 2 3 4" xfId="10124" xr:uid="{00000000-0005-0000-0000-000016720000}"/>
    <cellStyle name="Normal 2 8 3 2 3 4 2" xfId="26420" xr:uid="{00000000-0005-0000-0000-000017720000}"/>
    <cellStyle name="Normal 2 8 3 2 3 5" xfId="18274" xr:uid="{00000000-0005-0000-0000-000018720000}"/>
    <cellStyle name="Normal 2 8 3 2 4" xfId="3330" xr:uid="{00000000-0005-0000-0000-000019720000}"/>
    <cellStyle name="Normal 2 8 3 2 4 2" xfId="11476" xr:uid="{00000000-0005-0000-0000-00001A720000}"/>
    <cellStyle name="Normal 2 8 3 2 4 2 2" xfId="27772" xr:uid="{00000000-0005-0000-0000-00001B720000}"/>
    <cellStyle name="Normal 2 8 3 2 4 3" xfId="19626" xr:uid="{00000000-0005-0000-0000-00001C720000}"/>
    <cellStyle name="Normal 2 8 3 2 5" xfId="5867" xr:uid="{00000000-0005-0000-0000-00001D720000}"/>
    <cellStyle name="Normal 2 8 3 2 5 2" xfId="14013" xr:uid="{00000000-0005-0000-0000-00001E720000}"/>
    <cellStyle name="Normal 2 8 3 2 5 2 2" xfId="30309" xr:uid="{00000000-0005-0000-0000-00001F720000}"/>
    <cellStyle name="Normal 2 8 3 2 5 3" xfId="22163" xr:uid="{00000000-0005-0000-0000-000020720000}"/>
    <cellStyle name="Normal 2 8 3 2 6" xfId="8714" xr:uid="{00000000-0005-0000-0000-000021720000}"/>
    <cellStyle name="Normal 2 8 3 2 6 2" xfId="25010" xr:uid="{00000000-0005-0000-0000-000022720000}"/>
    <cellStyle name="Normal 2 8 3 2 7" xfId="16864" xr:uid="{00000000-0005-0000-0000-000023720000}"/>
    <cellStyle name="Normal 2 8 3 3" xfId="929" xr:uid="{00000000-0005-0000-0000-000024720000}"/>
    <cellStyle name="Normal 2 8 3 3 2" xfId="2339" xr:uid="{00000000-0005-0000-0000-000025720000}"/>
    <cellStyle name="Normal 2 8 3 3 2 2" xfId="4861" xr:uid="{00000000-0005-0000-0000-000026720000}"/>
    <cellStyle name="Normal 2 8 3 3 2 2 2" xfId="13007" xr:uid="{00000000-0005-0000-0000-000027720000}"/>
    <cellStyle name="Normal 2 8 3 3 2 2 2 2" xfId="29303" xr:uid="{00000000-0005-0000-0000-000028720000}"/>
    <cellStyle name="Normal 2 8 3 3 2 2 3" xfId="21157" xr:uid="{00000000-0005-0000-0000-000029720000}"/>
    <cellStyle name="Normal 2 8 3 3 2 3" xfId="7638" xr:uid="{00000000-0005-0000-0000-00002A720000}"/>
    <cellStyle name="Normal 2 8 3 3 2 3 2" xfId="15784" xr:uid="{00000000-0005-0000-0000-00002B720000}"/>
    <cellStyle name="Normal 2 8 3 3 2 3 2 2" xfId="32080" xr:uid="{00000000-0005-0000-0000-00002C720000}"/>
    <cellStyle name="Normal 2 8 3 3 2 3 3" xfId="23934" xr:uid="{00000000-0005-0000-0000-00002D720000}"/>
    <cellStyle name="Normal 2 8 3 3 2 4" xfId="10485" xr:uid="{00000000-0005-0000-0000-00002E720000}"/>
    <cellStyle name="Normal 2 8 3 3 2 4 2" xfId="26781" xr:uid="{00000000-0005-0000-0000-00002F720000}"/>
    <cellStyle name="Normal 2 8 3 3 2 5" xfId="18635" xr:uid="{00000000-0005-0000-0000-000030720000}"/>
    <cellStyle name="Normal 2 8 3 3 3" xfId="3643" xr:uid="{00000000-0005-0000-0000-000031720000}"/>
    <cellStyle name="Normal 2 8 3 3 3 2" xfId="11789" xr:uid="{00000000-0005-0000-0000-000032720000}"/>
    <cellStyle name="Normal 2 8 3 3 3 2 2" xfId="28085" xr:uid="{00000000-0005-0000-0000-000033720000}"/>
    <cellStyle name="Normal 2 8 3 3 3 3" xfId="19939" xr:uid="{00000000-0005-0000-0000-000034720000}"/>
    <cellStyle name="Normal 2 8 3 3 4" xfId="6228" xr:uid="{00000000-0005-0000-0000-000035720000}"/>
    <cellStyle name="Normal 2 8 3 3 4 2" xfId="14374" xr:uid="{00000000-0005-0000-0000-000036720000}"/>
    <cellStyle name="Normal 2 8 3 3 4 2 2" xfId="30670" xr:uid="{00000000-0005-0000-0000-000037720000}"/>
    <cellStyle name="Normal 2 8 3 3 4 3" xfId="22524" xr:uid="{00000000-0005-0000-0000-000038720000}"/>
    <cellStyle name="Normal 2 8 3 3 5" xfId="9075" xr:uid="{00000000-0005-0000-0000-000039720000}"/>
    <cellStyle name="Normal 2 8 3 3 5 2" xfId="25371" xr:uid="{00000000-0005-0000-0000-00003A720000}"/>
    <cellStyle name="Normal 2 8 3 3 6" xfId="17225" xr:uid="{00000000-0005-0000-0000-00003B720000}"/>
    <cellStyle name="Normal 2 8 3 4" xfId="1634" xr:uid="{00000000-0005-0000-0000-00003C720000}"/>
    <cellStyle name="Normal 2 8 3 4 2" xfId="4252" xr:uid="{00000000-0005-0000-0000-00003D720000}"/>
    <cellStyle name="Normal 2 8 3 4 2 2" xfId="12398" xr:uid="{00000000-0005-0000-0000-00003E720000}"/>
    <cellStyle name="Normal 2 8 3 4 2 2 2" xfId="28694" xr:uid="{00000000-0005-0000-0000-00003F720000}"/>
    <cellStyle name="Normal 2 8 3 4 2 3" xfId="20548" xr:uid="{00000000-0005-0000-0000-000040720000}"/>
    <cellStyle name="Normal 2 8 3 4 3" xfId="6933" xr:uid="{00000000-0005-0000-0000-000041720000}"/>
    <cellStyle name="Normal 2 8 3 4 3 2" xfId="15079" xr:uid="{00000000-0005-0000-0000-000042720000}"/>
    <cellStyle name="Normal 2 8 3 4 3 2 2" xfId="31375" xr:uid="{00000000-0005-0000-0000-000043720000}"/>
    <cellStyle name="Normal 2 8 3 4 3 3" xfId="23229" xr:uid="{00000000-0005-0000-0000-000044720000}"/>
    <cellStyle name="Normal 2 8 3 4 4" xfId="9780" xr:uid="{00000000-0005-0000-0000-000045720000}"/>
    <cellStyle name="Normal 2 8 3 4 4 2" xfId="26076" xr:uid="{00000000-0005-0000-0000-000046720000}"/>
    <cellStyle name="Normal 2 8 3 4 5" xfId="17930" xr:uid="{00000000-0005-0000-0000-000047720000}"/>
    <cellStyle name="Normal 2 8 3 5" xfId="3034" xr:uid="{00000000-0005-0000-0000-000048720000}"/>
    <cellStyle name="Normal 2 8 3 5 2" xfId="11180" xr:uid="{00000000-0005-0000-0000-000049720000}"/>
    <cellStyle name="Normal 2 8 3 5 2 2" xfId="27476" xr:uid="{00000000-0005-0000-0000-00004A720000}"/>
    <cellStyle name="Normal 2 8 3 5 3" xfId="19330" xr:uid="{00000000-0005-0000-0000-00004B720000}"/>
    <cellStyle name="Normal 2 8 3 6" xfId="5523" xr:uid="{00000000-0005-0000-0000-00004C720000}"/>
    <cellStyle name="Normal 2 8 3 6 2" xfId="13669" xr:uid="{00000000-0005-0000-0000-00004D720000}"/>
    <cellStyle name="Normal 2 8 3 6 2 2" xfId="29965" xr:uid="{00000000-0005-0000-0000-00004E720000}"/>
    <cellStyle name="Normal 2 8 3 6 3" xfId="21819" xr:uid="{00000000-0005-0000-0000-00004F720000}"/>
    <cellStyle name="Normal 2 8 3 7" xfId="8370" xr:uid="{00000000-0005-0000-0000-000050720000}"/>
    <cellStyle name="Normal 2 8 3 7 2" xfId="24666" xr:uid="{00000000-0005-0000-0000-000051720000}"/>
    <cellStyle name="Normal 2 8 3 8" xfId="16520" xr:uid="{00000000-0005-0000-0000-000052720000}"/>
    <cellStyle name="Normal 2 8 4" xfId="305" xr:uid="{00000000-0005-0000-0000-000053720000}"/>
    <cellStyle name="Normal 2 8 4 2" xfId="649" xr:uid="{00000000-0005-0000-0000-000054720000}"/>
    <cellStyle name="Normal 2 8 4 2 2" xfId="1355" xr:uid="{00000000-0005-0000-0000-000055720000}"/>
    <cellStyle name="Normal 2 8 4 2 2 2" xfId="2765" xr:uid="{00000000-0005-0000-0000-000056720000}"/>
    <cellStyle name="Normal 2 8 4 2 2 2 2" xfId="5231" xr:uid="{00000000-0005-0000-0000-000057720000}"/>
    <cellStyle name="Normal 2 8 4 2 2 2 2 2" xfId="13377" xr:uid="{00000000-0005-0000-0000-000058720000}"/>
    <cellStyle name="Normal 2 8 4 2 2 2 2 2 2" xfId="29673" xr:uid="{00000000-0005-0000-0000-000059720000}"/>
    <cellStyle name="Normal 2 8 4 2 2 2 2 3" xfId="21527" xr:uid="{00000000-0005-0000-0000-00005A720000}"/>
    <cellStyle name="Normal 2 8 4 2 2 2 3" xfId="8064" xr:uid="{00000000-0005-0000-0000-00005B720000}"/>
    <cellStyle name="Normal 2 8 4 2 2 2 3 2" xfId="16210" xr:uid="{00000000-0005-0000-0000-00005C720000}"/>
    <cellStyle name="Normal 2 8 4 2 2 2 3 2 2" xfId="32506" xr:uid="{00000000-0005-0000-0000-00005D720000}"/>
    <cellStyle name="Normal 2 8 4 2 2 2 3 3" xfId="24360" xr:uid="{00000000-0005-0000-0000-00005E720000}"/>
    <cellStyle name="Normal 2 8 4 2 2 2 4" xfId="10911" xr:uid="{00000000-0005-0000-0000-00005F720000}"/>
    <cellStyle name="Normal 2 8 4 2 2 2 4 2" xfId="27207" xr:uid="{00000000-0005-0000-0000-000060720000}"/>
    <cellStyle name="Normal 2 8 4 2 2 2 5" xfId="19061" xr:uid="{00000000-0005-0000-0000-000061720000}"/>
    <cellStyle name="Normal 2 8 4 2 2 3" xfId="4013" xr:uid="{00000000-0005-0000-0000-000062720000}"/>
    <cellStyle name="Normal 2 8 4 2 2 3 2" xfId="12159" xr:uid="{00000000-0005-0000-0000-000063720000}"/>
    <cellStyle name="Normal 2 8 4 2 2 3 2 2" xfId="28455" xr:uid="{00000000-0005-0000-0000-000064720000}"/>
    <cellStyle name="Normal 2 8 4 2 2 3 3" xfId="20309" xr:uid="{00000000-0005-0000-0000-000065720000}"/>
    <cellStyle name="Normal 2 8 4 2 2 4" xfId="6654" xr:uid="{00000000-0005-0000-0000-000066720000}"/>
    <cellStyle name="Normal 2 8 4 2 2 4 2" xfId="14800" xr:uid="{00000000-0005-0000-0000-000067720000}"/>
    <cellStyle name="Normal 2 8 4 2 2 4 2 2" xfId="31096" xr:uid="{00000000-0005-0000-0000-000068720000}"/>
    <cellStyle name="Normal 2 8 4 2 2 4 3" xfId="22950" xr:uid="{00000000-0005-0000-0000-000069720000}"/>
    <cellStyle name="Normal 2 8 4 2 2 5" xfId="9501" xr:uid="{00000000-0005-0000-0000-00006A720000}"/>
    <cellStyle name="Normal 2 8 4 2 2 5 2" xfId="25797" xr:uid="{00000000-0005-0000-0000-00006B720000}"/>
    <cellStyle name="Normal 2 8 4 2 2 6" xfId="17651" xr:uid="{00000000-0005-0000-0000-00006C720000}"/>
    <cellStyle name="Normal 2 8 4 2 3" xfId="2060" xr:uid="{00000000-0005-0000-0000-00006D720000}"/>
    <cellStyle name="Normal 2 8 4 2 3 2" xfId="4622" xr:uid="{00000000-0005-0000-0000-00006E720000}"/>
    <cellStyle name="Normal 2 8 4 2 3 2 2" xfId="12768" xr:uid="{00000000-0005-0000-0000-00006F720000}"/>
    <cellStyle name="Normal 2 8 4 2 3 2 2 2" xfId="29064" xr:uid="{00000000-0005-0000-0000-000070720000}"/>
    <cellStyle name="Normal 2 8 4 2 3 2 3" xfId="20918" xr:uid="{00000000-0005-0000-0000-000071720000}"/>
    <cellStyle name="Normal 2 8 4 2 3 3" xfId="7359" xr:uid="{00000000-0005-0000-0000-000072720000}"/>
    <cellStyle name="Normal 2 8 4 2 3 3 2" xfId="15505" xr:uid="{00000000-0005-0000-0000-000073720000}"/>
    <cellStyle name="Normal 2 8 4 2 3 3 2 2" xfId="31801" xr:uid="{00000000-0005-0000-0000-000074720000}"/>
    <cellStyle name="Normal 2 8 4 2 3 3 3" xfId="23655" xr:uid="{00000000-0005-0000-0000-000075720000}"/>
    <cellStyle name="Normal 2 8 4 2 3 4" xfId="10206" xr:uid="{00000000-0005-0000-0000-000076720000}"/>
    <cellStyle name="Normal 2 8 4 2 3 4 2" xfId="26502" xr:uid="{00000000-0005-0000-0000-000077720000}"/>
    <cellStyle name="Normal 2 8 4 2 3 5" xfId="18356" xr:uid="{00000000-0005-0000-0000-000078720000}"/>
    <cellStyle name="Normal 2 8 4 2 4" xfId="3404" xr:uid="{00000000-0005-0000-0000-000079720000}"/>
    <cellStyle name="Normal 2 8 4 2 4 2" xfId="11550" xr:uid="{00000000-0005-0000-0000-00007A720000}"/>
    <cellStyle name="Normal 2 8 4 2 4 2 2" xfId="27846" xr:uid="{00000000-0005-0000-0000-00007B720000}"/>
    <cellStyle name="Normal 2 8 4 2 4 3" xfId="19700" xr:uid="{00000000-0005-0000-0000-00007C720000}"/>
    <cellStyle name="Normal 2 8 4 2 5" xfId="5949" xr:uid="{00000000-0005-0000-0000-00007D720000}"/>
    <cellStyle name="Normal 2 8 4 2 5 2" xfId="14095" xr:uid="{00000000-0005-0000-0000-00007E720000}"/>
    <cellStyle name="Normal 2 8 4 2 5 2 2" xfId="30391" xr:uid="{00000000-0005-0000-0000-00007F720000}"/>
    <cellStyle name="Normal 2 8 4 2 5 3" xfId="22245" xr:uid="{00000000-0005-0000-0000-000080720000}"/>
    <cellStyle name="Normal 2 8 4 2 6" xfId="8796" xr:uid="{00000000-0005-0000-0000-000081720000}"/>
    <cellStyle name="Normal 2 8 4 2 6 2" xfId="25092" xr:uid="{00000000-0005-0000-0000-000082720000}"/>
    <cellStyle name="Normal 2 8 4 2 7" xfId="16946" xr:uid="{00000000-0005-0000-0000-000083720000}"/>
    <cellStyle name="Normal 2 8 4 3" xfId="1011" xr:uid="{00000000-0005-0000-0000-000084720000}"/>
    <cellStyle name="Normal 2 8 4 3 2" xfId="2421" xr:uid="{00000000-0005-0000-0000-000085720000}"/>
    <cellStyle name="Normal 2 8 4 3 2 2" xfId="4935" xr:uid="{00000000-0005-0000-0000-000086720000}"/>
    <cellStyle name="Normal 2 8 4 3 2 2 2" xfId="13081" xr:uid="{00000000-0005-0000-0000-000087720000}"/>
    <cellStyle name="Normal 2 8 4 3 2 2 2 2" xfId="29377" xr:uid="{00000000-0005-0000-0000-000088720000}"/>
    <cellStyle name="Normal 2 8 4 3 2 2 3" xfId="21231" xr:uid="{00000000-0005-0000-0000-000089720000}"/>
    <cellStyle name="Normal 2 8 4 3 2 3" xfId="7720" xr:uid="{00000000-0005-0000-0000-00008A720000}"/>
    <cellStyle name="Normal 2 8 4 3 2 3 2" xfId="15866" xr:uid="{00000000-0005-0000-0000-00008B720000}"/>
    <cellStyle name="Normal 2 8 4 3 2 3 2 2" xfId="32162" xr:uid="{00000000-0005-0000-0000-00008C720000}"/>
    <cellStyle name="Normal 2 8 4 3 2 3 3" xfId="24016" xr:uid="{00000000-0005-0000-0000-00008D720000}"/>
    <cellStyle name="Normal 2 8 4 3 2 4" xfId="10567" xr:uid="{00000000-0005-0000-0000-00008E720000}"/>
    <cellStyle name="Normal 2 8 4 3 2 4 2" xfId="26863" xr:uid="{00000000-0005-0000-0000-00008F720000}"/>
    <cellStyle name="Normal 2 8 4 3 2 5" xfId="18717" xr:uid="{00000000-0005-0000-0000-000090720000}"/>
    <cellStyle name="Normal 2 8 4 3 3" xfId="3717" xr:uid="{00000000-0005-0000-0000-000091720000}"/>
    <cellStyle name="Normal 2 8 4 3 3 2" xfId="11863" xr:uid="{00000000-0005-0000-0000-000092720000}"/>
    <cellStyle name="Normal 2 8 4 3 3 2 2" xfId="28159" xr:uid="{00000000-0005-0000-0000-000093720000}"/>
    <cellStyle name="Normal 2 8 4 3 3 3" xfId="20013" xr:uid="{00000000-0005-0000-0000-000094720000}"/>
    <cellStyle name="Normal 2 8 4 3 4" xfId="6310" xr:uid="{00000000-0005-0000-0000-000095720000}"/>
    <cellStyle name="Normal 2 8 4 3 4 2" xfId="14456" xr:uid="{00000000-0005-0000-0000-000096720000}"/>
    <cellStyle name="Normal 2 8 4 3 4 2 2" xfId="30752" xr:uid="{00000000-0005-0000-0000-000097720000}"/>
    <cellStyle name="Normal 2 8 4 3 4 3" xfId="22606" xr:uid="{00000000-0005-0000-0000-000098720000}"/>
    <cellStyle name="Normal 2 8 4 3 5" xfId="9157" xr:uid="{00000000-0005-0000-0000-000099720000}"/>
    <cellStyle name="Normal 2 8 4 3 5 2" xfId="25453" xr:uid="{00000000-0005-0000-0000-00009A720000}"/>
    <cellStyle name="Normal 2 8 4 3 6" xfId="17307" xr:uid="{00000000-0005-0000-0000-00009B720000}"/>
    <cellStyle name="Normal 2 8 4 4" xfId="1716" xr:uid="{00000000-0005-0000-0000-00009C720000}"/>
    <cellStyle name="Normal 2 8 4 4 2" xfId="4326" xr:uid="{00000000-0005-0000-0000-00009D720000}"/>
    <cellStyle name="Normal 2 8 4 4 2 2" xfId="12472" xr:uid="{00000000-0005-0000-0000-00009E720000}"/>
    <cellStyle name="Normal 2 8 4 4 2 2 2" xfId="28768" xr:uid="{00000000-0005-0000-0000-00009F720000}"/>
    <cellStyle name="Normal 2 8 4 4 2 3" xfId="20622" xr:uid="{00000000-0005-0000-0000-0000A0720000}"/>
    <cellStyle name="Normal 2 8 4 4 3" xfId="7015" xr:uid="{00000000-0005-0000-0000-0000A1720000}"/>
    <cellStyle name="Normal 2 8 4 4 3 2" xfId="15161" xr:uid="{00000000-0005-0000-0000-0000A2720000}"/>
    <cellStyle name="Normal 2 8 4 4 3 2 2" xfId="31457" xr:uid="{00000000-0005-0000-0000-0000A3720000}"/>
    <cellStyle name="Normal 2 8 4 4 3 3" xfId="23311" xr:uid="{00000000-0005-0000-0000-0000A4720000}"/>
    <cellStyle name="Normal 2 8 4 4 4" xfId="9862" xr:uid="{00000000-0005-0000-0000-0000A5720000}"/>
    <cellStyle name="Normal 2 8 4 4 4 2" xfId="26158" xr:uid="{00000000-0005-0000-0000-0000A6720000}"/>
    <cellStyle name="Normal 2 8 4 4 5" xfId="18012" xr:uid="{00000000-0005-0000-0000-0000A7720000}"/>
    <cellStyle name="Normal 2 8 4 5" xfId="3108" xr:uid="{00000000-0005-0000-0000-0000A8720000}"/>
    <cellStyle name="Normal 2 8 4 5 2" xfId="11254" xr:uid="{00000000-0005-0000-0000-0000A9720000}"/>
    <cellStyle name="Normal 2 8 4 5 2 2" xfId="27550" xr:uid="{00000000-0005-0000-0000-0000AA720000}"/>
    <cellStyle name="Normal 2 8 4 5 3" xfId="19404" xr:uid="{00000000-0005-0000-0000-0000AB720000}"/>
    <cellStyle name="Normal 2 8 4 6" xfId="5605" xr:uid="{00000000-0005-0000-0000-0000AC720000}"/>
    <cellStyle name="Normal 2 8 4 6 2" xfId="13751" xr:uid="{00000000-0005-0000-0000-0000AD720000}"/>
    <cellStyle name="Normal 2 8 4 6 2 2" xfId="30047" xr:uid="{00000000-0005-0000-0000-0000AE720000}"/>
    <cellStyle name="Normal 2 8 4 6 3" xfId="21901" xr:uid="{00000000-0005-0000-0000-0000AF720000}"/>
    <cellStyle name="Normal 2 8 4 7" xfId="8452" xr:uid="{00000000-0005-0000-0000-0000B0720000}"/>
    <cellStyle name="Normal 2 8 4 7 2" xfId="24748" xr:uid="{00000000-0005-0000-0000-0000B1720000}"/>
    <cellStyle name="Normal 2 8 4 8" xfId="16602" xr:uid="{00000000-0005-0000-0000-0000B2720000}"/>
    <cellStyle name="Normal 2 8 5" xfId="395" xr:uid="{00000000-0005-0000-0000-0000B3720000}"/>
    <cellStyle name="Normal 2 8 5 2" xfId="1101" xr:uid="{00000000-0005-0000-0000-0000B4720000}"/>
    <cellStyle name="Normal 2 8 5 2 2" xfId="2511" xr:uid="{00000000-0005-0000-0000-0000B5720000}"/>
    <cellStyle name="Normal 2 8 5 2 2 2" xfId="5009" xr:uid="{00000000-0005-0000-0000-0000B6720000}"/>
    <cellStyle name="Normal 2 8 5 2 2 2 2" xfId="13155" xr:uid="{00000000-0005-0000-0000-0000B7720000}"/>
    <cellStyle name="Normal 2 8 5 2 2 2 2 2" xfId="29451" xr:uid="{00000000-0005-0000-0000-0000B8720000}"/>
    <cellStyle name="Normal 2 8 5 2 2 2 3" xfId="21305" xr:uid="{00000000-0005-0000-0000-0000B9720000}"/>
    <cellStyle name="Normal 2 8 5 2 2 3" xfId="7810" xr:uid="{00000000-0005-0000-0000-0000BA720000}"/>
    <cellStyle name="Normal 2 8 5 2 2 3 2" xfId="15956" xr:uid="{00000000-0005-0000-0000-0000BB720000}"/>
    <cellStyle name="Normal 2 8 5 2 2 3 2 2" xfId="32252" xr:uid="{00000000-0005-0000-0000-0000BC720000}"/>
    <cellStyle name="Normal 2 8 5 2 2 3 3" xfId="24106" xr:uid="{00000000-0005-0000-0000-0000BD720000}"/>
    <cellStyle name="Normal 2 8 5 2 2 4" xfId="10657" xr:uid="{00000000-0005-0000-0000-0000BE720000}"/>
    <cellStyle name="Normal 2 8 5 2 2 4 2" xfId="26953" xr:uid="{00000000-0005-0000-0000-0000BF720000}"/>
    <cellStyle name="Normal 2 8 5 2 2 5" xfId="18807" xr:uid="{00000000-0005-0000-0000-0000C0720000}"/>
    <cellStyle name="Normal 2 8 5 2 3" xfId="3791" xr:uid="{00000000-0005-0000-0000-0000C1720000}"/>
    <cellStyle name="Normal 2 8 5 2 3 2" xfId="11937" xr:uid="{00000000-0005-0000-0000-0000C2720000}"/>
    <cellStyle name="Normal 2 8 5 2 3 2 2" xfId="28233" xr:uid="{00000000-0005-0000-0000-0000C3720000}"/>
    <cellStyle name="Normal 2 8 5 2 3 3" xfId="20087" xr:uid="{00000000-0005-0000-0000-0000C4720000}"/>
    <cellStyle name="Normal 2 8 5 2 4" xfId="6400" xr:uid="{00000000-0005-0000-0000-0000C5720000}"/>
    <cellStyle name="Normal 2 8 5 2 4 2" xfId="14546" xr:uid="{00000000-0005-0000-0000-0000C6720000}"/>
    <cellStyle name="Normal 2 8 5 2 4 2 2" xfId="30842" xr:uid="{00000000-0005-0000-0000-0000C7720000}"/>
    <cellStyle name="Normal 2 8 5 2 4 3" xfId="22696" xr:uid="{00000000-0005-0000-0000-0000C8720000}"/>
    <cellStyle name="Normal 2 8 5 2 5" xfId="9247" xr:uid="{00000000-0005-0000-0000-0000C9720000}"/>
    <cellStyle name="Normal 2 8 5 2 5 2" xfId="25543" xr:uid="{00000000-0005-0000-0000-0000CA720000}"/>
    <cellStyle name="Normal 2 8 5 2 6" xfId="17397" xr:uid="{00000000-0005-0000-0000-0000CB720000}"/>
    <cellStyle name="Normal 2 8 5 3" xfId="1806" xr:uid="{00000000-0005-0000-0000-0000CC720000}"/>
    <cellStyle name="Normal 2 8 5 3 2" xfId="4400" xr:uid="{00000000-0005-0000-0000-0000CD720000}"/>
    <cellStyle name="Normal 2 8 5 3 2 2" xfId="12546" xr:uid="{00000000-0005-0000-0000-0000CE720000}"/>
    <cellStyle name="Normal 2 8 5 3 2 2 2" xfId="28842" xr:uid="{00000000-0005-0000-0000-0000CF720000}"/>
    <cellStyle name="Normal 2 8 5 3 2 3" xfId="20696" xr:uid="{00000000-0005-0000-0000-0000D0720000}"/>
    <cellStyle name="Normal 2 8 5 3 3" xfId="7105" xr:uid="{00000000-0005-0000-0000-0000D1720000}"/>
    <cellStyle name="Normal 2 8 5 3 3 2" xfId="15251" xr:uid="{00000000-0005-0000-0000-0000D2720000}"/>
    <cellStyle name="Normal 2 8 5 3 3 2 2" xfId="31547" xr:uid="{00000000-0005-0000-0000-0000D3720000}"/>
    <cellStyle name="Normal 2 8 5 3 3 3" xfId="23401" xr:uid="{00000000-0005-0000-0000-0000D4720000}"/>
    <cellStyle name="Normal 2 8 5 3 4" xfId="9952" xr:uid="{00000000-0005-0000-0000-0000D5720000}"/>
    <cellStyle name="Normal 2 8 5 3 4 2" xfId="26248" xr:uid="{00000000-0005-0000-0000-0000D6720000}"/>
    <cellStyle name="Normal 2 8 5 3 5" xfId="18102" xr:uid="{00000000-0005-0000-0000-0000D7720000}"/>
    <cellStyle name="Normal 2 8 5 4" xfId="3182" xr:uid="{00000000-0005-0000-0000-0000D8720000}"/>
    <cellStyle name="Normal 2 8 5 4 2" xfId="11328" xr:uid="{00000000-0005-0000-0000-0000D9720000}"/>
    <cellStyle name="Normal 2 8 5 4 2 2" xfId="27624" xr:uid="{00000000-0005-0000-0000-0000DA720000}"/>
    <cellStyle name="Normal 2 8 5 4 3" xfId="19478" xr:uid="{00000000-0005-0000-0000-0000DB720000}"/>
    <cellStyle name="Normal 2 8 5 5" xfId="5695" xr:uid="{00000000-0005-0000-0000-0000DC720000}"/>
    <cellStyle name="Normal 2 8 5 5 2" xfId="13841" xr:uid="{00000000-0005-0000-0000-0000DD720000}"/>
    <cellStyle name="Normal 2 8 5 5 2 2" xfId="30137" xr:uid="{00000000-0005-0000-0000-0000DE720000}"/>
    <cellStyle name="Normal 2 8 5 5 3" xfId="21991" xr:uid="{00000000-0005-0000-0000-0000DF720000}"/>
    <cellStyle name="Normal 2 8 5 6" xfId="8542" xr:uid="{00000000-0005-0000-0000-0000E0720000}"/>
    <cellStyle name="Normal 2 8 5 6 2" xfId="24838" xr:uid="{00000000-0005-0000-0000-0000E1720000}"/>
    <cellStyle name="Normal 2 8 5 7" xfId="16692" xr:uid="{00000000-0005-0000-0000-0000E2720000}"/>
    <cellStyle name="Normal 2 8 6" xfId="757" xr:uid="{00000000-0005-0000-0000-0000E3720000}"/>
    <cellStyle name="Normal 2 8 6 2" xfId="2167" xr:uid="{00000000-0005-0000-0000-0000E4720000}"/>
    <cellStyle name="Normal 2 8 6 2 2" xfId="4713" xr:uid="{00000000-0005-0000-0000-0000E5720000}"/>
    <cellStyle name="Normal 2 8 6 2 2 2" xfId="12859" xr:uid="{00000000-0005-0000-0000-0000E6720000}"/>
    <cellStyle name="Normal 2 8 6 2 2 2 2" xfId="29155" xr:uid="{00000000-0005-0000-0000-0000E7720000}"/>
    <cellStyle name="Normal 2 8 6 2 2 3" xfId="21009" xr:uid="{00000000-0005-0000-0000-0000E8720000}"/>
    <cellStyle name="Normal 2 8 6 2 3" xfId="7466" xr:uid="{00000000-0005-0000-0000-0000E9720000}"/>
    <cellStyle name="Normal 2 8 6 2 3 2" xfId="15612" xr:uid="{00000000-0005-0000-0000-0000EA720000}"/>
    <cellStyle name="Normal 2 8 6 2 3 2 2" xfId="31908" xr:uid="{00000000-0005-0000-0000-0000EB720000}"/>
    <cellStyle name="Normal 2 8 6 2 3 3" xfId="23762" xr:uid="{00000000-0005-0000-0000-0000EC720000}"/>
    <cellStyle name="Normal 2 8 6 2 4" xfId="10313" xr:uid="{00000000-0005-0000-0000-0000ED720000}"/>
    <cellStyle name="Normal 2 8 6 2 4 2" xfId="26609" xr:uid="{00000000-0005-0000-0000-0000EE720000}"/>
    <cellStyle name="Normal 2 8 6 2 5" xfId="18463" xr:uid="{00000000-0005-0000-0000-0000EF720000}"/>
    <cellStyle name="Normal 2 8 6 3" xfId="3495" xr:uid="{00000000-0005-0000-0000-0000F0720000}"/>
    <cellStyle name="Normal 2 8 6 3 2" xfId="11641" xr:uid="{00000000-0005-0000-0000-0000F1720000}"/>
    <cellStyle name="Normal 2 8 6 3 2 2" xfId="27937" xr:uid="{00000000-0005-0000-0000-0000F2720000}"/>
    <cellStyle name="Normal 2 8 6 3 3" xfId="19791" xr:uid="{00000000-0005-0000-0000-0000F3720000}"/>
    <cellStyle name="Normal 2 8 6 4" xfId="6056" xr:uid="{00000000-0005-0000-0000-0000F4720000}"/>
    <cellStyle name="Normal 2 8 6 4 2" xfId="14202" xr:uid="{00000000-0005-0000-0000-0000F5720000}"/>
    <cellStyle name="Normal 2 8 6 4 2 2" xfId="30498" xr:uid="{00000000-0005-0000-0000-0000F6720000}"/>
    <cellStyle name="Normal 2 8 6 4 3" xfId="22352" xr:uid="{00000000-0005-0000-0000-0000F7720000}"/>
    <cellStyle name="Normal 2 8 6 5" xfId="8903" xr:uid="{00000000-0005-0000-0000-0000F8720000}"/>
    <cellStyle name="Normal 2 8 6 5 2" xfId="25199" xr:uid="{00000000-0005-0000-0000-0000F9720000}"/>
    <cellStyle name="Normal 2 8 6 6" xfId="17053" xr:uid="{00000000-0005-0000-0000-0000FA720000}"/>
    <cellStyle name="Normal 2 8 7" xfId="1462" xr:uid="{00000000-0005-0000-0000-0000FB720000}"/>
    <cellStyle name="Normal 2 8 7 2" xfId="4104" xr:uid="{00000000-0005-0000-0000-0000FC720000}"/>
    <cellStyle name="Normal 2 8 7 2 2" xfId="12250" xr:uid="{00000000-0005-0000-0000-0000FD720000}"/>
    <cellStyle name="Normal 2 8 7 2 2 2" xfId="28546" xr:uid="{00000000-0005-0000-0000-0000FE720000}"/>
    <cellStyle name="Normal 2 8 7 2 3" xfId="20400" xr:uid="{00000000-0005-0000-0000-0000FF720000}"/>
    <cellStyle name="Normal 2 8 7 3" xfId="6761" xr:uid="{00000000-0005-0000-0000-000000730000}"/>
    <cellStyle name="Normal 2 8 7 3 2" xfId="14907" xr:uid="{00000000-0005-0000-0000-000001730000}"/>
    <cellStyle name="Normal 2 8 7 3 2 2" xfId="31203" xr:uid="{00000000-0005-0000-0000-000002730000}"/>
    <cellStyle name="Normal 2 8 7 3 3" xfId="23057" xr:uid="{00000000-0005-0000-0000-000003730000}"/>
    <cellStyle name="Normal 2 8 7 4" xfId="9608" xr:uid="{00000000-0005-0000-0000-000004730000}"/>
    <cellStyle name="Normal 2 8 7 4 2" xfId="25904" xr:uid="{00000000-0005-0000-0000-000005730000}"/>
    <cellStyle name="Normal 2 8 7 5" xfId="17758" xr:uid="{00000000-0005-0000-0000-000006730000}"/>
    <cellStyle name="Normal 2 8 8" xfId="2886" xr:uid="{00000000-0005-0000-0000-000007730000}"/>
    <cellStyle name="Normal 2 8 8 2" xfId="11032" xr:uid="{00000000-0005-0000-0000-000008730000}"/>
    <cellStyle name="Normal 2 8 8 2 2" xfId="27328" xr:uid="{00000000-0005-0000-0000-000009730000}"/>
    <cellStyle name="Normal 2 8 8 3" xfId="19182" xr:uid="{00000000-0005-0000-0000-00000A730000}"/>
    <cellStyle name="Normal 2 8 9" xfId="5351" xr:uid="{00000000-0005-0000-0000-00000B730000}"/>
    <cellStyle name="Normal 2 8 9 2" xfId="13497" xr:uid="{00000000-0005-0000-0000-00000C730000}"/>
    <cellStyle name="Normal 2 8 9 2 2" xfId="29793" xr:uid="{00000000-0005-0000-0000-00000D730000}"/>
    <cellStyle name="Normal 2 8 9 3" xfId="21647" xr:uid="{00000000-0005-0000-0000-00000E730000}"/>
    <cellStyle name="Normal 2 9" xfId="97" xr:uid="{00000000-0005-0000-0000-00000F730000}"/>
    <cellStyle name="Normal 2 9 2" xfId="441" xr:uid="{00000000-0005-0000-0000-000010730000}"/>
    <cellStyle name="Normal 2 9 2 2" xfId="1147" xr:uid="{00000000-0005-0000-0000-000011730000}"/>
    <cellStyle name="Normal 2 9 2 2 2" xfId="2557" xr:uid="{00000000-0005-0000-0000-000012730000}"/>
    <cellStyle name="Normal 2 9 2 2 2 2" xfId="5047" xr:uid="{00000000-0005-0000-0000-000013730000}"/>
    <cellStyle name="Normal 2 9 2 2 2 2 2" xfId="13193" xr:uid="{00000000-0005-0000-0000-000014730000}"/>
    <cellStyle name="Normal 2 9 2 2 2 2 2 2" xfId="29489" xr:uid="{00000000-0005-0000-0000-000015730000}"/>
    <cellStyle name="Normal 2 9 2 2 2 2 3" xfId="21343" xr:uid="{00000000-0005-0000-0000-000016730000}"/>
    <cellStyle name="Normal 2 9 2 2 2 3" xfId="7856" xr:uid="{00000000-0005-0000-0000-000017730000}"/>
    <cellStyle name="Normal 2 9 2 2 2 3 2" xfId="16002" xr:uid="{00000000-0005-0000-0000-000018730000}"/>
    <cellStyle name="Normal 2 9 2 2 2 3 2 2" xfId="32298" xr:uid="{00000000-0005-0000-0000-000019730000}"/>
    <cellStyle name="Normal 2 9 2 2 2 3 3" xfId="24152" xr:uid="{00000000-0005-0000-0000-00001A730000}"/>
    <cellStyle name="Normal 2 9 2 2 2 4" xfId="10703" xr:uid="{00000000-0005-0000-0000-00001B730000}"/>
    <cellStyle name="Normal 2 9 2 2 2 4 2" xfId="26999" xr:uid="{00000000-0005-0000-0000-00001C730000}"/>
    <cellStyle name="Normal 2 9 2 2 2 5" xfId="18853" xr:uid="{00000000-0005-0000-0000-00001D730000}"/>
    <cellStyle name="Normal 2 9 2 2 3" xfId="3829" xr:uid="{00000000-0005-0000-0000-00001E730000}"/>
    <cellStyle name="Normal 2 9 2 2 3 2" xfId="11975" xr:uid="{00000000-0005-0000-0000-00001F730000}"/>
    <cellStyle name="Normal 2 9 2 2 3 2 2" xfId="28271" xr:uid="{00000000-0005-0000-0000-000020730000}"/>
    <cellStyle name="Normal 2 9 2 2 3 3" xfId="20125" xr:uid="{00000000-0005-0000-0000-000021730000}"/>
    <cellStyle name="Normal 2 9 2 2 4" xfId="6446" xr:uid="{00000000-0005-0000-0000-000022730000}"/>
    <cellStyle name="Normal 2 9 2 2 4 2" xfId="14592" xr:uid="{00000000-0005-0000-0000-000023730000}"/>
    <cellStyle name="Normal 2 9 2 2 4 2 2" xfId="30888" xr:uid="{00000000-0005-0000-0000-000024730000}"/>
    <cellStyle name="Normal 2 9 2 2 4 3" xfId="22742" xr:uid="{00000000-0005-0000-0000-000025730000}"/>
    <cellStyle name="Normal 2 9 2 2 5" xfId="9293" xr:uid="{00000000-0005-0000-0000-000026730000}"/>
    <cellStyle name="Normal 2 9 2 2 5 2" xfId="25589" xr:uid="{00000000-0005-0000-0000-000027730000}"/>
    <cellStyle name="Normal 2 9 2 2 6" xfId="17443" xr:uid="{00000000-0005-0000-0000-000028730000}"/>
    <cellStyle name="Normal 2 9 2 3" xfId="1852" xr:uid="{00000000-0005-0000-0000-000029730000}"/>
    <cellStyle name="Normal 2 9 2 3 2" xfId="4438" xr:uid="{00000000-0005-0000-0000-00002A730000}"/>
    <cellStyle name="Normal 2 9 2 3 2 2" xfId="12584" xr:uid="{00000000-0005-0000-0000-00002B730000}"/>
    <cellStyle name="Normal 2 9 2 3 2 2 2" xfId="28880" xr:uid="{00000000-0005-0000-0000-00002C730000}"/>
    <cellStyle name="Normal 2 9 2 3 2 3" xfId="20734" xr:uid="{00000000-0005-0000-0000-00002D730000}"/>
    <cellStyle name="Normal 2 9 2 3 3" xfId="7151" xr:uid="{00000000-0005-0000-0000-00002E730000}"/>
    <cellStyle name="Normal 2 9 2 3 3 2" xfId="15297" xr:uid="{00000000-0005-0000-0000-00002F730000}"/>
    <cellStyle name="Normal 2 9 2 3 3 2 2" xfId="31593" xr:uid="{00000000-0005-0000-0000-000030730000}"/>
    <cellStyle name="Normal 2 9 2 3 3 3" xfId="23447" xr:uid="{00000000-0005-0000-0000-000031730000}"/>
    <cellStyle name="Normal 2 9 2 3 4" xfId="9998" xr:uid="{00000000-0005-0000-0000-000032730000}"/>
    <cellStyle name="Normal 2 9 2 3 4 2" xfId="26294" xr:uid="{00000000-0005-0000-0000-000033730000}"/>
    <cellStyle name="Normal 2 9 2 3 5" xfId="18148" xr:uid="{00000000-0005-0000-0000-000034730000}"/>
    <cellStyle name="Normal 2 9 2 4" xfId="3220" xr:uid="{00000000-0005-0000-0000-000035730000}"/>
    <cellStyle name="Normal 2 9 2 4 2" xfId="11366" xr:uid="{00000000-0005-0000-0000-000036730000}"/>
    <cellStyle name="Normal 2 9 2 4 2 2" xfId="27662" xr:uid="{00000000-0005-0000-0000-000037730000}"/>
    <cellStyle name="Normal 2 9 2 4 3" xfId="19516" xr:uid="{00000000-0005-0000-0000-000038730000}"/>
    <cellStyle name="Normal 2 9 2 5" xfId="5741" xr:uid="{00000000-0005-0000-0000-000039730000}"/>
    <cellStyle name="Normal 2 9 2 5 2" xfId="13887" xr:uid="{00000000-0005-0000-0000-00003A730000}"/>
    <cellStyle name="Normal 2 9 2 5 2 2" xfId="30183" xr:uid="{00000000-0005-0000-0000-00003B730000}"/>
    <cellStyle name="Normal 2 9 2 5 3" xfId="22037" xr:uid="{00000000-0005-0000-0000-00003C730000}"/>
    <cellStyle name="Normal 2 9 2 6" xfId="8588" xr:uid="{00000000-0005-0000-0000-00003D730000}"/>
    <cellStyle name="Normal 2 9 2 6 2" xfId="24884" xr:uid="{00000000-0005-0000-0000-00003E730000}"/>
    <cellStyle name="Normal 2 9 2 7" xfId="16738" xr:uid="{00000000-0005-0000-0000-00003F730000}"/>
    <cellStyle name="Normal 2 9 3" xfId="803" xr:uid="{00000000-0005-0000-0000-000040730000}"/>
    <cellStyle name="Normal 2 9 3 2" xfId="2213" xr:uid="{00000000-0005-0000-0000-000041730000}"/>
    <cellStyle name="Normal 2 9 3 2 2" xfId="4751" xr:uid="{00000000-0005-0000-0000-000042730000}"/>
    <cellStyle name="Normal 2 9 3 2 2 2" xfId="12897" xr:uid="{00000000-0005-0000-0000-000043730000}"/>
    <cellStyle name="Normal 2 9 3 2 2 2 2" xfId="29193" xr:uid="{00000000-0005-0000-0000-000044730000}"/>
    <cellStyle name="Normal 2 9 3 2 2 3" xfId="21047" xr:uid="{00000000-0005-0000-0000-000045730000}"/>
    <cellStyle name="Normal 2 9 3 2 3" xfId="7512" xr:uid="{00000000-0005-0000-0000-000046730000}"/>
    <cellStyle name="Normal 2 9 3 2 3 2" xfId="15658" xr:uid="{00000000-0005-0000-0000-000047730000}"/>
    <cellStyle name="Normal 2 9 3 2 3 2 2" xfId="31954" xr:uid="{00000000-0005-0000-0000-000048730000}"/>
    <cellStyle name="Normal 2 9 3 2 3 3" xfId="23808" xr:uid="{00000000-0005-0000-0000-000049730000}"/>
    <cellStyle name="Normal 2 9 3 2 4" xfId="10359" xr:uid="{00000000-0005-0000-0000-00004A730000}"/>
    <cellStyle name="Normal 2 9 3 2 4 2" xfId="26655" xr:uid="{00000000-0005-0000-0000-00004B730000}"/>
    <cellStyle name="Normal 2 9 3 2 5" xfId="18509" xr:uid="{00000000-0005-0000-0000-00004C730000}"/>
    <cellStyle name="Normal 2 9 3 3" xfId="3533" xr:uid="{00000000-0005-0000-0000-00004D730000}"/>
    <cellStyle name="Normal 2 9 3 3 2" xfId="11679" xr:uid="{00000000-0005-0000-0000-00004E730000}"/>
    <cellStyle name="Normal 2 9 3 3 2 2" xfId="27975" xr:uid="{00000000-0005-0000-0000-00004F730000}"/>
    <cellStyle name="Normal 2 9 3 3 3" xfId="19829" xr:uid="{00000000-0005-0000-0000-000050730000}"/>
    <cellStyle name="Normal 2 9 3 4" xfId="6102" xr:uid="{00000000-0005-0000-0000-000051730000}"/>
    <cellStyle name="Normal 2 9 3 4 2" xfId="14248" xr:uid="{00000000-0005-0000-0000-000052730000}"/>
    <cellStyle name="Normal 2 9 3 4 2 2" xfId="30544" xr:uid="{00000000-0005-0000-0000-000053730000}"/>
    <cellStyle name="Normal 2 9 3 4 3" xfId="22398" xr:uid="{00000000-0005-0000-0000-000054730000}"/>
    <cellStyle name="Normal 2 9 3 5" xfId="8949" xr:uid="{00000000-0005-0000-0000-000055730000}"/>
    <cellStyle name="Normal 2 9 3 5 2" xfId="25245" xr:uid="{00000000-0005-0000-0000-000056730000}"/>
    <cellStyle name="Normal 2 9 3 6" xfId="17099" xr:uid="{00000000-0005-0000-0000-000057730000}"/>
    <cellStyle name="Normal 2 9 4" xfId="1508" xr:uid="{00000000-0005-0000-0000-000058730000}"/>
    <cellStyle name="Normal 2 9 4 2" xfId="4142" xr:uid="{00000000-0005-0000-0000-000059730000}"/>
    <cellStyle name="Normal 2 9 4 2 2" xfId="12288" xr:uid="{00000000-0005-0000-0000-00005A730000}"/>
    <cellStyle name="Normal 2 9 4 2 2 2" xfId="28584" xr:uid="{00000000-0005-0000-0000-00005B730000}"/>
    <cellStyle name="Normal 2 9 4 2 3" xfId="20438" xr:uid="{00000000-0005-0000-0000-00005C730000}"/>
    <cellStyle name="Normal 2 9 4 3" xfId="6807" xr:uid="{00000000-0005-0000-0000-00005D730000}"/>
    <cellStyle name="Normal 2 9 4 3 2" xfId="14953" xr:uid="{00000000-0005-0000-0000-00005E730000}"/>
    <cellStyle name="Normal 2 9 4 3 2 2" xfId="31249" xr:uid="{00000000-0005-0000-0000-00005F730000}"/>
    <cellStyle name="Normal 2 9 4 3 3" xfId="23103" xr:uid="{00000000-0005-0000-0000-000060730000}"/>
    <cellStyle name="Normal 2 9 4 4" xfId="9654" xr:uid="{00000000-0005-0000-0000-000061730000}"/>
    <cellStyle name="Normal 2 9 4 4 2" xfId="25950" xr:uid="{00000000-0005-0000-0000-000062730000}"/>
    <cellStyle name="Normal 2 9 4 5" xfId="17804" xr:uid="{00000000-0005-0000-0000-000063730000}"/>
    <cellStyle name="Normal 2 9 5" xfId="2924" xr:uid="{00000000-0005-0000-0000-000064730000}"/>
    <cellStyle name="Normal 2 9 5 2" xfId="11070" xr:uid="{00000000-0005-0000-0000-000065730000}"/>
    <cellStyle name="Normal 2 9 5 2 2" xfId="27366" xr:uid="{00000000-0005-0000-0000-000066730000}"/>
    <cellStyle name="Normal 2 9 5 3" xfId="19220" xr:uid="{00000000-0005-0000-0000-000067730000}"/>
    <cellStyle name="Normal 2 9 6" xfId="5397" xr:uid="{00000000-0005-0000-0000-000068730000}"/>
    <cellStyle name="Normal 2 9 6 2" xfId="13543" xr:uid="{00000000-0005-0000-0000-000069730000}"/>
    <cellStyle name="Normal 2 9 6 2 2" xfId="29839" xr:uid="{00000000-0005-0000-0000-00006A730000}"/>
    <cellStyle name="Normal 2 9 6 3" xfId="21693" xr:uid="{00000000-0005-0000-0000-00006B730000}"/>
    <cellStyle name="Normal 2 9 7" xfId="8244" xr:uid="{00000000-0005-0000-0000-00006C730000}"/>
    <cellStyle name="Normal 2 9 7 2" xfId="24540" xr:uid="{00000000-0005-0000-0000-00006D730000}"/>
    <cellStyle name="Normal 2 9 8" xfId="16394" xr:uid="{00000000-0005-0000-0000-00006E730000}"/>
    <cellStyle name="Normal 3" xfId="12" xr:uid="{00000000-0005-0000-0000-00006F730000}"/>
    <cellStyle name="Normal 4" xfId="10" xr:uid="{00000000-0005-0000-0000-000070730000}"/>
    <cellStyle name="Normal 4 10" xfId="1423" xr:uid="{00000000-0005-0000-0000-000071730000}"/>
    <cellStyle name="Normal 4 10 2" xfId="4072" xr:uid="{00000000-0005-0000-0000-000072730000}"/>
    <cellStyle name="Normal 4 10 2 2" xfId="12218" xr:uid="{00000000-0005-0000-0000-000073730000}"/>
    <cellStyle name="Normal 4 10 2 2 2" xfId="28514" xr:uid="{00000000-0005-0000-0000-000074730000}"/>
    <cellStyle name="Normal 4 10 2 3" xfId="20368" xr:uid="{00000000-0005-0000-0000-000075730000}"/>
    <cellStyle name="Normal 4 10 3" xfId="6722" xr:uid="{00000000-0005-0000-0000-000076730000}"/>
    <cellStyle name="Normal 4 10 3 2" xfId="14868" xr:uid="{00000000-0005-0000-0000-000077730000}"/>
    <cellStyle name="Normal 4 10 3 2 2" xfId="31164" xr:uid="{00000000-0005-0000-0000-000078730000}"/>
    <cellStyle name="Normal 4 10 3 3" xfId="23018" xr:uid="{00000000-0005-0000-0000-000079730000}"/>
    <cellStyle name="Normal 4 10 4" xfId="9569" xr:uid="{00000000-0005-0000-0000-00007A730000}"/>
    <cellStyle name="Normal 4 10 4 2" xfId="25865" xr:uid="{00000000-0005-0000-0000-00007B730000}"/>
    <cellStyle name="Normal 4 10 5" xfId="17719" xr:uid="{00000000-0005-0000-0000-00007C730000}"/>
    <cellStyle name="Normal 4 11" xfId="2854" xr:uid="{00000000-0005-0000-0000-00007D730000}"/>
    <cellStyle name="Normal 4 11 2" xfId="11000" xr:uid="{00000000-0005-0000-0000-00007E730000}"/>
    <cellStyle name="Normal 4 11 2 2" xfId="27296" xr:uid="{00000000-0005-0000-0000-00007F730000}"/>
    <cellStyle name="Normal 4 11 3" xfId="19150" xr:uid="{00000000-0005-0000-0000-000080730000}"/>
    <cellStyle name="Normal 4 12" xfId="5312" xr:uid="{00000000-0005-0000-0000-000081730000}"/>
    <cellStyle name="Normal 4 12 2" xfId="13458" xr:uid="{00000000-0005-0000-0000-000082730000}"/>
    <cellStyle name="Normal 4 12 2 2" xfId="29754" xr:uid="{00000000-0005-0000-0000-000083730000}"/>
    <cellStyle name="Normal 4 12 3" xfId="21608" xr:uid="{00000000-0005-0000-0000-000084730000}"/>
    <cellStyle name="Normal 4 13" xfId="8159" xr:uid="{00000000-0005-0000-0000-000085730000}"/>
    <cellStyle name="Normal 4 13 2" xfId="24455" xr:uid="{00000000-0005-0000-0000-000086730000}"/>
    <cellStyle name="Normal 4 14" xfId="16309" xr:uid="{00000000-0005-0000-0000-000087730000}"/>
    <cellStyle name="Normal 4 2" xfId="23" xr:uid="{00000000-0005-0000-0000-000088730000}"/>
    <cellStyle name="Normal 4 2 10" xfId="2863" xr:uid="{00000000-0005-0000-0000-000089730000}"/>
    <cellStyle name="Normal 4 2 10 2" xfId="11009" xr:uid="{00000000-0005-0000-0000-00008A730000}"/>
    <cellStyle name="Normal 4 2 10 2 2" xfId="27305" xr:uid="{00000000-0005-0000-0000-00008B730000}"/>
    <cellStyle name="Normal 4 2 10 3" xfId="19159" xr:uid="{00000000-0005-0000-0000-00008C730000}"/>
    <cellStyle name="Normal 4 2 11" xfId="5323" xr:uid="{00000000-0005-0000-0000-00008D730000}"/>
    <cellStyle name="Normal 4 2 11 2" xfId="13469" xr:uid="{00000000-0005-0000-0000-00008E730000}"/>
    <cellStyle name="Normal 4 2 11 2 2" xfId="29765" xr:uid="{00000000-0005-0000-0000-00008F730000}"/>
    <cellStyle name="Normal 4 2 11 3" xfId="21619" xr:uid="{00000000-0005-0000-0000-000090730000}"/>
    <cellStyle name="Normal 4 2 12" xfId="8170" xr:uid="{00000000-0005-0000-0000-000091730000}"/>
    <cellStyle name="Normal 4 2 12 2" xfId="24466" xr:uid="{00000000-0005-0000-0000-000092730000}"/>
    <cellStyle name="Normal 4 2 13" xfId="16320" xr:uid="{00000000-0005-0000-0000-000093730000}"/>
    <cellStyle name="Normal 4 2 2" xfId="45" xr:uid="{00000000-0005-0000-0000-000094730000}"/>
    <cellStyle name="Normal 4 2 2 10" xfId="5345" xr:uid="{00000000-0005-0000-0000-000095730000}"/>
    <cellStyle name="Normal 4 2 2 10 2" xfId="13491" xr:uid="{00000000-0005-0000-0000-000096730000}"/>
    <cellStyle name="Normal 4 2 2 10 2 2" xfId="29787" xr:uid="{00000000-0005-0000-0000-000097730000}"/>
    <cellStyle name="Normal 4 2 2 10 3" xfId="21641" xr:uid="{00000000-0005-0000-0000-000098730000}"/>
    <cellStyle name="Normal 4 2 2 11" xfId="8192" xr:uid="{00000000-0005-0000-0000-000099730000}"/>
    <cellStyle name="Normal 4 2 2 11 2" xfId="24488" xr:uid="{00000000-0005-0000-0000-00009A730000}"/>
    <cellStyle name="Normal 4 2 2 12" xfId="16342" xr:uid="{00000000-0005-0000-0000-00009B730000}"/>
    <cellStyle name="Normal 4 2 2 2" xfId="89" xr:uid="{00000000-0005-0000-0000-00009C730000}"/>
    <cellStyle name="Normal 4 2 2 2 10" xfId="8236" xr:uid="{00000000-0005-0000-0000-00009D730000}"/>
    <cellStyle name="Normal 4 2 2 2 10 2" xfId="24532" xr:uid="{00000000-0005-0000-0000-00009E730000}"/>
    <cellStyle name="Normal 4 2 2 2 11" xfId="16386" xr:uid="{00000000-0005-0000-0000-00009F730000}"/>
    <cellStyle name="Normal 4 2 2 2 2" xfId="179" xr:uid="{00000000-0005-0000-0000-0000A0730000}"/>
    <cellStyle name="Normal 4 2 2 2 2 2" xfId="523" xr:uid="{00000000-0005-0000-0000-0000A1730000}"/>
    <cellStyle name="Normal 4 2 2 2 2 2 2" xfId="1229" xr:uid="{00000000-0005-0000-0000-0000A2730000}"/>
    <cellStyle name="Normal 4 2 2 2 2 2 2 2" xfId="2639" xr:uid="{00000000-0005-0000-0000-0000A3730000}"/>
    <cellStyle name="Normal 4 2 2 2 2 2 2 2 2" xfId="5114" xr:uid="{00000000-0005-0000-0000-0000A4730000}"/>
    <cellStyle name="Normal 4 2 2 2 2 2 2 2 2 2" xfId="13260" xr:uid="{00000000-0005-0000-0000-0000A5730000}"/>
    <cellStyle name="Normal 4 2 2 2 2 2 2 2 2 2 2" xfId="29556" xr:uid="{00000000-0005-0000-0000-0000A6730000}"/>
    <cellStyle name="Normal 4 2 2 2 2 2 2 2 2 3" xfId="21410" xr:uid="{00000000-0005-0000-0000-0000A7730000}"/>
    <cellStyle name="Normal 4 2 2 2 2 2 2 2 3" xfId="7938" xr:uid="{00000000-0005-0000-0000-0000A8730000}"/>
    <cellStyle name="Normal 4 2 2 2 2 2 2 2 3 2" xfId="16084" xr:uid="{00000000-0005-0000-0000-0000A9730000}"/>
    <cellStyle name="Normal 4 2 2 2 2 2 2 2 3 2 2" xfId="32380" xr:uid="{00000000-0005-0000-0000-0000AA730000}"/>
    <cellStyle name="Normal 4 2 2 2 2 2 2 2 3 3" xfId="24234" xr:uid="{00000000-0005-0000-0000-0000AB730000}"/>
    <cellStyle name="Normal 4 2 2 2 2 2 2 2 4" xfId="10785" xr:uid="{00000000-0005-0000-0000-0000AC730000}"/>
    <cellStyle name="Normal 4 2 2 2 2 2 2 2 4 2" xfId="27081" xr:uid="{00000000-0005-0000-0000-0000AD730000}"/>
    <cellStyle name="Normal 4 2 2 2 2 2 2 2 5" xfId="18935" xr:uid="{00000000-0005-0000-0000-0000AE730000}"/>
    <cellStyle name="Normal 4 2 2 2 2 2 2 3" xfId="3896" xr:uid="{00000000-0005-0000-0000-0000AF730000}"/>
    <cellStyle name="Normal 4 2 2 2 2 2 2 3 2" xfId="12042" xr:uid="{00000000-0005-0000-0000-0000B0730000}"/>
    <cellStyle name="Normal 4 2 2 2 2 2 2 3 2 2" xfId="28338" xr:uid="{00000000-0005-0000-0000-0000B1730000}"/>
    <cellStyle name="Normal 4 2 2 2 2 2 2 3 3" xfId="20192" xr:uid="{00000000-0005-0000-0000-0000B2730000}"/>
    <cellStyle name="Normal 4 2 2 2 2 2 2 4" xfId="6528" xr:uid="{00000000-0005-0000-0000-0000B3730000}"/>
    <cellStyle name="Normal 4 2 2 2 2 2 2 4 2" xfId="14674" xr:uid="{00000000-0005-0000-0000-0000B4730000}"/>
    <cellStyle name="Normal 4 2 2 2 2 2 2 4 2 2" xfId="30970" xr:uid="{00000000-0005-0000-0000-0000B5730000}"/>
    <cellStyle name="Normal 4 2 2 2 2 2 2 4 3" xfId="22824" xr:uid="{00000000-0005-0000-0000-0000B6730000}"/>
    <cellStyle name="Normal 4 2 2 2 2 2 2 5" xfId="9375" xr:uid="{00000000-0005-0000-0000-0000B7730000}"/>
    <cellStyle name="Normal 4 2 2 2 2 2 2 5 2" xfId="25671" xr:uid="{00000000-0005-0000-0000-0000B8730000}"/>
    <cellStyle name="Normal 4 2 2 2 2 2 2 6" xfId="17525" xr:uid="{00000000-0005-0000-0000-0000B9730000}"/>
    <cellStyle name="Normal 4 2 2 2 2 2 3" xfId="1934" xr:uid="{00000000-0005-0000-0000-0000BA730000}"/>
    <cellStyle name="Normal 4 2 2 2 2 2 3 2" xfId="4505" xr:uid="{00000000-0005-0000-0000-0000BB730000}"/>
    <cellStyle name="Normal 4 2 2 2 2 2 3 2 2" xfId="12651" xr:uid="{00000000-0005-0000-0000-0000BC730000}"/>
    <cellStyle name="Normal 4 2 2 2 2 2 3 2 2 2" xfId="28947" xr:uid="{00000000-0005-0000-0000-0000BD730000}"/>
    <cellStyle name="Normal 4 2 2 2 2 2 3 2 3" xfId="20801" xr:uid="{00000000-0005-0000-0000-0000BE730000}"/>
    <cellStyle name="Normal 4 2 2 2 2 2 3 3" xfId="7233" xr:uid="{00000000-0005-0000-0000-0000BF730000}"/>
    <cellStyle name="Normal 4 2 2 2 2 2 3 3 2" xfId="15379" xr:uid="{00000000-0005-0000-0000-0000C0730000}"/>
    <cellStyle name="Normal 4 2 2 2 2 2 3 3 2 2" xfId="31675" xr:uid="{00000000-0005-0000-0000-0000C1730000}"/>
    <cellStyle name="Normal 4 2 2 2 2 2 3 3 3" xfId="23529" xr:uid="{00000000-0005-0000-0000-0000C2730000}"/>
    <cellStyle name="Normal 4 2 2 2 2 2 3 4" xfId="10080" xr:uid="{00000000-0005-0000-0000-0000C3730000}"/>
    <cellStyle name="Normal 4 2 2 2 2 2 3 4 2" xfId="26376" xr:uid="{00000000-0005-0000-0000-0000C4730000}"/>
    <cellStyle name="Normal 4 2 2 2 2 2 3 5" xfId="18230" xr:uid="{00000000-0005-0000-0000-0000C5730000}"/>
    <cellStyle name="Normal 4 2 2 2 2 2 4" xfId="3287" xr:uid="{00000000-0005-0000-0000-0000C6730000}"/>
    <cellStyle name="Normal 4 2 2 2 2 2 4 2" xfId="11433" xr:uid="{00000000-0005-0000-0000-0000C7730000}"/>
    <cellStyle name="Normal 4 2 2 2 2 2 4 2 2" xfId="27729" xr:uid="{00000000-0005-0000-0000-0000C8730000}"/>
    <cellStyle name="Normal 4 2 2 2 2 2 4 3" xfId="19583" xr:uid="{00000000-0005-0000-0000-0000C9730000}"/>
    <cellStyle name="Normal 4 2 2 2 2 2 5" xfId="5823" xr:uid="{00000000-0005-0000-0000-0000CA730000}"/>
    <cellStyle name="Normal 4 2 2 2 2 2 5 2" xfId="13969" xr:uid="{00000000-0005-0000-0000-0000CB730000}"/>
    <cellStyle name="Normal 4 2 2 2 2 2 5 2 2" xfId="30265" xr:uid="{00000000-0005-0000-0000-0000CC730000}"/>
    <cellStyle name="Normal 4 2 2 2 2 2 5 3" xfId="22119" xr:uid="{00000000-0005-0000-0000-0000CD730000}"/>
    <cellStyle name="Normal 4 2 2 2 2 2 6" xfId="8670" xr:uid="{00000000-0005-0000-0000-0000CE730000}"/>
    <cellStyle name="Normal 4 2 2 2 2 2 6 2" xfId="24966" xr:uid="{00000000-0005-0000-0000-0000CF730000}"/>
    <cellStyle name="Normal 4 2 2 2 2 2 7" xfId="16820" xr:uid="{00000000-0005-0000-0000-0000D0730000}"/>
    <cellStyle name="Normal 4 2 2 2 2 3" xfId="885" xr:uid="{00000000-0005-0000-0000-0000D1730000}"/>
    <cellStyle name="Normal 4 2 2 2 2 3 2" xfId="2295" xr:uid="{00000000-0005-0000-0000-0000D2730000}"/>
    <cellStyle name="Normal 4 2 2 2 2 3 2 2" xfId="4818" xr:uid="{00000000-0005-0000-0000-0000D3730000}"/>
    <cellStyle name="Normal 4 2 2 2 2 3 2 2 2" xfId="12964" xr:uid="{00000000-0005-0000-0000-0000D4730000}"/>
    <cellStyle name="Normal 4 2 2 2 2 3 2 2 2 2" xfId="29260" xr:uid="{00000000-0005-0000-0000-0000D5730000}"/>
    <cellStyle name="Normal 4 2 2 2 2 3 2 2 3" xfId="21114" xr:uid="{00000000-0005-0000-0000-0000D6730000}"/>
    <cellStyle name="Normal 4 2 2 2 2 3 2 3" xfId="7594" xr:uid="{00000000-0005-0000-0000-0000D7730000}"/>
    <cellStyle name="Normal 4 2 2 2 2 3 2 3 2" xfId="15740" xr:uid="{00000000-0005-0000-0000-0000D8730000}"/>
    <cellStyle name="Normal 4 2 2 2 2 3 2 3 2 2" xfId="32036" xr:uid="{00000000-0005-0000-0000-0000D9730000}"/>
    <cellStyle name="Normal 4 2 2 2 2 3 2 3 3" xfId="23890" xr:uid="{00000000-0005-0000-0000-0000DA730000}"/>
    <cellStyle name="Normal 4 2 2 2 2 3 2 4" xfId="10441" xr:uid="{00000000-0005-0000-0000-0000DB730000}"/>
    <cellStyle name="Normal 4 2 2 2 2 3 2 4 2" xfId="26737" xr:uid="{00000000-0005-0000-0000-0000DC730000}"/>
    <cellStyle name="Normal 4 2 2 2 2 3 2 5" xfId="18591" xr:uid="{00000000-0005-0000-0000-0000DD730000}"/>
    <cellStyle name="Normal 4 2 2 2 2 3 3" xfId="3600" xr:uid="{00000000-0005-0000-0000-0000DE730000}"/>
    <cellStyle name="Normal 4 2 2 2 2 3 3 2" xfId="11746" xr:uid="{00000000-0005-0000-0000-0000DF730000}"/>
    <cellStyle name="Normal 4 2 2 2 2 3 3 2 2" xfId="28042" xr:uid="{00000000-0005-0000-0000-0000E0730000}"/>
    <cellStyle name="Normal 4 2 2 2 2 3 3 3" xfId="19896" xr:uid="{00000000-0005-0000-0000-0000E1730000}"/>
    <cellStyle name="Normal 4 2 2 2 2 3 4" xfId="6184" xr:uid="{00000000-0005-0000-0000-0000E2730000}"/>
    <cellStyle name="Normal 4 2 2 2 2 3 4 2" xfId="14330" xr:uid="{00000000-0005-0000-0000-0000E3730000}"/>
    <cellStyle name="Normal 4 2 2 2 2 3 4 2 2" xfId="30626" xr:uid="{00000000-0005-0000-0000-0000E4730000}"/>
    <cellStyle name="Normal 4 2 2 2 2 3 4 3" xfId="22480" xr:uid="{00000000-0005-0000-0000-0000E5730000}"/>
    <cellStyle name="Normal 4 2 2 2 2 3 5" xfId="9031" xr:uid="{00000000-0005-0000-0000-0000E6730000}"/>
    <cellStyle name="Normal 4 2 2 2 2 3 5 2" xfId="25327" xr:uid="{00000000-0005-0000-0000-0000E7730000}"/>
    <cellStyle name="Normal 4 2 2 2 2 3 6" xfId="17181" xr:uid="{00000000-0005-0000-0000-0000E8730000}"/>
    <cellStyle name="Normal 4 2 2 2 2 4" xfId="1590" xr:uid="{00000000-0005-0000-0000-0000E9730000}"/>
    <cellStyle name="Normal 4 2 2 2 2 4 2" xfId="4209" xr:uid="{00000000-0005-0000-0000-0000EA730000}"/>
    <cellStyle name="Normal 4 2 2 2 2 4 2 2" xfId="12355" xr:uid="{00000000-0005-0000-0000-0000EB730000}"/>
    <cellStyle name="Normal 4 2 2 2 2 4 2 2 2" xfId="28651" xr:uid="{00000000-0005-0000-0000-0000EC730000}"/>
    <cellStyle name="Normal 4 2 2 2 2 4 2 3" xfId="20505" xr:uid="{00000000-0005-0000-0000-0000ED730000}"/>
    <cellStyle name="Normal 4 2 2 2 2 4 3" xfId="6889" xr:uid="{00000000-0005-0000-0000-0000EE730000}"/>
    <cellStyle name="Normal 4 2 2 2 2 4 3 2" xfId="15035" xr:uid="{00000000-0005-0000-0000-0000EF730000}"/>
    <cellStyle name="Normal 4 2 2 2 2 4 3 2 2" xfId="31331" xr:uid="{00000000-0005-0000-0000-0000F0730000}"/>
    <cellStyle name="Normal 4 2 2 2 2 4 3 3" xfId="23185" xr:uid="{00000000-0005-0000-0000-0000F1730000}"/>
    <cellStyle name="Normal 4 2 2 2 2 4 4" xfId="9736" xr:uid="{00000000-0005-0000-0000-0000F2730000}"/>
    <cellStyle name="Normal 4 2 2 2 2 4 4 2" xfId="26032" xr:uid="{00000000-0005-0000-0000-0000F3730000}"/>
    <cellStyle name="Normal 4 2 2 2 2 4 5" xfId="17886" xr:uid="{00000000-0005-0000-0000-0000F4730000}"/>
    <cellStyle name="Normal 4 2 2 2 2 5" xfId="2991" xr:uid="{00000000-0005-0000-0000-0000F5730000}"/>
    <cellStyle name="Normal 4 2 2 2 2 5 2" xfId="11137" xr:uid="{00000000-0005-0000-0000-0000F6730000}"/>
    <cellStyle name="Normal 4 2 2 2 2 5 2 2" xfId="27433" xr:uid="{00000000-0005-0000-0000-0000F7730000}"/>
    <cellStyle name="Normal 4 2 2 2 2 5 3" xfId="19287" xr:uid="{00000000-0005-0000-0000-0000F8730000}"/>
    <cellStyle name="Normal 4 2 2 2 2 6" xfId="5479" xr:uid="{00000000-0005-0000-0000-0000F9730000}"/>
    <cellStyle name="Normal 4 2 2 2 2 6 2" xfId="13625" xr:uid="{00000000-0005-0000-0000-0000FA730000}"/>
    <cellStyle name="Normal 4 2 2 2 2 6 2 2" xfId="29921" xr:uid="{00000000-0005-0000-0000-0000FB730000}"/>
    <cellStyle name="Normal 4 2 2 2 2 6 3" xfId="21775" xr:uid="{00000000-0005-0000-0000-0000FC730000}"/>
    <cellStyle name="Normal 4 2 2 2 2 7" xfId="8326" xr:uid="{00000000-0005-0000-0000-0000FD730000}"/>
    <cellStyle name="Normal 4 2 2 2 2 7 2" xfId="24622" xr:uid="{00000000-0005-0000-0000-0000FE730000}"/>
    <cellStyle name="Normal 4 2 2 2 2 8" xfId="16476" xr:uid="{00000000-0005-0000-0000-0000FF730000}"/>
    <cellStyle name="Normal 4 2 2 2 3" xfId="254" xr:uid="{00000000-0005-0000-0000-000000740000}"/>
    <cellStyle name="Normal 4 2 2 2 3 2" xfId="598" xr:uid="{00000000-0005-0000-0000-000001740000}"/>
    <cellStyle name="Normal 4 2 2 2 3 2 2" xfId="1304" xr:uid="{00000000-0005-0000-0000-000002740000}"/>
    <cellStyle name="Normal 4 2 2 2 3 2 2 2" xfId="2714" xr:uid="{00000000-0005-0000-0000-000003740000}"/>
    <cellStyle name="Normal 4 2 2 2 3 2 2 2 2" xfId="5188" xr:uid="{00000000-0005-0000-0000-000004740000}"/>
    <cellStyle name="Normal 4 2 2 2 3 2 2 2 2 2" xfId="13334" xr:uid="{00000000-0005-0000-0000-000005740000}"/>
    <cellStyle name="Normal 4 2 2 2 3 2 2 2 2 2 2" xfId="29630" xr:uid="{00000000-0005-0000-0000-000006740000}"/>
    <cellStyle name="Normal 4 2 2 2 3 2 2 2 2 3" xfId="21484" xr:uid="{00000000-0005-0000-0000-000007740000}"/>
    <cellStyle name="Normal 4 2 2 2 3 2 2 2 3" xfId="8013" xr:uid="{00000000-0005-0000-0000-000008740000}"/>
    <cellStyle name="Normal 4 2 2 2 3 2 2 2 3 2" xfId="16159" xr:uid="{00000000-0005-0000-0000-000009740000}"/>
    <cellStyle name="Normal 4 2 2 2 3 2 2 2 3 2 2" xfId="32455" xr:uid="{00000000-0005-0000-0000-00000A740000}"/>
    <cellStyle name="Normal 4 2 2 2 3 2 2 2 3 3" xfId="24309" xr:uid="{00000000-0005-0000-0000-00000B740000}"/>
    <cellStyle name="Normal 4 2 2 2 3 2 2 2 4" xfId="10860" xr:uid="{00000000-0005-0000-0000-00000C740000}"/>
    <cellStyle name="Normal 4 2 2 2 3 2 2 2 4 2" xfId="27156" xr:uid="{00000000-0005-0000-0000-00000D740000}"/>
    <cellStyle name="Normal 4 2 2 2 3 2 2 2 5" xfId="19010" xr:uid="{00000000-0005-0000-0000-00000E740000}"/>
    <cellStyle name="Normal 4 2 2 2 3 2 2 3" xfId="3970" xr:uid="{00000000-0005-0000-0000-00000F740000}"/>
    <cellStyle name="Normal 4 2 2 2 3 2 2 3 2" xfId="12116" xr:uid="{00000000-0005-0000-0000-000010740000}"/>
    <cellStyle name="Normal 4 2 2 2 3 2 2 3 2 2" xfId="28412" xr:uid="{00000000-0005-0000-0000-000011740000}"/>
    <cellStyle name="Normal 4 2 2 2 3 2 2 3 3" xfId="20266" xr:uid="{00000000-0005-0000-0000-000012740000}"/>
    <cellStyle name="Normal 4 2 2 2 3 2 2 4" xfId="6603" xr:uid="{00000000-0005-0000-0000-000013740000}"/>
    <cellStyle name="Normal 4 2 2 2 3 2 2 4 2" xfId="14749" xr:uid="{00000000-0005-0000-0000-000014740000}"/>
    <cellStyle name="Normal 4 2 2 2 3 2 2 4 2 2" xfId="31045" xr:uid="{00000000-0005-0000-0000-000015740000}"/>
    <cellStyle name="Normal 4 2 2 2 3 2 2 4 3" xfId="22899" xr:uid="{00000000-0005-0000-0000-000016740000}"/>
    <cellStyle name="Normal 4 2 2 2 3 2 2 5" xfId="9450" xr:uid="{00000000-0005-0000-0000-000017740000}"/>
    <cellStyle name="Normal 4 2 2 2 3 2 2 5 2" xfId="25746" xr:uid="{00000000-0005-0000-0000-000018740000}"/>
    <cellStyle name="Normal 4 2 2 2 3 2 2 6" xfId="17600" xr:uid="{00000000-0005-0000-0000-000019740000}"/>
    <cellStyle name="Normal 4 2 2 2 3 2 3" xfId="2009" xr:uid="{00000000-0005-0000-0000-00001A740000}"/>
    <cellStyle name="Normal 4 2 2 2 3 2 3 2" xfId="4579" xr:uid="{00000000-0005-0000-0000-00001B740000}"/>
    <cellStyle name="Normal 4 2 2 2 3 2 3 2 2" xfId="12725" xr:uid="{00000000-0005-0000-0000-00001C740000}"/>
    <cellStyle name="Normal 4 2 2 2 3 2 3 2 2 2" xfId="29021" xr:uid="{00000000-0005-0000-0000-00001D740000}"/>
    <cellStyle name="Normal 4 2 2 2 3 2 3 2 3" xfId="20875" xr:uid="{00000000-0005-0000-0000-00001E740000}"/>
    <cellStyle name="Normal 4 2 2 2 3 2 3 3" xfId="7308" xr:uid="{00000000-0005-0000-0000-00001F740000}"/>
    <cellStyle name="Normal 4 2 2 2 3 2 3 3 2" xfId="15454" xr:uid="{00000000-0005-0000-0000-000020740000}"/>
    <cellStyle name="Normal 4 2 2 2 3 2 3 3 2 2" xfId="31750" xr:uid="{00000000-0005-0000-0000-000021740000}"/>
    <cellStyle name="Normal 4 2 2 2 3 2 3 3 3" xfId="23604" xr:uid="{00000000-0005-0000-0000-000022740000}"/>
    <cellStyle name="Normal 4 2 2 2 3 2 3 4" xfId="10155" xr:uid="{00000000-0005-0000-0000-000023740000}"/>
    <cellStyle name="Normal 4 2 2 2 3 2 3 4 2" xfId="26451" xr:uid="{00000000-0005-0000-0000-000024740000}"/>
    <cellStyle name="Normal 4 2 2 2 3 2 3 5" xfId="18305" xr:uid="{00000000-0005-0000-0000-000025740000}"/>
    <cellStyle name="Normal 4 2 2 2 3 2 4" xfId="3361" xr:uid="{00000000-0005-0000-0000-000026740000}"/>
    <cellStyle name="Normal 4 2 2 2 3 2 4 2" xfId="11507" xr:uid="{00000000-0005-0000-0000-000027740000}"/>
    <cellStyle name="Normal 4 2 2 2 3 2 4 2 2" xfId="27803" xr:uid="{00000000-0005-0000-0000-000028740000}"/>
    <cellStyle name="Normal 4 2 2 2 3 2 4 3" xfId="19657" xr:uid="{00000000-0005-0000-0000-000029740000}"/>
    <cellStyle name="Normal 4 2 2 2 3 2 5" xfId="5898" xr:uid="{00000000-0005-0000-0000-00002A740000}"/>
    <cellStyle name="Normal 4 2 2 2 3 2 5 2" xfId="14044" xr:uid="{00000000-0005-0000-0000-00002B740000}"/>
    <cellStyle name="Normal 4 2 2 2 3 2 5 2 2" xfId="30340" xr:uid="{00000000-0005-0000-0000-00002C740000}"/>
    <cellStyle name="Normal 4 2 2 2 3 2 5 3" xfId="22194" xr:uid="{00000000-0005-0000-0000-00002D740000}"/>
    <cellStyle name="Normal 4 2 2 2 3 2 6" xfId="8745" xr:uid="{00000000-0005-0000-0000-00002E740000}"/>
    <cellStyle name="Normal 4 2 2 2 3 2 6 2" xfId="25041" xr:uid="{00000000-0005-0000-0000-00002F740000}"/>
    <cellStyle name="Normal 4 2 2 2 3 2 7" xfId="16895" xr:uid="{00000000-0005-0000-0000-000030740000}"/>
    <cellStyle name="Normal 4 2 2 2 3 3" xfId="960" xr:uid="{00000000-0005-0000-0000-000031740000}"/>
    <cellStyle name="Normal 4 2 2 2 3 3 2" xfId="2370" xr:uid="{00000000-0005-0000-0000-000032740000}"/>
    <cellStyle name="Normal 4 2 2 2 3 3 2 2" xfId="4892" xr:uid="{00000000-0005-0000-0000-000033740000}"/>
    <cellStyle name="Normal 4 2 2 2 3 3 2 2 2" xfId="13038" xr:uid="{00000000-0005-0000-0000-000034740000}"/>
    <cellStyle name="Normal 4 2 2 2 3 3 2 2 2 2" xfId="29334" xr:uid="{00000000-0005-0000-0000-000035740000}"/>
    <cellStyle name="Normal 4 2 2 2 3 3 2 2 3" xfId="21188" xr:uid="{00000000-0005-0000-0000-000036740000}"/>
    <cellStyle name="Normal 4 2 2 2 3 3 2 3" xfId="7669" xr:uid="{00000000-0005-0000-0000-000037740000}"/>
    <cellStyle name="Normal 4 2 2 2 3 3 2 3 2" xfId="15815" xr:uid="{00000000-0005-0000-0000-000038740000}"/>
    <cellStyle name="Normal 4 2 2 2 3 3 2 3 2 2" xfId="32111" xr:uid="{00000000-0005-0000-0000-000039740000}"/>
    <cellStyle name="Normal 4 2 2 2 3 3 2 3 3" xfId="23965" xr:uid="{00000000-0005-0000-0000-00003A740000}"/>
    <cellStyle name="Normal 4 2 2 2 3 3 2 4" xfId="10516" xr:uid="{00000000-0005-0000-0000-00003B740000}"/>
    <cellStyle name="Normal 4 2 2 2 3 3 2 4 2" xfId="26812" xr:uid="{00000000-0005-0000-0000-00003C740000}"/>
    <cellStyle name="Normal 4 2 2 2 3 3 2 5" xfId="18666" xr:uid="{00000000-0005-0000-0000-00003D740000}"/>
    <cellStyle name="Normal 4 2 2 2 3 3 3" xfId="3674" xr:uid="{00000000-0005-0000-0000-00003E740000}"/>
    <cellStyle name="Normal 4 2 2 2 3 3 3 2" xfId="11820" xr:uid="{00000000-0005-0000-0000-00003F740000}"/>
    <cellStyle name="Normal 4 2 2 2 3 3 3 2 2" xfId="28116" xr:uid="{00000000-0005-0000-0000-000040740000}"/>
    <cellStyle name="Normal 4 2 2 2 3 3 3 3" xfId="19970" xr:uid="{00000000-0005-0000-0000-000041740000}"/>
    <cellStyle name="Normal 4 2 2 2 3 3 4" xfId="6259" xr:uid="{00000000-0005-0000-0000-000042740000}"/>
    <cellStyle name="Normal 4 2 2 2 3 3 4 2" xfId="14405" xr:uid="{00000000-0005-0000-0000-000043740000}"/>
    <cellStyle name="Normal 4 2 2 2 3 3 4 2 2" xfId="30701" xr:uid="{00000000-0005-0000-0000-000044740000}"/>
    <cellStyle name="Normal 4 2 2 2 3 3 4 3" xfId="22555" xr:uid="{00000000-0005-0000-0000-000045740000}"/>
    <cellStyle name="Normal 4 2 2 2 3 3 5" xfId="9106" xr:uid="{00000000-0005-0000-0000-000046740000}"/>
    <cellStyle name="Normal 4 2 2 2 3 3 5 2" xfId="25402" xr:uid="{00000000-0005-0000-0000-000047740000}"/>
    <cellStyle name="Normal 4 2 2 2 3 3 6" xfId="17256" xr:uid="{00000000-0005-0000-0000-000048740000}"/>
    <cellStyle name="Normal 4 2 2 2 3 4" xfId="1665" xr:uid="{00000000-0005-0000-0000-000049740000}"/>
    <cellStyle name="Normal 4 2 2 2 3 4 2" xfId="4283" xr:uid="{00000000-0005-0000-0000-00004A740000}"/>
    <cellStyle name="Normal 4 2 2 2 3 4 2 2" xfId="12429" xr:uid="{00000000-0005-0000-0000-00004B740000}"/>
    <cellStyle name="Normal 4 2 2 2 3 4 2 2 2" xfId="28725" xr:uid="{00000000-0005-0000-0000-00004C740000}"/>
    <cellStyle name="Normal 4 2 2 2 3 4 2 3" xfId="20579" xr:uid="{00000000-0005-0000-0000-00004D740000}"/>
    <cellStyle name="Normal 4 2 2 2 3 4 3" xfId="6964" xr:uid="{00000000-0005-0000-0000-00004E740000}"/>
    <cellStyle name="Normal 4 2 2 2 3 4 3 2" xfId="15110" xr:uid="{00000000-0005-0000-0000-00004F740000}"/>
    <cellStyle name="Normal 4 2 2 2 3 4 3 2 2" xfId="31406" xr:uid="{00000000-0005-0000-0000-000050740000}"/>
    <cellStyle name="Normal 4 2 2 2 3 4 3 3" xfId="23260" xr:uid="{00000000-0005-0000-0000-000051740000}"/>
    <cellStyle name="Normal 4 2 2 2 3 4 4" xfId="9811" xr:uid="{00000000-0005-0000-0000-000052740000}"/>
    <cellStyle name="Normal 4 2 2 2 3 4 4 2" xfId="26107" xr:uid="{00000000-0005-0000-0000-000053740000}"/>
    <cellStyle name="Normal 4 2 2 2 3 4 5" xfId="17961" xr:uid="{00000000-0005-0000-0000-000054740000}"/>
    <cellStyle name="Normal 4 2 2 2 3 5" xfId="3065" xr:uid="{00000000-0005-0000-0000-000055740000}"/>
    <cellStyle name="Normal 4 2 2 2 3 5 2" xfId="11211" xr:uid="{00000000-0005-0000-0000-000056740000}"/>
    <cellStyle name="Normal 4 2 2 2 3 5 2 2" xfId="27507" xr:uid="{00000000-0005-0000-0000-000057740000}"/>
    <cellStyle name="Normal 4 2 2 2 3 5 3" xfId="19361" xr:uid="{00000000-0005-0000-0000-000058740000}"/>
    <cellStyle name="Normal 4 2 2 2 3 6" xfId="5554" xr:uid="{00000000-0005-0000-0000-000059740000}"/>
    <cellStyle name="Normal 4 2 2 2 3 6 2" xfId="13700" xr:uid="{00000000-0005-0000-0000-00005A740000}"/>
    <cellStyle name="Normal 4 2 2 2 3 6 2 2" xfId="29996" xr:uid="{00000000-0005-0000-0000-00005B740000}"/>
    <cellStyle name="Normal 4 2 2 2 3 6 3" xfId="21850" xr:uid="{00000000-0005-0000-0000-00005C740000}"/>
    <cellStyle name="Normal 4 2 2 2 3 7" xfId="8401" xr:uid="{00000000-0005-0000-0000-00005D740000}"/>
    <cellStyle name="Normal 4 2 2 2 3 7 2" xfId="24697" xr:uid="{00000000-0005-0000-0000-00005E740000}"/>
    <cellStyle name="Normal 4 2 2 2 3 8" xfId="16551" xr:uid="{00000000-0005-0000-0000-00005F740000}"/>
    <cellStyle name="Normal 4 2 2 2 4" xfId="343" xr:uid="{00000000-0005-0000-0000-000060740000}"/>
    <cellStyle name="Normal 4 2 2 2 4 2" xfId="687" xr:uid="{00000000-0005-0000-0000-000061740000}"/>
    <cellStyle name="Normal 4 2 2 2 4 2 2" xfId="1393" xr:uid="{00000000-0005-0000-0000-000062740000}"/>
    <cellStyle name="Normal 4 2 2 2 4 2 2 2" xfId="2803" xr:uid="{00000000-0005-0000-0000-000063740000}"/>
    <cellStyle name="Normal 4 2 2 2 4 2 2 2 2" xfId="5262" xr:uid="{00000000-0005-0000-0000-000064740000}"/>
    <cellStyle name="Normal 4 2 2 2 4 2 2 2 2 2" xfId="13408" xr:uid="{00000000-0005-0000-0000-000065740000}"/>
    <cellStyle name="Normal 4 2 2 2 4 2 2 2 2 2 2" xfId="29704" xr:uid="{00000000-0005-0000-0000-000066740000}"/>
    <cellStyle name="Normal 4 2 2 2 4 2 2 2 2 3" xfId="21558" xr:uid="{00000000-0005-0000-0000-000067740000}"/>
    <cellStyle name="Normal 4 2 2 2 4 2 2 2 3" xfId="8102" xr:uid="{00000000-0005-0000-0000-000068740000}"/>
    <cellStyle name="Normal 4 2 2 2 4 2 2 2 3 2" xfId="16248" xr:uid="{00000000-0005-0000-0000-000069740000}"/>
    <cellStyle name="Normal 4 2 2 2 4 2 2 2 3 2 2" xfId="32544" xr:uid="{00000000-0005-0000-0000-00006A740000}"/>
    <cellStyle name="Normal 4 2 2 2 4 2 2 2 3 3" xfId="24398" xr:uid="{00000000-0005-0000-0000-00006B740000}"/>
    <cellStyle name="Normal 4 2 2 2 4 2 2 2 4" xfId="10949" xr:uid="{00000000-0005-0000-0000-00006C740000}"/>
    <cellStyle name="Normal 4 2 2 2 4 2 2 2 4 2" xfId="27245" xr:uid="{00000000-0005-0000-0000-00006D740000}"/>
    <cellStyle name="Normal 4 2 2 2 4 2 2 2 5" xfId="19099" xr:uid="{00000000-0005-0000-0000-00006E740000}"/>
    <cellStyle name="Normal 4 2 2 2 4 2 2 3" xfId="4044" xr:uid="{00000000-0005-0000-0000-00006F740000}"/>
    <cellStyle name="Normal 4 2 2 2 4 2 2 3 2" xfId="12190" xr:uid="{00000000-0005-0000-0000-000070740000}"/>
    <cellStyle name="Normal 4 2 2 2 4 2 2 3 2 2" xfId="28486" xr:uid="{00000000-0005-0000-0000-000071740000}"/>
    <cellStyle name="Normal 4 2 2 2 4 2 2 3 3" xfId="20340" xr:uid="{00000000-0005-0000-0000-000072740000}"/>
    <cellStyle name="Normal 4 2 2 2 4 2 2 4" xfId="6692" xr:uid="{00000000-0005-0000-0000-000073740000}"/>
    <cellStyle name="Normal 4 2 2 2 4 2 2 4 2" xfId="14838" xr:uid="{00000000-0005-0000-0000-000074740000}"/>
    <cellStyle name="Normal 4 2 2 2 4 2 2 4 2 2" xfId="31134" xr:uid="{00000000-0005-0000-0000-000075740000}"/>
    <cellStyle name="Normal 4 2 2 2 4 2 2 4 3" xfId="22988" xr:uid="{00000000-0005-0000-0000-000076740000}"/>
    <cellStyle name="Normal 4 2 2 2 4 2 2 5" xfId="9539" xr:uid="{00000000-0005-0000-0000-000077740000}"/>
    <cellStyle name="Normal 4 2 2 2 4 2 2 5 2" xfId="25835" xr:uid="{00000000-0005-0000-0000-000078740000}"/>
    <cellStyle name="Normal 4 2 2 2 4 2 2 6" xfId="17689" xr:uid="{00000000-0005-0000-0000-000079740000}"/>
    <cellStyle name="Normal 4 2 2 2 4 2 3" xfId="2098" xr:uid="{00000000-0005-0000-0000-00007A740000}"/>
    <cellStyle name="Normal 4 2 2 2 4 2 3 2" xfId="4653" xr:uid="{00000000-0005-0000-0000-00007B740000}"/>
    <cellStyle name="Normal 4 2 2 2 4 2 3 2 2" xfId="12799" xr:uid="{00000000-0005-0000-0000-00007C740000}"/>
    <cellStyle name="Normal 4 2 2 2 4 2 3 2 2 2" xfId="29095" xr:uid="{00000000-0005-0000-0000-00007D740000}"/>
    <cellStyle name="Normal 4 2 2 2 4 2 3 2 3" xfId="20949" xr:uid="{00000000-0005-0000-0000-00007E740000}"/>
    <cellStyle name="Normal 4 2 2 2 4 2 3 3" xfId="7397" xr:uid="{00000000-0005-0000-0000-00007F740000}"/>
    <cellStyle name="Normal 4 2 2 2 4 2 3 3 2" xfId="15543" xr:uid="{00000000-0005-0000-0000-000080740000}"/>
    <cellStyle name="Normal 4 2 2 2 4 2 3 3 2 2" xfId="31839" xr:uid="{00000000-0005-0000-0000-000081740000}"/>
    <cellStyle name="Normal 4 2 2 2 4 2 3 3 3" xfId="23693" xr:uid="{00000000-0005-0000-0000-000082740000}"/>
    <cellStyle name="Normal 4 2 2 2 4 2 3 4" xfId="10244" xr:uid="{00000000-0005-0000-0000-000083740000}"/>
    <cellStyle name="Normal 4 2 2 2 4 2 3 4 2" xfId="26540" xr:uid="{00000000-0005-0000-0000-000084740000}"/>
    <cellStyle name="Normal 4 2 2 2 4 2 3 5" xfId="18394" xr:uid="{00000000-0005-0000-0000-000085740000}"/>
    <cellStyle name="Normal 4 2 2 2 4 2 4" xfId="3435" xr:uid="{00000000-0005-0000-0000-000086740000}"/>
    <cellStyle name="Normal 4 2 2 2 4 2 4 2" xfId="11581" xr:uid="{00000000-0005-0000-0000-000087740000}"/>
    <cellStyle name="Normal 4 2 2 2 4 2 4 2 2" xfId="27877" xr:uid="{00000000-0005-0000-0000-000088740000}"/>
    <cellStyle name="Normal 4 2 2 2 4 2 4 3" xfId="19731" xr:uid="{00000000-0005-0000-0000-000089740000}"/>
    <cellStyle name="Normal 4 2 2 2 4 2 5" xfId="5987" xr:uid="{00000000-0005-0000-0000-00008A740000}"/>
    <cellStyle name="Normal 4 2 2 2 4 2 5 2" xfId="14133" xr:uid="{00000000-0005-0000-0000-00008B740000}"/>
    <cellStyle name="Normal 4 2 2 2 4 2 5 2 2" xfId="30429" xr:uid="{00000000-0005-0000-0000-00008C740000}"/>
    <cellStyle name="Normal 4 2 2 2 4 2 5 3" xfId="22283" xr:uid="{00000000-0005-0000-0000-00008D740000}"/>
    <cellStyle name="Normal 4 2 2 2 4 2 6" xfId="8834" xr:uid="{00000000-0005-0000-0000-00008E740000}"/>
    <cellStyle name="Normal 4 2 2 2 4 2 6 2" xfId="25130" xr:uid="{00000000-0005-0000-0000-00008F740000}"/>
    <cellStyle name="Normal 4 2 2 2 4 2 7" xfId="16984" xr:uid="{00000000-0005-0000-0000-000090740000}"/>
    <cellStyle name="Normal 4 2 2 2 4 3" xfId="1049" xr:uid="{00000000-0005-0000-0000-000091740000}"/>
    <cellStyle name="Normal 4 2 2 2 4 3 2" xfId="2459" xr:uid="{00000000-0005-0000-0000-000092740000}"/>
    <cellStyle name="Normal 4 2 2 2 4 3 2 2" xfId="4966" xr:uid="{00000000-0005-0000-0000-000093740000}"/>
    <cellStyle name="Normal 4 2 2 2 4 3 2 2 2" xfId="13112" xr:uid="{00000000-0005-0000-0000-000094740000}"/>
    <cellStyle name="Normal 4 2 2 2 4 3 2 2 2 2" xfId="29408" xr:uid="{00000000-0005-0000-0000-000095740000}"/>
    <cellStyle name="Normal 4 2 2 2 4 3 2 2 3" xfId="21262" xr:uid="{00000000-0005-0000-0000-000096740000}"/>
    <cellStyle name="Normal 4 2 2 2 4 3 2 3" xfId="7758" xr:uid="{00000000-0005-0000-0000-000097740000}"/>
    <cellStyle name="Normal 4 2 2 2 4 3 2 3 2" xfId="15904" xr:uid="{00000000-0005-0000-0000-000098740000}"/>
    <cellStyle name="Normal 4 2 2 2 4 3 2 3 2 2" xfId="32200" xr:uid="{00000000-0005-0000-0000-000099740000}"/>
    <cellStyle name="Normal 4 2 2 2 4 3 2 3 3" xfId="24054" xr:uid="{00000000-0005-0000-0000-00009A740000}"/>
    <cellStyle name="Normal 4 2 2 2 4 3 2 4" xfId="10605" xr:uid="{00000000-0005-0000-0000-00009B740000}"/>
    <cellStyle name="Normal 4 2 2 2 4 3 2 4 2" xfId="26901" xr:uid="{00000000-0005-0000-0000-00009C740000}"/>
    <cellStyle name="Normal 4 2 2 2 4 3 2 5" xfId="18755" xr:uid="{00000000-0005-0000-0000-00009D740000}"/>
    <cellStyle name="Normal 4 2 2 2 4 3 3" xfId="3748" xr:uid="{00000000-0005-0000-0000-00009E740000}"/>
    <cellStyle name="Normal 4 2 2 2 4 3 3 2" xfId="11894" xr:uid="{00000000-0005-0000-0000-00009F740000}"/>
    <cellStyle name="Normal 4 2 2 2 4 3 3 2 2" xfId="28190" xr:uid="{00000000-0005-0000-0000-0000A0740000}"/>
    <cellStyle name="Normal 4 2 2 2 4 3 3 3" xfId="20044" xr:uid="{00000000-0005-0000-0000-0000A1740000}"/>
    <cellStyle name="Normal 4 2 2 2 4 3 4" xfId="6348" xr:uid="{00000000-0005-0000-0000-0000A2740000}"/>
    <cellStyle name="Normal 4 2 2 2 4 3 4 2" xfId="14494" xr:uid="{00000000-0005-0000-0000-0000A3740000}"/>
    <cellStyle name="Normal 4 2 2 2 4 3 4 2 2" xfId="30790" xr:uid="{00000000-0005-0000-0000-0000A4740000}"/>
    <cellStyle name="Normal 4 2 2 2 4 3 4 3" xfId="22644" xr:uid="{00000000-0005-0000-0000-0000A5740000}"/>
    <cellStyle name="Normal 4 2 2 2 4 3 5" xfId="9195" xr:uid="{00000000-0005-0000-0000-0000A6740000}"/>
    <cellStyle name="Normal 4 2 2 2 4 3 5 2" xfId="25491" xr:uid="{00000000-0005-0000-0000-0000A7740000}"/>
    <cellStyle name="Normal 4 2 2 2 4 3 6" xfId="17345" xr:uid="{00000000-0005-0000-0000-0000A8740000}"/>
    <cellStyle name="Normal 4 2 2 2 4 4" xfId="1754" xr:uid="{00000000-0005-0000-0000-0000A9740000}"/>
    <cellStyle name="Normal 4 2 2 2 4 4 2" xfId="4357" xr:uid="{00000000-0005-0000-0000-0000AA740000}"/>
    <cellStyle name="Normal 4 2 2 2 4 4 2 2" xfId="12503" xr:uid="{00000000-0005-0000-0000-0000AB740000}"/>
    <cellStyle name="Normal 4 2 2 2 4 4 2 2 2" xfId="28799" xr:uid="{00000000-0005-0000-0000-0000AC740000}"/>
    <cellStyle name="Normal 4 2 2 2 4 4 2 3" xfId="20653" xr:uid="{00000000-0005-0000-0000-0000AD740000}"/>
    <cellStyle name="Normal 4 2 2 2 4 4 3" xfId="7053" xr:uid="{00000000-0005-0000-0000-0000AE740000}"/>
    <cellStyle name="Normal 4 2 2 2 4 4 3 2" xfId="15199" xr:uid="{00000000-0005-0000-0000-0000AF740000}"/>
    <cellStyle name="Normal 4 2 2 2 4 4 3 2 2" xfId="31495" xr:uid="{00000000-0005-0000-0000-0000B0740000}"/>
    <cellStyle name="Normal 4 2 2 2 4 4 3 3" xfId="23349" xr:uid="{00000000-0005-0000-0000-0000B1740000}"/>
    <cellStyle name="Normal 4 2 2 2 4 4 4" xfId="9900" xr:uid="{00000000-0005-0000-0000-0000B2740000}"/>
    <cellStyle name="Normal 4 2 2 2 4 4 4 2" xfId="26196" xr:uid="{00000000-0005-0000-0000-0000B3740000}"/>
    <cellStyle name="Normal 4 2 2 2 4 4 5" xfId="18050" xr:uid="{00000000-0005-0000-0000-0000B4740000}"/>
    <cellStyle name="Normal 4 2 2 2 4 5" xfId="3139" xr:uid="{00000000-0005-0000-0000-0000B5740000}"/>
    <cellStyle name="Normal 4 2 2 2 4 5 2" xfId="11285" xr:uid="{00000000-0005-0000-0000-0000B6740000}"/>
    <cellStyle name="Normal 4 2 2 2 4 5 2 2" xfId="27581" xr:uid="{00000000-0005-0000-0000-0000B7740000}"/>
    <cellStyle name="Normal 4 2 2 2 4 5 3" xfId="19435" xr:uid="{00000000-0005-0000-0000-0000B8740000}"/>
    <cellStyle name="Normal 4 2 2 2 4 6" xfId="5643" xr:uid="{00000000-0005-0000-0000-0000B9740000}"/>
    <cellStyle name="Normal 4 2 2 2 4 6 2" xfId="13789" xr:uid="{00000000-0005-0000-0000-0000BA740000}"/>
    <cellStyle name="Normal 4 2 2 2 4 6 2 2" xfId="30085" xr:uid="{00000000-0005-0000-0000-0000BB740000}"/>
    <cellStyle name="Normal 4 2 2 2 4 6 3" xfId="21939" xr:uid="{00000000-0005-0000-0000-0000BC740000}"/>
    <cellStyle name="Normal 4 2 2 2 4 7" xfId="8490" xr:uid="{00000000-0005-0000-0000-0000BD740000}"/>
    <cellStyle name="Normal 4 2 2 2 4 7 2" xfId="24786" xr:uid="{00000000-0005-0000-0000-0000BE740000}"/>
    <cellStyle name="Normal 4 2 2 2 4 8" xfId="16640" xr:uid="{00000000-0005-0000-0000-0000BF740000}"/>
    <cellStyle name="Normal 4 2 2 2 5" xfId="433" xr:uid="{00000000-0005-0000-0000-0000C0740000}"/>
    <cellStyle name="Normal 4 2 2 2 5 2" xfId="1139" xr:uid="{00000000-0005-0000-0000-0000C1740000}"/>
    <cellStyle name="Normal 4 2 2 2 5 2 2" xfId="2549" xr:uid="{00000000-0005-0000-0000-0000C2740000}"/>
    <cellStyle name="Normal 4 2 2 2 5 2 2 2" xfId="5040" xr:uid="{00000000-0005-0000-0000-0000C3740000}"/>
    <cellStyle name="Normal 4 2 2 2 5 2 2 2 2" xfId="13186" xr:uid="{00000000-0005-0000-0000-0000C4740000}"/>
    <cellStyle name="Normal 4 2 2 2 5 2 2 2 2 2" xfId="29482" xr:uid="{00000000-0005-0000-0000-0000C5740000}"/>
    <cellStyle name="Normal 4 2 2 2 5 2 2 2 3" xfId="21336" xr:uid="{00000000-0005-0000-0000-0000C6740000}"/>
    <cellStyle name="Normal 4 2 2 2 5 2 2 3" xfId="7848" xr:uid="{00000000-0005-0000-0000-0000C7740000}"/>
    <cellStyle name="Normal 4 2 2 2 5 2 2 3 2" xfId="15994" xr:uid="{00000000-0005-0000-0000-0000C8740000}"/>
    <cellStyle name="Normal 4 2 2 2 5 2 2 3 2 2" xfId="32290" xr:uid="{00000000-0005-0000-0000-0000C9740000}"/>
    <cellStyle name="Normal 4 2 2 2 5 2 2 3 3" xfId="24144" xr:uid="{00000000-0005-0000-0000-0000CA740000}"/>
    <cellStyle name="Normal 4 2 2 2 5 2 2 4" xfId="10695" xr:uid="{00000000-0005-0000-0000-0000CB740000}"/>
    <cellStyle name="Normal 4 2 2 2 5 2 2 4 2" xfId="26991" xr:uid="{00000000-0005-0000-0000-0000CC740000}"/>
    <cellStyle name="Normal 4 2 2 2 5 2 2 5" xfId="18845" xr:uid="{00000000-0005-0000-0000-0000CD740000}"/>
    <cellStyle name="Normal 4 2 2 2 5 2 3" xfId="3822" xr:uid="{00000000-0005-0000-0000-0000CE740000}"/>
    <cellStyle name="Normal 4 2 2 2 5 2 3 2" xfId="11968" xr:uid="{00000000-0005-0000-0000-0000CF740000}"/>
    <cellStyle name="Normal 4 2 2 2 5 2 3 2 2" xfId="28264" xr:uid="{00000000-0005-0000-0000-0000D0740000}"/>
    <cellStyle name="Normal 4 2 2 2 5 2 3 3" xfId="20118" xr:uid="{00000000-0005-0000-0000-0000D1740000}"/>
    <cellStyle name="Normal 4 2 2 2 5 2 4" xfId="6438" xr:uid="{00000000-0005-0000-0000-0000D2740000}"/>
    <cellStyle name="Normal 4 2 2 2 5 2 4 2" xfId="14584" xr:uid="{00000000-0005-0000-0000-0000D3740000}"/>
    <cellStyle name="Normal 4 2 2 2 5 2 4 2 2" xfId="30880" xr:uid="{00000000-0005-0000-0000-0000D4740000}"/>
    <cellStyle name="Normal 4 2 2 2 5 2 4 3" xfId="22734" xr:uid="{00000000-0005-0000-0000-0000D5740000}"/>
    <cellStyle name="Normal 4 2 2 2 5 2 5" xfId="9285" xr:uid="{00000000-0005-0000-0000-0000D6740000}"/>
    <cellStyle name="Normal 4 2 2 2 5 2 5 2" xfId="25581" xr:uid="{00000000-0005-0000-0000-0000D7740000}"/>
    <cellStyle name="Normal 4 2 2 2 5 2 6" xfId="17435" xr:uid="{00000000-0005-0000-0000-0000D8740000}"/>
    <cellStyle name="Normal 4 2 2 2 5 3" xfId="1844" xr:uid="{00000000-0005-0000-0000-0000D9740000}"/>
    <cellStyle name="Normal 4 2 2 2 5 3 2" xfId="4431" xr:uid="{00000000-0005-0000-0000-0000DA740000}"/>
    <cellStyle name="Normal 4 2 2 2 5 3 2 2" xfId="12577" xr:uid="{00000000-0005-0000-0000-0000DB740000}"/>
    <cellStyle name="Normal 4 2 2 2 5 3 2 2 2" xfId="28873" xr:uid="{00000000-0005-0000-0000-0000DC740000}"/>
    <cellStyle name="Normal 4 2 2 2 5 3 2 3" xfId="20727" xr:uid="{00000000-0005-0000-0000-0000DD740000}"/>
    <cellStyle name="Normal 4 2 2 2 5 3 3" xfId="7143" xr:uid="{00000000-0005-0000-0000-0000DE740000}"/>
    <cellStyle name="Normal 4 2 2 2 5 3 3 2" xfId="15289" xr:uid="{00000000-0005-0000-0000-0000DF740000}"/>
    <cellStyle name="Normal 4 2 2 2 5 3 3 2 2" xfId="31585" xr:uid="{00000000-0005-0000-0000-0000E0740000}"/>
    <cellStyle name="Normal 4 2 2 2 5 3 3 3" xfId="23439" xr:uid="{00000000-0005-0000-0000-0000E1740000}"/>
    <cellStyle name="Normal 4 2 2 2 5 3 4" xfId="9990" xr:uid="{00000000-0005-0000-0000-0000E2740000}"/>
    <cellStyle name="Normal 4 2 2 2 5 3 4 2" xfId="26286" xr:uid="{00000000-0005-0000-0000-0000E3740000}"/>
    <cellStyle name="Normal 4 2 2 2 5 3 5" xfId="18140" xr:uid="{00000000-0005-0000-0000-0000E4740000}"/>
    <cellStyle name="Normal 4 2 2 2 5 4" xfId="3213" xr:uid="{00000000-0005-0000-0000-0000E5740000}"/>
    <cellStyle name="Normal 4 2 2 2 5 4 2" xfId="11359" xr:uid="{00000000-0005-0000-0000-0000E6740000}"/>
    <cellStyle name="Normal 4 2 2 2 5 4 2 2" xfId="27655" xr:uid="{00000000-0005-0000-0000-0000E7740000}"/>
    <cellStyle name="Normal 4 2 2 2 5 4 3" xfId="19509" xr:uid="{00000000-0005-0000-0000-0000E8740000}"/>
    <cellStyle name="Normal 4 2 2 2 5 5" xfId="5733" xr:uid="{00000000-0005-0000-0000-0000E9740000}"/>
    <cellStyle name="Normal 4 2 2 2 5 5 2" xfId="13879" xr:uid="{00000000-0005-0000-0000-0000EA740000}"/>
    <cellStyle name="Normal 4 2 2 2 5 5 2 2" xfId="30175" xr:uid="{00000000-0005-0000-0000-0000EB740000}"/>
    <cellStyle name="Normal 4 2 2 2 5 5 3" xfId="22029" xr:uid="{00000000-0005-0000-0000-0000EC740000}"/>
    <cellStyle name="Normal 4 2 2 2 5 6" xfId="8580" xr:uid="{00000000-0005-0000-0000-0000ED740000}"/>
    <cellStyle name="Normal 4 2 2 2 5 6 2" xfId="24876" xr:uid="{00000000-0005-0000-0000-0000EE740000}"/>
    <cellStyle name="Normal 4 2 2 2 5 7" xfId="16730" xr:uid="{00000000-0005-0000-0000-0000EF740000}"/>
    <cellStyle name="Normal 4 2 2 2 6" xfId="795" xr:uid="{00000000-0005-0000-0000-0000F0740000}"/>
    <cellStyle name="Normal 4 2 2 2 6 2" xfId="2205" xr:uid="{00000000-0005-0000-0000-0000F1740000}"/>
    <cellStyle name="Normal 4 2 2 2 6 2 2" xfId="4744" xr:uid="{00000000-0005-0000-0000-0000F2740000}"/>
    <cellStyle name="Normal 4 2 2 2 6 2 2 2" xfId="12890" xr:uid="{00000000-0005-0000-0000-0000F3740000}"/>
    <cellStyle name="Normal 4 2 2 2 6 2 2 2 2" xfId="29186" xr:uid="{00000000-0005-0000-0000-0000F4740000}"/>
    <cellStyle name="Normal 4 2 2 2 6 2 2 3" xfId="21040" xr:uid="{00000000-0005-0000-0000-0000F5740000}"/>
    <cellStyle name="Normal 4 2 2 2 6 2 3" xfId="7504" xr:uid="{00000000-0005-0000-0000-0000F6740000}"/>
    <cellStyle name="Normal 4 2 2 2 6 2 3 2" xfId="15650" xr:uid="{00000000-0005-0000-0000-0000F7740000}"/>
    <cellStyle name="Normal 4 2 2 2 6 2 3 2 2" xfId="31946" xr:uid="{00000000-0005-0000-0000-0000F8740000}"/>
    <cellStyle name="Normal 4 2 2 2 6 2 3 3" xfId="23800" xr:uid="{00000000-0005-0000-0000-0000F9740000}"/>
    <cellStyle name="Normal 4 2 2 2 6 2 4" xfId="10351" xr:uid="{00000000-0005-0000-0000-0000FA740000}"/>
    <cellStyle name="Normal 4 2 2 2 6 2 4 2" xfId="26647" xr:uid="{00000000-0005-0000-0000-0000FB740000}"/>
    <cellStyle name="Normal 4 2 2 2 6 2 5" xfId="18501" xr:uid="{00000000-0005-0000-0000-0000FC740000}"/>
    <cellStyle name="Normal 4 2 2 2 6 3" xfId="3526" xr:uid="{00000000-0005-0000-0000-0000FD740000}"/>
    <cellStyle name="Normal 4 2 2 2 6 3 2" xfId="11672" xr:uid="{00000000-0005-0000-0000-0000FE740000}"/>
    <cellStyle name="Normal 4 2 2 2 6 3 2 2" xfId="27968" xr:uid="{00000000-0005-0000-0000-0000FF740000}"/>
    <cellStyle name="Normal 4 2 2 2 6 3 3" xfId="19822" xr:uid="{00000000-0005-0000-0000-000000750000}"/>
    <cellStyle name="Normal 4 2 2 2 6 4" xfId="6094" xr:uid="{00000000-0005-0000-0000-000001750000}"/>
    <cellStyle name="Normal 4 2 2 2 6 4 2" xfId="14240" xr:uid="{00000000-0005-0000-0000-000002750000}"/>
    <cellStyle name="Normal 4 2 2 2 6 4 2 2" xfId="30536" xr:uid="{00000000-0005-0000-0000-000003750000}"/>
    <cellStyle name="Normal 4 2 2 2 6 4 3" xfId="22390" xr:uid="{00000000-0005-0000-0000-000004750000}"/>
    <cellStyle name="Normal 4 2 2 2 6 5" xfId="8941" xr:uid="{00000000-0005-0000-0000-000005750000}"/>
    <cellStyle name="Normal 4 2 2 2 6 5 2" xfId="25237" xr:uid="{00000000-0005-0000-0000-000006750000}"/>
    <cellStyle name="Normal 4 2 2 2 6 6" xfId="17091" xr:uid="{00000000-0005-0000-0000-000007750000}"/>
    <cellStyle name="Normal 4 2 2 2 7" xfId="1500" xr:uid="{00000000-0005-0000-0000-000008750000}"/>
    <cellStyle name="Normal 4 2 2 2 7 2" xfId="4135" xr:uid="{00000000-0005-0000-0000-000009750000}"/>
    <cellStyle name="Normal 4 2 2 2 7 2 2" xfId="12281" xr:uid="{00000000-0005-0000-0000-00000A750000}"/>
    <cellStyle name="Normal 4 2 2 2 7 2 2 2" xfId="28577" xr:uid="{00000000-0005-0000-0000-00000B750000}"/>
    <cellStyle name="Normal 4 2 2 2 7 2 3" xfId="20431" xr:uid="{00000000-0005-0000-0000-00000C750000}"/>
    <cellStyle name="Normal 4 2 2 2 7 3" xfId="6799" xr:uid="{00000000-0005-0000-0000-00000D750000}"/>
    <cellStyle name="Normal 4 2 2 2 7 3 2" xfId="14945" xr:uid="{00000000-0005-0000-0000-00000E750000}"/>
    <cellStyle name="Normal 4 2 2 2 7 3 2 2" xfId="31241" xr:uid="{00000000-0005-0000-0000-00000F750000}"/>
    <cellStyle name="Normal 4 2 2 2 7 3 3" xfId="23095" xr:uid="{00000000-0005-0000-0000-000010750000}"/>
    <cellStyle name="Normal 4 2 2 2 7 4" xfId="9646" xr:uid="{00000000-0005-0000-0000-000011750000}"/>
    <cellStyle name="Normal 4 2 2 2 7 4 2" xfId="25942" xr:uid="{00000000-0005-0000-0000-000012750000}"/>
    <cellStyle name="Normal 4 2 2 2 7 5" xfId="17796" xr:uid="{00000000-0005-0000-0000-000013750000}"/>
    <cellStyle name="Normal 4 2 2 2 8" xfId="2917" xr:uid="{00000000-0005-0000-0000-000014750000}"/>
    <cellStyle name="Normal 4 2 2 2 8 2" xfId="11063" xr:uid="{00000000-0005-0000-0000-000015750000}"/>
    <cellStyle name="Normal 4 2 2 2 8 2 2" xfId="27359" xr:uid="{00000000-0005-0000-0000-000016750000}"/>
    <cellStyle name="Normal 4 2 2 2 8 3" xfId="19213" xr:uid="{00000000-0005-0000-0000-000017750000}"/>
    <cellStyle name="Normal 4 2 2 2 9" xfId="5389" xr:uid="{00000000-0005-0000-0000-000018750000}"/>
    <cellStyle name="Normal 4 2 2 2 9 2" xfId="13535" xr:uid="{00000000-0005-0000-0000-000019750000}"/>
    <cellStyle name="Normal 4 2 2 2 9 2 2" xfId="29831" xr:uid="{00000000-0005-0000-0000-00001A750000}"/>
    <cellStyle name="Normal 4 2 2 2 9 3" xfId="21685" xr:uid="{00000000-0005-0000-0000-00001B750000}"/>
    <cellStyle name="Normal 4 2 2 3" xfId="135" xr:uid="{00000000-0005-0000-0000-00001C750000}"/>
    <cellStyle name="Normal 4 2 2 3 2" xfId="479" xr:uid="{00000000-0005-0000-0000-00001D750000}"/>
    <cellStyle name="Normal 4 2 2 3 2 2" xfId="1185" xr:uid="{00000000-0005-0000-0000-00001E750000}"/>
    <cellStyle name="Normal 4 2 2 3 2 2 2" xfId="2595" xr:uid="{00000000-0005-0000-0000-00001F750000}"/>
    <cellStyle name="Normal 4 2 2 3 2 2 2 2" xfId="5078" xr:uid="{00000000-0005-0000-0000-000020750000}"/>
    <cellStyle name="Normal 4 2 2 3 2 2 2 2 2" xfId="13224" xr:uid="{00000000-0005-0000-0000-000021750000}"/>
    <cellStyle name="Normal 4 2 2 3 2 2 2 2 2 2" xfId="29520" xr:uid="{00000000-0005-0000-0000-000022750000}"/>
    <cellStyle name="Normal 4 2 2 3 2 2 2 2 3" xfId="21374" xr:uid="{00000000-0005-0000-0000-000023750000}"/>
    <cellStyle name="Normal 4 2 2 3 2 2 2 3" xfId="7894" xr:uid="{00000000-0005-0000-0000-000024750000}"/>
    <cellStyle name="Normal 4 2 2 3 2 2 2 3 2" xfId="16040" xr:uid="{00000000-0005-0000-0000-000025750000}"/>
    <cellStyle name="Normal 4 2 2 3 2 2 2 3 2 2" xfId="32336" xr:uid="{00000000-0005-0000-0000-000026750000}"/>
    <cellStyle name="Normal 4 2 2 3 2 2 2 3 3" xfId="24190" xr:uid="{00000000-0005-0000-0000-000027750000}"/>
    <cellStyle name="Normal 4 2 2 3 2 2 2 4" xfId="10741" xr:uid="{00000000-0005-0000-0000-000028750000}"/>
    <cellStyle name="Normal 4 2 2 3 2 2 2 4 2" xfId="27037" xr:uid="{00000000-0005-0000-0000-000029750000}"/>
    <cellStyle name="Normal 4 2 2 3 2 2 2 5" xfId="18891" xr:uid="{00000000-0005-0000-0000-00002A750000}"/>
    <cellStyle name="Normal 4 2 2 3 2 2 3" xfId="3860" xr:uid="{00000000-0005-0000-0000-00002B750000}"/>
    <cellStyle name="Normal 4 2 2 3 2 2 3 2" xfId="12006" xr:uid="{00000000-0005-0000-0000-00002C750000}"/>
    <cellStyle name="Normal 4 2 2 3 2 2 3 2 2" xfId="28302" xr:uid="{00000000-0005-0000-0000-00002D750000}"/>
    <cellStyle name="Normal 4 2 2 3 2 2 3 3" xfId="20156" xr:uid="{00000000-0005-0000-0000-00002E750000}"/>
    <cellStyle name="Normal 4 2 2 3 2 2 4" xfId="6484" xr:uid="{00000000-0005-0000-0000-00002F750000}"/>
    <cellStyle name="Normal 4 2 2 3 2 2 4 2" xfId="14630" xr:uid="{00000000-0005-0000-0000-000030750000}"/>
    <cellStyle name="Normal 4 2 2 3 2 2 4 2 2" xfId="30926" xr:uid="{00000000-0005-0000-0000-000031750000}"/>
    <cellStyle name="Normal 4 2 2 3 2 2 4 3" xfId="22780" xr:uid="{00000000-0005-0000-0000-000032750000}"/>
    <cellStyle name="Normal 4 2 2 3 2 2 5" xfId="9331" xr:uid="{00000000-0005-0000-0000-000033750000}"/>
    <cellStyle name="Normal 4 2 2 3 2 2 5 2" xfId="25627" xr:uid="{00000000-0005-0000-0000-000034750000}"/>
    <cellStyle name="Normal 4 2 2 3 2 2 6" xfId="17481" xr:uid="{00000000-0005-0000-0000-000035750000}"/>
    <cellStyle name="Normal 4 2 2 3 2 3" xfId="1890" xr:uid="{00000000-0005-0000-0000-000036750000}"/>
    <cellStyle name="Normal 4 2 2 3 2 3 2" xfId="4469" xr:uid="{00000000-0005-0000-0000-000037750000}"/>
    <cellStyle name="Normal 4 2 2 3 2 3 2 2" xfId="12615" xr:uid="{00000000-0005-0000-0000-000038750000}"/>
    <cellStyle name="Normal 4 2 2 3 2 3 2 2 2" xfId="28911" xr:uid="{00000000-0005-0000-0000-000039750000}"/>
    <cellStyle name="Normal 4 2 2 3 2 3 2 3" xfId="20765" xr:uid="{00000000-0005-0000-0000-00003A750000}"/>
    <cellStyle name="Normal 4 2 2 3 2 3 3" xfId="7189" xr:uid="{00000000-0005-0000-0000-00003B750000}"/>
    <cellStyle name="Normal 4 2 2 3 2 3 3 2" xfId="15335" xr:uid="{00000000-0005-0000-0000-00003C750000}"/>
    <cellStyle name="Normal 4 2 2 3 2 3 3 2 2" xfId="31631" xr:uid="{00000000-0005-0000-0000-00003D750000}"/>
    <cellStyle name="Normal 4 2 2 3 2 3 3 3" xfId="23485" xr:uid="{00000000-0005-0000-0000-00003E750000}"/>
    <cellStyle name="Normal 4 2 2 3 2 3 4" xfId="10036" xr:uid="{00000000-0005-0000-0000-00003F750000}"/>
    <cellStyle name="Normal 4 2 2 3 2 3 4 2" xfId="26332" xr:uid="{00000000-0005-0000-0000-000040750000}"/>
    <cellStyle name="Normal 4 2 2 3 2 3 5" xfId="18186" xr:uid="{00000000-0005-0000-0000-000041750000}"/>
    <cellStyle name="Normal 4 2 2 3 2 4" xfId="3251" xr:uid="{00000000-0005-0000-0000-000042750000}"/>
    <cellStyle name="Normal 4 2 2 3 2 4 2" xfId="11397" xr:uid="{00000000-0005-0000-0000-000043750000}"/>
    <cellStyle name="Normal 4 2 2 3 2 4 2 2" xfId="27693" xr:uid="{00000000-0005-0000-0000-000044750000}"/>
    <cellStyle name="Normal 4 2 2 3 2 4 3" xfId="19547" xr:uid="{00000000-0005-0000-0000-000045750000}"/>
    <cellStyle name="Normal 4 2 2 3 2 5" xfId="5779" xr:uid="{00000000-0005-0000-0000-000046750000}"/>
    <cellStyle name="Normal 4 2 2 3 2 5 2" xfId="13925" xr:uid="{00000000-0005-0000-0000-000047750000}"/>
    <cellStyle name="Normal 4 2 2 3 2 5 2 2" xfId="30221" xr:uid="{00000000-0005-0000-0000-000048750000}"/>
    <cellStyle name="Normal 4 2 2 3 2 5 3" xfId="22075" xr:uid="{00000000-0005-0000-0000-000049750000}"/>
    <cellStyle name="Normal 4 2 2 3 2 6" xfId="8626" xr:uid="{00000000-0005-0000-0000-00004A750000}"/>
    <cellStyle name="Normal 4 2 2 3 2 6 2" xfId="24922" xr:uid="{00000000-0005-0000-0000-00004B750000}"/>
    <cellStyle name="Normal 4 2 2 3 2 7" xfId="16776" xr:uid="{00000000-0005-0000-0000-00004C750000}"/>
    <cellStyle name="Normal 4 2 2 3 3" xfId="841" xr:uid="{00000000-0005-0000-0000-00004D750000}"/>
    <cellStyle name="Normal 4 2 2 3 3 2" xfId="2251" xr:uid="{00000000-0005-0000-0000-00004E750000}"/>
    <cellStyle name="Normal 4 2 2 3 3 2 2" xfId="4782" xr:uid="{00000000-0005-0000-0000-00004F750000}"/>
    <cellStyle name="Normal 4 2 2 3 3 2 2 2" xfId="12928" xr:uid="{00000000-0005-0000-0000-000050750000}"/>
    <cellStyle name="Normal 4 2 2 3 3 2 2 2 2" xfId="29224" xr:uid="{00000000-0005-0000-0000-000051750000}"/>
    <cellStyle name="Normal 4 2 2 3 3 2 2 3" xfId="21078" xr:uid="{00000000-0005-0000-0000-000052750000}"/>
    <cellStyle name="Normal 4 2 2 3 3 2 3" xfId="7550" xr:uid="{00000000-0005-0000-0000-000053750000}"/>
    <cellStyle name="Normal 4 2 2 3 3 2 3 2" xfId="15696" xr:uid="{00000000-0005-0000-0000-000054750000}"/>
    <cellStyle name="Normal 4 2 2 3 3 2 3 2 2" xfId="31992" xr:uid="{00000000-0005-0000-0000-000055750000}"/>
    <cellStyle name="Normal 4 2 2 3 3 2 3 3" xfId="23846" xr:uid="{00000000-0005-0000-0000-000056750000}"/>
    <cellStyle name="Normal 4 2 2 3 3 2 4" xfId="10397" xr:uid="{00000000-0005-0000-0000-000057750000}"/>
    <cellStyle name="Normal 4 2 2 3 3 2 4 2" xfId="26693" xr:uid="{00000000-0005-0000-0000-000058750000}"/>
    <cellStyle name="Normal 4 2 2 3 3 2 5" xfId="18547" xr:uid="{00000000-0005-0000-0000-000059750000}"/>
    <cellStyle name="Normal 4 2 2 3 3 3" xfId="3564" xr:uid="{00000000-0005-0000-0000-00005A750000}"/>
    <cellStyle name="Normal 4 2 2 3 3 3 2" xfId="11710" xr:uid="{00000000-0005-0000-0000-00005B750000}"/>
    <cellStyle name="Normal 4 2 2 3 3 3 2 2" xfId="28006" xr:uid="{00000000-0005-0000-0000-00005C750000}"/>
    <cellStyle name="Normal 4 2 2 3 3 3 3" xfId="19860" xr:uid="{00000000-0005-0000-0000-00005D750000}"/>
    <cellStyle name="Normal 4 2 2 3 3 4" xfId="6140" xr:uid="{00000000-0005-0000-0000-00005E750000}"/>
    <cellStyle name="Normal 4 2 2 3 3 4 2" xfId="14286" xr:uid="{00000000-0005-0000-0000-00005F750000}"/>
    <cellStyle name="Normal 4 2 2 3 3 4 2 2" xfId="30582" xr:uid="{00000000-0005-0000-0000-000060750000}"/>
    <cellStyle name="Normal 4 2 2 3 3 4 3" xfId="22436" xr:uid="{00000000-0005-0000-0000-000061750000}"/>
    <cellStyle name="Normal 4 2 2 3 3 5" xfId="8987" xr:uid="{00000000-0005-0000-0000-000062750000}"/>
    <cellStyle name="Normal 4 2 2 3 3 5 2" xfId="25283" xr:uid="{00000000-0005-0000-0000-000063750000}"/>
    <cellStyle name="Normal 4 2 2 3 3 6" xfId="17137" xr:uid="{00000000-0005-0000-0000-000064750000}"/>
    <cellStyle name="Normal 4 2 2 3 4" xfId="1546" xr:uid="{00000000-0005-0000-0000-000065750000}"/>
    <cellStyle name="Normal 4 2 2 3 4 2" xfId="4173" xr:uid="{00000000-0005-0000-0000-000066750000}"/>
    <cellStyle name="Normal 4 2 2 3 4 2 2" xfId="12319" xr:uid="{00000000-0005-0000-0000-000067750000}"/>
    <cellStyle name="Normal 4 2 2 3 4 2 2 2" xfId="28615" xr:uid="{00000000-0005-0000-0000-000068750000}"/>
    <cellStyle name="Normal 4 2 2 3 4 2 3" xfId="20469" xr:uid="{00000000-0005-0000-0000-000069750000}"/>
    <cellStyle name="Normal 4 2 2 3 4 3" xfId="6845" xr:uid="{00000000-0005-0000-0000-00006A750000}"/>
    <cellStyle name="Normal 4 2 2 3 4 3 2" xfId="14991" xr:uid="{00000000-0005-0000-0000-00006B750000}"/>
    <cellStyle name="Normal 4 2 2 3 4 3 2 2" xfId="31287" xr:uid="{00000000-0005-0000-0000-00006C750000}"/>
    <cellStyle name="Normal 4 2 2 3 4 3 3" xfId="23141" xr:uid="{00000000-0005-0000-0000-00006D750000}"/>
    <cellStyle name="Normal 4 2 2 3 4 4" xfId="9692" xr:uid="{00000000-0005-0000-0000-00006E750000}"/>
    <cellStyle name="Normal 4 2 2 3 4 4 2" xfId="25988" xr:uid="{00000000-0005-0000-0000-00006F750000}"/>
    <cellStyle name="Normal 4 2 2 3 4 5" xfId="17842" xr:uid="{00000000-0005-0000-0000-000070750000}"/>
    <cellStyle name="Normal 4 2 2 3 5" xfId="2955" xr:uid="{00000000-0005-0000-0000-000071750000}"/>
    <cellStyle name="Normal 4 2 2 3 5 2" xfId="11101" xr:uid="{00000000-0005-0000-0000-000072750000}"/>
    <cellStyle name="Normal 4 2 2 3 5 2 2" xfId="27397" xr:uid="{00000000-0005-0000-0000-000073750000}"/>
    <cellStyle name="Normal 4 2 2 3 5 3" xfId="19251" xr:uid="{00000000-0005-0000-0000-000074750000}"/>
    <cellStyle name="Normal 4 2 2 3 6" xfId="5435" xr:uid="{00000000-0005-0000-0000-000075750000}"/>
    <cellStyle name="Normal 4 2 2 3 6 2" xfId="13581" xr:uid="{00000000-0005-0000-0000-000076750000}"/>
    <cellStyle name="Normal 4 2 2 3 6 2 2" xfId="29877" xr:uid="{00000000-0005-0000-0000-000077750000}"/>
    <cellStyle name="Normal 4 2 2 3 6 3" xfId="21731" xr:uid="{00000000-0005-0000-0000-000078750000}"/>
    <cellStyle name="Normal 4 2 2 3 7" xfId="8282" xr:uid="{00000000-0005-0000-0000-000079750000}"/>
    <cellStyle name="Normal 4 2 2 3 7 2" xfId="24578" xr:uid="{00000000-0005-0000-0000-00007A750000}"/>
    <cellStyle name="Normal 4 2 2 3 8" xfId="16432" xr:uid="{00000000-0005-0000-0000-00007B750000}"/>
    <cellStyle name="Normal 4 2 2 4" xfId="218" xr:uid="{00000000-0005-0000-0000-00007C750000}"/>
    <cellStyle name="Normal 4 2 2 4 2" xfId="562" xr:uid="{00000000-0005-0000-0000-00007D750000}"/>
    <cellStyle name="Normal 4 2 2 4 2 2" xfId="1268" xr:uid="{00000000-0005-0000-0000-00007E750000}"/>
    <cellStyle name="Normal 4 2 2 4 2 2 2" xfId="2678" xr:uid="{00000000-0005-0000-0000-00007F750000}"/>
    <cellStyle name="Normal 4 2 2 4 2 2 2 2" xfId="5152" xr:uid="{00000000-0005-0000-0000-000080750000}"/>
    <cellStyle name="Normal 4 2 2 4 2 2 2 2 2" xfId="13298" xr:uid="{00000000-0005-0000-0000-000081750000}"/>
    <cellStyle name="Normal 4 2 2 4 2 2 2 2 2 2" xfId="29594" xr:uid="{00000000-0005-0000-0000-000082750000}"/>
    <cellStyle name="Normal 4 2 2 4 2 2 2 2 3" xfId="21448" xr:uid="{00000000-0005-0000-0000-000083750000}"/>
    <cellStyle name="Normal 4 2 2 4 2 2 2 3" xfId="7977" xr:uid="{00000000-0005-0000-0000-000084750000}"/>
    <cellStyle name="Normal 4 2 2 4 2 2 2 3 2" xfId="16123" xr:uid="{00000000-0005-0000-0000-000085750000}"/>
    <cellStyle name="Normal 4 2 2 4 2 2 2 3 2 2" xfId="32419" xr:uid="{00000000-0005-0000-0000-000086750000}"/>
    <cellStyle name="Normal 4 2 2 4 2 2 2 3 3" xfId="24273" xr:uid="{00000000-0005-0000-0000-000087750000}"/>
    <cellStyle name="Normal 4 2 2 4 2 2 2 4" xfId="10824" xr:uid="{00000000-0005-0000-0000-000088750000}"/>
    <cellStyle name="Normal 4 2 2 4 2 2 2 4 2" xfId="27120" xr:uid="{00000000-0005-0000-0000-000089750000}"/>
    <cellStyle name="Normal 4 2 2 4 2 2 2 5" xfId="18974" xr:uid="{00000000-0005-0000-0000-00008A750000}"/>
    <cellStyle name="Normal 4 2 2 4 2 2 3" xfId="3934" xr:uid="{00000000-0005-0000-0000-00008B750000}"/>
    <cellStyle name="Normal 4 2 2 4 2 2 3 2" xfId="12080" xr:uid="{00000000-0005-0000-0000-00008C750000}"/>
    <cellStyle name="Normal 4 2 2 4 2 2 3 2 2" xfId="28376" xr:uid="{00000000-0005-0000-0000-00008D750000}"/>
    <cellStyle name="Normal 4 2 2 4 2 2 3 3" xfId="20230" xr:uid="{00000000-0005-0000-0000-00008E750000}"/>
    <cellStyle name="Normal 4 2 2 4 2 2 4" xfId="6567" xr:uid="{00000000-0005-0000-0000-00008F750000}"/>
    <cellStyle name="Normal 4 2 2 4 2 2 4 2" xfId="14713" xr:uid="{00000000-0005-0000-0000-000090750000}"/>
    <cellStyle name="Normal 4 2 2 4 2 2 4 2 2" xfId="31009" xr:uid="{00000000-0005-0000-0000-000091750000}"/>
    <cellStyle name="Normal 4 2 2 4 2 2 4 3" xfId="22863" xr:uid="{00000000-0005-0000-0000-000092750000}"/>
    <cellStyle name="Normal 4 2 2 4 2 2 5" xfId="9414" xr:uid="{00000000-0005-0000-0000-000093750000}"/>
    <cellStyle name="Normal 4 2 2 4 2 2 5 2" xfId="25710" xr:uid="{00000000-0005-0000-0000-000094750000}"/>
    <cellStyle name="Normal 4 2 2 4 2 2 6" xfId="17564" xr:uid="{00000000-0005-0000-0000-000095750000}"/>
    <cellStyle name="Normal 4 2 2 4 2 3" xfId="1973" xr:uid="{00000000-0005-0000-0000-000096750000}"/>
    <cellStyle name="Normal 4 2 2 4 2 3 2" xfId="4543" xr:uid="{00000000-0005-0000-0000-000097750000}"/>
    <cellStyle name="Normal 4 2 2 4 2 3 2 2" xfId="12689" xr:uid="{00000000-0005-0000-0000-000098750000}"/>
    <cellStyle name="Normal 4 2 2 4 2 3 2 2 2" xfId="28985" xr:uid="{00000000-0005-0000-0000-000099750000}"/>
    <cellStyle name="Normal 4 2 2 4 2 3 2 3" xfId="20839" xr:uid="{00000000-0005-0000-0000-00009A750000}"/>
    <cellStyle name="Normal 4 2 2 4 2 3 3" xfId="7272" xr:uid="{00000000-0005-0000-0000-00009B750000}"/>
    <cellStyle name="Normal 4 2 2 4 2 3 3 2" xfId="15418" xr:uid="{00000000-0005-0000-0000-00009C750000}"/>
    <cellStyle name="Normal 4 2 2 4 2 3 3 2 2" xfId="31714" xr:uid="{00000000-0005-0000-0000-00009D750000}"/>
    <cellStyle name="Normal 4 2 2 4 2 3 3 3" xfId="23568" xr:uid="{00000000-0005-0000-0000-00009E750000}"/>
    <cellStyle name="Normal 4 2 2 4 2 3 4" xfId="10119" xr:uid="{00000000-0005-0000-0000-00009F750000}"/>
    <cellStyle name="Normal 4 2 2 4 2 3 4 2" xfId="26415" xr:uid="{00000000-0005-0000-0000-0000A0750000}"/>
    <cellStyle name="Normal 4 2 2 4 2 3 5" xfId="18269" xr:uid="{00000000-0005-0000-0000-0000A1750000}"/>
    <cellStyle name="Normal 4 2 2 4 2 4" xfId="3325" xr:uid="{00000000-0005-0000-0000-0000A2750000}"/>
    <cellStyle name="Normal 4 2 2 4 2 4 2" xfId="11471" xr:uid="{00000000-0005-0000-0000-0000A3750000}"/>
    <cellStyle name="Normal 4 2 2 4 2 4 2 2" xfId="27767" xr:uid="{00000000-0005-0000-0000-0000A4750000}"/>
    <cellStyle name="Normal 4 2 2 4 2 4 3" xfId="19621" xr:uid="{00000000-0005-0000-0000-0000A5750000}"/>
    <cellStyle name="Normal 4 2 2 4 2 5" xfId="5862" xr:uid="{00000000-0005-0000-0000-0000A6750000}"/>
    <cellStyle name="Normal 4 2 2 4 2 5 2" xfId="14008" xr:uid="{00000000-0005-0000-0000-0000A7750000}"/>
    <cellStyle name="Normal 4 2 2 4 2 5 2 2" xfId="30304" xr:uid="{00000000-0005-0000-0000-0000A8750000}"/>
    <cellStyle name="Normal 4 2 2 4 2 5 3" xfId="22158" xr:uid="{00000000-0005-0000-0000-0000A9750000}"/>
    <cellStyle name="Normal 4 2 2 4 2 6" xfId="8709" xr:uid="{00000000-0005-0000-0000-0000AA750000}"/>
    <cellStyle name="Normal 4 2 2 4 2 6 2" xfId="25005" xr:uid="{00000000-0005-0000-0000-0000AB750000}"/>
    <cellStyle name="Normal 4 2 2 4 2 7" xfId="16859" xr:uid="{00000000-0005-0000-0000-0000AC750000}"/>
    <cellStyle name="Normal 4 2 2 4 3" xfId="924" xr:uid="{00000000-0005-0000-0000-0000AD750000}"/>
    <cellStyle name="Normal 4 2 2 4 3 2" xfId="2334" xr:uid="{00000000-0005-0000-0000-0000AE750000}"/>
    <cellStyle name="Normal 4 2 2 4 3 2 2" xfId="4856" xr:uid="{00000000-0005-0000-0000-0000AF750000}"/>
    <cellStyle name="Normal 4 2 2 4 3 2 2 2" xfId="13002" xr:uid="{00000000-0005-0000-0000-0000B0750000}"/>
    <cellStyle name="Normal 4 2 2 4 3 2 2 2 2" xfId="29298" xr:uid="{00000000-0005-0000-0000-0000B1750000}"/>
    <cellStyle name="Normal 4 2 2 4 3 2 2 3" xfId="21152" xr:uid="{00000000-0005-0000-0000-0000B2750000}"/>
    <cellStyle name="Normal 4 2 2 4 3 2 3" xfId="7633" xr:uid="{00000000-0005-0000-0000-0000B3750000}"/>
    <cellStyle name="Normal 4 2 2 4 3 2 3 2" xfId="15779" xr:uid="{00000000-0005-0000-0000-0000B4750000}"/>
    <cellStyle name="Normal 4 2 2 4 3 2 3 2 2" xfId="32075" xr:uid="{00000000-0005-0000-0000-0000B5750000}"/>
    <cellStyle name="Normal 4 2 2 4 3 2 3 3" xfId="23929" xr:uid="{00000000-0005-0000-0000-0000B6750000}"/>
    <cellStyle name="Normal 4 2 2 4 3 2 4" xfId="10480" xr:uid="{00000000-0005-0000-0000-0000B7750000}"/>
    <cellStyle name="Normal 4 2 2 4 3 2 4 2" xfId="26776" xr:uid="{00000000-0005-0000-0000-0000B8750000}"/>
    <cellStyle name="Normal 4 2 2 4 3 2 5" xfId="18630" xr:uid="{00000000-0005-0000-0000-0000B9750000}"/>
    <cellStyle name="Normal 4 2 2 4 3 3" xfId="3638" xr:uid="{00000000-0005-0000-0000-0000BA750000}"/>
    <cellStyle name="Normal 4 2 2 4 3 3 2" xfId="11784" xr:uid="{00000000-0005-0000-0000-0000BB750000}"/>
    <cellStyle name="Normal 4 2 2 4 3 3 2 2" xfId="28080" xr:uid="{00000000-0005-0000-0000-0000BC750000}"/>
    <cellStyle name="Normal 4 2 2 4 3 3 3" xfId="19934" xr:uid="{00000000-0005-0000-0000-0000BD750000}"/>
    <cellStyle name="Normal 4 2 2 4 3 4" xfId="6223" xr:uid="{00000000-0005-0000-0000-0000BE750000}"/>
    <cellStyle name="Normal 4 2 2 4 3 4 2" xfId="14369" xr:uid="{00000000-0005-0000-0000-0000BF750000}"/>
    <cellStyle name="Normal 4 2 2 4 3 4 2 2" xfId="30665" xr:uid="{00000000-0005-0000-0000-0000C0750000}"/>
    <cellStyle name="Normal 4 2 2 4 3 4 3" xfId="22519" xr:uid="{00000000-0005-0000-0000-0000C1750000}"/>
    <cellStyle name="Normal 4 2 2 4 3 5" xfId="9070" xr:uid="{00000000-0005-0000-0000-0000C2750000}"/>
    <cellStyle name="Normal 4 2 2 4 3 5 2" xfId="25366" xr:uid="{00000000-0005-0000-0000-0000C3750000}"/>
    <cellStyle name="Normal 4 2 2 4 3 6" xfId="17220" xr:uid="{00000000-0005-0000-0000-0000C4750000}"/>
    <cellStyle name="Normal 4 2 2 4 4" xfId="1629" xr:uid="{00000000-0005-0000-0000-0000C5750000}"/>
    <cellStyle name="Normal 4 2 2 4 4 2" xfId="4247" xr:uid="{00000000-0005-0000-0000-0000C6750000}"/>
    <cellStyle name="Normal 4 2 2 4 4 2 2" xfId="12393" xr:uid="{00000000-0005-0000-0000-0000C7750000}"/>
    <cellStyle name="Normal 4 2 2 4 4 2 2 2" xfId="28689" xr:uid="{00000000-0005-0000-0000-0000C8750000}"/>
    <cellStyle name="Normal 4 2 2 4 4 2 3" xfId="20543" xr:uid="{00000000-0005-0000-0000-0000C9750000}"/>
    <cellStyle name="Normal 4 2 2 4 4 3" xfId="6928" xr:uid="{00000000-0005-0000-0000-0000CA750000}"/>
    <cellStyle name="Normal 4 2 2 4 4 3 2" xfId="15074" xr:uid="{00000000-0005-0000-0000-0000CB750000}"/>
    <cellStyle name="Normal 4 2 2 4 4 3 2 2" xfId="31370" xr:uid="{00000000-0005-0000-0000-0000CC750000}"/>
    <cellStyle name="Normal 4 2 2 4 4 3 3" xfId="23224" xr:uid="{00000000-0005-0000-0000-0000CD750000}"/>
    <cellStyle name="Normal 4 2 2 4 4 4" xfId="9775" xr:uid="{00000000-0005-0000-0000-0000CE750000}"/>
    <cellStyle name="Normal 4 2 2 4 4 4 2" xfId="26071" xr:uid="{00000000-0005-0000-0000-0000CF750000}"/>
    <cellStyle name="Normal 4 2 2 4 4 5" xfId="17925" xr:uid="{00000000-0005-0000-0000-0000D0750000}"/>
    <cellStyle name="Normal 4 2 2 4 5" xfId="3029" xr:uid="{00000000-0005-0000-0000-0000D1750000}"/>
    <cellStyle name="Normal 4 2 2 4 5 2" xfId="11175" xr:uid="{00000000-0005-0000-0000-0000D2750000}"/>
    <cellStyle name="Normal 4 2 2 4 5 2 2" xfId="27471" xr:uid="{00000000-0005-0000-0000-0000D3750000}"/>
    <cellStyle name="Normal 4 2 2 4 5 3" xfId="19325" xr:uid="{00000000-0005-0000-0000-0000D4750000}"/>
    <cellStyle name="Normal 4 2 2 4 6" xfId="5518" xr:uid="{00000000-0005-0000-0000-0000D5750000}"/>
    <cellStyle name="Normal 4 2 2 4 6 2" xfId="13664" xr:uid="{00000000-0005-0000-0000-0000D6750000}"/>
    <cellStyle name="Normal 4 2 2 4 6 2 2" xfId="29960" xr:uid="{00000000-0005-0000-0000-0000D7750000}"/>
    <cellStyle name="Normal 4 2 2 4 6 3" xfId="21814" xr:uid="{00000000-0005-0000-0000-0000D8750000}"/>
    <cellStyle name="Normal 4 2 2 4 7" xfId="8365" xr:uid="{00000000-0005-0000-0000-0000D9750000}"/>
    <cellStyle name="Normal 4 2 2 4 7 2" xfId="24661" xr:uid="{00000000-0005-0000-0000-0000DA750000}"/>
    <cellStyle name="Normal 4 2 2 4 8" xfId="16515" xr:uid="{00000000-0005-0000-0000-0000DB750000}"/>
    <cellStyle name="Normal 4 2 2 5" xfId="299" xr:uid="{00000000-0005-0000-0000-0000DC750000}"/>
    <cellStyle name="Normal 4 2 2 5 2" xfId="643" xr:uid="{00000000-0005-0000-0000-0000DD750000}"/>
    <cellStyle name="Normal 4 2 2 5 2 2" xfId="1349" xr:uid="{00000000-0005-0000-0000-0000DE750000}"/>
    <cellStyle name="Normal 4 2 2 5 2 2 2" xfId="2759" xr:uid="{00000000-0005-0000-0000-0000DF750000}"/>
    <cellStyle name="Normal 4 2 2 5 2 2 2 2" xfId="5226" xr:uid="{00000000-0005-0000-0000-0000E0750000}"/>
    <cellStyle name="Normal 4 2 2 5 2 2 2 2 2" xfId="13372" xr:uid="{00000000-0005-0000-0000-0000E1750000}"/>
    <cellStyle name="Normal 4 2 2 5 2 2 2 2 2 2" xfId="29668" xr:uid="{00000000-0005-0000-0000-0000E2750000}"/>
    <cellStyle name="Normal 4 2 2 5 2 2 2 2 3" xfId="21522" xr:uid="{00000000-0005-0000-0000-0000E3750000}"/>
    <cellStyle name="Normal 4 2 2 5 2 2 2 3" xfId="8058" xr:uid="{00000000-0005-0000-0000-0000E4750000}"/>
    <cellStyle name="Normal 4 2 2 5 2 2 2 3 2" xfId="16204" xr:uid="{00000000-0005-0000-0000-0000E5750000}"/>
    <cellStyle name="Normal 4 2 2 5 2 2 2 3 2 2" xfId="32500" xr:uid="{00000000-0005-0000-0000-0000E6750000}"/>
    <cellStyle name="Normal 4 2 2 5 2 2 2 3 3" xfId="24354" xr:uid="{00000000-0005-0000-0000-0000E7750000}"/>
    <cellStyle name="Normal 4 2 2 5 2 2 2 4" xfId="10905" xr:uid="{00000000-0005-0000-0000-0000E8750000}"/>
    <cellStyle name="Normal 4 2 2 5 2 2 2 4 2" xfId="27201" xr:uid="{00000000-0005-0000-0000-0000E9750000}"/>
    <cellStyle name="Normal 4 2 2 5 2 2 2 5" xfId="19055" xr:uid="{00000000-0005-0000-0000-0000EA750000}"/>
    <cellStyle name="Normal 4 2 2 5 2 2 3" xfId="4008" xr:uid="{00000000-0005-0000-0000-0000EB750000}"/>
    <cellStyle name="Normal 4 2 2 5 2 2 3 2" xfId="12154" xr:uid="{00000000-0005-0000-0000-0000EC750000}"/>
    <cellStyle name="Normal 4 2 2 5 2 2 3 2 2" xfId="28450" xr:uid="{00000000-0005-0000-0000-0000ED750000}"/>
    <cellStyle name="Normal 4 2 2 5 2 2 3 3" xfId="20304" xr:uid="{00000000-0005-0000-0000-0000EE750000}"/>
    <cellStyle name="Normal 4 2 2 5 2 2 4" xfId="6648" xr:uid="{00000000-0005-0000-0000-0000EF750000}"/>
    <cellStyle name="Normal 4 2 2 5 2 2 4 2" xfId="14794" xr:uid="{00000000-0005-0000-0000-0000F0750000}"/>
    <cellStyle name="Normal 4 2 2 5 2 2 4 2 2" xfId="31090" xr:uid="{00000000-0005-0000-0000-0000F1750000}"/>
    <cellStyle name="Normal 4 2 2 5 2 2 4 3" xfId="22944" xr:uid="{00000000-0005-0000-0000-0000F2750000}"/>
    <cellStyle name="Normal 4 2 2 5 2 2 5" xfId="9495" xr:uid="{00000000-0005-0000-0000-0000F3750000}"/>
    <cellStyle name="Normal 4 2 2 5 2 2 5 2" xfId="25791" xr:uid="{00000000-0005-0000-0000-0000F4750000}"/>
    <cellStyle name="Normal 4 2 2 5 2 2 6" xfId="17645" xr:uid="{00000000-0005-0000-0000-0000F5750000}"/>
    <cellStyle name="Normal 4 2 2 5 2 3" xfId="2054" xr:uid="{00000000-0005-0000-0000-0000F6750000}"/>
    <cellStyle name="Normal 4 2 2 5 2 3 2" xfId="4617" xr:uid="{00000000-0005-0000-0000-0000F7750000}"/>
    <cellStyle name="Normal 4 2 2 5 2 3 2 2" xfId="12763" xr:uid="{00000000-0005-0000-0000-0000F8750000}"/>
    <cellStyle name="Normal 4 2 2 5 2 3 2 2 2" xfId="29059" xr:uid="{00000000-0005-0000-0000-0000F9750000}"/>
    <cellStyle name="Normal 4 2 2 5 2 3 2 3" xfId="20913" xr:uid="{00000000-0005-0000-0000-0000FA750000}"/>
    <cellStyle name="Normal 4 2 2 5 2 3 3" xfId="7353" xr:uid="{00000000-0005-0000-0000-0000FB750000}"/>
    <cellStyle name="Normal 4 2 2 5 2 3 3 2" xfId="15499" xr:uid="{00000000-0005-0000-0000-0000FC750000}"/>
    <cellStyle name="Normal 4 2 2 5 2 3 3 2 2" xfId="31795" xr:uid="{00000000-0005-0000-0000-0000FD750000}"/>
    <cellStyle name="Normal 4 2 2 5 2 3 3 3" xfId="23649" xr:uid="{00000000-0005-0000-0000-0000FE750000}"/>
    <cellStyle name="Normal 4 2 2 5 2 3 4" xfId="10200" xr:uid="{00000000-0005-0000-0000-0000FF750000}"/>
    <cellStyle name="Normal 4 2 2 5 2 3 4 2" xfId="26496" xr:uid="{00000000-0005-0000-0000-000000760000}"/>
    <cellStyle name="Normal 4 2 2 5 2 3 5" xfId="18350" xr:uid="{00000000-0005-0000-0000-000001760000}"/>
    <cellStyle name="Normal 4 2 2 5 2 4" xfId="3399" xr:uid="{00000000-0005-0000-0000-000002760000}"/>
    <cellStyle name="Normal 4 2 2 5 2 4 2" xfId="11545" xr:uid="{00000000-0005-0000-0000-000003760000}"/>
    <cellStyle name="Normal 4 2 2 5 2 4 2 2" xfId="27841" xr:uid="{00000000-0005-0000-0000-000004760000}"/>
    <cellStyle name="Normal 4 2 2 5 2 4 3" xfId="19695" xr:uid="{00000000-0005-0000-0000-000005760000}"/>
    <cellStyle name="Normal 4 2 2 5 2 5" xfId="5943" xr:uid="{00000000-0005-0000-0000-000006760000}"/>
    <cellStyle name="Normal 4 2 2 5 2 5 2" xfId="14089" xr:uid="{00000000-0005-0000-0000-000007760000}"/>
    <cellStyle name="Normal 4 2 2 5 2 5 2 2" xfId="30385" xr:uid="{00000000-0005-0000-0000-000008760000}"/>
    <cellStyle name="Normal 4 2 2 5 2 5 3" xfId="22239" xr:uid="{00000000-0005-0000-0000-000009760000}"/>
    <cellStyle name="Normal 4 2 2 5 2 6" xfId="8790" xr:uid="{00000000-0005-0000-0000-00000A760000}"/>
    <cellStyle name="Normal 4 2 2 5 2 6 2" xfId="25086" xr:uid="{00000000-0005-0000-0000-00000B760000}"/>
    <cellStyle name="Normal 4 2 2 5 2 7" xfId="16940" xr:uid="{00000000-0005-0000-0000-00000C760000}"/>
    <cellStyle name="Normal 4 2 2 5 3" xfId="1005" xr:uid="{00000000-0005-0000-0000-00000D760000}"/>
    <cellStyle name="Normal 4 2 2 5 3 2" xfId="2415" xr:uid="{00000000-0005-0000-0000-00000E760000}"/>
    <cellStyle name="Normal 4 2 2 5 3 2 2" xfId="4930" xr:uid="{00000000-0005-0000-0000-00000F760000}"/>
    <cellStyle name="Normal 4 2 2 5 3 2 2 2" xfId="13076" xr:uid="{00000000-0005-0000-0000-000010760000}"/>
    <cellStyle name="Normal 4 2 2 5 3 2 2 2 2" xfId="29372" xr:uid="{00000000-0005-0000-0000-000011760000}"/>
    <cellStyle name="Normal 4 2 2 5 3 2 2 3" xfId="21226" xr:uid="{00000000-0005-0000-0000-000012760000}"/>
    <cellStyle name="Normal 4 2 2 5 3 2 3" xfId="7714" xr:uid="{00000000-0005-0000-0000-000013760000}"/>
    <cellStyle name="Normal 4 2 2 5 3 2 3 2" xfId="15860" xr:uid="{00000000-0005-0000-0000-000014760000}"/>
    <cellStyle name="Normal 4 2 2 5 3 2 3 2 2" xfId="32156" xr:uid="{00000000-0005-0000-0000-000015760000}"/>
    <cellStyle name="Normal 4 2 2 5 3 2 3 3" xfId="24010" xr:uid="{00000000-0005-0000-0000-000016760000}"/>
    <cellStyle name="Normal 4 2 2 5 3 2 4" xfId="10561" xr:uid="{00000000-0005-0000-0000-000017760000}"/>
    <cellStyle name="Normal 4 2 2 5 3 2 4 2" xfId="26857" xr:uid="{00000000-0005-0000-0000-000018760000}"/>
    <cellStyle name="Normal 4 2 2 5 3 2 5" xfId="18711" xr:uid="{00000000-0005-0000-0000-000019760000}"/>
    <cellStyle name="Normal 4 2 2 5 3 3" xfId="3712" xr:uid="{00000000-0005-0000-0000-00001A760000}"/>
    <cellStyle name="Normal 4 2 2 5 3 3 2" xfId="11858" xr:uid="{00000000-0005-0000-0000-00001B760000}"/>
    <cellStyle name="Normal 4 2 2 5 3 3 2 2" xfId="28154" xr:uid="{00000000-0005-0000-0000-00001C760000}"/>
    <cellStyle name="Normal 4 2 2 5 3 3 3" xfId="20008" xr:uid="{00000000-0005-0000-0000-00001D760000}"/>
    <cellStyle name="Normal 4 2 2 5 3 4" xfId="6304" xr:uid="{00000000-0005-0000-0000-00001E760000}"/>
    <cellStyle name="Normal 4 2 2 5 3 4 2" xfId="14450" xr:uid="{00000000-0005-0000-0000-00001F760000}"/>
    <cellStyle name="Normal 4 2 2 5 3 4 2 2" xfId="30746" xr:uid="{00000000-0005-0000-0000-000020760000}"/>
    <cellStyle name="Normal 4 2 2 5 3 4 3" xfId="22600" xr:uid="{00000000-0005-0000-0000-000021760000}"/>
    <cellStyle name="Normal 4 2 2 5 3 5" xfId="9151" xr:uid="{00000000-0005-0000-0000-000022760000}"/>
    <cellStyle name="Normal 4 2 2 5 3 5 2" xfId="25447" xr:uid="{00000000-0005-0000-0000-000023760000}"/>
    <cellStyle name="Normal 4 2 2 5 3 6" xfId="17301" xr:uid="{00000000-0005-0000-0000-000024760000}"/>
    <cellStyle name="Normal 4 2 2 5 4" xfId="1710" xr:uid="{00000000-0005-0000-0000-000025760000}"/>
    <cellStyle name="Normal 4 2 2 5 4 2" xfId="4321" xr:uid="{00000000-0005-0000-0000-000026760000}"/>
    <cellStyle name="Normal 4 2 2 5 4 2 2" xfId="12467" xr:uid="{00000000-0005-0000-0000-000027760000}"/>
    <cellStyle name="Normal 4 2 2 5 4 2 2 2" xfId="28763" xr:uid="{00000000-0005-0000-0000-000028760000}"/>
    <cellStyle name="Normal 4 2 2 5 4 2 3" xfId="20617" xr:uid="{00000000-0005-0000-0000-000029760000}"/>
    <cellStyle name="Normal 4 2 2 5 4 3" xfId="7009" xr:uid="{00000000-0005-0000-0000-00002A760000}"/>
    <cellStyle name="Normal 4 2 2 5 4 3 2" xfId="15155" xr:uid="{00000000-0005-0000-0000-00002B760000}"/>
    <cellStyle name="Normal 4 2 2 5 4 3 2 2" xfId="31451" xr:uid="{00000000-0005-0000-0000-00002C760000}"/>
    <cellStyle name="Normal 4 2 2 5 4 3 3" xfId="23305" xr:uid="{00000000-0005-0000-0000-00002D760000}"/>
    <cellStyle name="Normal 4 2 2 5 4 4" xfId="9856" xr:uid="{00000000-0005-0000-0000-00002E760000}"/>
    <cellStyle name="Normal 4 2 2 5 4 4 2" xfId="26152" xr:uid="{00000000-0005-0000-0000-00002F760000}"/>
    <cellStyle name="Normal 4 2 2 5 4 5" xfId="18006" xr:uid="{00000000-0005-0000-0000-000030760000}"/>
    <cellStyle name="Normal 4 2 2 5 5" xfId="3103" xr:uid="{00000000-0005-0000-0000-000031760000}"/>
    <cellStyle name="Normal 4 2 2 5 5 2" xfId="11249" xr:uid="{00000000-0005-0000-0000-000032760000}"/>
    <cellStyle name="Normal 4 2 2 5 5 2 2" xfId="27545" xr:uid="{00000000-0005-0000-0000-000033760000}"/>
    <cellStyle name="Normal 4 2 2 5 5 3" xfId="19399" xr:uid="{00000000-0005-0000-0000-000034760000}"/>
    <cellStyle name="Normal 4 2 2 5 6" xfId="5599" xr:uid="{00000000-0005-0000-0000-000035760000}"/>
    <cellStyle name="Normal 4 2 2 5 6 2" xfId="13745" xr:uid="{00000000-0005-0000-0000-000036760000}"/>
    <cellStyle name="Normal 4 2 2 5 6 2 2" xfId="30041" xr:uid="{00000000-0005-0000-0000-000037760000}"/>
    <cellStyle name="Normal 4 2 2 5 6 3" xfId="21895" xr:uid="{00000000-0005-0000-0000-000038760000}"/>
    <cellStyle name="Normal 4 2 2 5 7" xfId="8446" xr:uid="{00000000-0005-0000-0000-000039760000}"/>
    <cellStyle name="Normal 4 2 2 5 7 2" xfId="24742" xr:uid="{00000000-0005-0000-0000-00003A760000}"/>
    <cellStyle name="Normal 4 2 2 5 8" xfId="16596" xr:uid="{00000000-0005-0000-0000-00003B760000}"/>
    <cellStyle name="Normal 4 2 2 6" xfId="389" xr:uid="{00000000-0005-0000-0000-00003C760000}"/>
    <cellStyle name="Normal 4 2 2 6 2" xfId="1095" xr:uid="{00000000-0005-0000-0000-00003D760000}"/>
    <cellStyle name="Normal 4 2 2 6 2 2" xfId="2505" xr:uid="{00000000-0005-0000-0000-00003E760000}"/>
    <cellStyle name="Normal 4 2 2 6 2 2 2" xfId="5004" xr:uid="{00000000-0005-0000-0000-00003F760000}"/>
    <cellStyle name="Normal 4 2 2 6 2 2 2 2" xfId="13150" xr:uid="{00000000-0005-0000-0000-000040760000}"/>
    <cellStyle name="Normal 4 2 2 6 2 2 2 2 2" xfId="29446" xr:uid="{00000000-0005-0000-0000-000041760000}"/>
    <cellStyle name="Normal 4 2 2 6 2 2 2 3" xfId="21300" xr:uid="{00000000-0005-0000-0000-000042760000}"/>
    <cellStyle name="Normal 4 2 2 6 2 2 3" xfId="7804" xr:uid="{00000000-0005-0000-0000-000043760000}"/>
    <cellStyle name="Normal 4 2 2 6 2 2 3 2" xfId="15950" xr:uid="{00000000-0005-0000-0000-000044760000}"/>
    <cellStyle name="Normal 4 2 2 6 2 2 3 2 2" xfId="32246" xr:uid="{00000000-0005-0000-0000-000045760000}"/>
    <cellStyle name="Normal 4 2 2 6 2 2 3 3" xfId="24100" xr:uid="{00000000-0005-0000-0000-000046760000}"/>
    <cellStyle name="Normal 4 2 2 6 2 2 4" xfId="10651" xr:uid="{00000000-0005-0000-0000-000047760000}"/>
    <cellStyle name="Normal 4 2 2 6 2 2 4 2" xfId="26947" xr:uid="{00000000-0005-0000-0000-000048760000}"/>
    <cellStyle name="Normal 4 2 2 6 2 2 5" xfId="18801" xr:uid="{00000000-0005-0000-0000-000049760000}"/>
    <cellStyle name="Normal 4 2 2 6 2 3" xfId="3786" xr:uid="{00000000-0005-0000-0000-00004A760000}"/>
    <cellStyle name="Normal 4 2 2 6 2 3 2" xfId="11932" xr:uid="{00000000-0005-0000-0000-00004B760000}"/>
    <cellStyle name="Normal 4 2 2 6 2 3 2 2" xfId="28228" xr:uid="{00000000-0005-0000-0000-00004C760000}"/>
    <cellStyle name="Normal 4 2 2 6 2 3 3" xfId="20082" xr:uid="{00000000-0005-0000-0000-00004D760000}"/>
    <cellStyle name="Normal 4 2 2 6 2 4" xfId="6394" xr:uid="{00000000-0005-0000-0000-00004E760000}"/>
    <cellStyle name="Normal 4 2 2 6 2 4 2" xfId="14540" xr:uid="{00000000-0005-0000-0000-00004F760000}"/>
    <cellStyle name="Normal 4 2 2 6 2 4 2 2" xfId="30836" xr:uid="{00000000-0005-0000-0000-000050760000}"/>
    <cellStyle name="Normal 4 2 2 6 2 4 3" xfId="22690" xr:uid="{00000000-0005-0000-0000-000051760000}"/>
    <cellStyle name="Normal 4 2 2 6 2 5" xfId="9241" xr:uid="{00000000-0005-0000-0000-000052760000}"/>
    <cellStyle name="Normal 4 2 2 6 2 5 2" xfId="25537" xr:uid="{00000000-0005-0000-0000-000053760000}"/>
    <cellStyle name="Normal 4 2 2 6 2 6" xfId="17391" xr:uid="{00000000-0005-0000-0000-000054760000}"/>
    <cellStyle name="Normal 4 2 2 6 3" xfId="1800" xr:uid="{00000000-0005-0000-0000-000055760000}"/>
    <cellStyle name="Normal 4 2 2 6 3 2" xfId="4395" xr:uid="{00000000-0005-0000-0000-000056760000}"/>
    <cellStyle name="Normal 4 2 2 6 3 2 2" xfId="12541" xr:uid="{00000000-0005-0000-0000-000057760000}"/>
    <cellStyle name="Normal 4 2 2 6 3 2 2 2" xfId="28837" xr:uid="{00000000-0005-0000-0000-000058760000}"/>
    <cellStyle name="Normal 4 2 2 6 3 2 3" xfId="20691" xr:uid="{00000000-0005-0000-0000-000059760000}"/>
    <cellStyle name="Normal 4 2 2 6 3 3" xfId="7099" xr:uid="{00000000-0005-0000-0000-00005A760000}"/>
    <cellStyle name="Normal 4 2 2 6 3 3 2" xfId="15245" xr:uid="{00000000-0005-0000-0000-00005B760000}"/>
    <cellStyle name="Normal 4 2 2 6 3 3 2 2" xfId="31541" xr:uid="{00000000-0005-0000-0000-00005C760000}"/>
    <cellStyle name="Normal 4 2 2 6 3 3 3" xfId="23395" xr:uid="{00000000-0005-0000-0000-00005D760000}"/>
    <cellStyle name="Normal 4 2 2 6 3 4" xfId="9946" xr:uid="{00000000-0005-0000-0000-00005E760000}"/>
    <cellStyle name="Normal 4 2 2 6 3 4 2" xfId="26242" xr:uid="{00000000-0005-0000-0000-00005F760000}"/>
    <cellStyle name="Normal 4 2 2 6 3 5" xfId="18096" xr:uid="{00000000-0005-0000-0000-000060760000}"/>
    <cellStyle name="Normal 4 2 2 6 4" xfId="3177" xr:uid="{00000000-0005-0000-0000-000061760000}"/>
    <cellStyle name="Normal 4 2 2 6 4 2" xfId="11323" xr:uid="{00000000-0005-0000-0000-000062760000}"/>
    <cellStyle name="Normal 4 2 2 6 4 2 2" xfId="27619" xr:uid="{00000000-0005-0000-0000-000063760000}"/>
    <cellStyle name="Normal 4 2 2 6 4 3" xfId="19473" xr:uid="{00000000-0005-0000-0000-000064760000}"/>
    <cellStyle name="Normal 4 2 2 6 5" xfId="5689" xr:uid="{00000000-0005-0000-0000-000065760000}"/>
    <cellStyle name="Normal 4 2 2 6 5 2" xfId="13835" xr:uid="{00000000-0005-0000-0000-000066760000}"/>
    <cellStyle name="Normal 4 2 2 6 5 2 2" xfId="30131" xr:uid="{00000000-0005-0000-0000-000067760000}"/>
    <cellStyle name="Normal 4 2 2 6 5 3" xfId="21985" xr:uid="{00000000-0005-0000-0000-000068760000}"/>
    <cellStyle name="Normal 4 2 2 6 6" xfId="8536" xr:uid="{00000000-0005-0000-0000-000069760000}"/>
    <cellStyle name="Normal 4 2 2 6 6 2" xfId="24832" xr:uid="{00000000-0005-0000-0000-00006A760000}"/>
    <cellStyle name="Normal 4 2 2 6 7" xfId="16686" xr:uid="{00000000-0005-0000-0000-00006B760000}"/>
    <cellStyle name="Normal 4 2 2 7" xfId="751" xr:uid="{00000000-0005-0000-0000-00006C760000}"/>
    <cellStyle name="Normal 4 2 2 7 2" xfId="2161" xr:uid="{00000000-0005-0000-0000-00006D760000}"/>
    <cellStyle name="Normal 4 2 2 7 2 2" xfId="4708" xr:uid="{00000000-0005-0000-0000-00006E760000}"/>
    <cellStyle name="Normal 4 2 2 7 2 2 2" xfId="12854" xr:uid="{00000000-0005-0000-0000-00006F760000}"/>
    <cellStyle name="Normal 4 2 2 7 2 2 2 2" xfId="29150" xr:uid="{00000000-0005-0000-0000-000070760000}"/>
    <cellStyle name="Normal 4 2 2 7 2 2 3" xfId="21004" xr:uid="{00000000-0005-0000-0000-000071760000}"/>
    <cellStyle name="Normal 4 2 2 7 2 3" xfId="7460" xr:uid="{00000000-0005-0000-0000-000072760000}"/>
    <cellStyle name="Normal 4 2 2 7 2 3 2" xfId="15606" xr:uid="{00000000-0005-0000-0000-000073760000}"/>
    <cellStyle name="Normal 4 2 2 7 2 3 2 2" xfId="31902" xr:uid="{00000000-0005-0000-0000-000074760000}"/>
    <cellStyle name="Normal 4 2 2 7 2 3 3" xfId="23756" xr:uid="{00000000-0005-0000-0000-000075760000}"/>
    <cellStyle name="Normal 4 2 2 7 2 4" xfId="10307" xr:uid="{00000000-0005-0000-0000-000076760000}"/>
    <cellStyle name="Normal 4 2 2 7 2 4 2" xfId="26603" xr:uid="{00000000-0005-0000-0000-000077760000}"/>
    <cellStyle name="Normal 4 2 2 7 2 5" xfId="18457" xr:uid="{00000000-0005-0000-0000-000078760000}"/>
    <cellStyle name="Normal 4 2 2 7 3" xfId="3490" xr:uid="{00000000-0005-0000-0000-000079760000}"/>
    <cellStyle name="Normal 4 2 2 7 3 2" xfId="11636" xr:uid="{00000000-0005-0000-0000-00007A760000}"/>
    <cellStyle name="Normal 4 2 2 7 3 2 2" xfId="27932" xr:uid="{00000000-0005-0000-0000-00007B760000}"/>
    <cellStyle name="Normal 4 2 2 7 3 3" xfId="19786" xr:uid="{00000000-0005-0000-0000-00007C760000}"/>
    <cellStyle name="Normal 4 2 2 7 4" xfId="6050" xr:uid="{00000000-0005-0000-0000-00007D760000}"/>
    <cellStyle name="Normal 4 2 2 7 4 2" xfId="14196" xr:uid="{00000000-0005-0000-0000-00007E760000}"/>
    <cellStyle name="Normal 4 2 2 7 4 2 2" xfId="30492" xr:uid="{00000000-0005-0000-0000-00007F760000}"/>
    <cellStyle name="Normal 4 2 2 7 4 3" xfId="22346" xr:uid="{00000000-0005-0000-0000-000080760000}"/>
    <cellStyle name="Normal 4 2 2 7 5" xfId="8897" xr:uid="{00000000-0005-0000-0000-000081760000}"/>
    <cellStyle name="Normal 4 2 2 7 5 2" xfId="25193" xr:uid="{00000000-0005-0000-0000-000082760000}"/>
    <cellStyle name="Normal 4 2 2 7 6" xfId="17047" xr:uid="{00000000-0005-0000-0000-000083760000}"/>
    <cellStyle name="Normal 4 2 2 8" xfId="1456" xr:uid="{00000000-0005-0000-0000-000084760000}"/>
    <cellStyle name="Normal 4 2 2 8 2" xfId="4099" xr:uid="{00000000-0005-0000-0000-000085760000}"/>
    <cellStyle name="Normal 4 2 2 8 2 2" xfId="12245" xr:uid="{00000000-0005-0000-0000-000086760000}"/>
    <cellStyle name="Normal 4 2 2 8 2 2 2" xfId="28541" xr:uid="{00000000-0005-0000-0000-000087760000}"/>
    <cellStyle name="Normal 4 2 2 8 2 3" xfId="20395" xr:uid="{00000000-0005-0000-0000-000088760000}"/>
    <cellStyle name="Normal 4 2 2 8 3" xfId="6755" xr:uid="{00000000-0005-0000-0000-000089760000}"/>
    <cellStyle name="Normal 4 2 2 8 3 2" xfId="14901" xr:uid="{00000000-0005-0000-0000-00008A760000}"/>
    <cellStyle name="Normal 4 2 2 8 3 2 2" xfId="31197" xr:uid="{00000000-0005-0000-0000-00008B760000}"/>
    <cellStyle name="Normal 4 2 2 8 3 3" xfId="23051" xr:uid="{00000000-0005-0000-0000-00008C760000}"/>
    <cellStyle name="Normal 4 2 2 8 4" xfId="9602" xr:uid="{00000000-0005-0000-0000-00008D760000}"/>
    <cellStyle name="Normal 4 2 2 8 4 2" xfId="25898" xr:uid="{00000000-0005-0000-0000-00008E760000}"/>
    <cellStyle name="Normal 4 2 2 8 5" xfId="17752" xr:uid="{00000000-0005-0000-0000-00008F760000}"/>
    <cellStyle name="Normal 4 2 2 9" xfId="2881" xr:uid="{00000000-0005-0000-0000-000090760000}"/>
    <cellStyle name="Normal 4 2 2 9 2" xfId="11027" xr:uid="{00000000-0005-0000-0000-000091760000}"/>
    <cellStyle name="Normal 4 2 2 9 2 2" xfId="27323" xr:uid="{00000000-0005-0000-0000-000092760000}"/>
    <cellStyle name="Normal 4 2 2 9 3" xfId="19177" xr:uid="{00000000-0005-0000-0000-000093760000}"/>
    <cellStyle name="Normal 4 2 3" xfId="67" xr:uid="{00000000-0005-0000-0000-000094760000}"/>
    <cellStyle name="Normal 4 2 3 10" xfId="8214" xr:uid="{00000000-0005-0000-0000-000095760000}"/>
    <cellStyle name="Normal 4 2 3 10 2" xfId="24510" xr:uid="{00000000-0005-0000-0000-000096760000}"/>
    <cellStyle name="Normal 4 2 3 11" xfId="16364" xr:uid="{00000000-0005-0000-0000-000097760000}"/>
    <cellStyle name="Normal 4 2 3 2" xfId="157" xr:uid="{00000000-0005-0000-0000-000098760000}"/>
    <cellStyle name="Normal 4 2 3 2 2" xfId="501" xr:uid="{00000000-0005-0000-0000-000099760000}"/>
    <cellStyle name="Normal 4 2 3 2 2 2" xfId="1207" xr:uid="{00000000-0005-0000-0000-00009A760000}"/>
    <cellStyle name="Normal 4 2 3 2 2 2 2" xfId="2617" xr:uid="{00000000-0005-0000-0000-00009B760000}"/>
    <cellStyle name="Normal 4 2 3 2 2 2 2 2" xfId="5096" xr:uid="{00000000-0005-0000-0000-00009C760000}"/>
    <cellStyle name="Normal 4 2 3 2 2 2 2 2 2" xfId="13242" xr:uid="{00000000-0005-0000-0000-00009D760000}"/>
    <cellStyle name="Normal 4 2 3 2 2 2 2 2 2 2" xfId="29538" xr:uid="{00000000-0005-0000-0000-00009E760000}"/>
    <cellStyle name="Normal 4 2 3 2 2 2 2 2 3" xfId="21392" xr:uid="{00000000-0005-0000-0000-00009F760000}"/>
    <cellStyle name="Normal 4 2 3 2 2 2 2 3" xfId="7916" xr:uid="{00000000-0005-0000-0000-0000A0760000}"/>
    <cellStyle name="Normal 4 2 3 2 2 2 2 3 2" xfId="16062" xr:uid="{00000000-0005-0000-0000-0000A1760000}"/>
    <cellStyle name="Normal 4 2 3 2 2 2 2 3 2 2" xfId="32358" xr:uid="{00000000-0005-0000-0000-0000A2760000}"/>
    <cellStyle name="Normal 4 2 3 2 2 2 2 3 3" xfId="24212" xr:uid="{00000000-0005-0000-0000-0000A3760000}"/>
    <cellStyle name="Normal 4 2 3 2 2 2 2 4" xfId="10763" xr:uid="{00000000-0005-0000-0000-0000A4760000}"/>
    <cellStyle name="Normal 4 2 3 2 2 2 2 4 2" xfId="27059" xr:uid="{00000000-0005-0000-0000-0000A5760000}"/>
    <cellStyle name="Normal 4 2 3 2 2 2 2 5" xfId="18913" xr:uid="{00000000-0005-0000-0000-0000A6760000}"/>
    <cellStyle name="Normal 4 2 3 2 2 2 3" xfId="3878" xr:uid="{00000000-0005-0000-0000-0000A7760000}"/>
    <cellStyle name="Normal 4 2 3 2 2 2 3 2" xfId="12024" xr:uid="{00000000-0005-0000-0000-0000A8760000}"/>
    <cellStyle name="Normal 4 2 3 2 2 2 3 2 2" xfId="28320" xr:uid="{00000000-0005-0000-0000-0000A9760000}"/>
    <cellStyle name="Normal 4 2 3 2 2 2 3 3" xfId="20174" xr:uid="{00000000-0005-0000-0000-0000AA760000}"/>
    <cellStyle name="Normal 4 2 3 2 2 2 4" xfId="6506" xr:uid="{00000000-0005-0000-0000-0000AB760000}"/>
    <cellStyle name="Normal 4 2 3 2 2 2 4 2" xfId="14652" xr:uid="{00000000-0005-0000-0000-0000AC760000}"/>
    <cellStyle name="Normal 4 2 3 2 2 2 4 2 2" xfId="30948" xr:uid="{00000000-0005-0000-0000-0000AD760000}"/>
    <cellStyle name="Normal 4 2 3 2 2 2 4 3" xfId="22802" xr:uid="{00000000-0005-0000-0000-0000AE760000}"/>
    <cellStyle name="Normal 4 2 3 2 2 2 5" xfId="9353" xr:uid="{00000000-0005-0000-0000-0000AF760000}"/>
    <cellStyle name="Normal 4 2 3 2 2 2 5 2" xfId="25649" xr:uid="{00000000-0005-0000-0000-0000B0760000}"/>
    <cellStyle name="Normal 4 2 3 2 2 2 6" xfId="17503" xr:uid="{00000000-0005-0000-0000-0000B1760000}"/>
    <cellStyle name="Normal 4 2 3 2 2 3" xfId="1912" xr:uid="{00000000-0005-0000-0000-0000B2760000}"/>
    <cellStyle name="Normal 4 2 3 2 2 3 2" xfId="4487" xr:uid="{00000000-0005-0000-0000-0000B3760000}"/>
    <cellStyle name="Normal 4 2 3 2 2 3 2 2" xfId="12633" xr:uid="{00000000-0005-0000-0000-0000B4760000}"/>
    <cellStyle name="Normal 4 2 3 2 2 3 2 2 2" xfId="28929" xr:uid="{00000000-0005-0000-0000-0000B5760000}"/>
    <cellStyle name="Normal 4 2 3 2 2 3 2 3" xfId="20783" xr:uid="{00000000-0005-0000-0000-0000B6760000}"/>
    <cellStyle name="Normal 4 2 3 2 2 3 3" xfId="7211" xr:uid="{00000000-0005-0000-0000-0000B7760000}"/>
    <cellStyle name="Normal 4 2 3 2 2 3 3 2" xfId="15357" xr:uid="{00000000-0005-0000-0000-0000B8760000}"/>
    <cellStyle name="Normal 4 2 3 2 2 3 3 2 2" xfId="31653" xr:uid="{00000000-0005-0000-0000-0000B9760000}"/>
    <cellStyle name="Normal 4 2 3 2 2 3 3 3" xfId="23507" xr:uid="{00000000-0005-0000-0000-0000BA760000}"/>
    <cellStyle name="Normal 4 2 3 2 2 3 4" xfId="10058" xr:uid="{00000000-0005-0000-0000-0000BB760000}"/>
    <cellStyle name="Normal 4 2 3 2 2 3 4 2" xfId="26354" xr:uid="{00000000-0005-0000-0000-0000BC760000}"/>
    <cellStyle name="Normal 4 2 3 2 2 3 5" xfId="18208" xr:uid="{00000000-0005-0000-0000-0000BD760000}"/>
    <cellStyle name="Normal 4 2 3 2 2 4" xfId="3269" xr:uid="{00000000-0005-0000-0000-0000BE760000}"/>
    <cellStyle name="Normal 4 2 3 2 2 4 2" xfId="11415" xr:uid="{00000000-0005-0000-0000-0000BF760000}"/>
    <cellStyle name="Normal 4 2 3 2 2 4 2 2" xfId="27711" xr:uid="{00000000-0005-0000-0000-0000C0760000}"/>
    <cellStyle name="Normal 4 2 3 2 2 4 3" xfId="19565" xr:uid="{00000000-0005-0000-0000-0000C1760000}"/>
    <cellStyle name="Normal 4 2 3 2 2 5" xfId="5801" xr:uid="{00000000-0005-0000-0000-0000C2760000}"/>
    <cellStyle name="Normal 4 2 3 2 2 5 2" xfId="13947" xr:uid="{00000000-0005-0000-0000-0000C3760000}"/>
    <cellStyle name="Normal 4 2 3 2 2 5 2 2" xfId="30243" xr:uid="{00000000-0005-0000-0000-0000C4760000}"/>
    <cellStyle name="Normal 4 2 3 2 2 5 3" xfId="22097" xr:uid="{00000000-0005-0000-0000-0000C5760000}"/>
    <cellStyle name="Normal 4 2 3 2 2 6" xfId="8648" xr:uid="{00000000-0005-0000-0000-0000C6760000}"/>
    <cellStyle name="Normal 4 2 3 2 2 6 2" xfId="24944" xr:uid="{00000000-0005-0000-0000-0000C7760000}"/>
    <cellStyle name="Normal 4 2 3 2 2 7" xfId="16798" xr:uid="{00000000-0005-0000-0000-0000C8760000}"/>
    <cellStyle name="Normal 4 2 3 2 3" xfId="863" xr:uid="{00000000-0005-0000-0000-0000C9760000}"/>
    <cellStyle name="Normal 4 2 3 2 3 2" xfId="2273" xr:uid="{00000000-0005-0000-0000-0000CA760000}"/>
    <cellStyle name="Normal 4 2 3 2 3 2 2" xfId="4800" xr:uid="{00000000-0005-0000-0000-0000CB760000}"/>
    <cellStyle name="Normal 4 2 3 2 3 2 2 2" xfId="12946" xr:uid="{00000000-0005-0000-0000-0000CC760000}"/>
    <cellStyle name="Normal 4 2 3 2 3 2 2 2 2" xfId="29242" xr:uid="{00000000-0005-0000-0000-0000CD760000}"/>
    <cellStyle name="Normal 4 2 3 2 3 2 2 3" xfId="21096" xr:uid="{00000000-0005-0000-0000-0000CE760000}"/>
    <cellStyle name="Normal 4 2 3 2 3 2 3" xfId="7572" xr:uid="{00000000-0005-0000-0000-0000CF760000}"/>
    <cellStyle name="Normal 4 2 3 2 3 2 3 2" xfId="15718" xr:uid="{00000000-0005-0000-0000-0000D0760000}"/>
    <cellStyle name="Normal 4 2 3 2 3 2 3 2 2" xfId="32014" xr:uid="{00000000-0005-0000-0000-0000D1760000}"/>
    <cellStyle name="Normal 4 2 3 2 3 2 3 3" xfId="23868" xr:uid="{00000000-0005-0000-0000-0000D2760000}"/>
    <cellStyle name="Normal 4 2 3 2 3 2 4" xfId="10419" xr:uid="{00000000-0005-0000-0000-0000D3760000}"/>
    <cellStyle name="Normal 4 2 3 2 3 2 4 2" xfId="26715" xr:uid="{00000000-0005-0000-0000-0000D4760000}"/>
    <cellStyle name="Normal 4 2 3 2 3 2 5" xfId="18569" xr:uid="{00000000-0005-0000-0000-0000D5760000}"/>
    <cellStyle name="Normal 4 2 3 2 3 3" xfId="3582" xr:uid="{00000000-0005-0000-0000-0000D6760000}"/>
    <cellStyle name="Normal 4 2 3 2 3 3 2" xfId="11728" xr:uid="{00000000-0005-0000-0000-0000D7760000}"/>
    <cellStyle name="Normal 4 2 3 2 3 3 2 2" xfId="28024" xr:uid="{00000000-0005-0000-0000-0000D8760000}"/>
    <cellStyle name="Normal 4 2 3 2 3 3 3" xfId="19878" xr:uid="{00000000-0005-0000-0000-0000D9760000}"/>
    <cellStyle name="Normal 4 2 3 2 3 4" xfId="6162" xr:uid="{00000000-0005-0000-0000-0000DA760000}"/>
    <cellStyle name="Normal 4 2 3 2 3 4 2" xfId="14308" xr:uid="{00000000-0005-0000-0000-0000DB760000}"/>
    <cellStyle name="Normal 4 2 3 2 3 4 2 2" xfId="30604" xr:uid="{00000000-0005-0000-0000-0000DC760000}"/>
    <cellStyle name="Normal 4 2 3 2 3 4 3" xfId="22458" xr:uid="{00000000-0005-0000-0000-0000DD760000}"/>
    <cellStyle name="Normal 4 2 3 2 3 5" xfId="9009" xr:uid="{00000000-0005-0000-0000-0000DE760000}"/>
    <cellStyle name="Normal 4 2 3 2 3 5 2" xfId="25305" xr:uid="{00000000-0005-0000-0000-0000DF760000}"/>
    <cellStyle name="Normal 4 2 3 2 3 6" xfId="17159" xr:uid="{00000000-0005-0000-0000-0000E0760000}"/>
    <cellStyle name="Normal 4 2 3 2 4" xfId="1568" xr:uid="{00000000-0005-0000-0000-0000E1760000}"/>
    <cellStyle name="Normal 4 2 3 2 4 2" xfId="4191" xr:uid="{00000000-0005-0000-0000-0000E2760000}"/>
    <cellStyle name="Normal 4 2 3 2 4 2 2" xfId="12337" xr:uid="{00000000-0005-0000-0000-0000E3760000}"/>
    <cellStyle name="Normal 4 2 3 2 4 2 2 2" xfId="28633" xr:uid="{00000000-0005-0000-0000-0000E4760000}"/>
    <cellStyle name="Normal 4 2 3 2 4 2 3" xfId="20487" xr:uid="{00000000-0005-0000-0000-0000E5760000}"/>
    <cellStyle name="Normal 4 2 3 2 4 3" xfId="6867" xr:uid="{00000000-0005-0000-0000-0000E6760000}"/>
    <cellStyle name="Normal 4 2 3 2 4 3 2" xfId="15013" xr:uid="{00000000-0005-0000-0000-0000E7760000}"/>
    <cellStyle name="Normal 4 2 3 2 4 3 2 2" xfId="31309" xr:uid="{00000000-0005-0000-0000-0000E8760000}"/>
    <cellStyle name="Normal 4 2 3 2 4 3 3" xfId="23163" xr:uid="{00000000-0005-0000-0000-0000E9760000}"/>
    <cellStyle name="Normal 4 2 3 2 4 4" xfId="9714" xr:uid="{00000000-0005-0000-0000-0000EA760000}"/>
    <cellStyle name="Normal 4 2 3 2 4 4 2" xfId="26010" xr:uid="{00000000-0005-0000-0000-0000EB760000}"/>
    <cellStyle name="Normal 4 2 3 2 4 5" xfId="17864" xr:uid="{00000000-0005-0000-0000-0000EC760000}"/>
    <cellStyle name="Normal 4 2 3 2 5" xfId="2973" xr:uid="{00000000-0005-0000-0000-0000ED760000}"/>
    <cellStyle name="Normal 4 2 3 2 5 2" xfId="11119" xr:uid="{00000000-0005-0000-0000-0000EE760000}"/>
    <cellStyle name="Normal 4 2 3 2 5 2 2" xfId="27415" xr:uid="{00000000-0005-0000-0000-0000EF760000}"/>
    <cellStyle name="Normal 4 2 3 2 5 3" xfId="19269" xr:uid="{00000000-0005-0000-0000-0000F0760000}"/>
    <cellStyle name="Normal 4 2 3 2 6" xfId="5457" xr:uid="{00000000-0005-0000-0000-0000F1760000}"/>
    <cellStyle name="Normal 4 2 3 2 6 2" xfId="13603" xr:uid="{00000000-0005-0000-0000-0000F2760000}"/>
    <cellStyle name="Normal 4 2 3 2 6 2 2" xfId="29899" xr:uid="{00000000-0005-0000-0000-0000F3760000}"/>
    <cellStyle name="Normal 4 2 3 2 6 3" xfId="21753" xr:uid="{00000000-0005-0000-0000-0000F4760000}"/>
    <cellStyle name="Normal 4 2 3 2 7" xfId="8304" xr:uid="{00000000-0005-0000-0000-0000F5760000}"/>
    <cellStyle name="Normal 4 2 3 2 7 2" xfId="24600" xr:uid="{00000000-0005-0000-0000-0000F6760000}"/>
    <cellStyle name="Normal 4 2 3 2 8" xfId="16454" xr:uid="{00000000-0005-0000-0000-0000F7760000}"/>
    <cellStyle name="Normal 4 2 3 3" xfId="236" xr:uid="{00000000-0005-0000-0000-0000F8760000}"/>
    <cellStyle name="Normal 4 2 3 3 2" xfId="580" xr:uid="{00000000-0005-0000-0000-0000F9760000}"/>
    <cellStyle name="Normal 4 2 3 3 2 2" xfId="1286" xr:uid="{00000000-0005-0000-0000-0000FA760000}"/>
    <cellStyle name="Normal 4 2 3 3 2 2 2" xfId="2696" xr:uid="{00000000-0005-0000-0000-0000FB760000}"/>
    <cellStyle name="Normal 4 2 3 3 2 2 2 2" xfId="5170" xr:uid="{00000000-0005-0000-0000-0000FC760000}"/>
    <cellStyle name="Normal 4 2 3 3 2 2 2 2 2" xfId="13316" xr:uid="{00000000-0005-0000-0000-0000FD760000}"/>
    <cellStyle name="Normal 4 2 3 3 2 2 2 2 2 2" xfId="29612" xr:uid="{00000000-0005-0000-0000-0000FE760000}"/>
    <cellStyle name="Normal 4 2 3 3 2 2 2 2 3" xfId="21466" xr:uid="{00000000-0005-0000-0000-0000FF760000}"/>
    <cellStyle name="Normal 4 2 3 3 2 2 2 3" xfId="7995" xr:uid="{00000000-0005-0000-0000-000000770000}"/>
    <cellStyle name="Normal 4 2 3 3 2 2 2 3 2" xfId="16141" xr:uid="{00000000-0005-0000-0000-000001770000}"/>
    <cellStyle name="Normal 4 2 3 3 2 2 2 3 2 2" xfId="32437" xr:uid="{00000000-0005-0000-0000-000002770000}"/>
    <cellStyle name="Normal 4 2 3 3 2 2 2 3 3" xfId="24291" xr:uid="{00000000-0005-0000-0000-000003770000}"/>
    <cellStyle name="Normal 4 2 3 3 2 2 2 4" xfId="10842" xr:uid="{00000000-0005-0000-0000-000004770000}"/>
    <cellStyle name="Normal 4 2 3 3 2 2 2 4 2" xfId="27138" xr:uid="{00000000-0005-0000-0000-000005770000}"/>
    <cellStyle name="Normal 4 2 3 3 2 2 2 5" xfId="18992" xr:uid="{00000000-0005-0000-0000-000006770000}"/>
    <cellStyle name="Normal 4 2 3 3 2 2 3" xfId="3952" xr:uid="{00000000-0005-0000-0000-000007770000}"/>
    <cellStyle name="Normal 4 2 3 3 2 2 3 2" xfId="12098" xr:uid="{00000000-0005-0000-0000-000008770000}"/>
    <cellStyle name="Normal 4 2 3 3 2 2 3 2 2" xfId="28394" xr:uid="{00000000-0005-0000-0000-000009770000}"/>
    <cellStyle name="Normal 4 2 3 3 2 2 3 3" xfId="20248" xr:uid="{00000000-0005-0000-0000-00000A770000}"/>
    <cellStyle name="Normal 4 2 3 3 2 2 4" xfId="6585" xr:uid="{00000000-0005-0000-0000-00000B770000}"/>
    <cellStyle name="Normal 4 2 3 3 2 2 4 2" xfId="14731" xr:uid="{00000000-0005-0000-0000-00000C770000}"/>
    <cellStyle name="Normal 4 2 3 3 2 2 4 2 2" xfId="31027" xr:uid="{00000000-0005-0000-0000-00000D770000}"/>
    <cellStyle name="Normal 4 2 3 3 2 2 4 3" xfId="22881" xr:uid="{00000000-0005-0000-0000-00000E770000}"/>
    <cellStyle name="Normal 4 2 3 3 2 2 5" xfId="9432" xr:uid="{00000000-0005-0000-0000-00000F770000}"/>
    <cellStyle name="Normal 4 2 3 3 2 2 5 2" xfId="25728" xr:uid="{00000000-0005-0000-0000-000010770000}"/>
    <cellStyle name="Normal 4 2 3 3 2 2 6" xfId="17582" xr:uid="{00000000-0005-0000-0000-000011770000}"/>
    <cellStyle name="Normal 4 2 3 3 2 3" xfId="1991" xr:uid="{00000000-0005-0000-0000-000012770000}"/>
    <cellStyle name="Normal 4 2 3 3 2 3 2" xfId="4561" xr:uid="{00000000-0005-0000-0000-000013770000}"/>
    <cellStyle name="Normal 4 2 3 3 2 3 2 2" xfId="12707" xr:uid="{00000000-0005-0000-0000-000014770000}"/>
    <cellStyle name="Normal 4 2 3 3 2 3 2 2 2" xfId="29003" xr:uid="{00000000-0005-0000-0000-000015770000}"/>
    <cellStyle name="Normal 4 2 3 3 2 3 2 3" xfId="20857" xr:uid="{00000000-0005-0000-0000-000016770000}"/>
    <cellStyle name="Normal 4 2 3 3 2 3 3" xfId="7290" xr:uid="{00000000-0005-0000-0000-000017770000}"/>
    <cellStyle name="Normal 4 2 3 3 2 3 3 2" xfId="15436" xr:uid="{00000000-0005-0000-0000-000018770000}"/>
    <cellStyle name="Normal 4 2 3 3 2 3 3 2 2" xfId="31732" xr:uid="{00000000-0005-0000-0000-000019770000}"/>
    <cellStyle name="Normal 4 2 3 3 2 3 3 3" xfId="23586" xr:uid="{00000000-0005-0000-0000-00001A770000}"/>
    <cellStyle name="Normal 4 2 3 3 2 3 4" xfId="10137" xr:uid="{00000000-0005-0000-0000-00001B770000}"/>
    <cellStyle name="Normal 4 2 3 3 2 3 4 2" xfId="26433" xr:uid="{00000000-0005-0000-0000-00001C770000}"/>
    <cellStyle name="Normal 4 2 3 3 2 3 5" xfId="18287" xr:uid="{00000000-0005-0000-0000-00001D770000}"/>
    <cellStyle name="Normal 4 2 3 3 2 4" xfId="3343" xr:uid="{00000000-0005-0000-0000-00001E770000}"/>
    <cellStyle name="Normal 4 2 3 3 2 4 2" xfId="11489" xr:uid="{00000000-0005-0000-0000-00001F770000}"/>
    <cellStyle name="Normal 4 2 3 3 2 4 2 2" xfId="27785" xr:uid="{00000000-0005-0000-0000-000020770000}"/>
    <cellStyle name="Normal 4 2 3 3 2 4 3" xfId="19639" xr:uid="{00000000-0005-0000-0000-000021770000}"/>
    <cellStyle name="Normal 4 2 3 3 2 5" xfId="5880" xr:uid="{00000000-0005-0000-0000-000022770000}"/>
    <cellStyle name="Normal 4 2 3 3 2 5 2" xfId="14026" xr:uid="{00000000-0005-0000-0000-000023770000}"/>
    <cellStyle name="Normal 4 2 3 3 2 5 2 2" xfId="30322" xr:uid="{00000000-0005-0000-0000-000024770000}"/>
    <cellStyle name="Normal 4 2 3 3 2 5 3" xfId="22176" xr:uid="{00000000-0005-0000-0000-000025770000}"/>
    <cellStyle name="Normal 4 2 3 3 2 6" xfId="8727" xr:uid="{00000000-0005-0000-0000-000026770000}"/>
    <cellStyle name="Normal 4 2 3 3 2 6 2" xfId="25023" xr:uid="{00000000-0005-0000-0000-000027770000}"/>
    <cellStyle name="Normal 4 2 3 3 2 7" xfId="16877" xr:uid="{00000000-0005-0000-0000-000028770000}"/>
    <cellStyle name="Normal 4 2 3 3 3" xfId="942" xr:uid="{00000000-0005-0000-0000-000029770000}"/>
    <cellStyle name="Normal 4 2 3 3 3 2" xfId="2352" xr:uid="{00000000-0005-0000-0000-00002A770000}"/>
    <cellStyle name="Normal 4 2 3 3 3 2 2" xfId="4874" xr:uid="{00000000-0005-0000-0000-00002B770000}"/>
    <cellStyle name="Normal 4 2 3 3 3 2 2 2" xfId="13020" xr:uid="{00000000-0005-0000-0000-00002C770000}"/>
    <cellStyle name="Normal 4 2 3 3 3 2 2 2 2" xfId="29316" xr:uid="{00000000-0005-0000-0000-00002D770000}"/>
    <cellStyle name="Normal 4 2 3 3 3 2 2 3" xfId="21170" xr:uid="{00000000-0005-0000-0000-00002E770000}"/>
    <cellStyle name="Normal 4 2 3 3 3 2 3" xfId="7651" xr:uid="{00000000-0005-0000-0000-00002F770000}"/>
    <cellStyle name="Normal 4 2 3 3 3 2 3 2" xfId="15797" xr:uid="{00000000-0005-0000-0000-000030770000}"/>
    <cellStyle name="Normal 4 2 3 3 3 2 3 2 2" xfId="32093" xr:uid="{00000000-0005-0000-0000-000031770000}"/>
    <cellStyle name="Normal 4 2 3 3 3 2 3 3" xfId="23947" xr:uid="{00000000-0005-0000-0000-000032770000}"/>
    <cellStyle name="Normal 4 2 3 3 3 2 4" xfId="10498" xr:uid="{00000000-0005-0000-0000-000033770000}"/>
    <cellStyle name="Normal 4 2 3 3 3 2 4 2" xfId="26794" xr:uid="{00000000-0005-0000-0000-000034770000}"/>
    <cellStyle name="Normal 4 2 3 3 3 2 5" xfId="18648" xr:uid="{00000000-0005-0000-0000-000035770000}"/>
    <cellStyle name="Normal 4 2 3 3 3 3" xfId="3656" xr:uid="{00000000-0005-0000-0000-000036770000}"/>
    <cellStyle name="Normal 4 2 3 3 3 3 2" xfId="11802" xr:uid="{00000000-0005-0000-0000-000037770000}"/>
    <cellStyle name="Normal 4 2 3 3 3 3 2 2" xfId="28098" xr:uid="{00000000-0005-0000-0000-000038770000}"/>
    <cellStyle name="Normal 4 2 3 3 3 3 3" xfId="19952" xr:uid="{00000000-0005-0000-0000-000039770000}"/>
    <cellStyle name="Normal 4 2 3 3 3 4" xfId="6241" xr:uid="{00000000-0005-0000-0000-00003A770000}"/>
    <cellStyle name="Normal 4 2 3 3 3 4 2" xfId="14387" xr:uid="{00000000-0005-0000-0000-00003B770000}"/>
    <cellStyle name="Normal 4 2 3 3 3 4 2 2" xfId="30683" xr:uid="{00000000-0005-0000-0000-00003C770000}"/>
    <cellStyle name="Normal 4 2 3 3 3 4 3" xfId="22537" xr:uid="{00000000-0005-0000-0000-00003D770000}"/>
    <cellStyle name="Normal 4 2 3 3 3 5" xfId="9088" xr:uid="{00000000-0005-0000-0000-00003E770000}"/>
    <cellStyle name="Normal 4 2 3 3 3 5 2" xfId="25384" xr:uid="{00000000-0005-0000-0000-00003F770000}"/>
    <cellStyle name="Normal 4 2 3 3 3 6" xfId="17238" xr:uid="{00000000-0005-0000-0000-000040770000}"/>
    <cellStyle name="Normal 4 2 3 3 4" xfId="1647" xr:uid="{00000000-0005-0000-0000-000041770000}"/>
    <cellStyle name="Normal 4 2 3 3 4 2" xfId="4265" xr:uid="{00000000-0005-0000-0000-000042770000}"/>
    <cellStyle name="Normal 4 2 3 3 4 2 2" xfId="12411" xr:uid="{00000000-0005-0000-0000-000043770000}"/>
    <cellStyle name="Normal 4 2 3 3 4 2 2 2" xfId="28707" xr:uid="{00000000-0005-0000-0000-000044770000}"/>
    <cellStyle name="Normal 4 2 3 3 4 2 3" xfId="20561" xr:uid="{00000000-0005-0000-0000-000045770000}"/>
    <cellStyle name="Normal 4 2 3 3 4 3" xfId="6946" xr:uid="{00000000-0005-0000-0000-000046770000}"/>
    <cellStyle name="Normal 4 2 3 3 4 3 2" xfId="15092" xr:uid="{00000000-0005-0000-0000-000047770000}"/>
    <cellStyle name="Normal 4 2 3 3 4 3 2 2" xfId="31388" xr:uid="{00000000-0005-0000-0000-000048770000}"/>
    <cellStyle name="Normal 4 2 3 3 4 3 3" xfId="23242" xr:uid="{00000000-0005-0000-0000-000049770000}"/>
    <cellStyle name="Normal 4 2 3 3 4 4" xfId="9793" xr:uid="{00000000-0005-0000-0000-00004A770000}"/>
    <cellStyle name="Normal 4 2 3 3 4 4 2" xfId="26089" xr:uid="{00000000-0005-0000-0000-00004B770000}"/>
    <cellStyle name="Normal 4 2 3 3 4 5" xfId="17943" xr:uid="{00000000-0005-0000-0000-00004C770000}"/>
    <cellStyle name="Normal 4 2 3 3 5" xfId="3047" xr:uid="{00000000-0005-0000-0000-00004D770000}"/>
    <cellStyle name="Normal 4 2 3 3 5 2" xfId="11193" xr:uid="{00000000-0005-0000-0000-00004E770000}"/>
    <cellStyle name="Normal 4 2 3 3 5 2 2" xfId="27489" xr:uid="{00000000-0005-0000-0000-00004F770000}"/>
    <cellStyle name="Normal 4 2 3 3 5 3" xfId="19343" xr:uid="{00000000-0005-0000-0000-000050770000}"/>
    <cellStyle name="Normal 4 2 3 3 6" xfId="5536" xr:uid="{00000000-0005-0000-0000-000051770000}"/>
    <cellStyle name="Normal 4 2 3 3 6 2" xfId="13682" xr:uid="{00000000-0005-0000-0000-000052770000}"/>
    <cellStyle name="Normal 4 2 3 3 6 2 2" xfId="29978" xr:uid="{00000000-0005-0000-0000-000053770000}"/>
    <cellStyle name="Normal 4 2 3 3 6 3" xfId="21832" xr:uid="{00000000-0005-0000-0000-000054770000}"/>
    <cellStyle name="Normal 4 2 3 3 7" xfId="8383" xr:uid="{00000000-0005-0000-0000-000055770000}"/>
    <cellStyle name="Normal 4 2 3 3 7 2" xfId="24679" xr:uid="{00000000-0005-0000-0000-000056770000}"/>
    <cellStyle name="Normal 4 2 3 3 8" xfId="16533" xr:uid="{00000000-0005-0000-0000-000057770000}"/>
    <cellStyle name="Normal 4 2 3 4" xfId="321" xr:uid="{00000000-0005-0000-0000-000058770000}"/>
    <cellStyle name="Normal 4 2 3 4 2" xfId="665" xr:uid="{00000000-0005-0000-0000-000059770000}"/>
    <cellStyle name="Normal 4 2 3 4 2 2" xfId="1371" xr:uid="{00000000-0005-0000-0000-00005A770000}"/>
    <cellStyle name="Normal 4 2 3 4 2 2 2" xfId="2781" xr:uid="{00000000-0005-0000-0000-00005B770000}"/>
    <cellStyle name="Normal 4 2 3 4 2 2 2 2" xfId="5244" xr:uid="{00000000-0005-0000-0000-00005C770000}"/>
    <cellStyle name="Normal 4 2 3 4 2 2 2 2 2" xfId="13390" xr:uid="{00000000-0005-0000-0000-00005D770000}"/>
    <cellStyle name="Normal 4 2 3 4 2 2 2 2 2 2" xfId="29686" xr:uid="{00000000-0005-0000-0000-00005E770000}"/>
    <cellStyle name="Normal 4 2 3 4 2 2 2 2 3" xfId="21540" xr:uid="{00000000-0005-0000-0000-00005F770000}"/>
    <cellStyle name="Normal 4 2 3 4 2 2 2 3" xfId="8080" xr:uid="{00000000-0005-0000-0000-000060770000}"/>
    <cellStyle name="Normal 4 2 3 4 2 2 2 3 2" xfId="16226" xr:uid="{00000000-0005-0000-0000-000061770000}"/>
    <cellStyle name="Normal 4 2 3 4 2 2 2 3 2 2" xfId="32522" xr:uid="{00000000-0005-0000-0000-000062770000}"/>
    <cellStyle name="Normal 4 2 3 4 2 2 2 3 3" xfId="24376" xr:uid="{00000000-0005-0000-0000-000063770000}"/>
    <cellStyle name="Normal 4 2 3 4 2 2 2 4" xfId="10927" xr:uid="{00000000-0005-0000-0000-000064770000}"/>
    <cellStyle name="Normal 4 2 3 4 2 2 2 4 2" xfId="27223" xr:uid="{00000000-0005-0000-0000-000065770000}"/>
    <cellStyle name="Normal 4 2 3 4 2 2 2 5" xfId="19077" xr:uid="{00000000-0005-0000-0000-000066770000}"/>
    <cellStyle name="Normal 4 2 3 4 2 2 3" xfId="4026" xr:uid="{00000000-0005-0000-0000-000067770000}"/>
    <cellStyle name="Normal 4 2 3 4 2 2 3 2" xfId="12172" xr:uid="{00000000-0005-0000-0000-000068770000}"/>
    <cellStyle name="Normal 4 2 3 4 2 2 3 2 2" xfId="28468" xr:uid="{00000000-0005-0000-0000-000069770000}"/>
    <cellStyle name="Normal 4 2 3 4 2 2 3 3" xfId="20322" xr:uid="{00000000-0005-0000-0000-00006A770000}"/>
    <cellStyle name="Normal 4 2 3 4 2 2 4" xfId="6670" xr:uid="{00000000-0005-0000-0000-00006B770000}"/>
    <cellStyle name="Normal 4 2 3 4 2 2 4 2" xfId="14816" xr:uid="{00000000-0005-0000-0000-00006C770000}"/>
    <cellStyle name="Normal 4 2 3 4 2 2 4 2 2" xfId="31112" xr:uid="{00000000-0005-0000-0000-00006D770000}"/>
    <cellStyle name="Normal 4 2 3 4 2 2 4 3" xfId="22966" xr:uid="{00000000-0005-0000-0000-00006E770000}"/>
    <cellStyle name="Normal 4 2 3 4 2 2 5" xfId="9517" xr:uid="{00000000-0005-0000-0000-00006F770000}"/>
    <cellStyle name="Normal 4 2 3 4 2 2 5 2" xfId="25813" xr:uid="{00000000-0005-0000-0000-000070770000}"/>
    <cellStyle name="Normal 4 2 3 4 2 2 6" xfId="17667" xr:uid="{00000000-0005-0000-0000-000071770000}"/>
    <cellStyle name="Normal 4 2 3 4 2 3" xfId="2076" xr:uid="{00000000-0005-0000-0000-000072770000}"/>
    <cellStyle name="Normal 4 2 3 4 2 3 2" xfId="4635" xr:uid="{00000000-0005-0000-0000-000073770000}"/>
    <cellStyle name="Normal 4 2 3 4 2 3 2 2" xfId="12781" xr:uid="{00000000-0005-0000-0000-000074770000}"/>
    <cellStyle name="Normal 4 2 3 4 2 3 2 2 2" xfId="29077" xr:uid="{00000000-0005-0000-0000-000075770000}"/>
    <cellStyle name="Normal 4 2 3 4 2 3 2 3" xfId="20931" xr:uid="{00000000-0005-0000-0000-000076770000}"/>
    <cellStyle name="Normal 4 2 3 4 2 3 3" xfId="7375" xr:uid="{00000000-0005-0000-0000-000077770000}"/>
    <cellStyle name="Normal 4 2 3 4 2 3 3 2" xfId="15521" xr:uid="{00000000-0005-0000-0000-000078770000}"/>
    <cellStyle name="Normal 4 2 3 4 2 3 3 2 2" xfId="31817" xr:uid="{00000000-0005-0000-0000-000079770000}"/>
    <cellStyle name="Normal 4 2 3 4 2 3 3 3" xfId="23671" xr:uid="{00000000-0005-0000-0000-00007A770000}"/>
    <cellStyle name="Normal 4 2 3 4 2 3 4" xfId="10222" xr:uid="{00000000-0005-0000-0000-00007B770000}"/>
    <cellStyle name="Normal 4 2 3 4 2 3 4 2" xfId="26518" xr:uid="{00000000-0005-0000-0000-00007C770000}"/>
    <cellStyle name="Normal 4 2 3 4 2 3 5" xfId="18372" xr:uid="{00000000-0005-0000-0000-00007D770000}"/>
    <cellStyle name="Normal 4 2 3 4 2 4" xfId="3417" xr:uid="{00000000-0005-0000-0000-00007E770000}"/>
    <cellStyle name="Normal 4 2 3 4 2 4 2" xfId="11563" xr:uid="{00000000-0005-0000-0000-00007F770000}"/>
    <cellStyle name="Normal 4 2 3 4 2 4 2 2" xfId="27859" xr:uid="{00000000-0005-0000-0000-000080770000}"/>
    <cellStyle name="Normal 4 2 3 4 2 4 3" xfId="19713" xr:uid="{00000000-0005-0000-0000-000081770000}"/>
    <cellStyle name="Normal 4 2 3 4 2 5" xfId="5965" xr:uid="{00000000-0005-0000-0000-000082770000}"/>
    <cellStyle name="Normal 4 2 3 4 2 5 2" xfId="14111" xr:uid="{00000000-0005-0000-0000-000083770000}"/>
    <cellStyle name="Normal 4 2 3 4 2 5 2 2" xfId="30407" xr:uid="{00000000-0005-0000-0000-000084770000}"/>
    <cellStyle name="Normal 4 2 3 4 2 5 3" xfId="22261" xr:uid="{00000000-0005-0000-0000-000085770000}"/>
    <cellStyle name="Normal 4 2 3 4 2 6" xfId="8812" xr:uid="{00000000-0005-0000-0000-000086770000}"/>
    <cellStyle name="Normal 4 2 3 4 2 6 2" xfId="25108" xr:uid="{00000000-0005-0000-0000-000087770000}"/>
    <cellStyle name="Normal 4 2 3 4 2 7" xfId="16962" xr:uid="{00000000-0005-0000-0000-000088770000}"/>
    <cellStyle name="Normal 4 2 3 4 3" xfId="1027" xr:uid="{00000000-0005-0000-0000-000089770000}"/>
    <cellStyle name="Normal 4 2 3 4 3 2" xfId="2437" xr:uid="{00000000-0005-0000-0000-00008A770000}"/>
    <cellStyle name="Normal 4 2 3 4 3 2 2" xfId="4948" xr:uid="{00000000-0005-0000-0000-00008B770000}"/>
    <cellStyle name="Normal 4 2 3 4 3 2 2 2" xfId="13094" xr:uid="{00000000-0005-0000-0000-00008C770000}"/>
    <cellStyle name="Normal 4 2 3 4 3 2 2 2 2" xfId="29390" xr:uid="{00000000-0005-0000-0000-00008D770000}"/>
    <cellStyle name="Normal 4 2 3 4 3 2 2 3" xfId="21244" xr:uid="{00000000-0005-0000-0000-00008E770000}"/>
    <cellStyle name="Normal 4 2 3 4 3 2 3" xfId="7736" xr:uid="{00000000-0005-0000-0000-00008F770000}"/>
    <cellStyle name="Normal 4 2 3 4 3 2 3 2" xfId="15882" xr:uid="{00000000-0005-0000-0000-000090770000}"/>
    <cellStyle name="Normal 4 2 3 4 3 2 3 2 2" xfId="32178" xr:uid="{00000000-0005-0000-0000-000091770000}"/>
    <cellStyle name="Normal 4 2 3 4 3 2 3 3" xfId="24032" xr:uid="{00000000-0005-0000-0000-000092770000}"/>
    <cellStyle name="Normal 4 2 3 4 3 2 4" xfId="10583" xr:uid="{00000000-0005-0000-0000-000093770000}"/>
    <cellStyle name="Normal 4 2 3 4 3 2 4 2" xfId="26879" xr:uid="{00000000-0005-0000-0000-000094770000}"/>
    <cellStyle name="Normal 4 2 3 4 3 2 5" xfId="18733" xr:uid="{00000000-0005-0000-0000-000095770000}"/>
    <cellStyle name="Normal 4 2 3 4 3 3" xfId="3730" xr:uid="{00000000-0005-0000-0000-000096770000}"/>
    <cellStyle name="Normal 4 2 3 4 3 3 2" xfId="11876" xr:uid="{00000000-0005-0000-0000-000097770000}"/>
    <cellStyle name="Normal 4 2 3 4 3 3 2 2" xfId="28172" xr:uid="{00000000-0005-0000-0000-000098770000}"/>
    <cellStyle name="Normal 4 2 3 4 3 3 3" xfId="20026" xr:uid="{00000000-0005-0000-0000-000099770000}"/>
    <cellStyle name="Normal 4 2 3 4 3 4" xfId="6326" xr:uid="{00000000-0005-0000-0000-00009A770000}"/>
    <cellStyle name="Normal 4 2 3 4 3 4 2" xfId="14472" xr:uid="{00000000-0005-0000-0000-00009B770000}"/>
    <cellStyle name="Normal 4 2 3 4 3 4 2 2" xfId="30768" xr:uid="{00000000-0005-0000-0000-00009C770000}"/>
    <cellStyle name="Normal 4 2 3 4 3 4 3" xfId="22622" xr:uid="{00000000-0005-0000-0000-00009D770000}"/>
    <cellStyle name="Normal 4 2 3 4 3 5" xfId="9173" xr:uid="{00000000-0005-0000-0000-00009E770000}"/>
    <cellStyle name="Normal 4 2 3 4 3 5 2" xfId="25469" xr:uid="{00000000-0005-0000-0000-00009F770000}"/>
    <cellStyle name="Normal 4 2 3 4 3 6" xfId="17323" xr:uid="{00000000-0005-0000-0000-0000A0770000}"/>
    <cellStyle name="Normal 4 2 3 4 4" xfId="1732" xr:uid="{00000000-0005-0000-0000-0000A1770000}"/>
    <cellStyle name="Normal 4 2 3 4 4 2" xfId="4339" xr:uid="{00000000-0005-0000-0000-0000A2770000}"/>
    <cellStyle name="Normal 4 2 3 4 4 2 2" xfId="12485" xr:uid="{00000000-0005-0000-0000-0000A3770000}"/>
    <cellStyle name="Normal 4 2 3 4 4 2 2 2" xfId="28781" xr:uid="{00000000-0005-0000-0000-0000A4770000}"/>
    <cellStyle name="Normal 4 2 3 4 4 2 3" xfId="20635" xr:uid="{00000000-0005-0000-0000-0000A5770000}"/>
    <cellStyle name="Normal 4 2 3 4 4 3" xfId="7031" xr:uid="{00000000-0005-0000-0000-0000A6770000}"/>
    <cellStyle name="Normal 4 2 3 4 4 3 2" xfId="15177" xr:uid="{00000000-0005-0000-0000-0000A7770000}"/>
    <cellStyle name="Normal 4 2 3 4 4 3 2 2" xfId="31473" xr:uid="{00000000-0005-0000-0000-0000A8770000}"/>
    <cellStyle name="Normal 4 2 3 4 4 3 3" xfId="23327" xr:uid="{00000000-0005-0000-0000-0000A9770000}"/>
    <cellStyle name="Normal 4 2 3 4 4 4" xfId="9878" xr:uid="{00000000-0005-0000-0000-0000AA770000}"/>
    <cellStyle name="Normal 4 2 3 4 4 4 2" xfId="26174" xr:uid="{00000000-0005-0000-0000-0000AB770000}"/>
    <cellStyle name="Normal 4 2 3 4 4 5" xfId="18028" xr:uid="{00000000-0005-0000-0000-0000AC770000}"/>
    <cellStyle name="Normal 4 2 3 4 5" xfId="3121" xr:uid="{00000000-0005-0000-0000-0000AD770000}"/>
    <cellStyle name="Normal 4 2 3 4 5 2" xfId="11267" xr:uid="{00000000-0005-0000-0000-0000AE770000}"/>
    <cellStyle name="Normal 4 2 3 4 5 2 2" xfId="27563" xr:uid="{00000000-0005-0000-0000-0000AF770000}"/>
    <cellStyle name="Normal 4 2 3 4 5 3" xfId="19417" xr:uid="{00000000-0005-0000-0000-0000B0770000}"/>
    <cellStyle name="Normal 4 2 3 4 6" xfId="5621" xr:uid="{00000000-0005-0000-0000-0000B1770000}"/>
    <cellStyle name="Normal 4 2 3 4 6 2" xfId="13767" xr:uid="{00000000-0005-0000-0000-0000B2770000}"/>
    <cellStyle name="Normal 4 2 3 4 6 2 2" xfId="30063" xr:uid="{00000000-0005-0000-0000-0000B3770000}"/>
    <cellStyle name="Normal 4 2 3 4 6 3" xfId="21917" xr:uid="{00000000-0005-0000-0000-0000B4770000}"/>
    <cellStyle name="Normal 4 2 3 4 7" xfId="8468" xr:uid="{00000000-0005-0000-0000-0000B5770000}"/>
    <cellStyle name="Normal 4 2 3 4 7 2" xfId="24764" xr:uid="{00000000-0005-0000-0000-0000B6770000}"/>
    <cellStyle name="Normal 4 2 3 4 8" xfId="16618" xr:uid="{00000000-0005-0000-0000-0000B7770000}"/>
    <cellStyle name="Normal 4 2 3 5" xfId="411" xr:uid="{00000000-0005-0000-0000-0000B8770000}"/>
    <cellStyle name="Normal 4 2 3 5 2" xfId="1117" xr:uid="{00000000-0005-0000-0000-0000B9770000}"/>
    <cellStyle name="Normal 4 2 3 5 2 2" xfId="2527" xr:uid="{00000000-0005-0000-0000-0000BA770000}"/>
    <cellStyle name="Normal 4 2 3 5 2 2 2" xfId="5022" xr:uid="{00000000-0005-0000-0000-0000BB770000}"/>
    <cellStyle name="Normal 4 2 3 5 2 2 2 2" xfId="13168" xr:uid="{00000000-0005-0000-0000-0000BC770000}"/>
    <cellStyle name="Normal 4 2 3 5 2 2 2 2 2" xfId="29464" xr:uid="{00000000-0005-0000-0000-0000BD770000}"/>
    <cellStyle name="Normal 4 2 3 5 2 2 2 3" xfId="21318" xr:uid="{00000000-0005-0000-0000-0000BE770000}"/>
    <cellStyle name="Normal 4 2 3 5 2 2 3" xfId="7826" xr:uid="{00000000-0005-0000-0000-0000BF770000}"/>
    <cellStyle name="Normal 4 2 3 5 2 2 3 2" xfId="15972" xr:uid="{00000000-0005-0000-0000-0000C0770000}"/>
    <cellStyle name="Normal 4 2 3 5 2 2 3 2 2" xfId="32268" xr:uid="{00000000-0005-0000-0000-0000C1770000}"/>
    <cellStyle name="Normal 4 2 3 5 2 2 3 3" xfId="24122" xr:uid="{00000000-0005-0000-0000-0000C2770000}"/>
    <cellStyle name="Normal 4 2 3 5 2 2 4" xfId="10673" xr:uid="{00000000-0005-0000-0000-0000C3770000}"/>
    <cellStyle name="Normal 4 2 3 5 2 2 4 2" xfId="26969" xr:uid="{00000000-0005-0000-0000-0000C4770000}"/>
    <cellStyle name="Normal 4 2 3 5 2 2 5" xfId="18823" xr:uid="{00000000-0005-0000-0000-0000C5770000}"/>
    <cellStyle name="Normal 4 2 3 5 2 3" xfId="3804" xr:uid="{00000000-0005-0000-0000-0000C6770000}"/>
    <cellStyle name="Normal 4 2 3 5 2 3 2" xfId="11950" xr:uid="{00000000-0005-0000-0000-0000C7770000}"/>
    <cellStyle name="Normal 4 2 3 5 2 3 2 2" xfId="28246" xr:uid="{00000000-0005-0000-0000-0000C8770000}"/>
    <cellStyle name="Normal 4 2 3 5 2 3 3" xfId="20100" xr:uid="{00000000-0005-0000-0000-0000C9770000}"/>
    <cellStyle name="Normal 4 2 3 5 2 4" xfId="6416" xr:uid="{00000000-0005-0000-0000-0000CA770000}"/>
    <cellStyle name="Normal 4 2 3 5 2 4 2" xfId="14562" xr:uid="{00000000-0005-0000-0000-0000CB770000}"/>
    <cellStyle name="Normal 4 2 3 5 2 4 2 2" xfId="30858" xr:uid="{00000000-0005-0000-0000-0000CC770000}"/>
    <cellStyle name="Normal 4 2 3 5 2 4 3" xfId="22712" xr:uid="{00000000-0005-0000-0000-0000CD770000}"/>
    <cellStyle name="Normal 4 2 3 5 2 5" xfId="9263" xr:uid="{00000000-0005-0000-0000-0000CE770000}"/>
    <cellStyle name="Normal 4 2 3 5 2 5 2" xfId="25559" xr:uid="{00000000-0005-0000-0000-0000CF770000}"/>
    <cellStyle name="Normal 4 2 3 5 2 6" xfId="17413" xr:uid="{00000000-0005-0000-0000-0000D0770000}"/>
    <cellStyle name="Normal 4 2 3 5 3" xfId="1822" xr:uid="{00000000-0005-0000-0000-0000D1770000}"/>
    <cellStyle name="Normal 4 2 3 5 3 2" xfId="4413" xr:uid="{00000000-0005-0000-0000-0000D2770000}"/>
    <cellStyle name="Normal 4 2 3 5 3 2 2" xfId="12559" xr:uid="{00000000-0005-0000-0000-0000D3770000}"/>
    <cellStyle name="Normal 4 2 3 5 3 2 2 2" xfId="28855" xr:uid="{00000000-0005-0000-0000-0000D4770000}"/>
    <cellStyle name="Normal 4 2 3 5 3 2 3" xfId="20709" xr:uid="{00000000-0005-0000-0000-0000D5770000}"/>
    <cellStyle name="Normal 4 2 3 5 3 3" xfId="7121" xr:uid="{00000000-0005-0000-0000-0000D6770000}"/>
    <cellStyle name="Normal 4 2 3 5 3 3 2" xfId="15267" xr:uid="{00000000-0005-0000-0000-0000D7770000}"/>
    <cellStyle name="Normal 4 2 3 5 3 3 2 2" xfId="31563" xr:uid="{00000000-0005-0000-0000-0000D8770000}"/>
    <cellStyle name="Normal 4 2 3 5 3 3 3" xfId="23417" xr:uid="{00000000-0005-0000-0000-0000D9770000}"/>
    <cellStyle name="Normal 4 2 3 5 3 4" xfId="9968" xr:uid="{00000000-0005-0000-0000-0000DA770000}"/>
    <cellStyle name="Normal 4 2 3 5 3 4 2" xfId="26264" xr:uid="{00000000-0005-0000-0000-0000DB770000}"/>
    <cellStyle name="Normal 4 2 3 5 3 5" xfId="18118" xr:uid="{00000000-0005-0000-0000-0000DC770000}"/>
    <cellStyle name="Normal 4 2 3 5 4" xfId="3195" xr:uid="{00000000-0005-0000-0000-0000DD770000}"/>
    <cellStyle name="Normal 4 2 3 5 4 2" xfId="11341" xr:uid="{00000000-0005-0000-0000-0000DE770000}"/>
    <cellStyle name="Normal 4 2 3 5 4 2 2" xfId="27637" xr:uid="{00000000-0005-0000-0000-0000DF770000}"/>
    <cellStyle name="Normal 4 2 3 5 4 3" xfId="19491" xr:uid="{00000000-0005-0000-0000-0000E0770000}"/>
    <cellStyle name="Normal 4 2 3 5 5" xfId="5711" xr:uid="{00000000-0005-0000-0000-0000E1770000}"/>
    <cellStyle name="Normal 4 2 3 5 5 2" xfId="13857" xr:uid="{00000000-0005-0000-0000-0000E2770000}"/>
    <cellStyle name="Normal 4 2 3 5 5 2 2" xfId="30153" xr:uid="{00000000-0005-0000-0000-0000E3770000}"/>
    <cellStyle name="Normal 4 2 3 5 5 3" xfId="22007" xr:uid="{00000000-0005-0000-0000-0000E4770000}"/>
    <cellStyle name="Normal 4 2 3 5 6" xfId="8558" xr:uid="{00000000-0005-0000-0000-0000E5770000}"/>
    <cellStyle name="Normal 4 2 3 5 6 2" xfId="24854" xr:uid="{00000000-0005-0000-0000-0000E6770000}"/>
    <cellStyle name="Normal 4 2 3 5 7" xfId="16708" xr:uid="{00000000-0005-0000-0000-0000E7770000}"/>
    <cellStyle name="Normal 4 2 3 6" xfId="773" xr:uid="{00000000-0005-0000-0000-0000E8770000}"/>
    <cellStyle name="Normal 4 2 3 6 2" xfId="2183" xr:uid="{00000000-0005-0000-0000-0000E9770000}"/>
    <cellStyle name="Normal 4 2 3 6 2 2" xfId="4726" xr:uid="{00000000-0005-0000-0000-0000EA770000}"/>
    <cellStyle name="Normal 4 2 3 6 2 2 2" xfId="12872" xr:uid="{00000000-0005-0000-0000-0000EB770000}"/>
    <cellStyle name="Normal 4 2 3 6 2 2 2 2" xfId="29168" xr:uid="{00000000-0005-0000-0000-0000EC770000}"/>
    <cellStyle name="Normal 4 2 3 6 2 2 3" xfId="21022" xr:uid="{00000000-0005-0000-0000-0000ED770000}"/>
    <cellStyle name="Normal 4 2 3 6 2 3" xfId="7482" xr:uid="{00000000-0005-0000-0000-0000EE770000}"/>
    <cellStyle name="Normal 4 2 3 6 2 3 2" xfId="15628" xr:uid="{00000000-0005-0000-0000-0000EF770000}"/>
    <cellStyle name="Normal 4 2 3 6 2 3 2 2" xfId="31924" xr:uid="{00000000-0005-0000-0000-0000F0770000}"/>
    <cellStyle name="Normal 4 2 3 6 2 3 3" xfId="23778" xr:uid="{00000000-0005-0000-0000-0000F1770000}"/>
    <cellStyle name="Normal 4 2 3 6 2 4" xfId="10329" xr:uid="{00000000-0005-0000-0000-0000F2770000}"/>
    <cellStyle name="Normal 4 2 3 6 2 4 2" xfId="26625" xr:uid="{00000000-0005-0000-0000-0000F3770000}"/>
    <cellStyle name="Normal 4 2 3 6 2 5" xfId="18479" xr:uid="{00000000-0005-0000-0000-0000F4770000}"/>
    <cellStyle name="Normal 4 2 3 6 3" xfId="3508" xr:uid="{00000000-0005-0000-0000-0000F5770000}"/>
    <cellStyle name="Normal 4 2 3 6 3 2" xfId="11654" xr:uid="{00000000-0005-0000-0000-0000F6770000}"/>
    <cellStyle name="Normal 4 2 3 6 3 2 2" xfId="27950" xr:uid="{00000000-0005-0000-0000-0000F7770000}"/>
    <cellStyle name="Normal 4 2 3 6 3 3" xfId="19804" xr:uid="{00000000-0005-0000-0000-0000F8770000}"/>
    <cellStyle name="Normal 4 2 3 6 4" xfId="6072" xr:uid="{00000000-0005-0000-0000-0000F9770000}"/>
    <cellStyle name="Normal 4 2 3 6 4 2" xfId="14218" xr:uid="{00000000-0005-0000-0000-0000FA770000}"/>
    <cellStyle name="Normal 4 2 3 6 4 2 2" xfId="30514" xr:uid="{00000000-0005-0000-0000-0000FB770000}"/>
    <cellStyle name="Normal 4 2 3 6 4 3" xfId="22368" xr:uid="{00000000-0005-0000-0000-0000FC770000}"/>
    <cellStyle name="Normal 4 2 3 6 5" xfId="8919" xr:uid="{00000000-0005-0000-0000-0000FD770000}"/>
    <cellStyle name="Normal 4 2 3 6 5 2" xfId="25215" xr:uid="{00000000-0005-0000-0000-0000FE770000}"/>
    <cellStyle name="Normal 4 2 3 6 6" xfId="17069" xr:uid="{00000000-0005-0000-0000-0000FF770000}"/>
    <cellStyle name="Normal 4 2 3 7" xfId="1478" xr:uid="{00000000-0005-0000-0000-000000780000}"/>
    <cellStyle name="Normal 4 2 3 7 2" xfId="4117" xr:uid="{00000000-0005-0000-0000-000001780000}"/>
    <cellStyle name="Normal 4 2 3 7 2 2" xfId="12263" xr:uid="{00000000-0005-0000-0000-000002780000}"/>
    <cellStyle name="Normal 4 2 3 7 2 2 2" xfId="28559" xr:uid="{00000000-0005-0000-0000-000003780000}"/>
    <cellStyle name="Normal 4 2 3 7 2 3" xfId="20413" xr:uid="{00000000-0005-0000-0000-000004780000}"/>
    <cellStyle name="Normal 4 2 3 7 3" xfId="6777" xr:uid="{00000000-0005-0000-0000-000005780000}"/>
    <cellStyle name="Normal 4 2 3 7 3 2" xfId="14923" xr:uid="{00000000-0005-0000-0000-000006780000}"/>
    <cellStyle name="Normal 4 2 3 7 3 2 2" xfId="31219" xr:uid="{00000000-0005-0000-0000-000007780000}"/>
    <cellStyle name="Normal 4 2 3 7 3 3" xfId="23073" xr:uid="{00000000-0005-0000-0000-000008780000}"/>
    <cellStyle name="Normal 4 2 3 7 4" xfId="9624" xr:uid="{00000000-0005-0000-0000-000009780000}"/>
    <cellStyle name="Normal 4 2 3 7 4 2" xfId="25920" xr:uid="{00000000-0005-0000-0000-00000A780000}"/>
    <cellStyle name="Normal 4 2 3 7 5" xfId="17774" xr:uid="{00000000-0005-0000-0000-00000B780000}"/>
    <cellStyle name="Normal 4 2 3 8" xfId="2899" xr:uid="{00000000-0005-0000-0000-00000C780000}"/>
    <cellStyle name="Normal 4 2 3 8 2" xfId="11045" xr:uid="{00000000-0005-0000-0000-00000D780000}"/>
    <cellStyle name="Normal 4 2 3 8 2 2" xfId="27341" xr:uid="{00000000-0005-0000-0000-00000E780000}"/>
    <cellStyle name="Normal 4 2 3 8 3" xfId="19195" xr:uid="{00000000-0005-0000-0000-00000F780000}"/>
    <cellStyle name="Normal 4 2 3 9" xfId="5367" xr:uid="{00000000-0005-0000-0000-000010780000}"/>
    <cellStyle name="Normal 4 2 3 9 2" xfId="13513" xr:uid="{00000000-0005-0000-0000-000011780000}"/>
    <cellStyle name="Normal 4 2 3 9 2 2" xfId="29809" xr:uid="{00000000-0005-0000-0000-000012780000}"/>
    <cellStyle name="Normal 4 2 3 9 3" xfId="21663" xr:uid="{00000000-0005-0000-0000-000013780000}"/>
    <cellStyle name="Normal 4 2 4" xfId="113" xr:uid="{00000000-0005-0000-0000-000014780000}"/>
    <cellStyle name="Normal 4 2 4 2" xfId="457" xr:uid="{00000000-0005-0000-0000-000015780000}"/>
    <cellStyle name="Normal 4 2 4 2 2" xfId="1163" xr:uid="{00000000-0005-0000-0000-000016780000}"/>
    <cellStyle name="Normal 4 2 4 2 2 2" xfId="2573" xr:uid="{00000000-0005-0000-0000-000017780000}"/>
    <cellStyle name="Normal 4 2 4 2 2 2 2" xfId="5060" xr:uid="{00000000-0005-0000-0000-000018780000}"/>
    <cellStyle name="Normal 4 2 4 2 2 2 2 2" xfId="13206" xr:uid="{00000000-0005-0000-0000-000019780000}"/>
    <cellStyle name="Normal 4 2 4 2 2 2 2 2 2" xfId="29502" xr:uid="{00000000-0005-0000-0000-00001A780000}"/>
    <cellStyle name="Normal 4 2 4 2 2 2 2 3" xfId="21356" xr:uid="{00000000-0005-0000-0000-00001B780000}"/>
    <cellStyle name="Normal 4 2 4 2 2 2 3" xfId="7872" xr:uid="{00000000-0005-0000-0000-00001C780000}"/>
    <cellStyle name="Normal 4 2 4 2 2 2 3 2" xfId="16018" xr:uid="{00000000-0005-0000-0000-00001D780000}"/>
    <cellStyle name="Normal 4 2 4 2 2 2 3 2 2" xfId="32314" xr:uid="{00000000-0005-0000-0000-00001E780000}"/>
    <cellStyle name="Normal 4 2 4 2 2 2 3 3" xfId="24168" xr:uid="{00000000-0005-0000-0000-00001F780000}"/>
    <cellStyle name="Normal 4 2 4 2 2 2 4" xfId="10719" xr:uid="{00000000-0005-0000-0000-000020780000}"/>
    <cellStyle name="Normal 4 2 4 2 2 2 4 2" xfId="27015" xr:uid="{00000000-0005-0000-0000-000021780000}"/>
    <cellStyle name="Normal 4 2 4 2 2 2 5" xfId="18869" xr:uid="{00000000-0005-0000-0000-000022780000}"/>
    <cellStyle name="Normal 4 2 4 2 2 3" xfId="3842" xr:uid="{00000000-0005-0000-0000-000023780000}"/>
    <cellStyle name="Normal 4 2 4 2 2 3 2" xfId="11988" xr:uid="{00000000-0005-0000-0000-000024780000}"/>
    <cellStyle name="Normal 4 2 4 2 2 3 2 2" xfId="28284" xr:uid="{00000000-0005-0000-0000-000025780000}"/>
    <cellStyle name="Normal 4 2 4 2 2 3 3" xfId="20138" xr:uid="{00000000-0005-0000-0000-000026780000}"/>
    <cellStyle name="Normal 4 2 4 2 2 4" xfId="6462" xr:uid="{00000000-0005-0000-0000-000027780000}"/>
    <cellStyle name="Normal 4 2 4 2 2 4 2" xfId="14608" xr:uid="{00000000-0005-0000-0000-000028780000}"/>
    <cellStyle name="Normal 4 2 4 2 2 4 2 2" xfId="30904" xr:uid="{00000000-0005-0000-0000-000029780000}"/>
    <cellStyle name="Normal 4 2 4 2 2 4 3" xfId="22758" xr:uid="{00000000-0005-0000-0000-00002A780000}"/>
    <cellStyle name="Normal 4 2 4 2 2 5" xfId="9309" xr:uid="{00000000-0005-0000-0000-00002B780000}"/>
    <cellStyle name="Normal 4 2 4 2 2 5 2" xfId="25605" xr:uid="{00000000-0005-0000-0000-00002C780000}"/>
    <cellStyle name="Normal 4 2 4 2 2 6" xfId="17459" xr:uid="{00000000-0005-0000-0000-00002D780000}"/>
    <cellStyle name="Normal 4 2 4 2 3" xfId="1868" xr:uid="{00000000-0005-0000-0000-00002E780000}"/>
    <cellStyle name="Normal 4 2 4 2 3 2" xfId="4451" xr:uid="{00000000-0005-0000-0000-00002F780000}"/>
    <cellStyle name="Normal 4 2 4 2 3 2 2" xfId="12597" xr:uid="{00000000-0005-0000-0000-000030780000}"/>
    <cellStyle name="Normal 4 2 4 2 3 2 2 2" xfId="28893" xr:uid="{00000000-0005-0000-0000-000031780000}"/>
    <cellStyle name="Normal 4 2 4 2 3 2 3" xfId="20747" xr:uid="{00000000-0005-0000-0000-000032780000}"/>
    <cellStyle name="Normal 4 2 4 2 3 3" xfId="7167" xr:uid="{00000000-0005-0000-0000-000033780000}"/>
    <cellStyle name="Normal 4 2 4 2 3 3 2" xfId="15313" xr:uid="{00000000-0005-0000-0000-000034780000}"/>
    <cellStyle name="Normal 4 2 4 2 3 3 2 2" xfId="31609" xr:uid="{00000000-0005-0000-0000-000035780000}"/>
    <cellStyle name="Normal 4 2 4 2 3 3 3" xfId="23463" xr:uid="{00000000-0005-0000-0000-000036780000}"/>
    <cellStyle name="Normal 4 2 4 2 3 4" xfId="10014" xr:uid="{00000000-0005-0000-0000-000037780000}"/>
    <cellStyle name="Normal 4 2 4 2 3 4 2" xfId="26310" xr:uid="{00000000-0005-0000-0000-000038780000}"/>
    <cellStyle name="Normal 4 2 4 2 3 5" xfId="18164" xr:uid="{00000000-0005-0000-0000-000039780000}"/>
    <cellStyle name="Normal 4 2 4 2 4" xfId="3233" xr:uid="{00000000-0005-0000-0000-00003A780000}"/>
    <cellStyle name="Normal 4 2 4 2 4 2" xfId="11379" xr:uid="{00000000-0005-0000-0000-00003B780000}"/>
    <cellStyle name="Normal 4 2 4 2 4 2 2" xfId="27675" xr:uid="{00000000-0005-0000-0000-00003C780000}"/>
    <cellStyle name="Normal 4 2 4 2 4 3" xfId="19529" xr:uid="{00000000-0005-0000-0000-00003D780000}"/>
    <cellStyle name="Normal 4 2 4 2 5" xfId="5757" xr:uid="{00000000-0005-0000-0000-00003E780000}"/>
    <cellStyle name="Normal 4 2 4 2 5 2" xfId="13903" xr:uid="{00000000-0005-0000-0000-00003F780000}"/>
    <cellStyle name="Normal 4 2 4 2 5 2 2" xfId="30199" xr:uid="{00000000-0005-0000-0000-000040780000}"/>
    <cellStyle name="Normal 4 2 4 2 5 3" xfId="22053" xr:uid="{00000000-0005-0000-0000-000041780000}"/>
    <cellStyle name="Normal 4 2 4 2 6" xfId="8604" xr:uid="{00000000-0005-0000-0000-000042780000}"/>
    <cellStyle name="Normal 4 2 4 2 6 2" xfId="24900" xr:uid="{00000000-0005-0000-0000-000043780000}"/>
    <cellStyle name="Normal 4 2 4 2 7" xfId="16754" xr:uid="{00000000-0005-0000-0000-000044780000}"/>
    <cellStyle name="Normal 4 2 4 3" xfId="819" xr:uid="{00000000-0005-0000-0000-000045780000}"/>
    <cellStyle name="Normal 4 2 4 3 2" xfId="2229" xr:uid="{00000000-0005-0000-0000-000046780000}"/>
    <cellStyle name="Normal 4 2 4 3 2 2" xfId="4764" xr:uid="{00000000-0005-0000-0000-000047780000}"/>
    <cellStyle name="Normal 4 2 4 3 2 2 2" xfId="12910" xr:uid="{00000000-0005-0000-0000-000048780000}"/>
    <cellStyle name="Normal 4 2 4 3 2 2 2 2" xfId="29206" xr:uid="{00000000-0005-0000-0000-000049780000}"/>
    <cellStyle name="Normal 4 2 4 3 2 2 3" xfId="21060" xr:uid="{00000000-0005-0000-0000-00004A780000}"/>
    <cellStyle name="Normal 4 2 4 3 2 3" xfId="7528" xr:uid="{00000000-0005-0000-0000-00004B780000}"/>
    <cellStyle name="Normal 4 2 4 3 2 3 2" xfId="15674" xr:uid="{00000000-0005-0000-0000-00004C780000}"/>
    <cellStyle name="Normal 4 2 4 3 2 3 2 2" xfId="31970" xr:uid="{00000000-0005-0000-0000-00004D780000}"/>
    <cellStyle name="Normal 4 2 4 3 2 3 3" xfId="23824" xr:uid="{00000000-0005-0000-0000-00004E780000}"/>
    <cellStyle name="Normal 4 2 4 3 2 4" xfId="10375" xr:uid="{00000000-0005-0000-0000-00004F780000}"/>
    <cellStyle name="Normal 4 2 4 3 2 4 2" xfId="26671" xr:uid="{00000000-0005-0000-0000-000050780000}"/>
    <cellStyle name="Normal 4 2 4 3 2 5" xfId="18525" xr:uid="{00000000-0005-0000-0000-000051780000}"/>
    <cellStyle name="Normal 4 2 4 3 3" xfId="3546" xr:uid="{00000000-0005-0000-0000-000052780000}"/>
    <cellStyle name="Normal 4 2 4 3 3 2" xfId="11692" xr:uid="{00000000-0005-0000-0000-000053780000}"/>
    <cellStyle name="Normal 4 2 4 3 3 2 2" xfId="27988" xr:uid="{00000000-0005-0000-0000-000054780000}"/>
    <cellStyle name="Normal 4 2 4 3 3 3" xfId="19842" xr:uid="{00000000-0005-0000-0000-000055780000}"/>
    <cellStyle name="Normal 4 2 4 3 4" xfId="6118" xr:uid="{00000000-0005-0000-0000-000056780000}"/>
    <cellStyle name="Normal 4 2 4 3 4 2" xfId="14264" xr:uid="{00000000-0005-0000-0000-000057780000}"/>
    <cellStyle name="Normal 4 2 4 3 4 2 2" xfId="30560" xr:uid="{00000000-0005-0000-0000-000058780000}"/>
    <cellStyle name="Normal 4 2 4 3 4 3" xfId="22414" xr:uid="{00000000-0005-0000-0000-000059780000}"/>
    <cellStyle name="Normal 4 2 4 3 5" xfId="8965" xr:uid="{00000000-0005-0000-0000-00005A780000}"/>
    <cellStyle name="Normal 4 2 4 3 5 2" xfId="25261" xr:uid="{00000000-0005-0000-0000-00005B780000}"/>
    <cellStyle name="Normal 4 2 4 3 6" xfId="17115" xr:uid="{00000000-0005-0000-0000-00005C780000}"/>
    <cellStyle name="Normal 4 2 4 4" xfId="1524" xr:uid="{00000000-0005-0000-0000-00005D780000}"/>
    <cellStyle name="Normal 4 2 4 4 2" xfId="4155" xr:uid="{00000000-0005-0000-0000-00005E780000}"/>
    <cellStyle name="Normal 4 2 4 4 2 2" xfId="12301" xr:uid="{00000000-0005-0000-0000-00005F780000}"/>
    <cellStyle name="Normal 4 2 4 4 2 2 2" xfId="28597" xr:uid="{00000000-0005-0000-0000-000060780000}"/>
    <cellStyle name="Normal 4 2 4 4 2 3" xfId="20451" xr:uid="{00000000-0005-0000-0000-000061780000}"/>
    <cellStyle name="Normal 4 2 4 4 3" xfId="6823" xr:uid="{00000000-0005-0000-0000-000062780000}"/>
    <cellStyle name="Normal 4 2 4 4 3 2" xfId="14969" xr:uid="{00000000-0005-0000-0000-000063780000}"/>
    <cellStyle name="Normal 4 2 4 4 3 2 2" xfId="31265" xr:uid="{00000000-0005-0000-0000-000064780000}"/>
    <cellStyle name="Normal 4 2 4 4 3 3" xfId="23119" xr:uid="{00000000-0005-0000-0000-000065780000}"/>
    <cellStyle name="Normal 4 2 4 4 4" xfId="9670" xr:uid="{00000000-0005-0000-0000-000066780000}"/>
    <cellStyle name="Normal 4 2 4 4 4 2" xfId="25966" xr:uid="{00000000-0005-0000-0000-000067780000}"/>
    <cellStyle name="Normal 4 2 4 4 5" xfId="17820" xr:uid="{00000000-0005-0000-0000-000068780000}"/>
    <cellStyle name="Normal 4 2 4 5" xfId="2937" xr:uid="{00000000-0005-0000-0000-000069780000}"/>
    <cellStyle name="Normal 4 2 4 5 2" xfId="11083" xr:uid="{00000000-0005-0000-0000-00006A780000}"/>
    <cellStyle name="Normal 4 2 4 5 2 2" xfId="27379" xr:uid="{00000000-0005-0000-0000-00006B780000}"/>
    <cellStyle name="Normal 4 2 4 5 3" xfId="19233" xr:uid="{00000000-0005-0000-0000-00006C780000}"/>
    <cellStyle name="Normal 4 2 4 6" xfId="5413" xr:uid="{00000000-0005-0000-0000-00006D780000}"/>
    <cellStyle name="Normal 4 2 4 6 2" xfId="13559" xr:uid="{00000000-0005-0000-0000-00006E780000}"/>
    <cellStyle name="Normal 4 2 4 6 2 2" xfId="29855" xr:uid="{00000000-0005-0000-0000-00006F780000}"/>
    <cellStyle name="Normal 4 2 4 6 3" xfId="21709" xr:uid="{00000000-0005-0000-0000-000070780000}"/>
    <cellStyle name="Normal 4 2 4 7" xfId="8260" xr:uid="{00000000-0005-0000-0000-000071780000}"/>
    <cellStyle name="Normal 4 2 4 7 2" xfId="24556" xr:uid="{00000000-0005-0000-0000-000072780000}"/>
    <cellStyle name="Normal 4 2 4 8" xfId="16410" xr:uid="{00000000-0005-0000-0000-000073780000}"/>
    <cellStyle name="Normal 4 2 5" xfId="200" xr:uid="{00000000-0005-0000-0000-000074780000}"/>
    <cellStyle name="Normal 4 2 5 2" xfId="544" xr:uid="{00000000-0005-0000-0000-000075780000}"/>
    <cellStyle name="Normal 4 2 5 2 2" xfId="1250" xr:uid="{00000000-0005-0000-0000-000076780000}"/>
    <cellStyle name="Normal 4 2 5 2 2 2" xfId="2660" xr:uid="{00000000-0005-0000-0000-000077780000}"/>
    <cellStyle name="Normal 4 2 5 2 2 2 2" xfId="5134" xr:uid="{00000000-0005-0000-0000-000078780000}"/>
    <cellStyle name="Normal 4 2 5 2 2 2 2 2" xfId="13280" xr:uid="{00000000-0005-0000-0000-000079780000}"/>
    <cellStyle name="Normal 4 2 5 2 2 2 2 2 2" xfId="29576" xr:uid="{00000000-0005-0000-0000-00007A780000}"/>
    <cellStyle name="Normal 4 2 5 2 2 2 2 3" xfId="21430" xr:uid="{00000000-0005-0000-0000-00007B780000}"/>
    <cellStyle name="Normal 4 2 5 2 2 2 3" xfId="7959" xr:uid="{00000000-0005-0000-0000-00007C780000}"/>
    <cellStyle name="Normal 4 2 5 2 2 2 3 2" xfId="16105" xr:uid="{00000000-0005-0000-0000-00007D780000}"/>
    <cellStyle name="Normal 4 2 5 2 2 2 3 2 2" xfId="32401" xr:uid="{00000000-0005-0000-0000-00007E780000}"/>
    <cellStyle name="Normal 4 2 5 2 2 2 3 3" xfId="24255" xr:uid="{00000000-0005-0000-0000-00007F780000}"/>
    <cellStyle name="Normal 4 2 5 2 2 2 4" xfId="10806" xr:uid="{00000000-0005-0000-0000-000080780000}"/>
    <cellStyle name="Normal 4 2 5 2 2 2 4 2" xfId="27102" xr:uid="{00000000-0005-0000-0000-000081780000}"/>
    <cellStyle name="Normal 4 2 5 2 2 2 5" xfId="18956" xr:uid="{00000000-0005-0000-0000-000082780000}"/>
    <cellStyle name="Normal 4 2 5 2 2 3" xfId="3916" xr:uid="{00000000-0005-0000-0000-000083780000}"/>
    <cellStyle name="Normal 4 2 5 2 2 3 2" xfId="12062" xr:uid="{00000000-0005-0000-0000-000084780000}"/>
    <cellStyle name="Normal 4 2 5 2 2 3 2 2" xfId="28358" xr:uid="{00000000-0005-0000-0000-000085780000}"/>
    <cellStyle name="Normal 4 2 5 2 2 3 3" xfId="20212" xr:uid="{00000000-0005-0000-0000-000086780000}"/>
    <cellStyle name="Normal 4 2 5 2 2 4" xfId="6549" xr:uid="{00000000-0005-0000-0000-000087780000}"/>
    <cellStyle name="Normal 4 2 5 2 2 4 2" xfId="14695" xr:uid="{00000000-0005-0000-0000-000088780000}"/>
    <cellStyle name="Normal 4 2 5 2 2 4 2 2" xfId="30991" xr:uid="{00000000-0005-0000-0000-000089780000}"/>
    <cellStyle name="Normal 4 2 5 2 2 4 3" xfId="22845" xr:uid="{00000000-0005-0000-0000-00008A780000}"/>
    <cellStyle name="Normal 4 2 5 2 2 5" xfId="9396" xr:uid="{00000000-0005-0000-0000-00008B780000}"/>
    <cellStyle name="Normal 4 2 5 2 2 5 2" xfId="25692" xr:uid="{00000000-0005-0000-0000-00008C780000}"/>
    <cellStyle name="Normal 4 2 5 2 2 6" xfId="17546" xr:uid="{00000000-0005-0000-0000-00008D780000}"/>
    <cellStyle name="Normal 4 2 5 2 3" xfId="1955" xr:uid="{00000000-0005-0000-0000-00008E780000}"/>
    <cellStyle name="Normal 4 2 5 2 3 2" xfId="4525" xr:uid="{00000000-0005-0000-0000-00008F780000}"/>
    <cellStyle name="Normal 4 2 5 2 3 2 2" xfId="12671" xr:uid="{00000000-0005-0000-0000-000090780000}"/>
    <cellStyle name="Normal 4 2 5 2 3 2 2 2" xfId="28967" xr:uid="{00000000-0005-0000-0000-000091780000}"/>
    <cellStyle name="Normal 4 2 5 2 3 2 3" xfId="20821" xr:uid="{00000000-0005-0000-0000-000092780000}"/>
    <cellStyle name="Normal 4 2 5 2 3 3" xfId="7254" xr:uid="{00000000-0005-0000-0000-000093780000}"/>
    <cellStyle name="Normal 4 2 5 2 3 3 2" xfId="15400" xr:uid="{00000000-0005-0000-0000-000094780000}"/>
    <cellStyle name="Normal 4 2 5 2 3 3 2 2" xfId="31696" xr:uid="{00000000-0005-0000-0000-000095780000}"/>
    <cellStyle name="Normal 4 2 5 2 3 3 3" xfId="23550" xr:uid="{00000000-0005-0000-0000-000096780000}"/>
    <cellStyle name="Normal 4 2 5 2 3 4" xfId="10101" xr:uid="{00000000-0005-0000-0000-000097780000}"/>
    <cellStyle name="Normal 4 2 5 2 3 4 2" xfId="26397" xr:uid="{00000000-0005-0000-0000-000098780000}"/>
    <cellStyle name="Normal 4 2 5 2 3 5" xfId="18251" xr:uid="{00000000-0005-0000-0000-000099780000}"/>
    <cellStyle name="Normal 4 2 5 2 4" xfId="3307" xr:uid="{00000000-0005-0000-0000-00009A780000}"/>
    <cellStyle name="Normal 4 2 5 2 4 2" xfId="11453" xr:uid="{00000000-0005-0000-0000-00009B780000}"/>
    <cellStyle name="Normal 4 2 5 2 4 2 2" xfId="27749" xr:uid="{00000000-0005-0000-0000-00009C780000}"/>
    <cellStyle name="Normal 4 2 5 2 4 3" xfId="19603" xr:uid="{00000000-0005-0000-0000-00009D780000}"/>
    <cellStyle name="Normal 4 2 5 2 5" xfId="5844" xr:uid="{00000000-0005-0000-0000-00009E780000}"/>
    <cellStyle name="Normal 4 2 5 2 5 2" xfId="13990" xr:uid="{00000000-0005-0000-0000-00009F780000}"/>
    <cellStyle name="Normal 4 2 5 2 5 2 2" xfId="30286" xr:uid="{00000000-0005-0000-0000-0000A0780000}"/>
    <cellStyle name="Normal 4 2 5 2 5 3" xfId="22140" xr:uid="{00000000-0005-0000-0000-0000A1780000}"/>
    <cellStyle name="Normal 4 2 5 2 6" xfId="8691" xr:uid="{00000000-0005-0000-0000-0000A2780000}"/>
    <cellStyle name="Normal 4 2 5 2 6 2" xfId="24987" xr:uid="{00000000-0005-0000-0000-0000A3780000}"/>
    <cellStyle name="Normal 4 2 5 2 7" xfId="16841" xr:uid="{00000000-0005-0000-0000-0000A4780000}"/>
    <cellStyle name="Normal 4 2 5 3" xfId="906" xr:uid="{00000000-0005-0000-0000-0000A5780000}"/>
    <cellStyle name="Normal 4 2 5 3 2" xfId="2316" xr:uid="{00000000-0005-0000-0000-0000A6780000}"/>
    <cellStyle name="Normal 4 2 5 3 2 2" xfId="4838" xr:uid="{00000000-0005-0000-0000-0000A7780000}"/>
    <cellStyle name="Normal 4 2 5 3 2 2 2" xfId="12984" xr:uid="{00000000-0005-0000-0000-0000A8780000}"/>
    <cellStyle name="Normal 4 2 5 3 2 2 2 2" xfId="29280" xr:uid="{00000000-0005-0000-0000-0000A9780000}"/>
    <cellStyle name="Normal 4 2 5 3 2 2 3" xfId="21134" xr:uid="{00000000-0005-0000-0000-0000AA780000}"/>
    <cellStyle name="Normal 4 2 5 3 2 3" xfId="7615" xr:uid="{00000000-0005-0000-0000-0000AB780000}"/>
    <cellStyle name="Normal 4 2 5 3 2 3 2" xfId="15761" xr:uid="{00000000-0005-0000-0000-0000AC780000}"/>
    <cellStyle name="Normal 4 2 5 3 2 3 2 2" xfId="32057" xr:uid="{00000000-0005-0000-0000-0000AD780000}"/>
    <cellStyle name="Normal 4 2 5 3 2 3 3" xfId="23911" xr:uid="{00000000-0005-0000-0000-0000AE780000}"/>
    <cellStyle name="Normal 4 2 5 3 2 4" xfId="10462" xr:uid="{00000000-0005-0000-0000-0000AF780000}"/>
    <cellStyle name="Normal 4 2 5 3 2 4 2" xfId="26758" xr:uid="{00000000-0005-0000-0000-0000B0780000}"/>
    <cellStyle name="Normal 4 2 5 3 2 5" xfId="18612" xr:uid="{00000000-0005-0000-0000-0000B1780000}"/>
    <cellStyle name="Normal 4 2 5 3 3" xfId="3620" xr:uid="{00000000-0005-0000-0000-0000B2780000}"/>
    <cellStyle name="Normal 4 2 5 3 3 2" xfId="11766" xr:uid="{00000000-0005-0000-0000-0000B3780000}"/>
    <cellStyle name="Normal 4 2 5 3 3 2 2" xfId="28062" xr:uid="{00000000-0005-0000-0000-0000B4780000}"/>
    <cellStyle name="Normal 4 2 5 3 3 3" xfId="19916" xr:uid="{00000000-0005-0000-0000-0000B5780000}"/>
    <cellStyle name="Normal 4 2 5 3 4" xfId="6205" xr:uid="{00000000-0005-0000-0000-0000B6780000}"/>
    <cellStyle name="Normal 4 2 5 3 4 2" xfId="14351" xr:uid="{00000000-0005-0000-0000-0000B7780000}"/>
    <cellStyle name="Normal 4 2 5 3 4 2 2" xfId="30647" xr:uid="{00000000-0005-0000-0000-0000B8780000}"/>
    <cellStyle name="Normal 4 2 5 3 4 3" xfId="22501" xr:uid="{00000000-0005-0000-0000-0000B9780000}"/>
    <cellStyle name="Normal 4 2 5 3 5" xfId="9052" xr:uid="{00000000-0005-0000-0000-0000BA780000}"/>
    <cellStyle name="Normal 4 2 5 3 5 2" xfId="25348" xr:uid="{00000000-0005-0000-0000-0000BB780000}"/>
    <cellStyle name="Normal 4 2 5 3 6" xfId="17202" xr:uid="{00000000-0005-0000-0000-0000BC780000}"/>
    <cellStyle name="Normal 4 2 5 4" xfId="1611" xr:uid="{00000000-0005-0000-0000-0000BD780000}"/>
    <cellStyle name="Normal 4 2 5 4 2" xfId="4229" xr:uid="{00000000-0005-0000-0000-0000BE780000}"/>
    <cellStyle name="Normal 4 2 5 4 2 2" xfId="12375" xr:uid="{00000000-0005-0000-0000-0000BF780000}"/>
    <cellStyle name="Normal 4 2 5 4 2 2 2" xfId="28671" xr:uid="{00000000-0005-0000-0000-0000C0780000}"/>
    <cellStyle name="Normal 4 2 5 4 2 3" xfId="20525" xr:uid="{00000000-0005-0000-0000-0000C1780000}"/>
    <cellStyle name="Normal 4 2 5 4 3" xfId="6910" xr:uid="{00000000-0005-0000-0000-0000C2780000}"/>
    <cellStyle name="Normal 4 2 5 4 3 2" xfId="15056" xr:uid="{00000000-0005-0000-0000-0000C3780000}"/>
    <cellStyle name="Normal 4 2 5 4 3 2 2" xfId="31352" xr:uid="{00000000-0005-0000-0000-0000C4780000}"/>
    <cellStyle name="Normal 4 2 5 4 3 3" xfId="23206" xr:uid="{00000000-0005-0000-0000-0000C5780000}"/>
    <cellStyle name="Normal 4 2 5 4 4" xfId="9757" xr:uid="{00000000-0005-0000-0000-0000C6780000}"/>
    <cellStyle name="Normal 4 2 5 4 4 2" xfId="26053" xr:uid="{00000000-0005-0000-0000-0000C7780000}"/>
    <cellStyle name="Normal 4 2 5 4 5" xfId="17907" xr:uid="{00000000-0005-0000-0000-0000C8780000}"/>
    <cellStyle name="Normal 4 2 5 5" xfId="3011" xr:uid="{00000000-0005-0000-0000-0000C9780000}"/>
    <cellStyle name="Normal 4 2 5 5 2" xfId="11157" xr:uid="{00000000-0005-0000-0000-0000CA780000}"/>
    <cellStyle name="Normal 4 2 5 5 2 2" xfId="27453" xr:uid="{00000000-0005-0000-0000-0000CB780000}"/>
    <cellStyle name="Normal 4 2 5 5 3" xfId="19307" xr:uid="{00000000-0005-0000-0000-0000CC780000}"/>
    <cellStyle name="Normal 4 2 5 6" xfId="5500" xr:uid="{00000000-0005-0000-0000-0000CD780000}"/>
    <cellStyle name="Normal 4 2 5 6 2" xfId="13646" xr:uid="{00000000-0005-0000-0000-0000CE780000}"/>
    <cellStyle name="Normal 4 2 5 6 2 2" xfId="29942" xr:uid="{00000000-0005-0000-0000-0000CF780000}"/>
    <cellStyle name="Normal 4 2 5 6 3" xfId="21796" xr:uid="{00000000-0005-0000-0000-0000D0780000}"/>
    <cellStyle name="Normal 4 2 5 7" xfId="8347" xr:uid="{00000000-0005-0000-0000-0000D1780000}"/>
    <cellStyle name="Normal 4 2 5 7 2" xfId="24643" xr:uid="{00000000-0005-0000-0000-0000D2780000}"/>
    <cellStyle name="Normal 4 2 5 8" xfId="16497" xr:uid="{00000000-0005-0000-0000-0000D3780000}"/>
    <cellStyle name="Normal 4 2 6" xfId="277" xr:uid="{00000000-0005-0000-0000-0000D4780000}"/>
    <cellStyle name="Normal 4 2 6 2" xfId="621" xr:uid="{00000000-0005-0000-0000-0000D5780000}"/>
    <cellStyle name="Normal 4 2 6 2 2" xfId="1327" xr:uid="{00000000-0005-0000-0000-0000D6780000}"/>
    <cellStyle name="Normal 4 2 6 2 2 2" xfId="2737" xr:uid="{00000000-0005-0000-0000-0000D7780000}"/>
    <cellStyle name="Normal 4 2 6 2 2 2 2" xfId="5208" xr:uid="{00000000-0005-0000-0000-0000D8780000}"/>
    <cellStyle name="Normal 4 2 6 2 2 2 2 2" xfId="13354" xr:uid="{00000000-0005-0000-0000-0000D9780000}"/>
    <cellStyle name="Normal 4 2 6 2 2 2 2 2 2" xfId="29650" xr:uid="{00000000-0005-0000-0000-0000DA780000}"/>
    <cellStyle name="Normal 4 2 6 2 2 2 2 3" xfId="21504" xr:uid="{00000000-0005-0000-0000-0000DB780000}"/>
    <cellStyle name="Normal 4 2 6 2 2 2 3" xfId="8036" xr:uid="{00000000-0005-0000-0000-0000DC780000}"/>
    <cellStyle name="Normal 4 2 6 2 2 2 3 2" xfId="16182" xr:uid="{00000000-0005-0000-0000-0000DD780000}"/>
    <cellStyle name="Normal 4 2 6 2 2 2 3 2 2" xfId="32478" xr:uid="{00000000-0005-0000-0000-0000DE780000}"/>
    <cellStyle name="Normal 4 2 6 2 2 2 3 3" xfId="24332" xr:uid="{00000000-0005-0000-0000-0000DF780000}"/>
    <cellStyle name="Normal 4 2 6 2 2 2 4" xfId="10883" xr:uid="{00000000-0005-0000-0000-0000E0780000}"/>
    <cellStyle name="Normal 4 2 6 2 2 2 4 2" xfId="27179" xr:uid="{00000000-0005-0000-0000-0000E1780000}"/>
    <cellStyle name="Normal 4 2 6 2 2 2 5" xfId="19033" xr:uid="{00000000-0005-0000-0000-0000E2780000}"/>
    <cellStyle name="Normal 4 2 6 2 2 3" xfId="3990" xr:uid="{00000000-0005-0000-0000-0000E3780000}"/>
    <cellStyle name="Normal 4 2 6 2 2 3 2" xfId="12136" xr:uid="{00000000-0005-0000-0000-0000E4780000}"/>
    <cellStyle name="Normal 4 2 6 2 2 3 2 2" xfId="28432" xr:uid="{00000000-0005-0000-0000-0000E5780000}"/>
    <cellStyle name="Normal 4 2 6 2 2 3 3" xfId="20286" xr:uid="{00000000-0005-0000-0000-0000E6780000}"/>
    <cellStyle name="Normal 4 2 6 2 2 4" xfId="6626" xr:uid="{00000000-0005-0000-0000-0000E7780000}"/>
    <cellStyle name="Normal 4 2 6 2 2 4 2" xfId="14772" xr:uid="{00000000-0005-0000-0000-0000E8780000}"/>
    <cellStyle name="Normal 4 2 6 2 2 4 2 2" xfId="31068" xr:uid="{00000000-0005-0000-0000-0000E9780000}"/>
    <cellStyle name="Normal 4 2 6 2 2 4 3" xfId="22922" xr:uid="{00000000-0005-0000-0000-0000EA780000}"/>
    <cellStyle name="Normal 4 2 6 2 2 5" xfId="9473" xr:uid="{00000000-0005-0000-0000-0000EB780000}"/>
    <cellStyle name="Normal 4 2 6 2 2 5 2" xfId="25769" xr:uid="{00000000-0005-0000-0000-0000EC780000}"/>
    <cellStyle name="Normal 4 2 6 2 2 6" xfId="17623" xr:uid="{00000000-0005-0000-0000-0000ED780000}"/>
    <cellStyle name="Normal 4 2 6 2 3" xfId="2032" xr:uid="{00000000-0005-0000-0000-0000EE780000}"/>
    <cellStyle name="Normal 4 2 6 2 3 2" xfId="4599" xr:uid="{00000000-0005-0000-0000-0000EF780000}"/>
    <cellStyle name="Normal 4 2 6 2 3 2 2" xfId="12745" xr:uid="{00000000-0005-0000-0000-0000F0780000}"/>
    <cellStyle name="Normal 4 2 6 2 3 2 2 2" xfId="29041" xr:uid="{00000000-0005-0000-0000-0000F1780000}"/>
    <cellStyle name="Normal 4 2 6 2 3 2 3" xfId="20895" xr:uid="{00000000-0005-0000-0000-0000F2780000}"/>
    <cellStyle name="Normal 4 2 6 2 3 3" xfId="7331" xr:uid="{00000000-0005-0000-0000-0000F3780000}"/>
    <cellStyle name="Normal 4 2 6 2 3 3 2" xfId="15477" xr:uid="{00000000-0005-0000-0000-0000F4780000}"/>
    <cellStyle name="Normal 4 2 6 2 3 3 2 2" xfId="31773" xr:uid="{00000000-0005-0000-0000-0000F5780000}"/>
    <cellStyle name="Normal 4 2 6 2 3 3 3" xfId="23627" xr:uid="{00000000-0005-0000-0000-0000F6780000}"/>
    <cellStyle name="Normal 4 2 6 2 3 4" xfId="10178" xr:uid="{00000000-0005-0000-0000-0000F7780000}"/>
    <cellStyle name="Normal 4 2 6 2 3 4 2" xfId="26474" xr:uid="{00000000-0005-0000-0000-0000F8780000}"/>
    <cellStyle name="Normal 4 2 6 2 3 5" xfId="18328" xr:uid="{00000000-0005-0000-0000-0000F9780000}"/>
    <cellStyle name="Normal 4 2 6 2 4" xfId="3381" xr:uid="{00000000-0005-0000-0000-0000FA780000}"/>
    <cellStyle name="Normal 4 2 6 2 4 2" xfId="11527" xr:uid="{00000000-0005-0000-0000-0000FB780000}"/>
    <cellStyle name="Normal 4 2 6 2 4 2 2" xfId="27823" xr:uid="{00000000-0005-0000-0000-0000FC780000}"/>
    <cellStyle name="Normal 4 2 6 2 4 3" xfId="19677" xr:uid="{00000000-0005-0000-0000-0000FD780000}"/>
    <cellStyle name="Normal 4 2 6 2 5" xfId="5921" xr:uid="{00000000-0005-0000-0000-0000FE780000}"/>
    <cellStyle name="Normal 4 2 6 2 5 2" xfId="14067" xr:uid="{00000000-0005-0000-0000-0000FF780000}"/>
    <cellStyle name="Normal 4 2 6 2 5 2 2" xfId="30363" xr:uid="{00000000-0005-0000-0000-000000790000}"/>
    <cellStyle name="Normal 4 2 6 2 5 3" xfId="22217" xr:uid="{00000000-0005-0000-0000-000001790000}"/>
    <cellStyle name="Normal 4 2 6 2 6" xfId="8768" xr:uid="{00000000-0005-0000-0000-000002790000}"/>
    <cellStyle name="Normal 4 2 6 2 6 2" xfId="25064" xr:uid="{00000000-0005-0000-0000-000003790000}"/>
    <cellStyle name="Normal 4 2 6 2 7" xfId="16918" xr:uid="{00000000-0005-0000-0000-000004790000}"/>
    <cellStyle name="Normal 4 2 6 3" xfId="983" xr:uid="{00000000-0005-0000-0000-000005790000}"/>
    <cellStyle name="Normal 4 2 6 3 2" xfId="2393" xr:uid="{00000000-0005-0000-0000-000006790000}"/>
    <cellStyle name="Normal 4 2 6 3 2 2" xfId="4912" xr:uid="{00000000-0005-0000-0000-000007790000}"/>
    <cellStyle name="Normal 4 2 6 3 2 2 2" xfId="13058" xr:uid="{00000000-0005-0000-0000-000008790000}"/>
    <cellStyle name="Normal 4 2 6 3 2 2 2 2" xfId="29354" xr:uid="{00000000-0005-0000-0000-000009790000}"/>
    <cellStyle name="Normal 4 2 6 3 2 2 3" xfId="21208" xr:uid="{00000000-0005-0000-0000-00000A790000}"/>
    <cellStyle name="Normal 4 2 6 3 2 3" xfId="7692" xr:uid="{00000000-0005-0000-0000-00000B790000}"/>
    <cellStyle name="Normal 4 2 6 3 2 3 2" xfId="15838" xr:uid="{00000000-0005-0000-0000-00000C790000}"/>
    <cellStyle name="Normal 4 2 6 3 2 3 2 2" xfId="32134" xr:uid="{00000000-0005-0000-0000-00000D790000}"/>
    <cellStyle name="Normal 4 2 6 3 2 3 3" xfId="23988" xr:uid="{00000000-0005-0000-0000-00000E790000}"/>
    <cellStyle name="Normal 4 2 6 3 2 4" xfId="10539" xr:uid="{00000000-0005-0000-0000-00000F790000}"/>
    <cellStyle name="Normal 4 2 6 3 2 4 2" xfId="26835" xr:uid="{00000000-0005-0000-0000-000010790000}"/>
    <cellStyle name="Normal 4 2 6 3 2 5" xfId="18689" xr:uid="{00000000-0005-0000-0000-000011790000}"/>
    <cellStyle name="Normal 4 2 6 3 3" xfId="3694" xr:uid="{00000000-0005-0000-0000-000012790000}"/>
    <cellStyle name="Normal 4 2 6 3 3 2" xfId="11840" xr:uid="{00000000-0005-0000-0000-000013790000}"/>
    <cellStyle name="Normal 4 2 6 3 3 2 2" xfId="28136" xr:uid="{00000000-0005-0000-0000-000014790000}"/>
    <cellStyle name="Normal 4 2 6 3 3 3" xfId="19990" xr:uid="{00000000-0005-0000-0000-000015790000}"/>
    <cellStyle name="Normal 4 2 6 3 4" xfId="6282" xr:uid="{00000000-0005-0000-0000-000016790000}"/>
    <cellStyle name="Normal 4 2 6 3 4 2" xfId="14428" xr:uid="{00000000-0005-0000-0000-000017790000}"/>
    <cellStyle name="Normal 4 2 6 3 4 2 2" xfId="30724" xr:uid="{00000000-0005-0000-0000-000018790000}"/>
    <cellStyle name="Normal 4 2 6 3 4 3" xfId="22578" xr:uid="{00000000-0005-0000-0000-000019790000}"/>
    <cellStyle name="Normal 4 2 6 3 5" xfId="9129" xr:uid="{00000000-0005-0000-0000-00001A790000}"/>
    <cellStyle name="Normal 4 2 6 3 5 2" xfId="25425" xr:uid="{00000000-0005-0000-0000-00001B790000}"/>
    <cellStyle name="Normal 4 2 6 3 6" xfId="17279" xr:uid="{00000000-0005-0000-0000-00001C790000}"/>
    <cellStyle name="Normal 4 2 6 4" xfId="1688" xr:uid="{00000000-0005-0000-0000-00001D790000}"/>
    <cellStyle name="Normal 4 2 6 4 2" xfId="4303" xr:uid="{00000000-0005-0000-0000-00001E790000}"/>
    <cellStyle name="Normal 4 2 6 4 2 2" xfId="12449" xr:uid="{00000000-0005-0000-0000-00001F790000}"/>
    <cellStyle name="Normal 4 2 6 4 2 2 2" xfId="28745" xr:uid="{00000000-0005-0000-0000-000020790000}"/>
    <cellStyle name="Normal 4 2 6 4 2 3" xfId="20599" xr:uid="{00000000-0005-0000-0000-000021790000}"/>
    <cellStyle name="Normal 4 2 6 4 3" xfId="6987" xr:uid="{00000000-0005-0000-0000-000022790000}"/>
    <cellStyle name="Normal 4 2 6 4 3 2" xfId="15133" xr:uid="{00000000-0005-0000-0000-000023790000}"/>
    <cellStyle name="Normal 4 2 6 4 3 2 2" xfId="31429" xr:uid="{00000000-0005-0000-0000-000024790000}"/>
    <cellStyle name="Normal 4 2 6 4 3 3" xfId="23283" xr:uid="{00000000-0005-0000-0000-000025790000}"/>
    <cellStyle name="Normal 4 2 6 4 4" xfId="9834" xr:uid="{00000000-0005-0000-0000-000026790000}"/>
    <cellStyle name="Normal 4 2 6 4 4 2" xfId="26130" xr:uid="{00000000-0005-0000-0000-000027790000}"/>
    <cellStyle name="Normal 4 2 6 4 5" xfId="17984" xr:uid="{00000000-0005-0000-0000-000028790000}"/>
    <cellStyle name="Normal 4 2 6 5" xfId="3085" xr:uid="{00000000-0005-0000-0000-000029790000}"/>
    <cellStyle name="Normal 4 2 6 5 2" xfId="11231" xr:uid="{00000000-0005-0000-0000-00002A790000}"/>
    <cellStyle name="Normal 4 2 6 5 2 2" xfId="27527" xr:uid="{00000000-0005-0000-0000-00002B790000}"/>
    <cellStyle name="Normal 4 2 6 5 3" xfId="19381" xr:uid="{00000000-0005-0000-0000-00002C790000}"/>
    <cellStyle name="Normal 4 2 6 6" xfId="5577" xr:uid="{00000000-0005-0000-0000-00002D790000}"/>
    <cellStyle name="Normal 4 2 6 6 2" xfId="13723" xr:uid="{00000000-0005-0000-0000-00002E790000}"/>
    <cellStyle name="Normal 4 2 6 6 2 2" xfId="30019" xr:uid="{00000000-0005-0000-0000-00002F790000}"/>
    <cellStyle name="Normal 4 2 6 6 3" xfId="21873" xr:uid="{00000000-0005-0000-0000-000030790000}"/>
    <cellStyle name="Normal 4 2 6 7" xfId="8424" xr:uid="{00000000-0005-0000-0000-000031790000}"/>
    <cellStyle name="Normal 4 2 6 7 2" xfId="24720" xr:uid="{00000000-0005-0000-0000-000032790000}"/>
    <cellStyle name="Normal 4 2 6 8" xfId="16574" xr:uid="{00000000-0005-0000-0000-000033790000}"/>
    <cellStyle name="Normal 4 2 7" xfId="367" xr:uid="{00000000-0005-0000-0000-000034790000}"/>
    <cellStyle name="Normal 4 2 7 2" xfId="1073" xr:uid="{00000000-0005-0000-0000-000035790000}"/>
    <cellStyle name="Normal 4 2 7 2 2" xfId="2483" xr:uid="{00000000-0005-0000-0000-000036790000}"/>
    <cellStyle name="Normal 4 2 7 2 2 2" xfId="4986" xr:uid="{00000000-0005-0000-0000-000037790000}"/>
    <cellStyle name="Normal 4 2 7 2 2 2 2" xfId="13132" xr:uid="{00000000-0005-0000-0000-000038790000}"/>
    <cellStyle name="Normal 4 2 7 2 2 2 2 2" xfId="29428" xr:uid="{00000000-0005-0000-0000-000039790000}"/>
    <cellStyle name="Normal 4 2 7 2 2 2 3" xfId="21282" xr:uid="{00000000-0005-0000-0000-00003A790000}"/>
    <cellStyle name="Normal 4 2 7 2 2 3" xfId="7782" xr:uid="{00000000-0005-0000-0000-00003B790000}"/>
    <cellStyle name="Normal 4 2 7 2 2 3 2" xfId="15928" xr:uid="{00000000-0005-0000-0000-00003C790000}"/>
    <cellStyle name="Normal 4 2 7 2 2 3 2 2" xfId="32224" xr:uid="{00000000-0005-0000-0000-00003D790000}"/>
    <cellStyle name="Normal 4 2 7 2 2 3 3" xfId="24078" xr:uid="{00000000-0005-0000-0000-00003E790000}"/>
    <cellStyle name="Normal 4 2 7 2 2 4" xfId="10629" xr:uid="{00000000-0005-0000-0000-00003F790000}"/>
    <cellStyle name="Normal 4 2 7 2 2 4 2" xfId="26925" xr:uid="{00000000-0005-0000-0000-000040790000}"/>
    <cellStyle name="Normal 4 2 7 2 2 5" xfId="18779" xr:uid="{00000000-0005-0000-0000-000041790000}"/>
    <cellStyle name="Normal 4 2 7 2 3" xfId="3768" xr:uid="{00000000-0005-0000-0000-000042790000}"/>
    <cellStyle name="Normal 4 2 7 2 3 2" xfId="11914" xr:uid="{00000000-0005-0000-0000-000043790000}"/>
    <cellStyle name="Normal 4 2 7 2 3 2 2" xfId="28210" xr:uid="{00000000-0005-0000-0000-000044790000}"/>
    <cellStyle name="Normal 4 2 7 2 3 3" xfId="20064" xr:uid="{00000000-0005-0000-0000-000045790000}"/>
    <cellStyle name="Normal 4 2 7 2 4" xfId="6372" xr:uid="{00000000-0005-0000-0000-000046790000}"/>
    <cellStyle name="Normal 4 2 7 2 4 2" xfId="14518" xr:uid="{00000000-0005-0000-0000-000047790000}"/>
    <cellStyle name="Normal 4 2 7 2 4 2 2" xfId="30814" xr:uid="{00000000-0005-0000-0000-000048790000}"/>
    <cellStyle name="Normal 4 2 7 2 4 3" xfId="22668" xr:uid="{00000000-0005-0000-0000-000049790000}"/>
    <cellStyle name="Normal 4 2 7 2 5" xfId="9219" xr:uid="{00000000-0005-0000-0000-00004A790000}"/>
    <cellStyle name="Normal 4 2 7 2 5 2" xfId="25515" xr:uid="{00000000-0005-0000-0000-00004B790000}"/>
    <cellStyle name="Normal 4 2 7 2 6" xfId="17369" xr:uid="{00000000-0005-0000-0000-00004C790000}"/>
    <cellStyle name="Normal 4 2 7 3" xfId="1778" xr:uid="{00000000-0005-0000-0000-00004D790000}"/>
    <cellStyle name="Normal 4 2 7 3 2" xfId="4377" xr:uid="{00000000-0005-0000-0000-00004E790000}"/>
    <cellStyle name="Normal 4 2 7 3 2 2" xfId="12523" xr:uid="{00000000-0005-0000-0000-00004F790000}"/>
    <cellStyle name="Normal 4 2 7 3 2 2 2" xfId="28819" xr:uid="{00000000-0005-0000-0000-000050790000}"/>
    <cellStyle name="Normal 4 2 7 3 2 3" xfId="20673" xr:uid="{00000000-0005-0000-0000-000051790000}"/>
    <cellStyle name="Normal 4 2 7 3 3" xfId="7077" xr:uid="{00000000-0005-0000-0000-000052790000}"/>
    <cellStyle name="Normal 4 2 7 3 3 2" xfId="15223" xr:uid="{00000000-0005-0000-0000-000053790000}"/>
    <cellStyle name="Normal 4 2 7 3 3 2 2" xfId="31519" xr:uid="{00000000-0005-0000-0000-000054790000}"/>
    <cellStyle name="Normal 4 2 7 3 3 3" xfId="23373" xr:uid="{00000000-0005-0000-0000-000055790000}"/>
    <cellStyle name="Normal 4 2 7 3 4" xfId="9924" xr:uid="{00000000-0005-0000-0000-000056790000}"/>
    <cellStyle name="Normal 4 2 7 3 4 2" xfId="26220" xr:uid="{00000000-0005-0000-0000-000057790000}"/>
    <cellStyle name="Normal 4 2 7 3 5" xfId="18074" xr:uid="{00000000-0005-0000-0000-000058790000}"/>
    <cellStyle name="Normal 4 2 7 4" xfId="3159" xr:uid="{00000000-0005-0000-0000-000059790000}"/>
    <cellStyle name="Normal 4 2 7 4 2" xfId="11305" xr:uid="{00000000-0005-0000-0000-00005A790000}"/>
    <cellStyle name="Normal 4 2 7 4 2 2" xfId="27601" xr:uid="{00000000-0005-0000-0000-00005B790000}"/>
    <cellStyle name="Normal 4 2 7 4 3" xfId="19455" xr:uid="{00000000-0005-0000-0000-00005C790000}"/>
    <cellStyle name="Normal 4 2 7 5" xfId="5667" xr:uid="{00000000-0005-0000-0000-00005D790000}"/>
    <cellStyle name="Normal 4 2 7 5 2" xfId="13813" xr:uid="{00000000-0005-0000-0000-00005E790000}"/>
    <cellStyle name="Normal 4 2 7 5 2 2" xfId="30109" xr:uid="{00000000-0005-0000-0000-00005F790000}"/>
    <cellStyle name="Normal 4 2 7 5 3" xfId="21963" xr:uid="{00000000-0005-0000-0000-000060790000}"/>
    <cellStyle name="Normal 4 2 7 6" xfId="8514" xr:uid="{00000000-0005-0000-0000-000061790000}"/>
    <cellStyle name="Normal 4 2 7 6 2" xfId="24810" xr:uid="{00000000-0005-0000-0000-000062790000}"/>
    <cellStyle name="Normal 4 2 7 7" xfId="16664" xr:uid="{00000000-0005-0000-0000-000063790000}"/>
    <cellStyle name="Normal 4 2 8" xfId="729" xr:uid="{00000000-0005-0000-0000-000064790000}"/>
    <cellStyle name="Normal 4 2 8 2" xfId="2139" xr:uid="{00000000-0005-0000-0000-000065790000}"/>
    <cellStyle name="Normal 4 2 8 2 2" xfId="4690" xr:uid="{00000000-0005-0000-0000-000066790000}"/>
    <cellStyle name="Normal 4 2 8 2 2 2" xfId="12836" xr:uid="{00000000-0005-0000-0000-000067790000}"/>
    <cellStyle name="Normal 4 2 8 2 2 2 2" xfId="29132" xr:uid="{00000000-0005-0000-0000-000068790000}"/>
    <cellStyle name="Normal 4 2 8 2 2 3" xfId="20986" xr:uid="{00000000-0005-0000-0000-000069790000}"/>
    <cellStyle name="Normal 4 2 8 2 3" xfId="7438" xr:uid="{00000000-0005-0000-0000-00006A790000}"/>
    <cellStyle name="Normal 4 2 8 2 3 2" xfId="15584" xr:uid="{00000000-0005-0000-0000-00006B790000}"/>
    <cellStyle name="Normal 4 2 8 2 3 2 2" xfId="31880" xr:uid="{00000000-0005-0000-0000-00006C790000}"/>
    <cellStyle name="Normal 4 2 8 2 3 3" xfId="23734" xr:uid="{00000000-0005-0000-0000-00006D790000}"/>
    <cellStyle name="Normal 4 2 8 2 4" xfId="10285" xr:uid="{00000000-0005-0000-0000-00006E790000}"/>
    <cellStyle name="Normal 4 2 8 2 4 2" xfId="26581" xr:uid="{00000000-0005-0000-0000-00006F790000}"/>
    <cellStyle name="Normal 4 2 8 2 5" xfId="18435" xr:uid="{00000000-0005-0000-0000-000070790000}"/>
    <cellStyle name="Normal 4 2 8 3" xfId="3472" xr:uid="{00000000-0005-0000-0000-000071790000}"/>
    <cellStyle name="Normal 4 2 8 3 2" xfId="11618" xr:uid="{00000000-0005-0000-0000-000072790000}"/>
    <cellStyle name="Normal 4 2 8 3 2 2" xfId="27914" xr:uid="{00000000-0005-0000-0000-000073790000}"/>
    <cellStyle name="Normal 4 2 8 3 3" xfId="19768" xr:uid="{00000000-0005-0000-0000-000074790000}"/>
    <cellStyle name="Normal 4 2 8 4" xfId="6028" xr:uid="{00000000-0005-0000-0000-000075790000}"/>
    <cellStyle name="Normal 4 2 8 4 2" xfId="14174" xr:uid="{00000000-0005-0000-0000-000076790000}"/>
    <cellStyle name="Normal 4 2 8 4 2 2" xfId="30470" xr:uid="{00000000-0005-0000-0000-000077790000}"/>
    <cellStyle name="Normal 4 2 8 4 3" xfId="22324" xr:uid="{00000000-0005-0000-0000-000078790000}"/>
    <cellStyle name="Normal 4 2 8 5" xfId="8875" xr:uid="{00000000-0005-0000-0000-000079790000}"/>
    <cellStyle name="Normal 4 2 8 5 2" xfId="25171" xr:uid="{00000000-0005-0000-0000-00007A790000}"/>
    <cellStyle name="Normal 4 2 8 6" xfId="17025" xr:uid="{00000000-0005-0000-0000-00007B790000}"/>
    <cellStyle name="Normal 4 2 9" xfId="1434" xr:uid="{00000000-0005-0000-0000-00007C790000}"/>
    <cellStyle name="Normal 4 2 9 2" xfId="4081" xr:uid="{00000000-0005-0000-0000-00007D790000}"/>
    <cellStyle name="Normal 4 2 9 2 2" xfId="12227" xr:uid="{00000000-0005-0000-0000-00007E790000}"/>
    <cellStyle name="Normal 4 2 9 2 2 2" xfId="28523" xr:uid="{00000000-0005-0000-0000-00007F790000}"/>
    <cellStyle name="Normal 4 2 9 2 3" xfId="20377" xr:uid="{00000000-0005-0000-0000-000080790000}"/>
    <cellStyle name="Normal 4 2 9 3" xfId="6733" xr:uid="{00000000-0005-0000-0000-000081790000}"/>
    <cellStyle name="Normal 4 2 9 3 2" xfId="14879" xr:uid="{00000000-0005-0000-0000-000082790000}"/>
    <cellStyle name="Normal 4 2 9 3 2 2" xfId="31175" xr:uid="{00000000-0005-0000-0000-000083790000}"/>
    <cellStyle name="Normal 4 2 9 3 3" xfId="23029" xr:uid="{00000000-0005-0000-0000-000084790000}"/>
    <cellStyle name="Normal 4 2 9 4" xfId="9580" xr:uid="{00000000-0005-0000-0000-000085790000}"/>
    <cellStyle name="Normal 4 2 9 4 2" xfId="25876" xr:uid="{00000000-0005-0000-0000-000086790000}"/>
    <cellStyle name="Normal 4 2 9 5" xfId="17730" xr:uid="{00000000-0005-0000-0000-000087790000}"/>
    <cellStyle name="Normal 4 3" xfId="34" xr:uid="{00000000-0005-0000-0000-000088790000}"/>
    <cellStyle name="Normal 4 3 10" xfId="5334" xr:uid="{00000000-0005-0000-0000-000089790000}"/>
    <cellStyle name="Normal 4 3 10 2" xfId="13480" xr:uid="{00000000-0005-0000-0000-00008A790000}"/>
    <cellStyle name="Normal 4 3 10 2 2" xfId="29776" xr:uid="{00000000-0005-0000-0000-00008B790000}"/>
    <cellStyle name="Normal 4 3 10 3" xfId="21630" xr:uid="{00000000-0005-0000-0000-00008C790000}"/>
    <cellStyle name="Normal 4 3 11" xfId="8181" xr:uid="{00000000-0005-0000-0000-00008D790000}"/>
    <cellStyle name="Normal 4 3 11 2" xfId="24477" xr:uid="{00000000-0005-0000-0000-00008E790000}"/>
    <cellStyle name="Normal 4 3 12" xfId="16331" xr:uid="{00000000-0005-0000-0000-00008F790000}"/>
    <cellStyle name="Normal 4 3 2" xfId="78" xr:uid="{00000000-0005-0000-0000-000090790000}"/>
    <cellStyle name="Normal 4 3 2 10" xfId="8225" xr:uid="{00000000-0005-0000-0000-000091790000}"/>
    <cellStyle name="Normal 4 3 2 10 2" xfId="24521" xr:uid="{00000000-0005-0000-0000-000092790000}"/>
    <cellStyle name="Normal 4 3 2 11" xfId="16375" xr:uid="{00000000-0005-0000-0000-000093790000}"/>
    <cellStyle name="Normal 4 3 2 2" xfId="168" xr:uid="{00000000-0005-0000-0000-000094790000}"/>
    <cellStyle name="Normal 4 3 2 2 2" xfId="512" xr:uid="{00000000-0005-0000-0000-000095790000}"/>
    <cellStyle name="Normal 4 3 2 2 2 2" xfId="1218" xr:uid="{00000000-0005-0000-0000-000096790000}"/>
    <cellStyle name="Normal 4 3 2 2 2 2 2" xfId="2628" xr:uid="{00000000-0005-0000-0000-000097790000}"/>
    <cellStyle name="Normal 4 3 2 2 2 2 2 2" xfId="5105" xr:uid="{00000000-0005-0000-0000-000098790000}"/>
    <cellStyle name="Normal 4 3 2 2 2 2 2 2 2" xfId="13251" xr:uid="{00000000-0005-0000-0000-000099790000}"/>
    <cellStyle name="Normal 4 3 2 2 2 2 2 2 2 2" xfId="29547" xr:uid="{00000000-0005-0000-0000-00009A790000}"/>
    <cellStyle name="Normal 4 3 2 2 2 2 2 2 3" xfId="21401" xr:uid="{00000000-0005-0000-0000-00009B790000}"/>
    <cellStyle name="Normal 4 3 2 2 2 2 2 3" xfId="7927" xr:uid="{00000000-0005-0000-0000-00009C790000}"/>
    <cellStyle name="Normal 4 3 2 2 2 2 2 3 2" xfId="16073" xr:uid="{00000000-0005-0000-0000-00009D790000}"/>
    <cellStyle name="Normal 4 3 2 2 2 2 2 3 2 2" xfId="32369" xr:uid="{00000000-0005-0000-0000-00009E790000}"/>
    <cellStyle name="Normal 4 3 2 2 2 2 2 3 3" xfId="24223" xr:uid="{00000000-0005-0000-0000-00009F790000}"/>
    <cellStyle name="Normal 4 3 2 2 2 2 2 4" xfId="10774" xr:uid="{00000000-0005-0000-0000-0000A0790000}"/>
    <cellStyle name="Normal 4 3 2 2 2 2 2 4 2" xfId="27070" xr:uid="{00000000-0005-0000-0000-0000A1790000}"/>
    <cellStyle name="Normal 4 3 2 2 2 2 2 5" xfId="18924" xr:uid="{00000000-0005-0000-0000-0000A2790000}"/>
    <cellStyle name="Normal 4 3 2 2 2 2 3" xfId="3887" xr:uid="{00000000-0005-0000-0000-0000A3790000}"/>
    <cellStyle name="Normal 4 3 2 2 2 2 3 2" xfId="12033" xr:uid="{00000000-0005-0000-0000-0000A4790000}"/>
    <cellStyle name="Normal 4 3 2 2 2 2 3 2 2" xfId="28329" xr:uid="{00000000-0005-0000-0000-0000A5790000}"/>
    <cellStyle name="Normal 4 3 2 2 2 2 3 3" xfId="20183" xr:uid="{00000000-0005-0000-0000-0000A6790000}"/>
    <cellStyle name="Normal 4 3 2 2 2 2 4" xfId="6517" xr:uid="{00000000-0005-0000-0000-0000A7790000}"/>
    <cellStyle name="Normal 4 3 2 2 2 2 4 2" xfId="14663" xr:uid="{00000000-0005-0000-0000-0000A8790000}"/>
    <cellStyle name="Normal 4 3 2 2 2 2 4 2 2" xfId="30959" xr:uid="{00000000-0005-0000-0000-0000A9790000}"/>
    <cellStyle name="Normal 4 3 2 2 2 2 4 3" xfId="22813" xr:uid="{00000000-0005-0000-0000-0000AA790000}"/>
    <cellStyle name="Normal 4 3 2 2 2 2 5" xfId="9364" xr:uid="{00000000-0005-0000-0000-0000AB790000}"/>
    <cellStyle name="Normal 4 3 2 2 2 2 5 2" xfId="25660" xr:uid="{00000000-0005-0000-0000-0000AC790000}"/>
    <cellStyle name="Normal 4 3 2 2 2 2 6" xfId="17514" xr:uid="{00000000-0005-0000-0000-0000AD790000}"/>
    <cellStyle name="Normal 4 3 2 2 2 3" xfId="1923" xr:uid="{00000000-0005-0000-0000-0000AE790000}"/>
    <cellStyle name="Normal 4 3 2 2 2 3 2" xfId="4496" xr:uid="{00000000-0005-0000-0000-0000AF790000}"/>
    <cellStyle name="Normal 4 3 2 2 2 3 2 2" xfId="12642" xr:uid="{00000000-0005-0000-0000-0000B0790000}"/>
    <cellStyle name="Normal 4 3 2 2 2 3 2 2 2" xfId="28938" xr:uid="{00000000-0005-0000-0000-0000B1790000}"/>
    <cellStyle name="Normal 4 3 2 2 2 3 2 3" xfId="20792" xr:uid="{00000000-0005-0000-0000-0000B2790000}"/>
    <cellStyle name="Normal 4 3 2 2 2 3 3" xfId="7222" xr:uid="{00000000-0005-0000-0000-0000B3790000}"/>
    <cellStyle name="Normal 4 3 2 2 2 3 3 2" xfId="15368" xr:uid="{00000000-0005-0000-0000-0000B4790000}"/>
    <cellStyle name="Normal 4 3 2 2 2 3 3 2 2" xfId="31664" xr:uid="{00000000-0005-0000-0000-0000B5790000}"/>
    <cellStyle name="Normal 4 3 2 2 2 3 3 3" xfId="23518" xr:uid="{00000000-0005-0000-0000-0000B6790000}"/>
    <cellStyle name="Normal 4 3 2 2 2 3 4" xfId="10069" xr:uid="{00000000-0005-0000-0000-0000B7790000}"/>
    <cellStyle name="Normal 4 3 2 2 2 3 4 2" xfId="26365" xr:uid="{00000000-0005-0000-0000-0000B8790000}"/>
    <cellStyle name="Normal 4 3 2 2 2 3 5" xfId="18219" xr:uid="{00000000-0005-0000-0000-0000B9790000}"/>
    <cellStyle name="Normal 4 3 2 2 2 4" xfId="3278" xr:uid="{00000000-0005-0000-0000-0000BA790000}"/>
    <cellStyle name="Normal 4 3 2 2 2 4 2" xfId="11424" xr:uid="{00000000-0005-0000-0000-0000BB790000}"/>
    <cellStyle name="Normal 4 3 2 2 2 4 2 2" xfId="27720" xr:uid="{00000000-0005-0000-0000-0000BC790000}"/>
    <cellStyle name="Normal 4 3 2 2 2 4 3" xfId="19574" xr:uid="{00000000-0005-0000-0000-0000BD790000}"/>
    <cellStyle name="Normal 4 3 2 2 2 5" xfId="5812" xr:uid="{00000000-0005-0000-0000-0000BE790000}"/>
    <cellStyle name="Normal 4 3 2 2 2 5 2" xfId="13958" xr:uid="{00000000-0005-0000-0000-0000BF790000}"/>
    <cellStyle name="Normal 4 3 2 2 2 5 2 2" xfId="30254" xr:uid="{00000000-0005-0000-0000-0000C0790000}"/>
    <cellStyle name="Normal 4 3 2 2 2 5 3" xfId="22108" xr:uid="{00000000-0005-0000-0000-0000C1790000}"/>
    <cellStyle name="Normal 4 3 2 2 2 6" xfId="8659" xr:uid="{00000000-0005-0000-0000-0000C2790000}"/>
    <cellStyle name="Normal 4 3 2 2 2 6 2" xfId="24955" xr:uid="{00000000-0005-0000-0000-0000C3790000}"/>
    <cellStyle name="Normal 4 3 2 2 2 7" xfId="16809" xr:uid="{00000000-0005-0000-0000-0000C4790000}"/>
    <cellStyle name="Normal 4 3 2 2 3" xfId="874" xr:uid="{00000000-0005-0000-0000-0000C5790000}"/>
    <cellStyle name="Normal 4 3 2 2 3 2" xfId="2284" xr:uid="{00000000-0005-0000-0000-0000C6790000}"/>
    <cellStyle name="Normal 4 3 2 2 3 2 2" xfId="4809" xr:uid="{00000000-0005-0000-0000-0000C7790000}"/>
    <cellStyle name="Normal 4 3 2 2 3 2 2 2" xfId="12955" xr:uid="{00000000-0005-0000-0000-0000C8790000}"/>
    <cellStyle name="Normal 4 3 2 2 3 2 2 2 2" xfId="29251" xr:uid="{00000000-0005-0000-0000-0000C9790000}"/>
    <cellStyle name="Normal 4 3 2 2 3 2 2 3" xfId="21105" xr:uid="{00000000-0005-0000-0000-0000CA790000}"/>
    <cellStyle name="Normal 4 3 2 2 3 2 3" xfId="7583" xr:uid="{00000000-0005-0000-0000-0000CB790000}"/>
    <cellStyle name="Normal 4 3 2 2 3 2 3 2" xfId="15729" xr:uid="{00000000-0005-0000-0000-0000CC790000}"/>
    <cellStyle name="Normal 4 3 2 2 3 2 3 2 2" xfId="32025" xr:uid="{00000000-0005-0000-0000-0000CD790000}"/>
    <cellStyle name="Normal 4 3 2 2 3 2 3 3" xfId="23879" xr:uid="{00000000-0005-0000-0000-0000CE790000}"/>
    <cellStyle name="Normal 4 3 2 2 3 2 4" xfId="10430" xr:uid="{00000000-0005-0000-0000-0000CF790000}"/>
    <cellStyle name="Normal 4 3 2 2 3 2 4 2" xfId="26726" xr:uid="{00000000-0005-0000-0000-0000D0790000}"/>
    <cellStyle name="Normal 4 3 2 2 3 2 5" xfId="18580" xr:uid="{00000000-0005-0000-0000-0000D1790000}"/>
    <cellStyle name="Normal 4 3 2 2 3 3" xfId="3591" xr:uid="{00000000-0005-0000-0000-0000D2790000}"/>
    <cellStyle name="Normal 4 3 2 2 3 3 2" xfId="11737" xr:uid="{00000000-0005-0000-0000-0000D3790000}"/>
    <cellStyle name="Normal 4 3 2 2 3 3 2 2" xfId="28033" xr:uid="{00000000-0005-0000-0000-0000D4790000}"/>
    <cellStyle name="Normal 4 3 2 2 3 3 3" xfId="19887" xr:uid="{00000000-0005-0000-0000-0000D5790000}"/>
    <cellStyle name="Normal 4 3 2 2 3 4" xfId="6173" xr:uid="{00000000-0005-0000-0000-0000D6790000}"/>
    <cellStyle name="Normal 4 3 2 2 3 4 2" xfId="14319" xr:uid="{00000000-0005-0000-0000-0000D7790000}"/>
    <cellStyle name="Normal 4 3 2 2 3 4 2 2" xfId="30615" xr:uid="{00000000-0005-0000-0000-0000D8790000}"/>
    <cellStyle name="Normal 4 3 2 2 3 4 3" xfId="22469" xr:uid="{00000000-0005-0000-0000-0000D9790000}"/>
    <cellStyle name="Normal 4 3 2 2 3 5" xfId="9020" xr:uid="{00000000-0005-0000-0000-0000DA790000}"/>
    <cellStyle name="Normal 4 3 2 2 3 5 2" xfId="25316" xr:uid="{00000000-0005-0000-0000-0000DB790000}"/>
    <cellStyle name="Normal 4 3 2 2 3 6" xfId="17170" xr:uid="{00000000-0005-0000-0000-0000DC790000}"/>
    <cellStyle name="Normal 4 3 2 2 4" xfId="1579" xr:uid="{00000000-0005-0000-0000-0000DD790000}"/>
    <cellStyle name="Normal 4 3 2 2 4 2" xfId="4200" xr:uid="{00000000-0005-0000-0000-0000DE790000}"/>
    <cellStyle name="Normal 4 3 2 2 4 2 2" xfId="12346" xr:uid="{00000000-0005-0000-0000-0000DF790000}"/>
    <cellStyle name="Normal 4 3 2 2 4 2 2 2" xfId="28642" xr:uid="{00000000-0005-0000-0000-0000E0790000}"/>
    <cellStyle name="Normal 4 3 2 2 4 2 3" xfId="20496" xr:uid="{00000000-0005-0000-0000-0000E1790000}"/>
    <cellStyle name="Normal 4 3 2 2 4 3" xfId="6878" xr:uid="{00000000-0005-0000-0000-0000E2790000}"/>
    <cellStyle name="Normal 4 3 2 2 4 3 2" xfId="15024" xr:uid="{00000000-0005-0000-0000-0000E3790000}"/>
    <cellStyle name="Normal 4 3 2 2 4 3 2 2" xfId="31320" xr:uid="{00000000-0005-0000-0000-0000E4790000}"/>
    <cellStyle name="Normal 4 3 2 2 4 3 3" xfId="23174" xr:uid="{00000000-0005-0000-0000-0000E5790000}"/>
    <cellStyle name="Normal 4 3 2 2 4 4" xfId="9725" xr:uid="{00000000-0005-0000-0000-0000E6790000}"/>
    <cellStyle name="Normal 4 3 2 2 4 4 2" xfId="26021" xr:uid="{00000000-0005-0000-0000-0000E7790000}"/>
    <cellStyle name="Normal 4 3 2 2 4 5" xfId="17875" xr:uid="{00000000-0005-0000-0000-0000E8790000}"/>
    <cellStyle name="Normal 4 3 2 2 5" xfId="2982" xr:uid="{00000000-0005-0000-0000-0000E9790000}"/>
    <cellStyle name="Normal 4 3 2 2 5 2" xfId="11128" xr:uid="{00000000-0005-0000-0000-0000EA790000}"/>
    <cellStyle name="Normal 4 3 2 2 5 2 2" xfId="27424" xr:uid="{00000000-0005-0000-0000-0000EB790000}"/>
    <cellStyle name="Normal 4 3 2 2 5 3" xfId="19278" xr:uid="{00000000-0005-0000-0000-0000EC790000}"/>
    <cellStyle name="Normal 4 3 2 2 6" xfId="5468" xr:uid="{00000000-0005-0000-0000-0000ED790000}"/>
    <cellStyle name="Normal 4 3 2 2 6 2" xfId="13614" xr:uid="{00000000-0005-0000-0000-0000EE790000}"/>
    <cellStyle name="Normal 4 3 2 2 6 2 2" xfId="29910" xr:uid="{00000000-0005-0000-0000-0000EF790000}"/>
    <cellStyle name="Normal 4 3 2 2 6 3" xfId="21764" xr:uid="{00000000-0005-0000-0000-0000F0790000}"/>
    <cellStyle name="Normal 4 3 2 2 7" xfId="8315" xr:uid="{00000000-0005-0000-0000-0000F1790000}"/>
    <cellStyle name="Normal 4 3 2 2 7 2" xfId="24611" xr:uid="{00000000-0005-0000-0000-0000F2790000}"/>
    <cellStyle name="Normal 4 3 2 2 8" xfId="16465" xr:uid="{00000000-0005-0000-0000-0000F3790000}"/>
    <cellStyle name="Normal 4 3 2 3" xfId="245" xr:uid="{00000000-0005-0000-0000-0000F4790000}"/>
    <cellStyle name="Normal 4 3 2 3 2" xfId="589" xr:uid="{00000000-0005-0000-0000-0000F5790000}"/>
    <cellStyle name="Normal 4 3 2 3 2 2" xfId="1295" xr:uid="{00000000-0005-0000-0000-0000F6790000}"/>
    <cellStyle name="Normal 4 3 2 3 2 2 2" xfId="2705" xr:uid="{00000000-0005-0000-0000-0000F7790000}"/>
    <cellStyle name="Normal 4 3 2 3 2 2 2 2" xfId="5179" xr:uid="{00000000-0005-0000-0000-0000F8790000}"/>
    <cellStyle name="Normal 4 3 2 3 2 2 2 2 2" xfId="13325" xr:uid="{00000000-0005-0000-0000-0000F9790000}"/>
    <cellStyle name="Normal 4 3 2 3 2 2 2 2 2 2" xfId="29621" xr:uid="{00000000-0005-0000-0000-0000FA790000}"/>
    <cellStyle name="Normal 4 3 2 3 2 2 2 2 3" xfId="21475" xr:uid="{00000000-0005-0000-0000-0000FB790000}"/>
    <cellStyle name="Normal 4 3 2 3 2 2 2 3" xfId="8004" xr:uid="{00000000-0005-0000-0000-0000FC790000}"/>
    <cellStyle name="Normal 4 3 2 3 2 2 2 3 2" xfId="16150" xr:uid="{00000000-0005-0000-0000-0000FD790000}"/>
    <cellStyle name="Normal 4 3 2 3 2 2 2 3 2 2" xfId="32446" xr:uid="{00000000-0005-0000-0000-0000FE790000}"/>
    <cellStyle name="Normal 4 3 2 3 2 2 2 3 3" xfId="24300" xr:uid="{00000000-0005-0000-0000-0000FF790000}"/>
    <cellStyle name="Normal 4 3 2 3 2 2 2 4" xfId="10851" xr:uid="{00000000-0005-0000-0000-0000007A0000}"/>
    <cellStyle name="Normal 4 3 2 3 2 2 2 4 2" xfId="27147" xr:uid="{00000000-0005-0000-0000-0000017A0000}"/>
    <cellStyle name="Normal 4 3 2 3 2 2 2 5" xfId="19001" xr:uid="{00000000-0005-0000-0000-0000027A0000}"/>
    <cellStyle name="Normal 4 3 2 3 2 2 3" xfId="3961" xr:uid="{00000000-0005-0000-0000-0000037A0000}"/>
    <cellStyle name="Normal 4 3 2 3 2 2 3 2" xfId="12107" xr:uid="{00000000-0005-0000-0000-0000047A0000}"/>
    <cellStyle name="Normal 4 3 2 3 2 2 3 2 2" xfId="28403" xr:uid="{00000000-0005-0000-0000-0000057A0000}"/>
    <cellStyle name="Normal 4 3 2 3 2 2 3 3" xfId="20257" xr:uid="{00000000-0005-0000-0000-0000067A0000}"/>
    <cellStyle name="Normal 4 3 2 3 2 2 4" xfId="6594" xr:uid="{00000000-0005-0000-0000-0000077A0000}"/>
    <cellStyle name="Normal 4 3 2 3 2 2 4 2" xfId="14740" xr:uid="{00000000-0005-0000-0000-0000087A0000}"/>
    <cellStyle name="Normal 4 3 2 3 2 2 4 2 2" xfId="31036" xr:uid="{00000000-0005-0000-0000-0000097A0000}"/>
    <cellStyle name="Normal 4 3 2 3 2 2 4 3" xfId="22890" xr:uid="{00000000-0005-0000-0000-00000A7A0000}"/>
    <cellStyle name="Normal 4 3 2 3 2 2 5" xfId="9441" xr:uid="{00000000-0005-0000-0000-00000B7A0000}"/>
    <cellStyle name="Normal 4 3 2 3 2 2 5 2" xfId="25737" xr:uid="{00000000-0005-0000-0000-00000C7A0000}"/>
    <cellStyle name="Normal 4 3 2 3 2 2 6" xfId="17591" xr:uid="{00000000-0005-0000-0000-00000D7A0000}"/>
    <cellStyle name="Normal 4 3 2 3 2 3" xfId="2000" xr:uid="{00000000-0005-0000-0000-00000E7A0000}"/>
    <cellStyle name="Normal 4 3 2 3 2 3 2" xfId="4570" xr:uid="{00000000-0005-0000-0000-00000F7A0000}"/>
    <cellStyle name="Normal 4 3 2 3 2 3 2 2" xfId="12716" xr:uid="{00000000-0005-0000-0000-0000107A0000}"/>
    <cellStyle name="Normal 4 3 2 3 2 3 2 2 2" xfId="29012" xr:uid="{00000000-0005-0000-0000-0000117A0000}"/>
    <cellStyle name="Normal 4 3 2 3 2 3 2 3" xfId="20866" xr:uid="{00000000-0005-0000-0000-0000127A0000}"/>
    <cellStyle name="Normal 4 3 2 3 2 3 3" xfId="7299" xr:uid="{00000000-0005-0000-0000-0000137A0000}"/>
    <cellStyle name="Normal 4 3 2 3 2 3 3 2" xfId="15445" xr:uid="{00000000-0005-0000-0000-0000147A0000}"/>
    <cellStyle name="Normal 4 3 2 3 2 3 3 2 2" xfId="31741" xr:uid="{00000000-0005-0000-0000-0000157A0000}"/>
    <cellStyle name="Normal 4 3 2 3 2 3 3 3" xfId="23595" xr:uid="{00000000-0005-0000-0000-0000167A0000}"/>
    <cellStyle name="Normal 4 3 2 3 2 3 4" xfId="10146" xr:uid="{00000000-0005-0000-0000-0000177A0000}"/>
    <cellStyle name="Normal 4 3 2 3 2 3 4 2" xfId="26442" xr:uid="{00000000-0005-0000-0000-0000187A0000}"/>
    <cellStyle name="Normal 4 3 2 3 2 3 5" xfId="18296" xr:uid="{00000000-0005-0000-0000-0000197A0000}"/>
    <cellStyle name="Normal 4 3 2 3 2 4" xfId="3352" xr:uid="{00000000-0005-0000-0000-00001A7A0000}"/>
    <cellStyle name="Normal 4 3 2 3 2 4 2" xfId="11498" xr:uid="{00000000-0005-0000-0000-00001B7A0000}"/>
    <cellStyle name="Normal 4 3 2 3 2 4 2 2" xfId="27794" xr:uid="{00000000-0005-0000-0000-00001C7A0000}"/>
    <cellStyle name="Normal 4 3 2 3 2 4 3" xfId="19648" xr:uid="{00000000-0005-0000-0000-00001D7A0000}"/>
    <cellStyle name="Normal 4 3 2 3 2 5" xfId="5889" xr:uid="{00000000-0005-0000-0000-00001E7A0000}"/>
    <cellStyle name="Normal 4 3 2 3 2 5 2" xfId="14035" xr:uid="{00000000-0005-0000-0000-00001F7A0000}"/>
    <cellStyle name="Normal 4 3 2 3 2 5 2 2" xfId="30331" xr:uid="{00000000-0005-0000-0000-0000207A0000}"/>
    <cellStyle name="Normal 4 3 2 3 2 5 3" xfId="22185" xr:uid="{00000000-0005-0000-0000-0000217A0000}"/>
    <cellStyle name="Normal 4 3 2 3 2 6" xfId="8736" xr:uid="{00000000-0005-0000-0000-0000227A0000}"/>
    <cellStyle name="Normal 4 3 2 3 2 6 2" xfId="25032" xr:uid="{00000000-0005-0000-0000-0000237A0000}"/>
    <cellStyle name="Normal 4 3 2 3 2 7" xfId="16886" xr:uid="{00000000-0005-0000-0000-0000247A0000}"/>
    <cellStyle name="Normal 4 3 2 3 3" xfId="951" xr:uid="{00000000-0005-0000-0000-0000257A0000}"/>
    <cellStyle name="Normal 4 3 2 3 3 2" xfId="2361" xr:uid="{00000000-0005-0000-0000-0000267A0000}"/>
    <cellStyle name="Normal 4 3 2 3 3 2 2" xfId="4883" xr:uid="{00000000-0005-0000-0000-0000277A0000}"/>
    <cellStyle name="Normal 4 3 2 3 3 2 2 2" xfId="13029" xr:uid="{00000000-0005-0000-0000-0000287A0000}"/>
    <cellStyle name="Normal 4 3 2 3 3 2 2 2 2" xfId="29325" xr:uid="{00000000-0005-0000-0000-0000297A0000}"/>
    <cellStyle name="Normal 4 3 2 3 3 2 2 3" xfId="21179" xr:uid="{00000000-0005-0000-0000-00002A7A0000}"/>
    <cellStyle name="Normal 4 3 2 3 3 2 3" xfId="7660" xr:uid="{00000000-0005-0000-0000-00002B7A0000}"/>
    <cellStyle name="Normal 4 3 2 3 3 2 3 2" xfId="15806" xr:uid="{00000000-0005-0000-0000-00002C7A0000}"/>
    <cellStyle name="Normal 4 3 2 3 3 2 3 2 2" xfId="32102" xr:uid="{00000000-0005-0000-0000-00002D7A0000}"/>
    <cellStyle name="Normal 4 3 2 3 3 2 3 3" xfId="23956" xr:uid="{00000000-0005-0000-0000-00002E7A0000}"/>
    <cellStyle name="Normal 4 3 2 3 3 2 4" xfId="10507" xr:uid="{00000000-0005-0000-0000-00002F7A0000}"/>
    <cellStyle name="Normal 4 3 2 3 3 2 4 2" xfId="26803" xr:uid="{00000000-0005-0000-0000-0000307A0000}"/>
    <cellStyle name="Normal 4 3 2 3 3 2 5" xfId="18657" xr:uid="{00000000-0005-0000-0000-0000317A0000}"/>
    <cellStyle name="Normal 4 3 2 3 3 3" xfId="3665" xr:uid="{00000000-0005-0000-0000-0000327A0000}"/>
    <cellStyle name="Normal 4 3 2 3 3 3 2" xfId="11811" xr:uid="{00000000-0005-0000-0000-0000337A0000}"/>
    <cellStyle name="Normal 4 3 2 3 3 3 2 2" xfId="28107" xr:uid="{00000000-0005-0000-0000-0000347A0000}"/>
    <cellStyle name="Normal 4 3 2 3 3 3 3" xfId="19961" xr:uid="{00000000-0005-0000-0000-0000357A0000}"/>
    <cellStyle name="Normal 4 3 2 3 3 4" xfId="6250" xr:uid="{00000000-0005-0000-0000-0000367A0000}"/>
    <cellStyle name="Normal 4 3 2 3 3 4 2" xfId="14396" xr:uid="{00000000-0005-0000-0000-0000377A0000}"/>
    <cellStyle name="Normal 4 3 2 3 3 4 2 2" xfId="30692" xr:uid="{00000000-0005-0000-0000-0000387A0000}"/>
    <cellStyle name="Normal 4 3 2 3 3 4 3" xfId="22546" xr:uid="{00000000-0005-0000-0000-0000397A0000}"/>
    <cellStyle name="Normal 4 3 2 3 3 5" xfId="9097" xr:uid="{00000000-0005-0000-0000-00003A7A0000}"/>
    <cellStyle name="Normal 4 3 2 3 3 5 2" xfId="25393" xr:uid="{00000000-0005-0000-0000-00003B7A0000}"/>
    <cellStyle name="Normal 4 3 2 3 3 6" xfId="17247" xr:uid="{00000000-0005-0000-0000-00003C7A0000}"/>
    <cellStyle name="Normal 4 3 2 3 4" xfId="1656" xr:uid="{00000000-0005-0000-0000-00003D7A0000}"/>
    <cellStyle name="Normal 4 3 2 3 4 2" xfId="4274" xr:uid="{00000000-0005-0000-0000-00003E7A0000}"/>
    <cellStyle name="Normal 4 3 2 3 4 2 2" xfId="12420" xr:uid="{00000000-0005-0000-0000-00003F7A0000}"/>
    <cellStyle name="Normal 4 3 2 3 4 2 2 2" xfId="28716" xr:uid="{00000000-0005-0000-0000-0000407A0000}"/>
    <cellStyle name="Normal 4 3 2 3 4 2 3" xfId="20570" xr:uid="{00000000-0005-0000-0000-0000417A0000}"/>
    <cellStyle name="Normal 4 3 2 3 4 3" xfId="6955" xr:uid="{00000000-0005-0000-0000-0000427A0000}"/>
    <cellStyle name="Normal 4 3 2 3 4 3 2" xfId="15101" xr:uid="{00000000-0005-0000-0000-0000437A0000}"/>
    <cellStyle name="Normal 4 3 2 3 4 3 2 2" xfId="31397" xr:uid="{00000000-0005-0000-0000-0000447A0000}"/>
    <cellStyle name="Normal 4 3 2 3 4 3 3" xfId="23251" xr:uid="{00000000-0005-0000-0000-0000457A0000}"/>
    <cellStyle name="Normal 4 3 2 3 4 4" xfId="9802" xr:uid="{00000000-0005-0000-0000-0000467A0000}"/>
    <cellStyle name="Normal 4 3 2 3 4 4 2" xfId="26098" xr:uid="{00000000-0005-0000-0000-0000477A0000}"/>
    <cellStyle name="Normal 4 3 2 3 4 5" xfId="17952" xr:uid="{00000000-0005-0000-0000-0000487A0000}"/>
    <cellStyle name="Normal 4 3 2 3 5" xfId="3056" xr:uid="{00000000-0005-0000-0000-0000497A0000}"/>
    <cellStyle name="Normal 4 3 2 3 5 2" xfId="11202" xr:uid="{00000000-0005-0000-0000-00004A7A0000}"/>
    <cellStyle name="Normal 4 3 2 3 5 2 2" xfId="27498" xr:uid="{00000000-0005-0000-0000-00004B7A0000}"/>
    <cellStyle name="Normal 4 3 2 3 5 3" xfId="19352" xr:uid="{00000000-0005-0000-0000-00004C7A0000}"/>
    <cellStyle name="Normal 4 3 2 3 6" xfId="5545" xr:uid="{00000000-0005-0000-0000-00004D7A0000}"/>
    <cellStyle name="Normal 4 3 2 3 6 2" xfId="13691" xr:uid="{00000000-0005-0000-0000-00004E7A0000}"/>
    <cellStyle name="Normal 4 3 2 3 6 2 2" xfId="29987" xr:uid="{00000000-0005-0000-0000-00004F7A0000}"/>
    <cellStyle name="Normal 4 3 2 3 6 3" xfId="21841" xr:uid="{00000000-0005-0000-0000-0000507A0000}"/>
    <cellStyle name="Normal 4 3 2 3 7" xfId="8392" xr:uid="{00000000-0005-0000-0000-0000517A0000}"/>
    <cellStyle name="Normal 4 3 2 3 7 2" xfId="24688" xr:uid="{00000000-0005-0000-0000-0000527A0000}"/>
    <cellStyle name="Normal 4 3 2 3 8" xfId="16542" xr:uid="{00000000-0005-0000-0000-0000537A0000}"/>
    <cellStyle name="Normal 4 3 2 4" xfId="332" xr:uid="{00000000-0005-0000-0000-0000547A0000}"/>
    <cellStyle name="Normal 4 3 2 4 2" xfId="676" xr:uid="{00000000-0005-0000-0000-0000557A0000}"/>
    <cellStyle name="Normal 4 3 2 4 2 2" xfId="1382" xr:uid="{00000000-0005-0000-0000-0000567A0000}"/>
    <cellStyle name="Normal 4 3 2 4 2 2 2" xfId="2792" xr:uid="{00000000-0005-0000-0000-0000577A0000}"/>
    <cellStyle name="Normal 4 3 2 4 2 2 2 2" xfId="5253" xr:uid="{00000000-0005-0000-0000-0000587A0000}"/>
    <cellStyle name="Normal 4 3 2 4 2 2 2 2 2" xfId="13399" xr:uid="{00000000-0005-0000-0000-0000597A0000}"/>
    <cellStyle name="Normal 4 3 2 4 2 2 2 2 2 2" xfId="29695" xr:uid="{00000000-0005-0000-0000-00005A7A0000}"/>
    <cellStyle name="Normal 4 3 2 4 2 2 2 2 3" xfId="21549" xr:uid="{00000000-0005-0000-0000-00005B7A0000}"/>
    <cellStyle name="Normal 4 3 2 4 2 2 2 3" xfId="8091" xr:uid="{00000000-0005-0000-0000-00005C7A0000}"/>
    <cellStyle name="Normal 4 3 2 4 2 2 2 3 2" xfId="16237" xr:uid="{00000000-0005-0000-0000-00005D7A0000}"/>
    <cellStyle name="Normal 4 3 2 4 2 2 2 3 2 2" xfId="32533" xr:uid="{00000000-0005-0000-0000-00005E7A0000}"/>
    <cellStyle name="Normal 4 3 2 4 2 2 2 3 3" xfId="24387" xr:uid="{00000000-0005-0000-0000-00005F7A0000}"/>
    <cellStyle name="Normal 4 3 2 4 2 2 2 4" xfId="10938" xr:uid="{00000000-0005-0000-0000-0000607A0000}"/>
    <cellStyle name="Normal 4 3 2 4 2 2 2 4 2" xfId="27234" xr:uid="{00000000-0005-0000-0000-0000617A0000}"/>
    <cellStyle name="Normal 4 3 2 4 2 2 2 5" xfId="19088" xr:uid="{00000000-0005-0000-0000-0000627A0000}"/>
    <cellStyle name="Normal 4 3 2 4 2 2 3" xfId="4035" xr:uid="{00000000-0005-0000-0000-0000637A0000}"/>
    <cellStyle name="Normal 4 3 2 4 2 2 3 2" xfId="12181" xr:uid="{00000000-0005-0000-0000-0000647A0000}"/>
    <cellStyle name="Normal 4 3 2 4 2 2 3 2 2" xfId="28477" xr:uid="{00000000-0005-0000-0000-0000657A0000}"/>
    <cellStyle name="Normal 4 3 2 4 2 2 3 3" xfId="20331" xr:uid="{00000000-0005-0000-0000-0000667A0000}"/>
    <cellStyle name="Normal 4 3 2 4 2 2 4" xfId="6681" xr:uid="{00000000-0005-0000-0000-0000677A0000}"/>
    <cellStyle name="Normal 4 3 2 4 2 2 4 2" xfId="14827" xr:uid="{00000000-0005-0000-0000-0000687A0000}"/>
    <cellStyle name="Normal 4 3 2 4 2 2 4 2 2" xfId="31123" xr:uid="{00000000-0005-0000-0000-0000697A0000}"/>
    <cellStyle name="Normal 4 3 2 4 2 2 4 3" xfId="22977" xr:uid="{00000000-0005-0000-0000-00006A7A0000}"/>
    <cellStyle name="Normal 4 3 2 4 2 2 5" xfId="9528" xr:uid="{00000000-0005-0000-0000-00006B7A0000}"/>
    <cellStyle name="Normal 4 3 2 4 2 2 5 2" xfId="25824" xr:uid="{00000000-0005-0000-0000-00006C7A0000}"/>
    <cellStyle name="Normal 4 3 2 4 2 2 6" xfId="17678" xr:uid="{00000000-0005-0000-0000-00006D7A0000}"/>
    <cellStyle name="Normal 4 3 2 4 2 3" xfId="2087" xr:uid="{00000000-0005-0000-0000-00006E7A0000}"/>
    <cellStyle name="Normal 4 3 2 4 2 3 2" xfId="4644" xr:uid="{00000000-0005-0000-0000-00006F7A0000}"/>
    <cellStyle name="Normal 4 3 2 4 2 3 2 2" xfId="12790" xr:uid="{00000000-0005-0000-0000-0000707A0000}"/>
    <cellStyle name="Normal 4 3 2 4 2 3 2 2 2" xfId="29086" xr:uid="{00000000-0005-0000-0000-0000717A0000}"/>
    <cellStyle name="Normal 4 3 2 4 2 3 2 3" xfId="20940" xr:uid="{00000000-0005-0000-0000-0000727A0000}"/>
    <cellStyle name="Normal 4 3 2 4 2 3 3" xfId="7386" xr:uid="{00000000-0005-0000-0000-0000737A0000}"/>
    <cellStyle name="Normal 4 3 2 4 2 3 3 2" xfId="15532" xr:uid="{00000000-0005-0000-0000-0000747A0000}"/>
    <cellStyle name="Normal 4 3 2 4 2 3 3 2 2" xfId="31828" xr:uid="{00000000-0005-0000-0000-0000757A0000}"/>
    <cellStyle name="Normal 4 3 2 4 2 3 3 3" xfId="23682" xr:uid="{00000000-0005-0000-0000-0000767A0000}"/>
    <cellStyle name="Normal 4 3 2 4 2 3 4" xfId="10233" xr:uid="{00000000-0005-0000-0000-0000777A0000}"/>
    <cellStyle name="Normal 4 3 2 4 2 3 4 2" xfId="26529" xr:uid="{00000000-0005-0000-0000-0000787A0000}"/>
    <cellStyle name="Normal 4 3 2 4 2 3 5" xfId="18383" xr:uid="{00000000-0005-0000-0000-0000797A0000}"/>
    <cellStyle name="Normal 4 3 2 4 2 4" xfId="3426" xr:uid="{00000000-0005-0000-0000-00007A7A0000}"/>
    <cellStyle name="Normal 4 3 2 4 2 4 2" xfId="11572" xr:uid="{00000000-0005-0000-0000-00007B7A0000}"/>
    <cellStyle name="Normal 4 3 2 4 2 4 2 2" xfId="27868" xr:uid="{00000000-0005-0000-0000-00007C7A0000}"/>
    <cellStyle name="Normal 4 3 2 4 2 4 3" xfId="19722" xr:uid="{00000000-0005-0000-0000-00007D7A0000}"/>
    <cellStyle name="Normal 4 3 2 4 2 5" xfId="5976" xr:uid="{00000000-0005-0000-0000-00007E7A0000}"/>
    <cellStyle name="Normal 4 3 2 4 2 5 2" xfId="14122" xr:uid="{00000000-0005-0000-0000-00007F7A0000}"/>
    <cellStyle name="Normal 4 3 2 4 2 5 2 2" xfId="30418" xr:uid="{00000000-0005-0000-0000-0000807A0000}"/>
    <cellStyle name="Normal 4 3 2 4 2 5 3" xfId="22272" xr:uid="{00000000-0005-0000-0000-0000817A0000}"/>
    <cellStyle name="Normal 4 3 2 4 2 6" xfId="8823" xr:uid="{00000000-0005-0000-0000-0000827A0000}"/>
    <cellStyle name="Normal 4 3 2 4 2 6 2" xfId="25119" xr:uid="{00000000-0005-0000-0000-0000837A0000}"/>
    <cellStyle name="Normal 4 3 2 4 2 7" xfId="16973" xr:uid="{00000000-0005-0000-0000-0000847A0000}"/>
    <cellStyle name="Normal 4 3 2 4 3" xfId="1038" xr:uid="{00000000-0005-0000-0000-0000857A0000}"/>
    <cellStyle name="Normal 4 3 2 4 3 2" xfId="2448" xr:uid="{00000000-0005-0000-0000-0000867A0000}"/>
    <cellStyle name="Normal 4 3 2 4 3 2 2" xfId="4957" xr:uid="{00000000-0005-0000-0000-0000877A0000}"/>
    <cellStyle name="Normal 4 3 2 4 3 2 2 2" xfId="13103" xr:uid="{00000000-0005-0000-0000-0000887A0000}"/>
    <cellStyle name="Normal 4 3 2 4 3 2 2 2 2" xfId="29399" xr:uid="{00000000-0005-0000-0000-0000897A0000}"/>
    <cellStyle name="Normal 4 3 2 4 3 2 2 3" xfId="21253" xr:uid="{00000000-0005-0000-0000-00008A7A0000}"/>
    <cellStyle name="Normal 4 3 2 4 3 2 3" xfId="7747" xr:uid="{00000000-0005-0000-0000-00008B7A0000}"/>
    <cellStyle name="Normal 4 3 2 4 3 2 3 2" xfId="15893" xr:uid="{00000000-0005-0000-0000-00008C7A0000}"/>
    <cellStyle name="Normal 4 3 2 4 3 2 3 2 2" xfId="32189" xr:uid="{00000000-0005-0000-0000-00008D7A0000}"/>
    <cellStyle name="Normal 4 3 2 4 3 2 3 3" xfId="24043" xr:uid="{00000000-0005-0000-0000-00008E7A0000}"/>
    <cellStyle name="Normal 4 3 2 4 3 2 4" xfId="10594" xr:uid="{00000000-0005-0000-0000-00008F7A0000}"/>
    <cellStyle name="Normal 4 3 2 4 3 2 4 2" xfId="26890" xr:uid="{00000000-0005-0000-0000-0000907A0000}"/>
    <cellStyle name="Normal 4 3 2 4 3 2 5" xfId="18744" xr:uid="{00000000-0005-0000-0000-0000917A0000}"/>
    <cellStyle name="Normal 4 3 2 4 3 3" xfId="3739" xr:uid="{00000000-0005-0000-0000-0000927A0000}"/>
    <cellStyle name="Normal 4 3 2 4 3 3 2" xfId="11885" xr:uid="{00000000-0005-0000-0000-0000937A0000}"/>
    <cellStyle name="Normal 4 3 2 4 3 3 2 2" xfId="28181" xr:uid="{00000000-0005-0000-0000-0000947A0000}"/>
    <cellStyle name="Normal 4 3 2 4 3 3 3" xfId="20035" xr:uid="{00000000-0005-0000-0000-0000957A0000}"/>
    <cellStyle name="Normal 4 3 2 4 3 4" xfId="6337" xr:uid="{00000000-0005-0000-0000-0000967A0000}"/>
    <cellStyle name="Normal 4 3 2 4 3 4 2" xfId="14483" xr:uid="{00000000-0005-0000-0000-0000977A0000}"/>
    <cellStyle name="Normal 4 3 2 4 3 4 2 2" xfId="30779" xr:uid="{00000000-0005-0000-0000-0000987A0000}"/>
    <cellStyle name="Normal 4 3 2 4 3 4 3" xfId="22633" xr:uid="{00000000-0005-0000-0000-0000997A0000}"/>
    <cellStyle name="Normal 4 3 2 4 3 5" xfId="9184" xr:uid="{00000000-0005-0000-0000-00009A7A0000}"/>
    <cellStyle name="Normal 4 3 2 4 3 5 2" xfId="25480" xr:uid="{00000000-0005-0000-0000-00009B7A0000}"/>
    <cellStyle name="Normal 4 3 2 4 3 6" xfId="17334" xr:uid="{00000000-0005-0000-0000-00009C7A0000}"/>
    <cellStyle name="Normal 4 3 2 4 4" xfId="1743" xr:uid="{00000000-0005-0000-0000-00009D7A0000}"/>
    <cellStyle name="Normal 4 3 2 4 4 2" xfId="4348" xr:uid="{00000000-0005-0000-0000-00009E7A0000}"/>
    <cellStyle name="Normal 4 3 2 4 4 2 2" xfId="12494" xr:uid="{00000000-0005-0000-0000-00009F7A0000}"/>
    <cellStyle name="Normal 4 3 2 4 4 2 2 2" xfId="28790" xr:uid="{00000000-0005-0000-0000-0000A07A0000}"/>
    <cellStyle name="Normal 4 3 2 4 4 2 3" xfId="20644" xr:uid="{00000000-0005-0000-0000-0000A17A0000}"/>
    <cellStyle name="Normal 4 3 2 4 4 3" xfId="7042" xr:uid="{00000000-0005-0000-0000-0000A27A0000}"/>
    <cellStyle name="Normal 4 3 2 4 4 3 2" xfId="15188" xr:uid="{00000000-0005-0000-0000-0000A37A0000}"/>
    <cellStyle name="Normal 4 3 2 4 4 3 2 2" xfId="31484" xr:uid="{00000000-0005-0000-0000-0000A47A0000}"/>
    <cellStyle name="Normal 4 3 2 4 4 3 3" xfId="23338" xr:uid="{00000000-0005-0000-0000-0000A57A0000}"/>
    <cellStyle name="Normal 4 3 2 4 4 4" xfId="9889" xr:uid="{00000000-0005-0000-0000-0000A67A0000}"/>
    <cellStyle name="Normal 4 3 2 4 4 4 2" xfId="26185" xr:uid="{00000000-0005-0000-0000-0000A77A0000}"/>
    <cellStyle name="Normal 4 3 2 4 4 5" xfId="18039" xr:uid="{00000000-0005-0000-0000-0000A87A0000}"/>
    <cellStyle name="Normal 4 3 2 4 5" xfId="3130" xr:uid="{00000000-0005-0000-0000-0000A97A0000}"/>
    <cellStyle name="Normal 4 3 2 4 5 2" xfId="11276" xr:uid="{00000000-0005-0000-0000-0000AA7A0000}"/>
    <cellStyle name="Normal 4 3 2 4 5 2 2" xfId="27572" xr:uid="{00000000-0005-0000-0000-0000AB7A0000}"/>
    <cellStyle name="Normal 4 3 2 4 5 3" xfId="19426" xr:uid="{00000000-0005-0000-0000-0000AC7A0000}"/>
    <cellStyle name="Normal 4 3 2 4 6" xfId="5632" xr:uid="{00000000-0005-0000-0000-0000AD7A0000}"/>
    <cellStyle name="Normal 4 3 2 4 6 2" xfId="13778" xr:uid="{00000000-0005-0000-0000-0000AE7A0000}"/>
    <cellStyle name="Normal 4 3 2 4 6 2 2" xfId="30074" xr:uid="{00000000-0005-0000-0000-0000AF7A0000}"/>
    <cellStyle name="Normal 4 3 2 4 6 3" xfId="21928" xr:uid="{00000000-0005-0000-0000-0000B07A0000}"/>
    <cellStyle name="Normal 4 3 2 4 7" xfId="8479" xr:uid="{00000000-0005-0000-0000-0000B17A0000}"/>
    <cellStyle name="Normal 4 3 2 4 7 2" xfId="24775" xr:uid="{00000000-0005-0000-0000-0000B27A0000}"/>
    <cellStyle name="Normal 4 3 2 4 8" xfId="16629" xr:uid="{00000000-0005-0000-0000-0000B37A0000}"/>
    <cellStyle name="Normal 4 3 2 5" xfId="422" xr:uid="{00000000-0005-0000-0000-0000B47A0000}"/>
    <cellStyle name="Normal 4 3 2 5 2" xfId="1128" xr:uid="{00000000-0005-0000-0000-0000B57A0000}"/>
    <cellStyle name="Normal 4 3 2 5 2 2" xfId="2538" xr:uid="{00000000-0005-0000-0000-0000B67A0000}"/>
    <cellStyle name="Normal 4 3 2 5 2 2 2" xfId="5031" xr:uid="{00000000-0005-0000-0000-0000B77A0000}"/>
    <cellStyle name="Normal 4 3 2 5 2 2 2 2" xfId="13177" xr:uid="{00000000-0005-0000-0000-0000B87A0000}"/>
    <cellStyle name="Normal 4 3 2 5 2 2 2 2 2" xfId="29473" xr:uid="{00000000-0005-0000-0000-0000B97A0000}"/>
    <cellStyle name="Normal 4 3 2 5 2 2 2 3" xfId="21327" xr:uid="{00000000-0005-0000-0000-0000BA7A0000}"/>
    <cellStyle name="Normal 4 3 2 5 2 2 3" xfId="7837" xr:uid="{00000000-0005-0000-0000-0000BB7A0000}"/>
    <cellStyle name="Normal 4 3 2 5 2 2 3 2" xfId="15983" xr:uid="{00000000-0005-0000-0000-0000BC7A0000}"/>
    <cellStyle name="Normal 4 3 2 5 2 2 3 2 2" xfId="32279" xr:uid="{00000000-0005-0000-0000-0000BD7A0000}"/>
    <cellStyle name="Normal 4 3 2 5 2 2 3 3" xfId="24133" xr:uid="{00000000-0005-0000-0000-0000BE7A0000}"/>
    <cellStyle name="Normal 4 3 2 5 2 2 4" xfId="10684" xr:uid="{00000000-0005-0000-0000-0000BF7A0000}"/>
    <cellStyle name="Normal 4 3 2 5 2 2 4 2" xfId="26980" xr:uid="{00000000-0005-0000-0000-0000C07A0000}"/>
    <cellStyle name="Normal 4 3 2 5 2 2 5" xfId="18834" xr:uid="{00000000-0005-0000-0000-0000C17A0000}"/>
    <cellStyle name="Normal 4 3 2 5 2 3" xfId="3813" xr:uid="{00000000-0005-0000-0000-0000C27A0000}"/>
    <cellStyle name="Normal 4 3 2 5 2 3 2" xfId="11959" xr:uid="{00000000-0005-0000-0000-0000C37A0000}"/>
    <cellStyle name="Normal 4 3 2 5 2 3 2 2" xfId="28255" xr:uid="{00000000-0005-0000-0000-0000C47A0000}"/>
    <cellStyle name="Normal 4 3 2 5 2 3 3" xfId="20109" xr:uid="{00000000-0005-0000-0000-0000C57A0000}"/>
    <cellStyle name="Normal 4 3 2 5 2 4" xfId="6427" xr:uid="{00000000-0005-0000-0000-0000C67A0000}"/>
    <cellStyle name="Normal 4 3 2 5 2 4 2" xfId="14573" xr:uid="{00000000-0005-0000-0000-0000C77A0000}"/>
    <cellStyle name="Normal 4 3 2 5 2 4 2 2" xfId="30869" xr:uid="{00000000-0005-0000-0000-0000C87A0000}"/>
    <cellStyle name="Normal 4 3 2 5 2 4 3" xfId="22723" xr:uid="{00000000-0005-0000-0000-0000C97A0000}"/>
    <cellStyle name="Normal 4 3 2 5 2 5" xfId="9274" xr:uid="{00000000-0005-0000-0000-0000CA7A0000}"/>
    <cellStyle name="Normal 4 3 2 5 2 5 2" xfId="25570" xr:uid="{00000000-0005-0000-0000-0000CB7A0000}"/>
    <cellStyle name="Normal 4 3 2 5 2 6" xfId="17424" xr:uid="{00000000-0005-0000-0000-0000CC7A0000}"/>
    <cellStyle name="Normal 4 3 2 5 3" xfId="1833" xr:uid="{00000000-0005-0000-0000-0000CD7A0000}"/>
    <cellStyle name="Normal 4 3 2 5 3 2" xfId="4422" xr:uid="{00000000-0005-0000-0000-0000CE7A0000}"/>
    <cellStyle name="Normal 4 3 2 5 3 2 2" xfId="12568" xr:uid="{00000000-0005-0000-0000-0000CF7A0000}"/>
    <cellStyle name="Normal 4 3 2 5 3 2 2 2" xfId="28864" xr:uid="{00000000-0005-0000-0000-0000D07A0000}"/>
    <cellStyle name="Normal 4 3 2 5 3 2 3" xfId="20718" xr:uid="{00000000-0005-0000-0000-0000D17A0000}"/>
    <cellStyle name="Normal 4 3 2 5 3 3" xfId="7132" xr:uid="{00000000-0005-0000-0000-0000D27A0000}"/>
    <cellStyle name="Normal 4 3 2 5 3 3 2" xfId="15278" xr:uid="{00000000-0005-0000-0000-0000D37A0000}"/>
    <cellStyle name="Normal 4 3 2 5 3 3 2 2" xfId="31574" xr:uid="{00000000-0005-0000-0000-0000D47A0000}"/>
    <cellStyle name="Normal 4 3 2 5 3 3 3" xfId="23428" xr:uid="{00000000-0005-0000-0000-0000D57A0000}"/>
    <cellStyle name="Normal 4 3 2 5 3 4" xfId="9979" xr:uid="{00000000-0005-0000-0000-0000D67A0000}"/>
    <cellStyle name="Normal 4 3 2 5 3 4 2" xfId="26275" xr:uid="{00000000-0005-0000-0000-0000D77A0000}"/>
    <cellStyle name="Normal 4 3 2 5 3 5" xfId="18129" xr:uid="{00000000-0005-0000-0000-0000D87A0000}"/>
    <cellStyle name="Normal 4 3 2 5 4" xfId="3204" xr:uid="{00000000-0005-0000-0000-0000D97A0000}"/>
    <cellStyle name="Normal 4 3 2 5 4 2" xfId="11350" xr:uid="{00000000-0005-0000-0000-0000DA7A0000}"/>
    <cellStyle name="Normal 4 3 2 5 4 2 2" xfId="27646" xr:uid="{00000000-0005-0000-0000-0000DB7A0000}"/>
    <cellStyle name="Normal 4 3 2 5 4 3" xfId="19500" xr:uid="{00000000-0005-0000-0000-0000DC7A0000}"/>
    <cellStyle name="Normal 4 3 2 5 5" xfId="5722" xr:uid="{00000000-0005-0000-0000-0000DD7A0000}"/>
    <cellStyle name="Normal 4 3 2 5 5 2" xfId="13868" xr:uid="{00000000-0005-0000-0000-0000DE7A0000}"/>
    <cellStyle name="Normal 4 3 2 5 5 2 2" xfId="30164" xr:uid="{00000000-0005-0000-0000-0000DF7A0000}"/>
    <cellStyle name="Normal 4 3 2 5 5 3" xfId="22018" xr:uid="{00000000-0005-0000-0000-0000E07A0000}"/>
    <cellStyle name="Normal 4 3 2 5 6" xfId="8569" xr:uid="{00000000-0005-0000-0000-0000E17A0000}"/>
    <cellStyle name="Normal 4 3 2 5 6 2" xfId="24865" xr:uid="{00000000-0005-0000-0000-0000E27A0000}"/>
    <cellStyle name="Normal 4 3 2 5 7" xfId="16719" xr:uid="{00000000-0005-0000-0000-0000E37A0000}"/>
    <cellStyle name="Normal 4 3 2 6" xfId="784" xr:uid="{00000000-0005-0000-0000-0000E47A0000}"/>
    <cellStyle name="Normal 4 3 2 6 2" xfId="2194" xr:uid="{00000000-0005-0000-0000-0000E57A0000}"/>
    <cellStyle name="Normal 4 3 2 6 2 2" xfId="4735" xr:uid="{00000000-0005-0000-0000-0000E67A0000}"/>
    <cellStyle name="Normal 4 3 2 6 2 2 2" xfId="12881" xr:uid="{00000000-0005-0000-0000-0000E77A0000}"/>
    <cellStyle name="Normal 4 3 2 6 2 2 2 2" xfId="29177" xr:uid="{00000000-0005-0000-0000-0000E87A0000}"/>
    <cellStyle name="Normal 4 3 2 6 2 2 3" xfId="21031" xr:uid="{00000000-0005-0000-0000-0000E97A0000}"/>
    <cellStyle name="Normal 4 3 2 6 2 3" xfId="7493" xr:uid="{00000000-0005-0000-0000-0000EA7A0000}"/>
    <cellStyle name="Normal 4 3 2 6 2 3 2" xfId="15639" xr:uid="{00000000-0005-0000-0000-0000EB7A0000}"/>
    <cellStyle name="Normal 4 3 2 6 2 3 2 2" xfId="31935" xr:uid="{00000000-0005-0000-0000-0000EC7A0000}"/>
    <cellStyle name="Normal 4 3 2 6 2 3 3" xfId="23789" xr:uid="{00000000-0005-0000-0000-0000ED7A0000}"/>
    <cellStyle name="Normal 4 3 2 6 2 4" xfId="10340" xr:uid="{00000000-0005-0000-0000-0000EE7A0000}"/>
    <cellStyle name="Normal 4 3 2 6 2 4 2" xfId="26636" xr:uid="{00000000-0005-0000-0000-0000EF7A0000}"/>
    <cellStyle name="Normal 4 3 2 6 2 5" xfId="18490" xr:uid="{00000000-0005-0000-0000-0000F07A0000}"/>
    <cellStyle name="Normal 4 3 2 6 3" xfId="3517" xr:uid="{00000000-0005-0000-0000-0000F17A0000}"/>
    <cellStyle name="Normal 4 3 2 6 3 2" xfId="11663" xr:uid="{00000000-0005-0000-0000-0000F27A0000}"/>
    <cellStyle name="Normal 4 3 2 6 3 2 2" xfId="27959" xr:uid="{00000000-0005-0000-0000-0000F37A0000}"/>
    <cellStyle name="Normal 4 3 2 6 3 3" xfId="19813" xr:uid="{00000000-0005-0000-0000-0000F47A0000}"/>
    <cellStyle name="Normal 4 3 2 6 4" xfId="6083" xr:uid="{00000000-0005-0000-0000-0000F57A0000}"/>
    <cellStyle name="Normal 4 3 2 6 4 2" xfId="14229" xr:uid="{00000000-0005-0000-0000-0000F67A0000}"/>
    <cellStyle name="Normal 4 3 2 6 4 2 2" xfId="30525" xr:uid="{00000000-0005-0000-0000-0000F77A0000}"/>
    <cellStyle name="Normal 4 3 2 6 4 3" xfId="22379" xr:uid="{00000000-0005-0000-0000-0000F87A0000}"/>
    <cellStyle name="Normal 4 3 2 6 5" xfId="8930" xr:uid="{00000000-0005-0000-0000-0000F97A0000}"/>
    <cellStyle name="Normal 4 3 2 6 5 2" xfId="25226" xr:uid="{00000000-0005-0000-0000-0000FA7A0000}"/>
    <cellStyle name="Normal 4 3 2 6 6" xfId="17080" xr:uid="{00000000-0005-0000-0000-0000FB7A0000}"/>
    <cellStyle name="Normal 4 3 2 7" xfId="1489" xr:uid="{00000000-0005-0000-0000-0000FC7A0000}"/>
    <cellStyle name="Normal 4 3 2 7 2" xfId="4126" xr:uid="{00000000-0005-0000-0000-0000FD7A0000}"/>
    <cellStyle name="Normal 4 3 2 7 2 2" xfId="12272" xr:uid="{00000000-0005-0000-0000-0000FE7A0000}"/>
    <cellStyle name="Normal 4 3 2 7 2 2 2" xfId="28568" xr:uid="{00000000-0005-0000-0000-0000FF7A0000}"/>
    <cellStyle name="Normal 4 3 2 7 2 3" xfId="20422" xr:uid="{00000000-0005-0000-0000-0000007B0000}"/>
    <cellStyle name="Normal 4 3 2 7 3" xfId="6788" xr:uid="{00000000-0005-0000-0000-0000017B0000}"/>
    <cellStyle name="Normal 4 3 2 7 3 2" xfId="14934" xr:uid="{00000000-0005-0000-0000-0000027B0000}"/>
    <cellStyle name="Normal 4 3 2 7 3 2 2" xfId="31230" xr:uid="{00000000-0005-0000-0000-0000037B0000}"/>
    <cellStyle name="Normal 4 3 2 7 3 3" xfId="23084" xr:uid="{00000000-0005-0000-0000-0000047B0000}"/>
    <cellStyle name="Normal 4 3 2 7 4" xfId="9635" xr:uid="{00000000-0005-0000-0000-0000057B0000}"/>
    <cellStyle name="Normal 4 3 2 7 4 2" xfId="25931" xr:uid="{00000000-0005-0000-0000-0000067B0000}"/>
    <cellStyle name="Normal 4 3 2 7 5" xfId="17785" xr:uid="{00000000-0005-0000-0000-0000077B0000}"/>
    <cellStyle name="Normal 4 3 2 8" xfId="2908" xr:uid="{00000000-0005-0000-0000-0000087B0000}"/>
    <cellStyle name="Normal 4 3 2 8 2" xfId="11054" xr:uid="{00000000-0005-0000-0000-0000097B0000}"/>
    <cellStyle name="Normal 4 3 2 8 2 2" xfId="27350" xr:uid="{00000000-0005-0000-0000-00000A7B0000}"/>
    <cellStyle name="Normal 4 3 2 8 3" xfId="19204" xr:uid="{00000000-0005-0000-0000-00000B7B0000}"/>
    <cellStyle name="Normal 4 3 2 9" xfId="5378" xr:uid="{00000000-0005-0000-0000-00000C7B0000}"/>
    <cellStyle name="Normal 4 3 2 9 2" xfId="13524" xr:uid="{00000000-0005-0000-0000-00000D7B0000}"/>
    <cellStyle name="Normal 4 3 2 9 2 2" xfId="29820" xr:uid="{00000000-0005-0000-0000-00000E7B0000}"/>
    <cellStyle name="Normal 4 3 2 9 3" xfId="21674" xr:uid="{00000000-0005-0000-0000-00000F7B0000}"/>
    <cellStyle name="Normal 4 3 3" xfId="124" xr:uid="{00000000-0005-0000-0000-0000107B0000}"/>
    <cellStyle name="Normal 4 3 3 2" xfId="468" xr:uid="{00000000-0005-0000-0000-0000117B0000}"/>
    <cellStyle name="Normal 4 3 3 2 2" xfId="1174" xr:uid="{00000000-0005-0000-0000-0000127B0000}"/>
    <cellStyle name="Normal 4 3 3 2 2 2" xfId="2584" xr:uid="{00000000-0005-0000-0000-0000137B0000}"/>
    <cellStyle name="Normal 4 3 3 2 2 2 2" xfId="5069" xr:uid="{00000000-0005-0000-0000-0000147B0000}"/>
    <cellStyle name="Normal 4 3 3 2 2 2 2 2" xfId="13215" xr:uid="{00000000-0005-0000-0000-0000157B0000}"/>
    <cellStyle name="Normal 4 3 3 2 2 2 2 2 2" xfId="29511" xr:uid="{00000000-0005-0000-0000-0000167B0000}"/>
    <cellStyle name="Normal 4 3 3 2 2 2 2 3" xfId="21365" xr:uid="{00000000-0005-0000-0000-0000177B0000}"/>
    <cellStyle name="Normal 4 3 3 2 2 2 3" xfId="7883" xr:uid="{00000000-0005-0000-0000-0000187B0000}"/>
    <cellStyle name="Normal 4 3 3 2 2 2 3 2" xfId="16029" xr:uid="{00000000-0005-0000-0000-0000197B0000}"/>
    <cellStyle name="Normal 4 3 3 2 2 2 3 2 2" xfId="32325" xr:uid="{00000000-0005-0000-0000-00001A7B0000}"/>
    <cellStyle name="Normal 4 3 3 2 2 2 3 3" xfId="24179" xr:uid="{00000000-0005-0000-0000-00001B7B0000}"/>
    <cellStyle name="Normal 4 3 3 2 2 2 4" xfId="10730" xr:uid="{00000000-0005-0000-0000-00001C7B0000}"/>
    <cellStyle name="Normal 4 3 3 2 2 2 4 2" xfId="27026" xr:uid="{00000000-0005-0000-0000-00001D7B0000}"/>
    <cellStyle name="Normal 4 3 3 2 2 2 5" xfId="18880" xr:uid="{00000000-0005-0000-0000-00001E7B0000}"/>
    <cellStyle name="Normal 4 3 3 2 2 3" xfId="3851" xr:uid="{00000000-0005-0000-0000-00001F7B0000}"/>
    <cellStyle name="Normal 4 3 3 2 2 3 2" xfId="11997" xr:uid="{00000000-0005-0000-0000-0000207B0000}"/>
    <cellStyle name="Normal 4 3 3 2 2 3 2 2" xfId="28293" xr:uid="{00000000-0005-0000-0000-0000217B0000}"/>
    <cellStyle name="Normal 4 3 3 2 2 3 3" xfId="20147" xr:uid="{00000000-0005-0000-0000-0000227B0000}"/>
    <cellStyle name="Normal 4 3 3 2 2 4" xfId="6473" xr:uid="{00000000-0005-0000-0000-0000237B0000}"/>
    <cellStyle name="Normal 4 3 3 2 2 4 2" xfId="14619" xr:uid="{00000000-0005-0000-0000-0000247B0000}"/>
    <cellStyle name="Normal 4 3 3 2 2 4 2 2" xfId="30915" xr:uid="{00000000-0005-0000-0000-0000257B0000}"/>
    <cellStyle name="Normal 4 3 3 2 2 4 3" xfId="22769" xr:uid="{00000000-0005-0000-0000-0000267B0000}"/>
    <cellStyle name="Normal 4 3 3 2 2 5" xfId="9320" xr:uid="{00000000-0005-0000-0000-0000277B0000}"/>
    <cellStyle name="Normal 4 3 3 2 2 5 2" xfId="25616" xr:uid="{00000000-0005-0000-0000-0000287B0000}"/>
    <cellStyle name="Normal 4 3 3 2 2 6" xfId="17470" xr:uid="{00000000-0005-0000-0000-0000297B0000}"/>
    <cellStyle name="Normal 4 3 3 2 3" xfId="1879" xr:uid="{00000000-0005-0000-0000-00002A7B0000}"/>
    <cellStyle name="Normal 4 3 3 2 3 2" xfId="4460" xr:uid="{00000000-0005-0000-0000-00002B7B0000}"/>
    <cellStyle name="Normal 4 3 3 2 3 2 2" xfId="12606" xr:uid="{00000000-0005-0000-0000-00002C7B0000}"/>
    <cellStyle name="Normal 4 3 3 2 3 2 2 2" xfId="28902" xr:uid="{00000000-0005-0000-0000-00002D7B0000}"/>
    <cellStyle name="Normal 4 3 3 2 3 2 3" xfId="20756" xr:uid="{00000000-0005-0000-0000-00002E7B0000}"/>
    <cellStyle name="Normal 4 3 3 2 3 3" xfId="7178" xr:uid="{00000000-0005-0000-0000-00002F7B0000}"/>
    <cellStyle name="Normal 4 3 3 2 3 3 2" xfId="15324" xr:uid="{00000000-0005-0000-0000-0000307B0000}"/>
    <cellStyle name="Normal 4 3 3 2 3 3 2 2" xfId="31620" xr:uid="{00000000-0005-0000-0000-0000317B0000}"/>
    <cellStyle name="Normal 4 3 3 2 3 3 3" xfId="23474" xr:uid="{00000000-0005-0000-0000-0000327B0000}"/>
    <cellStyle name="Normal 4 3 3 2 3 4" xfId="10025" xr:uid="{00000000-0005-0000-0000-0000337B0000}"/>
    <cellStyle name="Normal 4 3 3 2 3 4 2" xfId="26321" xr:uid="{00000000-0005-0000-0000-0000347B0000}"/>
    <cellStyle name="Normal 4 3 3 2 3 5" xfId="18175" xr:uid="{00000000-0005-0000-0000-0000357B0000}"/>
    <cellStyle name="Normal 4 3 3 2 4" xfId="3242" xr:uid="{00000000-0005-0000-0000-0000367B0000}"/>
    <cellStyle name="Normal 4 3 3 2 4 2" xfId="11388" xr:uid="{00000000-0005-0000-0000-0000377B0000}"/>
    <cellStyle name="Normal 4 3 3 2 4 2 2" xfId="27684" xr:uid="{00000000-0005-0000-0000-0000387B0000}"/>
    <cellStyle name="Normal 4 3 3 2 4 3" xfId="19538" xr:uid="{00000000-0005-0000-0000-0000397B0000}"/>
    <cellStyle name="Normal 4 3 3 2 5" xfId="5768" xr:uid="{00000000-0005-0000-0000-00003A7B0000}"/>
    <cellStyle name="Normal 4 3 3 2 5 2" xfId="13914" xr:uid="{00000000-0005-0000-0000-00003B7B0000}"/>
    <cellStyle name="Normal 4 3 3 2 5 2 2" xfId="30210" xr:uid="{00000000-0005-0000-0000-00003C7B0000}"/>
    <cellStyle name="Normal 4 3 3 2 5 3" xfId="22064" xr:uid="{00000000-0005-0000-0000-00003D7B0000}"/>
    <cellStyle name="Normal 4 3 3 2 6" xfId="8615" xr:uid="{00000000-0005-0000-0000-00003E7B0000}"/>
    <cellStyle name="Normal 4 3 3 2 6 2" xfId="24911" xr:uid="{00000000-0005-0000-0000-00003F7B0000}"/>
    <cellStyle name="Normal 4 3 3 2 7" xfId="16765" xr:uid="{00000000-0005-0000-0000-0000407B0000}"/>
    <cellStyle name="Normal 4 3 3 3" xfId="830" xr:uid="{00000000-0005-0000-0000-0000417B0000}"/>
    <cellStyle name="Normal 4 3 3 3 2" xfId="2240" xr:uid="{00000000-0005-0000-0000-0000427B0000}"/>
    <cellStyle name="Normal 4 3 3 3 2 2" xfId="4773" xr:uid="{00000000-0005-0000-0000-0000437B0000}"/>
    <cellStyle name="Normal 4 3 3 3 2 2 2" xfId="12919" xr:uid="{00000000-0005-0000-0000-0000447B0000}"/>
    <cellStyle name="Normal 4 3 3 3 2 2 2 2" xfId="29215" xr:uid="{00000000-0005-0000-0000-0000457B0000}"/>
    <cellStyle name="Normal 4 3 3 3 2 2 3" xfId="21069" xr:uid="{00000000-0005-0000-0000-0000467B0000}"/>
    <cellStyle name="Normal 4 3 3 3 2 3" xfId="7539" xr:uid="{00000000-0005-0000-0000-0000477B0000}"/>
    <cellStyle name="Normal 4 3 3 3 2 3 2" xfId="15685" xr:uid="{00000000-0005-0000-0000-0000487B0000}"/>
    <cellStyle name="Normal 4 3 3 3 2 3 2 2" xfId="31981" xr:uid="{00000000-0005-0000-0000-0000497B0000}"/>
    <cellStyle name="Normal 4 3 3 3 2 3 3" xfId="23835" xr:uid="{00000000-0005-0000-0000-00004A7B0000}"/>
    <cellStyle name="Normal 4 3 3 3 2 4" xfId="10386" xr:uid="{00000000-0005-0000-0000-00004B7B0000}"/>
    <cellStyle name="Normal 4 3 3 3 2 4 2" xfId="26682" xr:uid="{00000000-0005-0000-0000-00004C7B0000}"/>
    <cellStyle name="Normal 4 3 3 3 2 5" xfId="18536" xr:uid="{00000000-0005-0000-0000-00004D7B0000}"/>
    <cellStyle name="Normal 4 3 3 3 3" xfId="3555" xr:uid="{00000000-0005-0000-0000-00004E7B0000}"/>
    <cellStyle name="Normal 4 3 3 3 3 2" xfId="11701" xr:uid="{00000000-0005-0000-0000-00004F7B0000}"/>
    <cellStyle name="Normal 4 3 3 3 3 2 2" xfId="27997" xr:uid="{00000000-0005-0000-0000-0000507B0000}"/>
    <cellStyle name="Normal 4 3 3 3 3 3" xfId="19851" xr:uid="{00000000-0005-0000-0000-0000517B0000}"/>
    <cellStyle name="Normal 4 3 3 3 4" xfId="6129" xr:uid="{00000000-0005-0000-0000-0000527B0000}"/>
    <cellStyle name="Normal 4 3 3 3 4 2" xfId="14275" xr:uid="{00000000-0005-0000-0000-0000537B0000}"/>
    <cellStyle name="Normal 4 3 3 3 4 2 2" xfId="30571" xr:uid="{00000000-0005-0000-0000-0000547B0000}"/>
    <cellStyle name="Normal 4 3 3 3 4 3" xfId="22425" xr:uid="{00000000-0005-0000-0000-0000557B0000}"/>
    <cellStyle name="Normal 4 3 3 3 5" xfId="8976" xr:uid="{00000000-0005-0000-0000-0000567B0000}"/>
    <cellStyle name="Normal 4 3 3 3 5 2" xfId="25272" xr:uid="{00000000-0005-0000-0000-0000577B0000}"/>
    <cellStyle name="Normal 4 3 3 3 6" xfId="17126" xr:uid="{00000000-0005-0000-0000-0000587B0000}"/>
    <cellStyle name="Normal 4 3 3 4" xfId="1535" xr:uid="{00000000-0005-0000-0000-0000597B0000}"/>
    <cellStyle name="Normal 4 3 3 4 2" xfId="4164" xr:uid="{00000000-0005-0000-0000-00005A7B0000}"/>
    <cellStyle name="Normal 4 3 3 4 2 2" xfId="12310" xr:uid="{00000000-0005-0000-0000-00005B7B0000}"/>
    <cellStyle name="Normal 4 3 3 4 2 2 2" xfId="28606" xr:uid="{00000000-0005-0000-0000-00005C7B0000}"/>
    <cellStyle name="Normal 4 3 3 4 2 3" xfId="20460" xr:uid="{00000000-0005-0000-0000-00005D7B0000}"/>
    <cellStyle name="Normal 4 3 3 4 3" xfId="6834" xr:uid="{00000000-0005-0000-0000-00005E7B0000}"/>
    <cellStyle name="Normal 4 3 3 4 3 2" xfId="14980" xr:uid="{00000000-0005-0000-0000-00005F7B0000}"/>
    <cellStyle name="Normal 4 3 3 4 3 2 2" xfId="31276" xr:uid="{00000000-0005-0000-0000-0000607B0000}"/>
    <cellStyle name="Normal 4 3 3 4 3 3" xfId="23130" xr:uid="{00000000-0005-0000-0000-0000617B0000}"/>
    <cellStyle name="Normal 4 3 3 4 4" xfId="9681" xr:uid="{00000000-0005-0000-0000-0000627B0000}"/>
    <cellStyle name="Normal 4 3 3 4 4 2" xfId="25977" xr:uid="{00000000-0005-0000-0000-0000637B0000}"/>
    <cellStyle name="Normal 4 3 3 4 5" xfId="17831" xr:uid="{00000000-0005-0000-0000-0000647B0000}"/>
    <cellStyle name="Normal 4 3 3 5" xfId="2946" xr:uid="{00000000-0005-0000-0000-0000657B0000}"/>
    <cellStyle name="Normal 4 3 3 5 2" xfId="11092" xr:uid="{00000000-0005-0000-0000-0000667B0000}"/>
    <cellStyle name="Normal 4 3 3 5 2 2" xfId="27388" xr:uid="{00000000-0005-0000-0000-0000677B0000}"/>
    <cellStyle name="Normal 4 3 3 5 3" xfId="19242" xr:uid="{00000000-0005-0000-0000-0000687B0000}"/>
    <cellStyle name="Normal 4 3 3 6" xfId="5424" xr:uid="{00000000-0005-0000-0000-0000697B0000}"/>
    <cellStyle name="Normal 4 3 3 6 2" xfId="13570" xr:uid="{00000000-0005-0000-0000-00006A7B0000}"/>
    <cellStyle name="Normal 4 3 3 6 2 2" xfId="29866" xr:uid="{00000000-0005-0000-0000-00006B7B0000}"/>
    <cellStyle name="Normal 4 3 3 6 3" xfId="21720" xr:uid="{00000000-0005-0000-0000-00006C7B0000}"/>
    <cellStyle name="Normal 4 3 3 7" xfId="8271" xr:uid="{00000000-0005-0000-0000-00006D7B0000}"/>
    <cellStyle name="Normal 4 3 3 7 2" xfId="24567" xr:uid="{00000000-0005-0000-0000-00006E7B0000}"/>
    <cellStyle name="Normal 4 3 3 8" xfId="16421" xr:uid="{00000000-0005-0000-0000-00006F7B0000}"/>
    <cellStyle name="Normal 4 3 4" xfId="209" xr:uid="{00000000-0005-0000-0000-0000707B0000}"/>
    <cellStyle name="Normal 4 3 4 2" xfId="553" xr:uid="{00000000-0005-0000-0000-0000717B0000}"/>
    <cellStyle name="Normal 4 3 4 2 2" xfId="1259" xr:uid="{00000000-0005-0000-0000-0000727B0000}"/>
    <cellStyle name="Normal 4 3 4 2 2 2" xfId="2669" xr:uid="{00000000-0005-0000-0000-0000737B0000}"/>
    <cellStyle name="Normal 4 3 4 2 2 2 2" xfId="5143" xr:uid="{00000000-0005-0000-0000-0000747B0000}"/>
    <cellStyle name="Normal 4 3 4 2 2 2 2 2" xfId="13289" xr:uid="{00000000-0005-0000-0000-0000757B0000}"/>
    <cellStyle name="Normal 4 3 4 2 2 2 2 2 2" xfId="29585" xr:uid="{00000000-0005-0000-0000-0000767B0000}"/>
    <cellStyle name="Normal 4 3 4 2 2 2 2 3" xfId="21439" xr:uid="{00000000-0005-0000-0000-0000777B0000}"/>
    <cellStyle name="Normal 4 3 4 2 2 2 3" xfId="7968" xr:uid="{00000000-0005-0000-0000-0000787B0000}"/>
    <cellStyle name="Normal 4 3 4 2 2 2 3 2" xfId="16114" xr:uid="{00000000-0005-0000-0000-0000797B0000}"/>
    <cellStyle name="Normal 4 3 4 2 2 2 3 2 2" xfId="32410" xr:uid="{00000000-0005-0000-0000-00007A7B0000}"/>
    <cellStyle name="Normal 4 3 4 2 2 2 3 3" xfId="24264" xr:uid="{00000000-0005-0000-0000-00007B7B0000}"/>
    <cellStyle name="Normal 4 3 4 2 2 2 4" xfId="10815" xr:uid="{00000000-0005-0000-0000-00007C7B0000}"/>
    <cellStyle name="Normal 4 3 4 2 2 2 4 2" xfId="27111" xr:uid="{00000000-0005-0000-0000-00007D7B0000}"/>
    <cellStyle name="Normal 4 3 4 2 2 2 5" xfId="18965" xr:uid="{00000000-0005-0000-0000-00007E7B0000}"/>
    <cellStyle name="Normal 4 3 4 2 2 3" xfId="3925" xr:uid="{00000000-0005-0000-0000-00007F7B0000}"/>
    <cellStyle name="Normal 4 3 4 2 2 3 2" xfId="12071" xr:uid="{00000000-0005-0000-0000-0000807B0000}"/>
    <cellStyle name="Normal 4 3 4 2 2 3 2 2" xfId="28367" xr:uid="{00000000-0005-0000-0000-0000817B0000}"/>
    <cellStyle name="Normal 4 3 4 2 2 3 3" xfId="20221" xr:uid="{00000000-0005-0000-0000-0000827B0000}"/>
    <cellStyle name="Normal 4 3 4 2 2 4" xfId="6558" xr:uid="{00000000-0005-0000-0000-0000837B0000}"/>
    <cellStyle name="Normal 4 3 4 2 2 4 2" xfId="14704" xr:uid="{00000000-0005-0000-0000-0000847B0000}"/>
    <cellStyle name="Normal 4 3 4 2 2 4 2 2" xfId="31000" xr:uid="{00000000-0005-0000-0000-0000857B0000}"/>
    <cellStyle name="Normal 4 3 4 2 2 4 3" xfId="22854" xr:uid="{00000000-0005-0000-0000-0000867B0000}"/>
    <cellStyle name="Normal 4 3 4 2 2 5" xfId="9405" xr:uid="{00000000-0005-0000-0000-0000877B0000}"/>
    <cellStyle name="Normal 4 3 4 2 2 5 2" xfId="25701" xr:uid="{00000000-0005-0000-0000-0000887B0000}"/>
    <cellStyle name="Normal 4 3 4 2 2 6" xfId="17555" xr:uid="{00000000-0005-0000-0000-0000897B0000}"/>
    <cellStyle name="Normal 4 3 4 2 3" xfId="1964" xr:uid="{00000000-0005-0000-0000-00008A7B0000}"/>
    <cellStyle name="Normal 4 3 4 2 3 2" xfId="4534" xr:uid="{00000000-0005-0000-0000-00008B7B0000}"/>
    <cellStyle name="Normal 4 3 4 2 3 2 2" xfId="12680" xr:uid="{00000000-0005-0000-0000-00008C7B0000}"/>
    <cellStyle name="Normal 4 3 4 2 3 2 2 2" xfId="28976" xr:uid="{00000000-0005-0000-0000-00008D7B0000}"/>
    <cellStyle name="Normal 4 3 4 2 3 2 3" xfId="20830" xr:uid="{00000000-0005-0000-0000-00008E7B0000}"/>
    <cellStyle name="Normal 4 3 4 2 3 3" xfId="7263" xr:uid="{00000000-0005-0000-0000-00008F7B0000}"/>
    <cellStyle name="Normal 4 3 4 2 3 3 2" xfId="15409" xr:uid="{00000000-0005-0000-0000-0000907B0000}"/>
    <cellStyle name="Normal 4 3 4 2 3 3 2 2" xfId="31705" xr:uid="{00000000-0005-0000-0000-0000917B0000}"/>
    <cellStyle name="Normal 4 3 4 2 3 3 3" xfId="23559" xr:uid="{00000000-0005-0000-0000-0000927B0000}"/>
    <cellStyle name="Normal 4 3 4 2 3 4" xfId="10110" xr:uid="{00000000-0005-0000-0000-0000937B0000}"/>
    <cellStyle name="Normal 4 3 4 2 3 4 2" xfId="26406" xr:uid="{00000000-0005-0000-0000-0000947B0000}"/>
    <cellStyle name="Normal 4 3 4 2 3 5" xfId="18260" xr:uid="{00000000-0005-0000-0000-0000957B0000}"/>
    <cellStyle name="Normal 4 3 4 2 4" xfId="3316" xr:uid="{00000000-0005-0000-0000-0000967B0000}"/>
    <cellStyle name="Normal 4 3 4 2 4 2" xfId="11462" xr:uid="{00000000-0005-0000-0000-0000977B0000}"/>
    <cellStyle name="Normal 4 3 4 2 4 2 2" xfId="27758" xr:uid="{00000000-0005-0000-0000-0000987B0000}"/>
    <cellStyle name="Normal 4 3 4 2 4 3" xfId="19612" xr:uid="{00000000-0005-0000-0000-0000997B0000}"/>
    <cellStyle name="Normal 4 3 4 2 5" xfId="5853" xr:uid="{00000000-0005-0000-0000-00009A7B0000}"/>
    <cellStyle name="Normal 4 3 4 2 5 2" xfId="13999" xr:uid="{00000000-0005-0000-0000-00009B7B0000}"/>
    <cellStyle name="Normal 4 3 4 2 5 2 2" xfId="30295" xr:uid="{00000000-0005-0000-0000-00009C7B0000}"/>
    <cellStyle name="Normal 4 3 4 2 5 3" xfId="22149" xr:uid="{00000000-0005-0000-0000-00009D7B0000}"/>
    <cellStyle name="Normal 4 3 4 2 6" xfId="8700" xr:uid="{00000000-0005-0000-0000-00009E7B0000}"/>
    <cellStyle name="Normal 4 3 4 2 6 2" xfId="24996" xr:uid="{00000000-0005-0000-0000-00009F7B0000}"/>
    <cellStyle name="Normal 4 3 4 2 7" xfId="16850" xr:uid="{00000000-0005-0000-0000-0000A07B0000}"/>
    <cellStyle name="Normal 4 3 4 3" xfId="915" xr:uid="{00000000-0005-0000-0000-0000A17B0000}"/>
    <cellStyle name="Normal 4 3 4 3 2" xfId="2325" xr:uid="{00000000-0005-0000-0000-0000A27B0000}"/>
    <cellStyle name="Normal 4 3 4 3 2 2" xfId="4847" xr:uid="{00000000-0005-0000-0000-0000A37B0000}"/>
    <cellStyle name="Normal 4 3 4 3 2 2 2" xfId="12993" xr:uid="{00000000-0005-0000-0000-0000A47B0000}"/>
    <cellStyle name="Normal 4 3 4 3 2 2 2 2" xfId="29289" xr:uid="{00000000-0005-0000-0000-0000A57B0000}"/>
    <cellStyle name="Normal 4 3 4 3 2 2 3" xfId="21143" xr:uid="{00000000-0005-0000-0000-0000A67B0000}"/>
    <cellStyle name="Normal 4 3 4 3 2 3" xfId="7624" xr:uid="{00000000-0005-0000-0000-0000A77B0000}"/>
    <cellStyle name="Normal 4 3 4 3 2 3 2" xfId="15770" xr:uid="{00000000-0005-0000-0000-0000A87B0000}"/>
    <cellStyle name="Normal 4 3 4 3 2 3 2 2" xfId="32066" xr:uid="{00000000-0005-0000-0000-0000A97B0000}"/>
    <cellStyle name="Normal 4 3 4 3 2 3 3" xfId="23920" xr:uid="{00000000-0005-0000-0000-0000AA7B0000}"/>
    <cellStyle name="Normal 4 3 4 3 2 4" xfId="10471" xr:uid="{00000000-0005-0000-0000-0000AB7B0000}"/>
    <cellStyle name="Normal 4 3 4 3 2 4 2" xfId="26767" xr:uid="{00000000-0005-0000-0000-0000AC7B0000}"/>
    <cellStyle name="Normal 4 3 4 3 2 5" xfId="18621" xr:uid="{00000000-0005-0000-0000-0000AD7B0000}"/>
    <cellStyle name="Normal 4 3 4 3 3" xfId="3629" xr:uid="{00000000-0005-0000-0000-0000AE7B0000}"/>
    <cellStyle name="Normal 4 3 4 3 3 2" xfId="11775" xr:uid="{00000000-0005-0000-0000-0000AF7B0000}"/>
    <cellStyle name="Normal 4 3 4 3 3 2 2" xfId="28071" xr:uid="{00000000-0005-0000-0000-0000B07B0000}"/>
    <cellStyle name="Normal 4 3 4 3 3 3" xfId="19925" xr:uid="{00000000-0005-0000-0000-0000B17B0000}"/>
    <cellStyle name="Normal 4 3 4 3 4" xfId="6214" xr:uid="{00000000-0005-0000-0000-0000B27B0000}"/>
    <cellStyle name="Normal 4 3 4 3 4 2" xfId="14360" xr:uid="{00000000-0005-0000-0000-0000B37B0000}"/>
    <cellStyle name="Normal 4 3 4 3 4 2 2" xfId="30656" xr:uid="{00000000-0005-0000-0000-0000B47B0000}"/>
    <cellStyle name="Normal 4 3 4 3 4 3" xfId="22510" xr:uid="{00000000-0005-0000-0000-0000B57B0000}"/>
    <cellStyle name="Normal 4 3 4 3 5" xfId="9061" xr:uid="{00000000-0005-0000-0000-0000B67B0000}"/>
    <cellStyle name="Normal 4 3 4 3 5 2" xfId="25357" xr:uid="{00000000-0005-0000-0000-0000B77B0000}"/>
    <cellStyle name="Normal 4 3 4 3 6" xfId="17211" xr:uid="{00000000-0005-0000-0000-0000B87B0000}"/>
    <cellStyle name="Normal 4 3 4 4" xfId="1620" xr:uid="{00000000-0005-0000-0000-0000B97B0000}"/>
    <cellStyle name="Normal 4 3 4 4 2" xfId="4238" xr:uid="{00000000-0005-0000-0000-0000BA7B0000}"/>
    <cellStyle name="Normal 4 3 4 4 2 2" xfId="12384" xr:uid="{00000000-0005-0000-0000-0000BB7B0000}"/>
    <cellStyle name="Normal 4 3 4 4 2 2 2" xfId="28680" xr:uid="{00000000-0005-0000-0000-0000BC7B0000}"/>
    <cellStyle name="Normal 4 3 4 4 2 3" xfId="20534" xr:uid="{00000000-0005-0000-0000-0000BD7B0000}"/>
    <cellStyle name="Normal 4 3 4 4 3" xfId="6919" xr:uid="{00000000-0005-0000-0000-0000BE7B0000}"/>
    <cellStyle name="Normal 4 3 4 4 3 2" xfId="15065" xr:uid="{00000000-0005-0000-0000-0000BF7B0000}"/>
    <cellStyle name="Normal 4 3 4 4 3 2 2" xfId="31361" xr:uid="{00000000-0005-0000-0000-0000C07B0000}"/>
    <cellStyle name="Normal 4 3 4 4 3 3" xfId="23215" xr:uid="{00000000-0005-0000-0000-0000C17B0000}"/>
    <cellStyle name="Normal 4 3 4 4 4" xfId="9766" xr:uid="{00000000-0005-0000-0000-0000C27B0000}"/>
    <cellStyle name="Normal 4 3 4 4 4 2" xfId="26062" xr:uid="{00000000-0005-0000-0000-0000C37B0000}"/>
    <cellStyle name="Normal 4 3 4 4 5" xfId="17916" xr:uid="{00000000-0005-0000-0000-0000C47B0000}"/>
    <cellStyle name="Normal 4 3 4 5" xfId="3020" xr:uid="{00000000-0005-0000-0000-0000C57B0000}"/>
    <cellStyle name="Normal 4 3 4 5 2" xfId="11166" xr:uid="{00000000-0005-0000-0000-0000C67B0000}"/>
    <cellStyle name="Normal 4 3 4 5 2 2" xfId="27462" xr:uid="{00000000-0005-0000-0000-0000C77B0000}"/>
    <cellStyle name="Normal 4 3 4 5 3" xfId="19316" xr:uid="{00000000-0005-0000-0000-0000C87B0000}"/>
    <cellStyle name="Normal 4 3 4 6" xfId="5509" xr:uid="{00000000-0005-0000-0000-0000C97B0000}"/>
    <cellStyle name="Normal 4 3 4 6 2" xfId="13655" xr:uid="{00000000-0005-0000-0000-0000CA7B0000}"/>
    <cellStyle name="Normal 4 3 4 6 2 2" xfId="29951" xr:uid="{00000000-0005-0000-0000-0000CB7B0000}"/>
    <cellStyle name="Normal 4 3 4 6 3" xfId="21805" xr:uid="{00000000-0005-0000-0000-0000CC7B0000}"/>
    <cellStyle name="Normal 4 3 4 7" xfId="8356" xr:uid="{00000000-0005-0000-0000-0000CD7B0000}"/>
    <cellStyle name="Normal 4 3 4 7 2" xfId="24652" xr:uid="{00000000-0005-0000-0000-0000CE7B0000}"/>
    <cellStyle name="Normal 4 3 4 8" xfId="16506" xr:uid="{00000000-0005-0000-0000-0000CF7B0000}"/>
    <cellStyle name="Normal 4 3 5" xfId="288" xr:uid="{00000000-0005-0000-0000-0000D07B0000}"/>
    <cellStyle name="Normal 4 3 5 2" xfId="632" xr:uid="{00000000-0005-0000-0000-0000D17B0000}"/>
    <cellStyle name="Normal 4 3 5 2 2" xfId="1338" xr:uid="{00000000-0005-0000-0000-0000D27B0000}"/>
    <cellStyle name="Normal 4 3 5 2 2 2" xfId="2748" xr:uid="{00000000-0005-0000-0000-0000D37B0000}"/>
    <cellStyle name="Normal 4 3 5 2 2 2 2" xfId="5217" xr:uid="{00000000-0005-0000-0000-0000D47B0000}"/>
    <cellStyle name="Normal 4 3 5 2 2 2 2 2" xfId="13363" xr:uid="{00000000-0005-0000-0000-0000D57B0000}"/>
    <cellStyle name="Normal 4 3 5 2 2 2 2 2 2" xfId="29659" xr:uid="{00000000-0005-0000-0000-0000D67B0000}"/>
    <cellStyle name="Normal 4 3 5 2 2 2 2 3" xfId="21513" xr:uid="{00000000-0005-0000-0000-0000D77B0000}"/>
    <cellStyle name="Normal 4 3 5 2 2 2 3" xfId="8047" xr:uid="{00000000-0005-0000-0000-0000D87B0000}"/>
    <cellStyle name="Normal 4 3 5 2 2 2 3 2" xfId="16193" xr:uid="{00000000-0005-0000-0000-0000D97B0000}"/>
    <cellStyle name="Normal 4 3 5 2 2 2 3 2 2" xfId="32489" xr:uid="{00000000-0005-0000-0000-0000DA7B0000}"/>
    <cellStyle name="Normal 4 3 5 2 2 2 3 3" xfId="24343" xr:uid="{00000000-0005-0000-0000-0000DB7B0000}"/>
    <cellStyle name="Normal 4 3 5 2 2 2 4" xfId="10894" xr:uid="{00000000-0005-0000-0000-0000DC7B0000}"/>
    <cellStyle name="Normal 4 3 5 2 2 2 4 2" xfId="27190" xr:uid="{00000000-0005-0000-0000-0000DD7B0000}"/>
    <cellStyle name="Normal 4 3 5 2 2 2 5" xfId="19044" xr:uid="{00000000-0005-0000-0000-0000DE7B0000}"/>
    <cellStyle name="Normal 4 3 5 2 2 3" xfId="3999" xr:uid="{00000000-0005-0000-0000-0000DF7B0000}"/>
    <cellStyle name="Normal 4 3 5 2 2 3 2" xfId="12145" xr:uid="{00000000-0005-0000-0000-0000E07B0000}"/>
    <cellStyle name="Normal 4 3 5 2 2 3 2 2" xfId="28441" xr:uid="{00000000-0005-0000-0000-0000E17B0000}"/>
    <cellStyle name="Normal 4 3 5 2 2 3 3" xfId="20295" xr:uid="{00000000-0005-0000-0000-0000E27B0000}"/>
    <cellStyle name="Normal 4 3 5 2 2 4" xfId="6637" xr:uid="{00000000-0005-0000-0000-0000E37B0000}"/>
    <cellStyle name="Normal 4 3 5 2 2 4 2" xfId="14783" xr:uid="{00000000-0005-0000-0000-0000E47B0000}"/>
    <cellStyle name="Normal 4 3 5 2 2 4 2 2" xfId="31079" xr:uid="{00000000-0005-0000-0000-0000E57B0000}"/>
    <cellStyle name="Normal 4 3 5 2 2 4 3" xfId="22933" xr:uid="{00000000-0005-0000-0000-0000E67B0000}"/>
    <cellStyle name="Normal 4 3 5 2 2 5" xfId="9484" xr:uid="{00000000-0005-0000-0000-0000E77B0000}"/>
    <cellStyle name="Normal 4 3 5 2 2 5 2" xfId="25780" xr:uid="{00000000-0005-0000-0000-0000E87B0000}"/>
    <cellStyle name="Normal 4 3 5 2 2 6" xfId="17634" xr:uid="{00000000-0005-0000-0000-0000E97B0000}"/>
    <cellStyle name="Normal 4 3 5 2 3" xfId="2043" xr:uid="{00000000-0005-0000-0000-0000EA7B0000}"/>
    <cellStyle name="Normal 4 3 5 2 3 2" xfId="4608" xr:uid="{00000000-0005-0000-0000-0000EB7B0000}"/>
    <cellStyle name="Normal 4 3 5 2 3 2 2" xfId="12754" xr:uid="{00000000-0005-0000-0000-0000EC7B0000}"/>
    <cellStyle name="Normal 4 3 5 2 3 2 2 2" xfId="29050" xr:uid="{00000000-0005-0000-0000-0000ED7B0000}"/>
    <cellStyle name="Normal 4 3 5 2 3 2 3" xfId="20904" xr:uid="{00000000-0005-0000-0000-0000EE7B0000}"/>
    <cellStyle name="Normal 4 3 5 2 3 3" xfId="7342" xr:uid="{00000000-0005-0000-0000-0000EF7B0000}"/>
    <cellStyle name="Normal 4 3 5 2 3 3 2" xfId="15488" xr:uid="{00000000-0005-0000-0000-0000F07B0000}"/>
    <cellStyle name="Normal 4 3 5 2 3 3 2 2" xfId="31784" xr:uid="{00000000-0005-0000-0000-0000F17B0000}"/>
    <cellStyle name="Normal 4 3 5 2 3 3 3" xfId="23638" xr:uid="{00000000-0005-0000-0000-0000F27B0000}"/>
    <cellStyle name="Normal 4 3 5 2 3 4" xfId="10189" xr:uid="{00000000-0005-0000-0000-0000F37B0000}"/>
    <cellStyle name="Normal 4 3 5 2 3 4 2" xfId="26485" xr:uid="{00000000-0005-0000-0000-0000F47B0000}"/>
    <cellStyle name="Normal 4 3 5 2 3 5" xfId="18339" xr:uid="{00000000-0005-0000-0000-0000F57B0000}"/>
    <cellStyle name="Normal 4 3 5 2 4" xfId="3390" xr:uid="{00000000-0005-0000-0000-0000F67B0000}"/>
    <cellStyle name="Normal 4 3 5 2 4 2" xfId="11536" xr:uid="{00000000-0005-0000-0000-0000F77B0000}"/>
    <cellStyle name="Normal 4 3 5 2 4 2 2" xfId="27832" xr:uid="{00000000-0005-0000-0000-0000F87B0000}"/>
    <cellStyle name="Normal 4 3 5 2 4 3" xfId="19686" xr:uid="{00000000-0005-0000-0000-0000F97B0000}"/>
    <cellStyle name="Normal 4 3 5 2 5" xfId="5932" xr:uid="{00000000-0005-0000-0000-0000FA7B0000}"/>
    <cellStyle name="Normal 4 3 5 2 5 2" xfId="14078" xr:uid="{00000000-0005-0000-0000-0000FB7B0000}"/>
    <cellStyle name="Normal 4 3 5 2 5 2 2" xfId="30374" xr:uid="{00000000-0005-0000-0000-0000FC7B0000}"/>
    <cellStyle name="Normal 4 3 5 2 5 3" xfId="22228" xr:uid="{00000000-0005-0000-0000-0000FD7B0000}"/>
    <cellStyle name="Normal 4 3 5 2 6" xfId="8779" xr:uid="{00000000-0005-0000-0000-0000FE7B0000}"/>
    <cellStyle name="Normal 4 3 5 2 6 2" xfId="25075" xr:uid="{00000000-0005-0000-0000-0000FF7B0000}"/>
    <cellStyle name="Normal 4 3 5 2 7" xfId="16929" xr:uid="{00000000-0005-0000-0000-0000007C0000}"/>
    <cellStyle name="Normal 4 3 5 3" xfId="994" xr:uid="{00000000-0005-0000-0000-0000017C0000}"/>
    <cellStyle name="Normal 4 3 5 3 2" xfId="2404" xr:uid="{00000000-0005-0000-0000-0000027C0000}"/>
    <cellStyle name="Normal 4 3 5 3 2 2" xfId="4921" xr:uid="{00000000-0005-0000-0000-0000037C0000}"/>
    <cellStyle name="Normal 4 3 5 3 2 2 2" xfId="13067" xr:uid="{00000000-0005-0000-0000-0000047C0000}"/>
    <cellStyle name="Normal 4 3 5 3 2 2 2 2" xfId="29363" xr:uid="{00000000-0005-0000-0000-0000057C0000}"/>
    <cellStyle name="Normal 4 3 5 3 2 2 3" xfId="21217" xr:uid="{00000000-0005-0000-0000-0000067C0000}"/>
    <cellStyle name="Normal 4 3 5 3 2 3" xfId="7703" xr:uid="{00000000-0005-0000-0000-0000077C0000}"/>
    <cellStyle name="Normal 4 3 5 3 2 3 2" xfId="15849" xr:uid="{00000000-0005-0000-0000-0000087C0000}"/>
    <cellStyle name="Normal 4 3 5 3 2 3 2 2" xfId="32145" xr:uid="{00000000-0005-0000-0000-0000097C0000}"/>
    <cellStyle name="Normal 4 3 5 3 2 3 3" xfId="23999" xr:uid="{00000000-0005-0000-0000-00000A7C0000}"/>
    <cellStyle name="Normal 4 3 5 3 2 4" xfId="10550" xr:uid="{00000000-0005-0000-0000-00000B7C0000}"/>
    <cellStyle name="Normal 4 3 5 3 2 4 2" xfId="26846" xr:uid="{00000000-0005-0000-0000-00000C7C0000}"/>
    <cellStyle name="Normal 4 3 5 3 2 5" xfId="18700" xr:uid="{00000000-0005-0000-0000-00000D7C0000}"/>
    <cellStyle name="Normal 4 3 5 3 3" xfId="3703" xr:uid="{00000000-0005-0000-0000-00000E7C0000}"/>
    <cellStyle name="Normal 4 3 5 3 3 2" xfId="11849" xr:uid="{00000000-0005-0000-0000-00000F7C0000}"/>
    <cellStyle name="Normal 4 3 5 3 3 2 2" xfId="28145" xr:uid="{00000000-0005-0000-0000-0000107C0000}"/>
    <cellStyle name="Normal 4 3 5 3 3 3" xfId="19999" xr:uid="{00000000-0005-0000-0000-0000117C0000}"/>
    <cellStyle name="Normal 4 3 5 3 4" xfId="6293" xr:uid="{00000000-0005-0000-0000-0000127C0000}"/>
    <cellStyle name="Normal 4 3 5 3 4 2" xfId="14439" xr:uid="{00000000-0005-0000-0000-0000137C0000}"/>
    <cellStyle name="Normal 4 3 5 3 4 2 2" xfId="30735" xr:uid="{00000000-0005-0000-0000-0000147C0000}"/>
    <cellStyle name="Normal 4 3 5 3 4 3" xfId="22589" xr:uid="{00000000-0005-0000-0000-0000157C0000}"/>
    <cellStyle name="Normal 4 3 5 3 5" xfId="9140" xr:uid="{00000000-0005-0000-0000-0000167C0000}"/>
    <cellStyle name="Normal 4 3 5 3 5 2" xfId="25436" xr:uid="{00000000-0005-0000-0000-0000177C0000}"/>
    <cellStyle name="Normal 4 3 5 3 6" xfId="17290" xr:uid="{00000000-0005-0000-0000-0000187C0000}"/>
    <cellStyle name="Normal 4 3 5 4" xfId="1699" xr:uid="{00000000-0005-0000-0000-0000197C0000}"/>
    <cellStyle name="Normal 4 3 5 4 2" xfId="4312" xr:uid="{00000000-0005-0000-0000-00001A7C0000}"/>
    <cellStyle name="Normal 4 3 5 4 2 2" xfId="12458" xr:uid="{00000000-0005-0000-0000-00001B7C0000}"/>
    <cellStyle name="Normal 4 3 5 4 2 2 2" xfId="28754" xr:uid="{00000000-0005-0000-0000-00001C7C0000}"/>
    <cellStyle name="Normal 4 3 5 4 2 3" xfId="20608" xr:uid="{00000000-0005-0000-0000-00001D7C0000}"/>
    <cellStyle name="Normal 4 3 5 4 3" xfId="6998" xr:uid="{00000000-0005-0000-0000-00001E7C0000}"/>
    <cellStyle name="Normal 4 3 5 4 3 2" xfId="15144" xr:uid="{00000000-0005-0000-0000-00001F7C0000}"/>
    <cellStyle name="Normal 4 3 5 4 3 2 2" xfId="31440" xr:uid="{00000000-0005-0000-0000-0000207C0000}"/>
    <cellStyle name="Normal 4 3 5 4 3 3" xfId="23294" xr:uid="{00000000-0005-0000-0000-0000217C0000}"/>
    <cellStyle name="Normal 4 3 5 4 4" xfId="9845" xr:uid="{00000000-0005-0000-0000-0000227C0000}"/>
    <cellStyle name="Normal 4 3 5 4 4 2" xfId="26141" xr:uid="{00000000-0005-0000-0000-0000237C0000}"/>
    <cellStyle name="Normal 4 3 5 4 5" xfId="17995" xr:uid="{00000000-0005-0000-0000-0000247C0000}"/>
    <cellStyle name="Normal 4 3 5 5" xfId="3094" xr:uid="{00000000-0005-0000-0000-0000257C0000}"/>
    <cellStyle name="Normal 4 3 5 5 2" xfId="11240" xr:uid="{00000000-0005-0000-0000-0000267C0000}"/>
    <cellStyle name="Normal 4 3 5 5 2 2" xfId="27536" xr:uid="{00000000-0005-0000-0000-0000277C0000}"/>
    <cellStyle name="Normal 4 3 5 5 3" xfId="19390" xr:uid="{00000000-0005-0000-0000-0000287C0000}"/>
    <cellStyle name="Normal 4 3 5 6" xfId="5588" xr:uid="{00000000-0005-0000-0000-0000297C0000}"/>
    <cellStyle name="Normal 4 3 5 6 2" xfId="13734" xr:uid="{00000000-0005-0000-0000-00002A7C0000}"/>
    <cellStyle name="Normal 4 3 5 6 2 2" xfId="30030" xr:uid="{00000000-0005-0000-0000-00002B7C0000}"/>
    <cellStyle name="Normal 4 3 5 6 3" xfId="21884" xr:uid="{00000000-0005-0000-0000-00002C7C0000}"/>
    <cellStyle name="Normal 4 3 5 7" xfId="8435" xr:uid="{00000000-0005-0000-0000-00002D7C0000}"/>
    <cellStyle name="Normal 4 3 5 7 2" xfId="24731" xr:uid="{00000000-0005-0000-0000-00002E7C0000}"/>
    <cellStyle name="Normal 4 3 5 8" xfId="16585" xr:uid="{00000000-0005-0000-0000-00002F7C0000}"/>
    <cellStyle name="Normal 4 3 6" xfId="378" xr:uid="{00000000-0005-0000-0000-0000307C0000}"/>
    <cellStyle name="Normal 4 3 6 2" xfId="1084" xr:uid="{00000000-0005-0000-0000-0000317C0000}"/>
    <cellStyle name="Normal 4 3 6 2 2" xfId="2494" xr:uid="{00000000-0005-0000-0000-0000327C0000}"/>
    <cellStyle name="Normal 4 3 6 2 2 2" xfId="4995" xr:uid="{00000000-0005-0000-0000-0000337C0000}"/>
    <cellStyle name="Normal 4 3 6 2 2 2 2" xfId="13141" xr:uid="{00000000-0005-0000-0000-0000347C0000}"/>
    <cellStyle name="Normal 4 3 6 2 2 2 2 2" xfId="29437" xr:uid="{00000000-0005-0000-0000-0000357C0000}"/>
    <cellStyle name="Normal 4 3 6 2 2 2 3" xfId="21291" xr:uid="{00000000-0005-0000-0000-0000367C0000}"/>
    <cellStyle name="Normal 4 3 6 2 2 3" xfId="7793" xr:uid="{00000000-0005-0000-0000-0000377C0000}"/>
    <cellStyle name="Normal 4 3 6 2 2 3 2" xfId="15939" xr:uid="{00000000-0005-0000-0000-0000387C0000}"/>
    <cellStyle name="Normal 4 3 6 2 2 3 2 2" xfId="32235" xr:uid="{00000000-0005-0000-0000-0000397C0000}"/>
    <cellStyle name="Normal 4 3 6 2 2 3 3" xfId="24089" xr:uid="{00000000-0005-0000-0000-00003A7C0000}"/>
    <cellStyle name="Normal 4 3 6 2 2 4" xfId="10640" xr:uid="{00000000-0005-0000-0000-00003B7C0000}"/>
    <cellStyle name="Normal 4 3 6 2 2 4 2" xfId="26936" xr:uid="{00000000-0005-0000-0000-00003C7C0000}"/>
    <cellStyle name="Normal 4 3 6 2 2 5" xfId="18790" xr:uid="{00000000-0005-0000-0000-00003D7C0000}"/>
    <cellStyle name="Normal 4 3 6 2 3" xfId="3777" xr:uid="{00000000-0005-0000-0000-00003E7C0000}"/>
    <cellStyle name="Normal 4 3 6 2 3 2" xfId="11923" xr:uid="{00000000-0005-0000-0000-00003F7C0000}"/>
    <cellStyle name="Normal 4 3 6 2 3 2 2" xfId="28219" xr:uid="{00000000-0005-0000-0000-0000407C0000}"/>
    <cellStyle name="Normal 4 3 6 2 3 3" xfId="20073" xr:uid="{00000000-0005-0000-0000-0000417C0000}"/>
    <cellStyle name="Normal 4 3 6 2 4" xfId="6383" xr:uid="{00000000-0005-0000-0000-0000427C0000}"/>
    <cellStyle name="Normal 4 3 6 2 4 2" xfId="14529" xr:uid="{00000000-0005-0000-0000-0000437C0000}"/>
    <cellStyle name="Normal 4 3 6 2 4 2 2" xfId="30825" xr:uid="{00000000-0005-0000-0000-0000447C0000}"/>
    <cellStyle name="Normal 4 3 6 2 4 3" xfId="22679" xr:uid="{00000000-0005-0000-0000-0000457C0000}"/>
    <cellStyle name="Normal 4 3 6 2 5" xfId="9230" xr:uid="{00000000-0005-0000-0000-0000467C0000}"/>
    <cellStyle name="Normal 4 3 6 2 5 2" xfId="25526" xr:uid="{00000000-0005-0000-0000-0000477C0000}"/>
    <cellStyle name="Normal 4 3 6 2 6" xfId="17380" xr:uid="{00000000-0005-0000-0000-0000487C0000}"/>
    <cellStyle name="Normal 4 3 6 3" xfId="1789" xr:uid="{00000000-0005-0000-0000-0000497C0000}"/>
    <cellStyle name="Normal 4 3 6 3 2" xfId="4386" xr:uid="{00000000-0005-0000-0000-00004A7C0000}"/>
    <cellStyle name="Normal 4 3 6 3 2 2" xfId="12532" xr:uid="{00000000-0005-0000-0000-00004B7C0000}"/>
    <cellStyle name="Normal 4 3 6 3 2 2 2" xfId="28828" xr:uid="{00000000-0005-0000-0000-00004C7C0000}"/>
    <cellStyle name="Normal 4 3 6 3 2 3" xfId="20682" xr:uid="{00000000-0005-0000-0000-00004D7C0000}"/>
    <cellStyle name="Normal 4 3 6 3 3" xfId="7088" xr:uid="{00000000-0005-0000-0000-00004E7C0000}"/>
    <cellStyle name="Normal 4 3 6 3 3 2" xfId="15234" xr:uid="{00000000-0005-0000-0000-00004F7C0000}"/>
    <cellStyle name="Normal 4 3 6 3 3 2 2" xfId="31530" xr:uid="{00000000-0005-0000-0000-0000507C0000}"/>
    <cellStyle name="Normal 4 3 6 3 3 3" xfId="23384" xr:uid="{00000000-0005-0000-0000-0000517C0000}"/>
    <cellStyle name="Normal 4 3 6 3 4" xfId="9935" xr:uid="{00000000-0005-0000-0000-0000527C0000}"/>
    <cellStyle name="Normal 4 3 6 3 4 2" xfId="26231" xr:uid="{00000000-0005-0000-0000-0000537C0000}"/>
    <cellStyle name="Normal 4 3 6 3 5" xfId="18085" xr:uid="{00000000-0005-0000-0000-0000547C0000}"/>
    <cellStyle name="Normal 4 3 6 4" xfId="3168" xr:uid="{00000000-0005-0000-0000-0000557C0000}"/>
    <cellStyle name="Normal 4 3 6 4 2" xfId="11314" xr:uid="{00000000-0005-0000-0000-0000567C0000}"/>
    <cellStyle name="Normal 4 3 6 4 2 2" xfId="27610" xr:uid="{00000000-0005-0000-0000-0000577C0000}"/>
    <cellStyle name="Normal 4 3 6 4 3" xfId="19464" xr:uid="{00000000-0005-0000-0000-0000587C0000}"/>
    <cellStyle name="Normal 4 3 6 5" xfId="5678" xr:uid="{00000000-0005-0000-0000-0000597C0000}"/>
    <cellStyle name="Normal 4 3 6 5 2" xfId="13824" xr:uid="{00000000-0005-0000-0000-00005A7C0000}"/>
    <cellStyle name="Normal 4 3 6 5 2 2" xfId="30120" xr:uid="{00000000-0005-0000-0000-00005B7C0000}"/>
    <cellStyle name="Normal 4 3 6 5 3" xfId="21974" xr:uid="{00000000-0005-0000-0000-00005C7C0000}"/>
    <cellStyle name="Normal 4 3 6 6" xfId="8525" xr:uid="{00000000-0005-0000-0000-00005D7C0000}"/>
    <cellStyle name="Normal 4 3 6 6 2" xfId="24821" xr:uid="{00000000-0005-0000-0000-00005E7C0000}"/>
    <cellStyle name="Normal 4 3 6 7" xfId="16675" xr:uid="{00000000-0005-0000-0000-00005F7C0000}"/>
    <cellStyle name="Normal 4 3 7" xfId="740" xr:uid="{00000000-0005-0000-0000-0000607C0000}"/>
    <cellStyle name="Normal 4 3 7 2" xfId="2150" xr:uid="{00000000-0005-0000-0000-0000617C0000}"/>
    <cellStyle name="Normal 4 3 7 2 2" xfId="4699" xr:uid="{00000000-0005-0000-0000-0000627C0000}"/>
    <cellStyle name="Normal 4 3 7 2 2 2" xfId="12845" xr:uid="{00000000-0005-0000-0000-0000637C0000}"/>
    <cellStyle name="Normal 4 3 7 2 2 2 2" xfId="29141" xr:uid="{00000000-0005-0000-0000-0000647C0000}"/>
    <cellStyle name="Normal 4 3 7 2 2 3" xfId="20995" xr:uid="{00000000-0005-0000-0000-0000657C0000}"/>
    <cellStyle name="Normal 4 3 7 2 3" xfId="7449" xr:uid="{00000000-0005-0000-0000-0000667C0000}"/>
    <cellStyle name="Normal 4 3 7 2 3 2" xfId="15595" xr:uid="{00000000-0005-0000-0000-0000677C0000}"/>
    <cellStyle name="Normal 4 3 7 2 3 2 2" xfId="31891" xr:uid="{00000000-0005-0000-0000-0000687C0000}"/>
    <cellStyle name="Normal 4 3 7 2 3 3" xfId="23745" xr:uid="{00000000-0005-0000-0000-0000697C0000}"/>
    <cellStyle name="Normal 4 3 7 2 4" xfId="10296" xr:uid="{00000000-0005-0000-0000-00006A7C0000}"/>
    <cellStyle name="Normal 4 3 7 2 4 2" xfId="26592" xr:uid="{00000000-0005-0000-0000-00006B7C0000}"/>
    <cellStyle name="Normal 4 3 7 2 5" xfId="18446" xr:uid="{00000000-0005-0000-0000-00006C7C0000}"/>
    <cellStyle name="Normal 4 3 7 3" xfId="3481" xr:uid="{00000000-0005-0000-0000-00006D7C0000}"/>
    <cellStyle name="Normal 4 3 7 3 2" xfId="11627" xr:uid="{00000000-0005-0000-0000-00006E7C0000}"/>
    <cellStyle name="Normal 4 3 7 3 2 2" xfId="27923" xr:uid="{00000000-0005-0000-0000-00006F7C0000}"/>
    <cellStyle name="Normal 4 3 7 3 3" xfId="19777" xr:uid="{00000000-0005-0000-0000-0000707C0000}"/>
    <cellStyle name="Normal 4 3 7 4" xfId="6039" xr:uid="{00000000-0005-0000-0000-0000717C0000}"/>
    <cellStyle name="Normal 4 3 7 4 2" xfId="14185" xr:uid="{00000000-0005-0000-0000-0000727C0000}"/>
    <cellStyle name="Normal 4 3 7 4 2 2" xfId="30481" xr:uid="{00000000-0005-0000-0000-0000737C0000}"/>
    <cellStyle name="Normal 4 3 7 4 3" xfId="22335" xr:uid="{00000000-0005-0000-0000-0000747C0000}"/>
    <cellStyle name="Normal 4 3 7 5" xfId="8886" xr:uid="{00000000-0005-0000-0000-0000757C0000}"/>
    <cellStyle name="Normal 4 3 7 5 2" xfId="25182" xr:uid="{00000000-0005-0000-0000-0000767C0000}"/>
    <cellStyle name="Normal 4 3 7 6" xfId="17036" xr:uid="{00000000-0005-0000-0000-0000777C0000}"/>
    <cellStyle name="Normal 4 3 8" xfId="1445" xr:uid="{00000000-0005-0000-0000-0000787C0000}"/>
    <cellStyle name="Normal 4 3 8 2" xfId="4090" xr:uid="{00000000-0005-0000-0000-0000797C0000}"/>
    <cellStyle name="Normal 4 3 8 2 2" xfId="12236" xr:uid="{00000000-0005-0000-0000-00007A7C0000}"/>
    <cellStyle name="Normal 4 3 8 2 2 2" xfId="28532" xr:uid="{00000000-0005-0000-0000-00007B7C0000}"/>
    <cellStyle name="Normal 4 3 8 2 3" xfId="20386" xr:uid="{00000000-0005-0000-0000-00007C7C0000}"/>
    <cellStyle name="Normal 4 3 8 3" xfId="6744" xr:uid="{00000000-0005-0000-0000-00007D7C0000}"/>
    <cellStyle name="Normal 4 3 8 3 2" xfId="14890" xr:uid="{00000000-0005-0000-0000-00007E7C0000}"/>
    <cellStyle name="Normal 4 3 8 3 2 2" xfId="31186" xr:uid="{00000000-0005-0000-0000-00007F7C0000}"/>
    <cellStyle name="Normal 4 3 8 3 3" xfId="23040" xr:uid="{00000000-0005-0000-0000-0000807C0000}"/>
    <cellStyle name="Normal 4 3 8 4" xfId="9591" xr:uid="{00000000-0005-0000-0000-0000817C0000}"/>
    <cellStyle name="Normal 4 3 8 4 2" xfId="25887" xr:uid="{00000000-0005-0000-0000-0000827C0000}"/>
    <cellStyle name="Normal 4 3 8 5" xfId="17741" xr:uid="{00000000-0005-0000-0000-0000837C0000}"/>
    <cellStyle name="Normal 4 3 9" xfId="2872" xr:uid="{00000000-0005-0000-0000-0000847C0000}"/>
    <cellStyle name="Normal 4 3 9 2" xfId="11018" xr:uid="{00000000-0005-0000-0000-0000857C0000}"/>
    <cellStyle name="Normal 4 3 9 2 2" xfId="27314" xr:uid="{00000000-0005-0000-0000-0000867C0000}"/>
    <cellStyle name="Normal 4 3 9 3" xfId="19168" xr:uid="{00000000-0005-0000-0000-0000877C0000}"/>
    <cellStyle name="Normal 4 4" xfId="56" xr:uid="{00000000-0005-0000-0000-0000887C0000}"/>
    <cellStyle name="Normal 4 4 10" xfId="8203" xr:uid="{00000000-0005-0000-0000-0000897C0000}"/>
    <cellStyle name="Normal 4 4 10 2" xfId="24499" xr:uid="{00000000-0005-0000-0000-00008A7C0000}"/>
    <cellStyle name="Normal 4 4 11" xfId="16353" xr:uid="{00000000-0005-0000-0000-00008B7C0000}"/>
    <cellStyle name="Normal 4 4 2" xfId="146" xr:uid="{00000000-0005-0000-0000-00008C7C0000}"/>
    <cellStyle name="Normal 4 4 2 2" xfId="490" xr:uid="{00000000-0005-0000-0000-00008D7C0000}"/>
    <cellStyle name="Normal 4 4 2 2 2" xfId="1196" xr:uid="{00000000-0005-0000-0000-00008E7C0000}"/>
    <cellStyle name="Normal 4 4 2 2 2 2" xfId="2606" xr:uid="{00000000-0005-0000-0000-00008F7C0000}"/>
    <cellStyle name="Normal 4 4 2 2 2 2 2" xfId="5087" xr:uid="{00000000-0005-0000-0000-0000907C0000}"/>
    <cellStyle name="Normal 4 4 2 2 2 2 2 2" xfId="13233" xr:uid="{00000000-0005-0000-0000-0000917C0000}"/>
    <cellStyle name="Normal 4 4 2 2 2 2 2 2 2" xfId="29529" xr:uid="{00000000-0005-0000-0000-0000927C0000}"/>
    <cellStyle name="Normal 4 4 2 2 2 2 2 3" xfId="21383" xr:uid="{00000000-0005-0000-0000-0000937C0000}"/>
    <cellStyle name="Normal 4 4 2 2 2 2 3" xfId="7905" xr:uid="{00000000-0005-0000-0000-0000947C0000}"/>
    <cellStyle name="Normal 4 4 2 2 2 2 3 2" xfId="16051" xr:uid="{00000000-0005-0000-0000-0000957C0000}"/>
    <cellStyle name="Normal 4 4 2 2 2 2 3 2 2" xfId="32347" xr:uid="{00000000-0005-0000-0000-0000967C0000}"/>
    <cellStyle name="Normal 4 4 2 2 2 2 3 3" xfId="24201" xr:uid="{00000000-0005-0000-0000-0000977C0000}"/>
    <cellStyle name="Normal 4 4 2 2 2 2 4" xfId="10752" xr:uid="{00000000-0005-0000-0000-0000987C0000}"/>
    <cellStyle name="Normal 4 4 2 2 2 2 4 2" xfId="27048" xr:uid="{00000000-0005-0000-0000-0000997C0000}"/>
    <cellStyle name="Normal 4 4 2 2 2 2 5" xfId="18902" xr:uid="{00000000-0005-0000-0000-00009A7C0000}"/>
    <cellStyle name="Normal 4 4 2 2 2 3" xfId="3869" xr:uid="{00000000-0005-0000-0000-00009B7C0000}"/>
    <cellStyle name="Normal 4 4 2 2 2 3 2" xfId="12015" xr:uid="{00000000-0005-0000-0000-00009C7C0000}"/>
    <cellStyle name="Normal 4 4 2 2 2 3 2 2" xfId="28311" xr:uid="{00000000-0005-0000-0000-00009D7C0000}"/>
    <cellStyle name="Normal 4 4 2 2 2 3 3" xfId="20165" xr:uid="{00000000-0005-0000-0000-00009E7C0000}"/>
    <cellStyle name="Normal 4 4 2 2 2 4" xfId="6495" xr:uid="{00000000-0005-0000-0000-00009F7C0000}"/>
    <cellStyle name="Normal 4 4 2 2 2 4 2" xfId="14641" xr:uid="{00000000-0005-0000-0000-0000A07C0000}"/>
    <cellStyle name="Normal 4 4 2 2 2 4 2 2" xfId="30937" xr:uid="{00000000-0005-0000-0000-0000A17C0000}"/>
    <cellStyle name="Normal 4 4 2 2 2 4 3" xfId="22791" xr:uid="{00000000-0005-0000-0000-0000A27C0000}"/>
    <cellStyle name="Normal 4 4 2 2 2 5" xfId="9342" xr:uid="{00000000-0005-0000-0000-0000A37C0000}"/>
    <cellStyle name="Normal 4 4 2 2 2 5 2" xfId="25638" xr:uid="{00000000-0005-0000-0000-0000A47C0000}"/>
    <cellStyle name="Normal 4 4 2 2 2 6" xfId="17492" xr:uid="{00000000-0005-0000-0000-0000A57C0000}"/>
    <cellStyle name="Normal 4 4 2 2 3" xfId="1901" xr:uid="{00000000-0005-0000-0000-0000A67C0000}"/>
    <cellStyle name="Normal 4 4 2 2 3 2" xfId="4478" xr:uid="{00000000-0005-0000-0000-0000A77C0000}"/>
    <cellStyle name="Normal 4 4 2 2 3 2 2" xfId="12624" xr:uid="{00000000-0005-0000-0000-0000A87C0000}"/>
    <cellStyle name="Normal 4 4 2 2 3 2 2 2" xfId="28920" xr:uid="{00000000-0005-0000-0000-0000A97C0000}"/>
    <cellStyle name="Normal 4 4 2 2 3 2 3" xfId="20774" xr:uid="{00000000-0005-0000-0000-0000AA7C0000}"/>
    <cellStyle name="Normal 4 4 2 2 3 3" xfId="7200" xr:uid="{00000000-0005-0000-0000-0000AB7C0000}"/>
    <cellStyle name="Normal 4 4 2 2 3 3 2" xfId="15346" xr:uid="{00000000-0005-0000-0000-0000AC7C0000}"/>
    <cellStyle name="Normal 4 4 2 2 3 3 2 2" xfId="31642" xr:uid="{00000000-0005-0000-0000-0000AD7C0000}"/>
    <cellStyle name="Normal 4 4 2 2 3 3 3" xfId="23496" xr:uid="{00000000-0005-0000-0000-0000AE7C0000}"/>
    <cellStyle name="Normal 4 4 2 2 3 4" xfId="10047" xr:uid="{00000000-0005-0000-0000-0000AF7C0000}"/>
    <cellStyle name="Normal 4 4 2 2 3 4 2" xfId="26343" xr:uid="{00000000-0005-0000-0000-0000B07C0000}"/>
    <cellStyle name="Normal 4 4 2 2 3 5" xfId="18197" xr:uid="{00000000-0005-0000-0000-0000B17C0000}"/>
    <cellStyle name="Normal 4 4 2 2 4" xfId="3260" xr:uid="{00000000-0005-0000-0000-0000B27C0000}"/>
    <cellStyle name="Normal 4 4 2 2 4 2" xfId="11406" xr:uid="{00000000-0005-0000-0000-0000B37C0000}"/>
    <cellStyle name="Normal 4 4 2 2 4 2 2" xfId="27702" xr:uid="{00000000-0005-0000-0000-0000B47C0000}"/>
    <cellStyle name="Normal 4 4 2 2 4 3" xfId="19556" xr:uid="{00000000-0005-0000-0000-0000B57C0000}"/>
    <cellStyle name="Normal 4 4 2 2 5" xfId="5790" xr:uid="{00000000-0005-0000-0000-0000B67C0000}"/>
    <cellStyle name="Normal 4 4 2 2 5 2" xfId="13936" xr:uid="{00000000-0005-0000-0000-0000B77C0000}"/>
    <cellStyle name="Normal 4 4 2 2 5 2 2" xfId="30232" xr:uid="{00000000-0005-0000-0000-0000B87C0000}"/>
    <cellStyle name="Normal 4 4 2 2 5 3" xfId="22086" xr:uid="{00000000-0005-0000-0000-0000B97C0000}"/>
    <cellStyle name="Normal 4 4 2 2 6" xfId="8637" xr:uid="{00000000-0005-0000-0000-0000BA7C0000}"/>
    <cellStyle name="Normal 4 4 2 2 6 2" xfId="24933" xr:uid="{00000000-0005-0000-0000-0000BB7C0000}"/>
    <cellStyle name="Normal 4 4 2 2 7" xfId="16787" xr:uid="{00000000-0005-0000-0000-0000BC7C0000}"/>
    <cellStyle name="Normal 4 4 2 3" xfId="852" xr:uid="{00000000-0005-0000-0000-0000BD7C0000}"/>
    <cellStyle name="Normal 4 4 2 3 2" xfId="2262" xr:uid="{00000000-0005-0000-0000-0000BE7C0000}"/>
    <cellStyle name="Normal 4 4 2 3 2 2" xfId="4791" xr:uid="{00000000-0005-0000-0000-0000BF7C0000}"/>
    <cellStyle name="Normal 4 4 2 3 2 2 2" xfId="12937" xr:uid="{00000000-0005-0000-0000-0000C07C0000}"/>
    <cellStyle name="Normal 4 4 2 3 2 2 2 2" xfId="29233" xr:uid="{00000000-0005-0000-0000-0000C17C0000}"/>
    <cellStyle name="Normal 4 4 2 3 2 2 3" xfId="21087" xr:uid="{00000000-0005-0000-0000-0000C27C0000}"/>
    <cellStyle name="Normal 4 4 2 3 2 3" xfId="7561" xr:uid="{00000000-0005-0000-0000-0000C37C0000}"/>
    <cellStyle name="Normal 4 4 2 3 2 3 2" xfId="15707" xr:uid="{00000000-0005-0000-0000-0000C47C0000}"/>
    <cellStyle name="Normal 4 4 2 3 2 3 2 2" xfId="32003" xr:uid="{00000000-0005-0000-0000-0000C57C0000}"/>
    <cellStyle name="Normal 4 4 2 3 2 3 3" xfId="23857" xr:uid="{00000000-0005-0000-0000-0000C67C0000}"/>
    <cellStyle name="Normal 4 4 2 3 2 4" xfId="10408" xr:uid="{00000000-0005-0000-0000-0000C77C0000}"/>
    <cellStyle name="Normal 4 4 2 3 2 4 2" xfId="26704" xr:uid="{00000000-0005-0000-0000-0000C87C0000}"/>
    <cellStyle name="Normal 4 4 2 3 2 5" xfId="18558" xr:uid="{00000000-0005-0000-0000-0000C97C0000}"/>
    <cellStyle name="Normal 4 4 2 3 3" xfId="3573" xr:uid="{00000000-0005-0000-0000-0000CA7C0000}"/>
    <cellStyle name="Normal 4 4 2 3 3 2" xfId="11719" xr:uid="{00000000-0005-0000-0000-0000CB7C0000}"/>
    <cellStyle name="Normal 4 4 2 3 3 2 2" xfId="28015" xr:uid="{00000000-0005-0000-0000-0000CC7C0000}"/>
    <cellStyle name="Normal 4 4 2 3 3 3" xfId="19869" xr:uid="{00000000-0005-0000-0000-0000CD7C0000}"/>
    <cellStyle name="Normal 4 4 2 3 4" xfId="6151" xr:uid="{00000000-0005-0000-0000-0000CE7C0000}"/>
    <cellStyle name="Normal 4 4 2 3 4 2" xfId="14297" xr:uid="{00000000-0005-0000-0000-0000CF7C0000}"/>
    <cellStyle name="Normal 4 4 2 3 4 2 2" xfId="30593" xr:uid="{00000000-0005-0000-0000-0000D07C0000}"/>
    <cellStyle name="Normal 4 4 2 3 4 3" xfId="22447" xr:uid="{00000000-0005-0000-0000-0000D17C0000}"/>
    <cellStyle name="Normal 4 4 2 3 5" xfId="8998" xr:uid="{00000000-0005-0000-0000-0000D27C0000}"/>
    <cellStyle name="Normal 4 4 2 3 5 2" xfId="25294" xr:uid="{00000000-0005-0000-0000-0000D37C0000}"/>
    <cellStyle name="Normal 4 4 2 3 6" xfId="17148" xr:uid="{00000000-0005-0000-0000-0000D47C0000}"/>
    <cellStyle name="Normal 4 4 2 4" xfId="1557" xr:uid="{00000000-0005-0000-0000-0000D57C0000}"/>
    <cellStyle name="Normal 4 4 2 4 2" xfId="4182" xr:uid="{00000000-0005-0000-0000-0000D67C0000}"/>
    <cellStyle name="Normal 4 4 2 4 2 2" xfId="12328" xr:uid="{00000000-0005-0000-0000-0000D77C0000}"/>
    <cellStyle name="Normal 4 4 2 4 2 2 2" xfId="28624" xr:uid="{00000000-0005-0000-0000-0000D87C0000}"/>
    <cellStyle name="Normal 4 4 2 4 2 3" xfId="20478" xr:uid="{00000000-0005-0000-0000-0000D97C0000}"/>
    <cellStyle name="Normal 4 4 2 4 3" xfId="6856" xr:uid="{00000000-0005-0000-0000-0000DA7C0000}"/>
    <cellStyle name="Normal 4 4 2 4 3 2" xfId="15002" xr:uid="{00000000-0005-0000-0000-0000DB7C0000}"/>
    <cellStyle name="Normal 4 4 2 4 3 2 2" xfId="31298" xr:uid="{00000000-0005-0000-0000-0000DC7C0000}"/>
    <cellStyle name="Normal 4 4 2 4 3 3" xfId="23152" xr:uid="{00000000-0005-0000-0000-0000DD7C0000}"/>
    <cellStyle name="Normal 4 4 2 4 4" xfId="9703" xr:uid="{00000000-0005-0000-0000-0000DE7C0000}"/>
    <cellStyle name="Normal 4 4 2 4 4 2" xfId="25999" xr:uid="{00000000-0005-0000-0000-0000DF7C0000}"/>
    <cellStyle name="Normal 4 4 2 4 5" xfId="17853" xr:uid="{00000000-0005-0000-0000-0000E07C0000}"/>
    <cellStyle name="Normal 4 4 2 5" xfId="2964" xr:uid="{00000000-0005-0000-0000-0000E17C0000}"/>
    <cellStyle name="Normal 4 4 2 5 2" xfId="11110" xr:uid="{00000000-0005-0000-0000-0000E27C0000}"/>
    <cellStyle name="Normal 4 4 2 5 2 2" xfId="27406" xr:uid="{00000000-0005-0000-0000-0000E37C0000}"/>
    <cellStyle name="Normal 4 4 2 5 3" xfId="19260" xr:uid="{00000000-0005-0000-0000-0000E47C0000}"/>
    <cellStyle name="Normal 4 4 2 6" xfId="5446" xr:uid="{00000000-0005-0000-0000-0000E57C0000}"/>
    <cellStyle name="Normal 4 4 2 6 2" xfId="13592" xr:uid="{00000000-0005-0000-0000-0000E67C0000}"/>
    <cellStyle name="Normal 4 4 2 6 2 2" xfId="29888" xr:uid="{00000000-0005-0000-0000-0000E77C0000}"/>
    <cellStyle name="Normal 4 4 2 6 3" xfId="21742" xr:uid="{00000000-0005-0000-0000-0000E87C0000}"/>
    <cellStyle name="Normal 4 4 2 7" xfId="8293" xr:uid="{00000000-0005-0000-0000-0000E97C0000}"/>
    <cellStyle name="Normal 4 4 2 7 2" xfId="24589" xr:uid="{00000000-0005-0000-0000-0000EA7C0000}"/>
    <cellStyle name="Normal 4 4 2 8" xfId="16443" xr:uid="{00000000-0005-0000-0000-0000EB7C0000}"/>
    <cellStyle name="Normal 4 4 3" xfId="227" xr:uid="{00000000-0005-0000-0000-0000EC7C0000}"/>
    <cellStyle name="Normal 4 4 3 2" xfId="571" xr:uid="{00000000-0005-0000-0000-0000ED7C0000}"/>
    <cellStyle name="Normal 4 4 3 2 2" xfId="1277" xr:uid="{00000000-0005-0000-0000-0000EE7C0000}"/>
    <cellStyle name="Normal 4 4 3 2 2 2" xfId="2687" xr:uid="{00000000-0005-0000-0000-0000EF7C0000}"/>
    <cellStyle name="Normal 4 4 3 2 2 2 2" xfId="5161" xr:uid="{00000000-0005-0000-0000-0000F07C0000}"/>
    <cellStyle name="Normal 4 4 3 2 2 2 2 2" xfId="13307" xr:uid="{00000000-0005-0000-0000-0000F17C0000}"/>
    <cellStyle name="Normal 4 4 3 2 2 2 2 2 2" xfId="29603" xr:uid="{00000000-0005-0000-0000-0000F27C0000}"/>
    <cellStyle name="Normal 4 4 3 2 2 2 2 3" xfId="21457" xr:uid="{00000000-0005-0000-0000-0000F37C0000}"/>
    <cellStyle name="Normal 4 4 3 2 2 2 3" xfId="7986" xr:uid="{00000000-0005-0000-0000-0000F47C0000}"/>
    <cellStyle name="Normal 4 4 3 2 2 2 3 2" xfId="16132" xr:uid="{00000000-0005-0000-0000-0000F57C0000}"/>
    <cellStyle name="Normal 4 4 3 2 2 2 3 2 2" xfId="32428" xr:uid="{00000000-0005-0000-0000-0000F67C0000}"/>
    <cellStyle name="Normal 4 4 3 2 2 2 3 3" xfId="24282" xr:uid="{00000000-0005-0000-0000-0000F77C0000}"/>
    <cellStyle name="Normal 4 4 3 2 2 2 4" xfId="10833" xr:uid="{00000000-0005-0000-0000-0000F87C0000}"/>
    <cellStyle name="Normal 4 4 3 2 2 2 4 2" xfId="27129" xr:uid="{00000000-0005-0000-0000-0000F97C0000}"/>
    <cellStyle name="Normal 4 4 3 2 2 2 5" xfId="18983" xr:uid="{00000000-0005-0000-0000-0000FA7C0000}"/>
    <cellStyle name="Normal 4 4 3 2 2 3" xfId="3943" xr:uid="{00000000-0005-0000-0000-0000FB7C0000}"/>
    <cellStyle name="Normal 4 4 3 2 2 3 2" xfId="12089" xr:uid="{00000000-0005-0000-0000-0000FC7C0000}"/>
    <cellStyle name="Normal 4 4 3 2 2 3 2 2" xfId="28385" xr:uid="{00000000-0005-0000-0000-0000FD7C0000}"/>
    <cellStyle name="Normal 4 4 3 2 2 3 3" xfId="20239" xr:uid="{00000000-0005-0000-0000-0000FE7C0000}"/>
    <cellStyle name="Normal 4 4 3 2 2 4" xfId="6576" xr:uid="{00000000-0005-0000-0000-0000FF7C0000}"/>
    <cellStyle name="Normal 4 4 3 2 2 4 2" xfId="14722" xr:uid="{00000000-0005-0000-0000-0000007D0000}"/>
    <cellStyle name="Normal 4 4 3 2 2 4 2 2" xfId="31018" xr:uid="{00000000-0005-0000-0000-0000017D0000}"/>
    <cellStyle name="Normal 4 4 3 2 2 4 3" xfId="22872" xr:uid="{00000000-0005-0000-0000-0000027D0000}"/>
    <cellStyle name="Normal 4 4 3 2 2 5" xfId="9423" xr:uid="{00000000-0005-0000-0000-0000037D0000}"/>
    <cellStyle name="Normal 4 4 3 2 2 5 2" xfId="25719" xr:uid="{00000000-0005-0000-0000-0000047D0000}"/>
    <cellStyle name="Normal 4 4 3 2 2 6" xfId="17573" xr:uid="{00000000-0005-0000-0000-0000057D0000}"/>
    <cellStyle name="Normal 4 4 3 2 3" xfId="1982" xr:uid="{00000000-0005-0000-0000-0000067D0000}"/>
    <cellStyle name="Normal 4 4 3 2 3 2" xfId="4552" xr:uid="{00000000-0005-0000-0000-0000077D0000}"/>
    <cellStyle name="Normal 4 4 3 2 3 2 2" xfId="12698" xr:uid="{00000000-0005-0000-0000-0000087D0000}"/>
    <cellStyle name="Normal 4 4 3 2 3 2 2 2" xfId="28994" xr:uid="{00000000-0005-0000-0000-0000097D0000}"/>
    <cellStyle name="Normal 4 4 3 2 3 2 3" xfId="20848" xr:uid="{00000000-0005-0000-0000-00000A7D0000}"/>
    <cellStyle name="Normal 4 4 3 2 3 3" xfId="7281" xr:uid="{00000000-0005-0000-0000-00000B7D0000}"/>
    <cellStyle name="Normal 4 4 3 2 3 3 2" xfId="15427" xr:uid="{00000000-0005-0000-0000-00000C7D0000}"/>
    <cellStyle name="Normal 4 4 3 2 3 3 2 2" xfId="31723" xr:uid="{00000000-0005-0000-0000-00000D7D0000}"/>
    <cellStyle name="Normal 4 4 3 2 3 3 3" xfId="23577" xr:uid="{00000000-0005-0000-0000-00000E7D0000}"/>
    <cellStyle name="Normal 4 4 3 2 3 4" xfId="10128" xr:uid="{00000000-0005-0000-0000-00000F7D0000}"/>
    <cellStyle name="Normal 4 4 3 2 3 4 2" xfId="26424" xr:uid="{00000000-0005-0000-0000-0000107D0000}"/>
    <cellStyle name="Normal 4 4 3 2 3 5" xfId="18278" xr:uid="{00000000-0005-0000-0000-0000117D0000}"/>
    <cellStyle name="Normal 4 4 3 2 4" xfId="3334" xr:uid="{00000000-0005-0000-0000-0000127D0000}"/>
    <cellStyle name="Normal 4 4 3 2 4 2" xfId="11480" xr:uid="{00000000-0005-0000-0000-0000137D0000}"/>
    <cellStyle name="Normal 4 4 3 2 4 2 2" xfId="27776" xr:uid="{00000000-0005-0000-0000-0000147D0000}"/>
    <cellStyle name="Normal 4 4 3 2 4 3" xfId="19630" xr:uid="{00000000-0005-0000-0000-0000157D0000}"/>
    <cellStyle name="Normal 4 4 3 2 5" xfId="5871" xr:uid="{00000000-0005-0000-0000-0000167D0000}"/>
    <cellStyle name="Normal 4 4 3 2 5 2" xfId="14017" xr:uid="{00000000-0005-0000-0000-0000177D0000}"/>
    <cellStyle name="Normal 4 4 3 2 5 2 2" xfId="30313" xr:uid="{00000000-0005-0000-0000-0000187D0000}"/>
    <cellStyle name="Normal 4 4 3 2 5 3" xfId="22167" xr:uid="{00000000-0005-0000-0000-0000197D0000}"/>
    <cellStyle name="Normal 4 4 3 2 6" xfId="8718" xr:uid="{00000000-0005-0000-0000-00001A7D0000}"/>
    <cellStyle name="Normal 4 4 3 2 6 2" xfId="25014" xr:uid="{00000000-0005-0000-0000-00001B7D0000}"/>
    <cellStyle name="Normal 4 4 3 2 7" xfId="16868" xr:uid="{00000000-0005-0000-0000-00001C7D0000}"/>
    <cellStyle name="Normal 4 4 3 3" xfId="933" xr:uid="{00000000-0005-0000-0000-00001D7D0000}"/>
    <cellStyle name="Normal 4 4 3 3 2" xfId="2343" xr:uid="{00000000-0005-0000-0000-00001E7D0000}"/>
    <cellStyle name="Normal 4 4 3 3 2 2" xfId="4865" xr:uid="{00000000-0005-0000-0000-00001F7D0000}"/>
    <cellStyle name="Normal 4 4 3 3 2 2 2" xfId="13011" xr:uid="{00000000-0005-0000-0000-0000207D0000}"/>
    <cellStyle name="Normal 4 4 3 3 2 2 2 2" xfId="29307" xr:uid="{00000000-0005-0000-0000-0000217D0000}"/>
    <cellStyle name="Normal 4 4 3 3 2 2 3" xfId="21161" xr:uid="{00000000-0005-0000-0000-0000227D0000}"/>
    <cellStyle name="Normal 4 4 3 3 2 3" xfId="7642" xr:uid="{00000000-0005-0000-0000-0000237D0000}"/>
    <cellStyle name="Normal 4 4 3 3 2 3 2" xfId="15788" xr:uid="{00000000-0005-0000-0000-0000247D0000}"/>
    <cellStyle name="Normal 4 4 3 3 2 3 2 2" xfId="32084" xr:uid="{00000000-0005-0000-0000-0000257D0000}"/>
    <cellStyle name="Normal 4 4 3 3 2 3 3" xfId="23938" xr:uid="{00000000-0005-0000-0000-0000267D0000}"/>
    <cellStyle name="Normal 4 4 3 3 2 4" xfId="10489" xr:uid="{00000000-0005-0000-0000-0000277D0000}"/>
    <cellStyle name="Normal 4 4 3 3 2 4 2" xfId="26785" xr:uid="{00000000-0005-0000-0000-0000287D0000}"/>
    <cellStyle name="Normal 4 4 3 3 2 5" xfId="18639" xr:uid="{00000000-0005-0000-0000-0000297D0000}"/>
    <cellStyle name="Normal 4 4 3 3 3" xfId="3647" xr:uid="{00000000-0005-0000-0000-00002A7D0000}"/>
    <cellStyle name="Normal 4 4 3 3 3 2" xfId="11793" xr:uid="{00000000-0005-0000-0000-00002B7D0000}"/>
    <cellStyle name="Normal 4 4 3 3 3 2 2" xfId="28089" xr:uid="{00000000-0005-0000-0000-00002C7D0000}"/>
    <cellStyle name="Normal 4 4 3 3 3 3" xfId="19943" xr:uid="{00000000-0005-0000-0000-00002D7D0000}"/>
    <cellStyle name="Normal 4 4 3 3 4" xfId="6232" xr:uid="{00000000-0005-0000-0000-00002E7D0000}"/>
    <cellStyle name="Normal 4 4 3 3 4 2" xfId="14378" xr:uid="{00000000-0005-0000-0000-00002F7D0000}"/>
    <cellStyle name="Normal 4 4 3 3 4 2 2" xfId="30674" xr:uid="{00000000-0005-0000-0000-0000307D0000}"/>
    <cellStyle name="Normal 4 4 3 3 4 3" xfId="22528" xr:uid="{00000000-0005-0000-0000-0000317D0000}"/>
    <cellStyle name="Normal 4 4 3 3 5" xfId="9079" xr:uid="{00000000-0005-0000-0000-0000327D0000}"/>
    <cellStyle name="Normal 4 4 3 3 5 2" xfId="25375" xr:uid="{00000000-0005-0000-0000-0000337D0000}"/>
    <cellStyle name="Normal 4 4 3 3 6" xfId="17229" xr:uid="{00000000-0005-0000-0000-0000347D0000}"/>
    <cellStyle name="Normal 4 4 3 4" xfId="1638" xr:uid="{00000000-0005-0000-0000-0000357D0000}"/>
    <cellStyle name="Normal 4 4 3 4 2" xfId="4256" xr:uid="{00000000-0005-0000-0000-0000367D0000}"/>
    <cellStyle name="Normal 4 4 3 4 2 2" xfId="12402" xr:uid="{00000000-0005-0000-0000-0000377D0000}"/>
    <cellStyle name="Normal 4 4 3 4 2 2 2" xfId="28698" xr:uid="{00000000-0005-0000-0000-0000387D0000}"/>
    <cellStyle name="Normal 4 4 3 4 2 3" xfId="20552" xr:uid="{00000000-0005-0000-0000-0000397D0000}"/>
    <cellStyle name="Normal 4 4 3 4 3" xfId="6937" xr:uid="{00000000-0005-0000-0000-00003A7D0000}"/>
    <cellStyle name="Normal 4 4 3 4 3 2" xfId="15083" xr:uid="{00000000-0005-0000-0000-00003B7D0000}"/>
    <cellStyle name="Normal 4 4 3 4 3 2 2" xfId="31379" xr:uid="{00000000-0005-0000-0000-00003C7D0000}"/>
    <cellStyle name="Normal 4 4 3 4 3 3" xfId="23233" xr:uid="{00000000-0005-0000-0000-00003D7D0000}"/>
    <cellStyle name="Normal 4 4 3 4 4" xfId="9784" xr:uid="{00000000-0005-0000-0000-00003E7D0000}"/>
    <cellStyle name="Normal 4 4 3 4 4 2" xfId="26080" xr:uid="{00000000-0005-0000-0000-00003F7D0000}"/>
    <cellStyle name="Normal 4 4 3 4 5" xfId="17934" xr:uid="{00000000-0005-0000-0000-0000407D0000}"/>
    <cellStyle name="Normal 4 4 3 5" xfId="3038" xr:uid="{00000000-0005-0000-0000-0000417D0000}"/>
    <cellStyle name="Normal 4 4 3 5 2" xfId="11184" xr:uid="{00000000-0005-0000-0000-0000427D0000}"/>
    <cellStyle name="Normal 4 4 3 5 2 2" xfId="27480" xr:uid="{00000000-0005-0000-0000-0000437D0000}"/>
    <cellStyle name="Normal 4 4 3 5 3" xfId="19334" xr:uid="{00000000-0005-0000-0000-0000447D0000}"/>
    <cellStyle name="Normal 4 4 3 6" xfId="5527" xr:uid="{00000000-0005-0000-0000-0000457D0000}"/>
    <cellStyle name="Normal 4 4 3 6 2" xfId="13673" xr:uid="{00000000-0005-0000-0000-0000467D0000}"/>
    <cellStyle name="Normal 4 4 3 6 2 2" xfId="29969" xr:uid="{00000000-0005-0000-0000-0000477D0000}"/>
    <cellStyle name="Normal 4 4 3 6 3" xfId="21823" xr:uid="{00000000-0005-0000-0000-0000487D0000}"/>
    <cellStyle name="Normal 4 4 3 7" xfId="8374" xr:uid="{00000000-0005-0000-0000-0000497D0000}"/>
    <cellStyle name="Normal 4 4 3 7 2" xfId="24670" xr:uid="{00000000-0005-0000-0000-00004A7D0000}"/>
    <cellStyle name="Normal 4 4 3 8" xfId="16524" xr:uid="{00000000-0005-0000-0000-00004B7D0000}"/>
    <cellStyle name="Normal 4 4 4" xfId="310" xr:uid="{00000000-0005-0000-0000-00004C7D0000}"/>
    <cellStyle name="Normal 4 4 4 2" xfId="654" xr:uid="{00000000-0005-0000-0000-00004D7D0000}"/>
    <cellStyle name="Normal 4 4 4 2 2" xfId="1360" xr:uid="{00000000-0005-0000-0000-00004E7D0000}"/>
    <cellStyle name="Normal 4 4 4 2 2 2" xfId="2770" xr:uid="{00000000-0005-0000-0000-00004F7D0000}"/>
    <cellStyle name="Normal 4 4 4 2 2 2 2" xfId="5235" xr:uid="{00000000-0005-0000-0000-0000507D0000}"/>
    <cellStyle name="Normal 4 4 4 2 2 2 2 2" xfId="13381" xr:uid="{00000000-0005-0000-0000-0000517D0000}"/>
    <cellStyle name="Normal 4 4 4 2 2 2 2 2 2" xfId="29677" xr:uid="{00000000-0005-0000-0000-0000527D0000}"/>
    <cellStyle name="Normal 4 4 4 2 2 2 2 3" xfId="21531" xr:uid="{00000000-0005-0000-0000-0000537D0000}"/>
    <cellStyle name="Normal 4 4 4 2 2 2 3" xfId="8069" xr:uid="{00000000-0005-0000-0000-0000547D0000}"/>
    <cellStyle name="Normal 4 4 4 2 2 2 3 2" xfId="16215" xr:uid="{00000000-0005-0000-0000-0000557D0000}"/>
    <cellStyle name="Normal 4 4 4 2 2 2 3 2 2" xfId="32511" xr:uid="{00000000-0005-0000-0000-0000567D0000}"/>
    <cellStyle name="Normal 4 4 4 2 2 2 3 3" xfId="24365" xr:uid="{00000000-0005-0000-0000-0000577D0000}"/>
    <cellStyle name="Normal 4 4 4 2 2 2 4" xfId="10916" xr:uid="{00000000-0005-0000-0000-0000587D0000}"/>
    <cellStyle name="Normal 4 4 4 2 2 2 4 2" xfId="27212" xr:uid="{00000000-0005-0000-0000-0000597D0000}"/>
    <cellStyle name="Normal 4 4 4 2 2 2 5" xfId="19066" xr:uid="{00000000-0005-0000-0000-00005A7D0000}"/>
    <cellStyle name="Normal 4 4 4 2 2 3" xfId="4017" xr:uid="{00000000-0005-0000-0000-00005B7D0000}"/>
    <cellStyle name="Normal 4 4 4 2 2 3 2" xfId="12163" xr:uid="{00000000-0005-0000-0000-00005C7D0000}"/>
    <cellStyle name="Normal 4 4 4 2 2 3 2 2" xfId="28459" xr:uid="{00000000-0005-0000-0000-00005D7D0000}"/>
    <cellStyle name="Normal 4 4 4 2 2 3 3" xfId="20313" xr:uid="{00000000-0005-0000-0000-00005E7D0000}"/>
    <cellStyle name="Normal 4 4 4 2 2 4" xfId="6659" xr:uid="{00000000-0005-0000-0000-00005F7D0000}"/>
    <cellStyle name="Normal 4 4 4 2 2 4 2" xfId="14805" xr:uid="{00000000-0005-0000-0000-0000607D0000}"/>
    <cellStyle name="Normal 4 4 4 2 2 4 2 2" xfId="31101" xr:uid="{00000000-0005-0000-0000-0000617D0000}"/>
    <cellStyle name="Normal 4 4 4 2 2 4 3" xfId="22955" xr:uid="{00000000-0005-0000-0000-0000627D0000}"/>
    <cellStyle name="Normal 4 4 4 2 2 5" xfId="9506" xr:uid="{00000000-0005-0000-0000-0000637D0000}"/>
    <cellStyle name="Normal 4 4 4 2 2 5 2" xfId="25802" xr:uid="{00000000-0005-0000-0000-0000647D0000}"/>
    <cellStyle name="Normal 4 4 4 2 2 6" xfId="17656" xr:uid="{00000000-0005-0000-0000-0000657D0000}"/>
    <cellStyle name="Normal 4 4 4 2 3" xfId="2065" xr:uid="{00000000-0005-0000-0000-0000667D0000}"/>
    <cellStyle name="Normal 4 4 4 2 3 2" xfId="4626" xr:uid="{00000000-0005-0000-0000-0000677D0000}"/>
    <cellStyle name="Normal 4 4 4 2 3 2 2" xfId="12772" xr:uid="{00000000-0005-0000-0000-0000687D0000}"/>
    <cellStyle name="Normal 4 4 4 2 3 2 2 2" xfId="29068" xr:uid="{00000000-0005-0000-0000-0000697D0000}"/>
    <cellStyle name="Normal 4 4 4 2 3 2 3" xfId="20922" xr:uid="{00000000-0005-0000-0000-00006A7D0000}"/>
    <cellStyle name="Normal 4 4 4 2 3 3" xfId="7364" xr:uid="{00000000-0005-0000-0000-00006B7D0000}"/>
    <cellStyle name="Normal 4 4 4 2 3 3 2" xfId="15510" xr:uid="{00000000-0005-0000-0000-00006C7D0000}"/>
    <cellStyle name="Normal 4 4 4 2 3 3 2 2" xfId="31806" xr:uid="{00000000-0005-0000-0000-00006D7D0000}"/>
    <cellStyle name="Normal 4 4 4 2 3 3 3" xfId="23660" xr:uid="{00000000-0005-0000-0000-00006E7D0000}"/>
    <cellStyle name="Normal 4 4 4 2 3 4" xfId="10211" xr:uid="{00000000-0005-0000-0000-00006F7D0000}"/>
    <cellStyle name="Normal 4 4 4 2 3 4 2" xfId="26507" xr:uid="{00000000-0005-0000-0000-0000707D0000}"/>
    <cellStyle name="Normal 4 4 4 2 3 5" xfId="18361" xr:uid="{00000000-0005-0000-0000-0000717D0000}"/>
    <cellStyle name="Normal 4 4 4 2 4" xfId="3408" xr:uid="{00000000-0005-0000-0000-0000727D0000}"/>
    <cellStyle name="Normal 4 4 4 2 4 2" xfId="11554" xr:uid="{00000000-0005-0000-0000-0000737D0000}"/>
    <cellStyle name="Normal 4 4 4 2 4 2 2" xfId="27850" xr:uid="{00000000-0005-0000-0000-0000747D0000}"/>
    <cellStyle name="Normal 4 4 4 2 4 3" xfId="19704" xr:uid="{00000000-0005-0000-0000-0000757D0000}"/>
    <cellStyle name="Normal 4 4 4 2 5" xfId="5954" xr:uid="{00000000-0005-0000-0000-0000767D0000}"/>
    <cellStyle name="Normal 4 4 4 2 5 2" xfId="14100" xr:uid="{00000000-0005-0000-0000-0000777D0000}"/>
    <cellStyle name="Normal 4 4 4 2 5 2 2" xfId="30396" xr:uid="{00000000-0005-0000-0000-0000787D0000}"/>
    <cellStyle name="Normal 4 4 4 2 5 3" xfId="22250" xr:uid="{00000000-0005-0000-0000-0000797D0000}"/>
    <cellStyle name="Normal 4 4 4 2 6" xfId="8801" xr:uid="{00000000-0005-0000-0000-00007A7D0000}"/>
    <cellStyle name="Normal 4 4 4 2 6 2" xfId="25097" xr:uid="{00000000-0005-0000-0000-00007B7D0000}"/>
    <cellStyle name="Normal 4 4 4 2 7" xfId="16951" xr:uid="{00000000-0005-0000-0000-00007C7D0000}"/>
    <cellStyle name="Normal 4 4 4 3" xfId="1016" xr:uid="{00000000-0005-0000-0000-00007D7D0000}"/>
    <cellStyle name="Normal 4 4 4 3 2" xfId="2426" xr:uid="{00000000-0005-0000-0000-00007E7D0000}"/>
    <cellStyle name="Normal 4 4 4 3 2 2" xfId="4939" xr:uid="{00000000-0005-0000-0000-00007F7D0000}"/>
    <cellStyle name="Normal 4 4 4 3 2 2 2" xfId="13085" xr:uid="{00000000-0005-0000-0000-0000807D0000}"/>
    <cellStyle name="Normal 4 4 4 3 2 2 2 2" xfId="29381" xr:uid="{00000000-0005-0000-0000-0000817D0000}"/>
    <cellStyle name="Normal 4 4 4 3 2 2 3" xfId="21235" xr:uid="{00000000-0005-0000-0000-0000827D0000}"/>
    <cellStyle name="Normal 4 4 4 3 2 3" xfId="7725" xr:uid="{00000000-0005-0000-0000-0000837D0000}"/>
    <cellStyle name="Normal 4 4 4 3 2 3 2" xfId="15871" xr:uid="{00000000-0005-0000-0000-0000847D0000}"/>
    <cellStyle name="Normal 4 4 4 3 2 3 2 2" xfId="32167" xr:uid="{00000000-0005-0000-0000-0000857D0000}"/>
    <cellStyle name="Normal 4 4 4 3 2 3 3" xfId="24021" xr:uid="{00000000-0005-0000-0000-0000867D0000}"/>
    <cellStyle name="Normal 4 4 4 3 2 4" xfId="10572" xr:uid="{00000000-0005-0000-0000-0000877D0000}"/>
    <cellStyle name="Normal 4 4 4 3 2 4 2" xfId="26868" xr:uid="{00000000-0005-0000-0000-0000887D0000}"/>
    <cellStyle name="Normal 4 4 4 3 2 5" xfId="18722" xr:uid="{00000000-0005-0000-0000-0000897D0000}"/>
    <cellStyle name="Normal 4 4 4 3 3" xfId="3721" xr:uid="{00000000-0005-0000-0000-00008A7D0000}"/>
    <cellStyle name="Normal 4 4 4 3 3 2" xfId="11867" xr:uid="{00000000-0005-0000-0000-00008B7D0000}"/>
    <cellStyle name="Normal 4 4 4 3 3 2 2" xfId="28163" xr:uid="{00000000-0005-0000-0000-00008C7D0000}"/>
    <cellStyle name="Normal 4 4 4 3 3 3" xfId="20017" xr:uid="{00000000-0005-0000-0000-00008D7D0000}"/>
    <cellStyle name="Normal 4 4 4 3 4" xfId="6315" xr:uid="{00000000-0005-0000-0000-00008E7D0000}"/>
    <cellStyle name="Normal 4 4 4 3 4 2" xfId="14461" xr:uid="{00000000-0005-0000-0000-00008F7D0000}"/>
    <cellStyle name="Normal 4 4 4 3 4 2 2" xfId="30757" xr:uid="{00000000-0005-0000-0000-0000907D0000}"/>
    <cellStyle name="Normal 4 4 4 3 4 3" xfId="22611" xr:uid="{00000000-0005-0000-0000-0000917D0000}"/>
    <cellStyle name="Normal 4 4 4 3 5" xfId="9162" xr:uid="{00000000-0005-0000-0000-0000927D0000}"/>
    <cellStyle name="Normal 4 4 4 3 5 2" xfId="25458" xr:uid="{00000000-0005-0000-0000-0000937D0000}"/>
    <cellStyle name="Normal 4 4 4 3 6" xfId="17312" xr:uid="{00000000-0005-0000-0000-0000947D0000}"/>
    <cellStyle name="Normal 4 4 4 4" xfId="1721" xr:uid="{00000000-0005-0000-0000-0000957D0000}"/>
    <cellStyle name="Normal 4 4 4 4 2" xfId="4330" xr:uid="{00000000-0005-0000-0000-0000967D0000}"/>
    <cellStyle name="Normal 4 4 4 4 2 2" xfId="12476" xr:uid="{00000000-0005-0000-0000-0000977D0000}"/>
    <cellStyle name="Normal 4 4 4 4 2 2 2" xfId="28772" xr:uid="{00000000-0005-0000-0000-0000987D0000}"/>
    <cellStyle name="Normal 4 4 4 4 2 3" xfId="20626" xr:uid="{00000000-0005-0000-0000-0000997D0000}"/>
    <cellStyle name="Normal 4 4 4 4 3" xfId="7020" xr:uid="{00000000-0005-0000-0000-00009A7D0000}"/>
    <cellStyle name="Normal 4 4 4 4 3 2" xfId="15166" xr:uid="{00000000-0005-0000-0000-00009B7D0000}"/>
    <cellStyle name="Normal 4 4 4 4 3 2 2" xfId="31462" xr:uid="{00000000-0005-0000-0000-00009C7D0000}"/>
    <cellStyle name="Normal 4 4 4 4 3 3" xfId="23316" xr:uid="{00000000-0005-0000-0000-00009D7D0000}"/>
    <cellStyle name="Normal 4 4 4 4 4" xfId="9867" xr:uid="{00000000-0005-0000-0000-00009E7D0000}"/>
    <cellStyle name="Normal 4 4 4 4 4 2" xfId="26163" xr:uid="{00000000-0005-0000-0000-00009F7D0000}"/>
    <cellStyle name="Normal 4 4 4 4 5" xfId="18017" xr:uid="{00000000-0005-0000-0000-0000A07D0000}"/>
    <cellStyle name="Normal 4 4 4 5" xfId="3112" xr:uid="{00000000-0005-0000-0000-0000A17D0000}"/>
    <cellStyle name="Normal 4 4 4 5 2" xfId="11258" xr:uid="{00000000-0005-0000-0000-0000A27D0000}"/>
    <cellStyle name="Normal 4 4 4 5 2 2" xfId="27554" xr:uid="{00000000-0005-0000-0000-0000A37D0000}"/>
    <cellStyle name="Normal 4 4 4 5 3" xfId="19408" xr:uid="{00000000-0005-0000-0000-0000A47D0000}"/>
    <cellStyle name="Normal 4 4 4 6" xfId="5610" xr:uid="{00000000-0005-0000-0000-0000A57D0000}"/>
    <cellStyle name="Normal 4 4 4 6 2" xfId="13756" xr:uid="{00000000-0005-0000-0000-0000A67D0000}"/>
    <cellStyle name="Normal 4 4 4 6 2 2" xfId="30052" xr:uid="{00000000-0005-0000-0000-0000A77D0000}"/>
    <cellStyle name="Normal 4 4 4 6 3" xfId="21906" xr:uid="{00000000-0005-0000-0000-0000A87D0000}"/>
    <cellStyle name="Normal 4 4 4 7" xfId="8457" xr:uid="{00000000-0005-0000-0000-0000A97D0000}"/>
    <cellStyle name="Normal 4 4 4 7 2" xfId="24753" xr:uid="{00000000-0005-0000-0000-0000AA7D0000}"/>
    <cellStyle name="Normal 4 4 4 8" xfId="16607" xr:uid="{00000000-0005-0000-0000-0000AB7D0000}"/>
    <cellStyle name="Normal 4 4 5" xfId="400" xr:uid="{00000000-0005-0000-0000-0000AC7D0000}"/>
    <cellStyle name="Normal 4 4 5 2" xfId="1106" xr:uid="{00000000-0005-0000-0000-0000AD7D0000}"/>
    <cellStyle name="Normal 4 4 5 2 2" xfId="2516" xr:uid="{00000000-0005-0000-0000-0000AE7D0000}"/>
    <cellStyle name="Normal 4 4 5 2 2 2" xfId="5013" xr:uid="{00000000-0005-0000-0000-0000AF7D0000}"/>
    <cellStyle name="Normal 4 4 5 2 2 2 2" xfId="13159" xr:uid="{00000000-0005-0000-0000-0000B07D0000}"/>
    <cellStyle name="Normal 4 4 5 2 2 2 2 2" xfId="29455" xr:uid="{00000000-0005-0000-0000-0000B17D0000}"/>
    <cellStyle name="Normal 4 4 5 2 2 2 3" xfId="21309" xr:uid="{00000000-0005-0000-0000-0000B27D0000}"/>
    <cellStyle name="Normal 4 4 5 2 2 3" xfId="7815" xr:uid="{00000000-0005-0000-0000-0000B37D0000}"/>
    <cellStyle name="Normal 4 4 5 2 2 3 2" xfId="15961" xr:uid="{00000000-0005-0000-0000-0000B47D0000}"/>
    <cellStyle name="Normal 4 4 5 2 2 3 2 2" xfId="32257" xr:uid="{00000000-0005-0000-0000-0000B57D0000}"/>
    <cellStyle name="Normal 4 4 5 2 2 3 3" xfId="24111" xr:uid="{00000000-0005-0000-0000-0000B67D0000}"/>
    <cellStyle name="Normal 4 4 5 2 2 4" xfId="10662" xr:uid="{00000000-0005-0000-0000-0000B77D0000}"/>
    <cellStyle name="Normal 4 4 5 2 2 4 2" xfId="26958" xr:uid="{00000000-0005-0000-0000-0000B87D0000}"/>
    <cellStyle name="Normal 4 4 5 2 2 5" xfId="18812" xr:uid="{00000000-0005-0000-0000-0000B97D0000}"/>
    <cellStyle name="Normal 4 4 5 2 3" xfId="3795" xr:uid="{00000000-0005-0000-0000-0000BA7D0000}"/>
    <cellStyle name="Normal 4 4 5 2 3 2" xfId="11941" xr:uid="{00000000-0005-0000-0000-0000BB7D0000}"/>
    <cellStyle name="Normal 4 4 5 2 3 2 2" xfId="28237" xr:uid="{00000000-0005-0000-0000-0000BC7D0000}"/>
    <cellStyle name="Normal 4 4 5 2 3 3" xfId="20091" xr:uid="{00000000-0005-0000-0000-0000BD7D0000}"/>
    <cellStyle name="Normal 4 4 5 2 4" xfId="6405" xr:uid="{00000000-0005-0000-0000-0000BE7D0000}"/>
    <cellStyle name="Normal 4 4 5 2 4 2" xfId="14551" xr:uid="{00000000-0005-0000-0000-0000BF7D0000}"/>
    <cellStyle name="Normal 4 4 5 2 4 2 2" xfId="30847" xr:uid="{00000000-0005-0000-0000-0000C07D0000}"/>
    <cellStyle name="Normal 4 4 5 2 4 3" xfId="22701" xr:uid="{00000000-0005-0000-0000-0000C17D0000}"/>
    <cellStyle name="Normal 4 4 5 2 5" xfId="9252" xr:uid="{00000000-0005-0000-0000-0000C27D0000}"/>
    <cellStyle name="Normal 4 4 5 2 5 2" xfId="25548" xr:uid="{00000000-0005-0000-0000-0000C37D0000}"/>
    <cellStyle name="Normal 4 4 5 2 6" xfId="17402" xr:uid="{00000000-0005-0000-0000-0000C47D0000}"/>
    <cellStyle name="Normal 4 4 5 3" xfId="1811" xr:uid="{00000000-0005-0000-0000-0000C57D0000}"/>
    <cellStyle name="Normal 4 4 5 3 2" xfId="4404" xr:uid="{00000000-0005-0000-0000-0000C67D0000}"/>
    <cellStyle name="Normal 4 4 5 3 2 2" xfId="12550" xr:uid="{00000000-0005-0000-0000-0000C77D0000}"/>
    <cellStyle name="Normal 4 4 5 3 2 2 2" xfId="28846" xr:uid="{00000000-0005-0000-0000-0000C87D0000}"/>
    <cellStyle name="Normal 4 4 5 3 2 3" xfId="20700" xr:uid="{00000000-0005-0000-0000-0000C97D0000}"/>
    <cellStyle name="Normal 4 4 5 3 3" xfId="7110" xr:uid="{00000000-0005-0000-0000-0000CA7D0000}"/>
    <cellStyle name="Normal 4 4 5 3 3 2" xfId="15256" xr:uid="{00000000-0005-0000-0000-0000CB7D0000}"/>
    <cellStyle name="Normal 4 4 5 3 3 2 2" xfId="31552" xr:uid="{00000000-0005-0000-0000-0000CC7D0000}"/>
    <cellStyle name="Normal 4 4 5 3 3 3" xfId="23406" xr:uid="{00000000-0005-0000-0000-0000CD7D0000}"/>
    <cellStyle name="Normal 4 4 5 3 4" xfId="9957" xr:uid="{00000000-0005-0000-0000-0000CE7D0000}"/>
    <cellStyle name="Normal 4 4 5 3 4 2" xfId="26253" xr:uid="{00000000-0005-0000-0000-0000CF7D0000}"/>
    <cellStyle name="Normal 4 4 5 3 5" xfId="18107" xr:uid="{00000000-0005-0000-0000-0000D07D0000}"/>
    <cellStyle name="Normal 4 4 5 4" xfId="3186" xr:uid="{00000000-0005-0000-0000-0000D17D0000}"/>
    <cellStyle name="Normal 4 4 5 4 2" xfId="11332" xr:uid="{00000000-0005-0000-0000-0000D27D0000}"/>
    <cellStyle name="Normal 4 4 5 4 2 2" xfId="27628" xr:uid="{00000000-0005-0000-0000-0000D37D0000}"/>
    <cellStyle name="Normal 4 4 5 4 3" xfId="19482" xr:uid="{00000000-0005-0000-0000-0000D47D0000}"/>
    <cellStyle name="Normal 4 4 5 5" xfId="5700" xr:uid="{00000000-0005-0000-0000-0000D57D0000}"/>
    <cellStyle name="Normal 4 4 5 5 2" xfId="13846" xr:uid="{00000000-0005-0000-0000-0000D67D0000}"/>
    <cellStyle name="Normal 4 4 5 5 2 2" xfId="30142" xr:uid="{00000000-0005-0000-0000-0000D77D0000}"/>
    <cellStyle name="Normal 4 4 5 5 3" xfId="21996" xr:uid="{00000000-0005-0000-0000-0000D87D0000}"/>
    <cellStyle name="Normal 4 4 5 6" xfId="8547" xr:uid="{00000000-0005-0000-0000-0000D97D0000}"/>
    <cellStyle name="Normal 4 4 5 6 2" xfId="24843" xr:uid="{00000000-0005-0000-0000-0000DA7D0000}"/>
    <cellStyle name="Normal 4 4 5 7" xfId="16697" xr:uid="{00000000-0005-0000-0000-0000DB7D0000}"/>
    <cellStyle name="Normal 4 4 6" xfId="762" xr:uid="{00000000-0005-0000-0000-0000DC7D0000}"/>
    <cellStyle name="Normal 4 4 6 2" xfId="2172" xr:uid="{00000000-0005-0000-0000-0000DD7D0000}"/>
    <cellStyle name="Normal 4 4 6 2 2" xfId="4717" xr:uid="{00000000-0005-0000-0000-0000DE7D0000}"/>
    <cellStyle name="Normal 4 4 6 2 2 2" xfId="12863" xr:uid="{00000000-0005-0000-0000-0000DF7D0000}"/>
    <cellStyle name="Normal 4 4 6 2 2 2 2" xfId="29159" xr:uid="{00000000-0005-0000-0000-0000E07D0000}"/>
    <cellStyle name="Normal 4 4 6 2 2 3" xfId="21013" xr:uid="{00000000-0005-0000-0000-0000E17D0000}"/>
    <cellStyle name="Normal 4 4 6 2 3" xfId="7471" xr:uid="{00000000-0005-0000-0000-0000E27D0000}"/>
    <cellStyle name="Normal 4 4 6 2 3 2" xfId="15617" xr:uid="{00000000-0005-0000-0000-0000E37D0000}"/>
    <cellStyle name="Normal 4 4 6 2 3 2 2" xfId="31913" xr:uid="{00000000-0005-0000-0000-0000E47D0000}"/>
    <cellStyle name="Normal 4 4 6 2 3 3" xfId="23767" xr:uid="{00000000-0005-0000-0000-0000E57D0000}"/>
    <cellStyle name="Normal 4 4 6 2 4" xfId="10318" xr:uid="{00000000-0005-0000-0000-0000E67D0000}"/>
    <cellStyle name="Normal 4 4 6 2 4 2" xfId="26614" xr:uid="{00000000-0005-0000-0000-0000E77D0000}"/>
    <cellStyle name="Normal 4 4 6 2 5" xfId="18468" xr:uid="{00000000-0005-0000-0000-0000E87D0000}"/>
    <cellStyle name="Normal 4 4 6 3" xfId="3499" xr:uid="{00000000-0005-0000-0000-0000E97D0000}"/>
    <cellStyle name="Normal 4 4 6 3 2" xfId="11645" xr:uid="{00000000-0005-0000-0000-0000EA7D0000}"/>
    <cellStyle name="Normal 4 4 6 3 2 2" xfId="27941" xr:uid="{00000000-0005-0000-0000-0000EB7D0000}"/>
    <cellStyle name="Normal 4 4 6 3 3" xfId="19795" xr:uid="{00000000-0005-0000-0000-0000EC7D0000}"/>
    <cellStyle name="Normal 4 4 6 4" xfId="6061" xr:uid="{00000000-0005-0000-0000-0000ED7D0000}"/>
    <cellStyle name="Normal 4 4 6 4 2" xfId="14207" xr:uid="{00000000-0005-0000-0000-0000EE7D0000}"/>
    <cellStyle name="Normal 4 4 6 4 2 2" xfId="30503" xr:uid="{00000000-0005-0000-0000-0000EF7D0000}"/>
    <cellStyle name="Normal 4 4 6 4 3" xfId="22357" xr:uid="{00000000-0005-0000-0000-0000F07D0000}"/>
    <cellStyle name="Normal 4 4 6 5" xfId="8908" xr:uid="{00000000-0005-0000-0000-0000F17D0000}"/>
    <cellStyle name="Normal 4 4 6 5 2" xfId="25204" xr:uid="{00000000-0005-0000-0000-0000F27D0000}"/>
    <cellStyle name="Normal 4 4 6 6" xfId="17058" xr:uid="{00000000-0005-0000-0000-0000F37D0000}"/>
    <cellStyle name="Normal 4 4 7" xfId="1467" xr:uid="{00000000-0005-0000-0000-0000F47D0000}"/>
    <cellStyle name="Normal 4 4 7 2" xfId="4108" xr:uid="{00000000-0005-0000-0000-0000F57D0000}"/>
    <cellStyle name="Normal 4 4 7 2 2" xfId="12254" xr:uid="{00000000-0005-0000-0000-0000F67D0000}"/>
    <cellStyle name="Normal 4 4 7 2 2 2" xfId="28550" xr:uid="{00000000-0005-0000-0000-0000F77D0000}"/>
    <cellStyle name="Normal 4 4 7 2 3" xfId="20404" xr:uid="{00000000-0005-0000-0000-0000F87D0000}"/>
    <cellStyle name="Normal 4 4 7 3" xfId="6766" xr:uid="{00000000-0005-0000-0000-0000F97D0000}"/>
    <cellStyle name="Normal 4 4 7 3 2" xfId="14912" xr:uid="{00000000-0005-0000-0000-0000FA7D0000}"/>
    <cellStyle name="Normal 4 4 7 3 2 2" xfId="31208" xr:uid="{00000000-0005-0000-0000-0000FB7D0000}"/>
    <cellStyle name="Normal 4 4 7 3 3" xfId="23062" xr:uid="{00000000-0005-0000-0000-0000FC7D0000}"/>
    <cellStyle name="Normal 4 4 7 4" xfId="9613" xr:uid="{00000000-0005-0000-0000-0000FD7D0000}"/>
    <cellStyle name="Normal 4 4 7 4 2" xfId="25909" xr:uid="{00000000-0005-0000-0000-0000FE7D0000}"/>
    <cellStyle name="Normal 4 4 7 5" xfId="17763" xr:uid="{00000000-0005-0000-0000-0000FF7D0000}"/>
    <cellStyle name="Normal 4 4 8" xfId="2890" xr:uid="{00000000-0005-0000-0000-0000007E0000}"/>
    <cellStyle name="Normal 4 4 8 2" xfId="11036" xr:uid="{00000000-0005-0000-0000-0000017E0000}"/>
    <cellStyle name="Normal 4 4 8 2 2" xfId="27332" xr:uid="{00000000-0005-0000-0000-0000027E0000}"/>
    <cellStyle name="Normal 4 4 8 3" xfId="19186" xr:uid="{00000000-0005-0000-0000-0000037E0000}"/>
    <cellStyle name="Normal 4 4 9" xfId="5356" xr:uid="{00000000-0005-0000-0000-0000047E0000}"/>
    <cellStyle name="Normal 4 4 9 2" xfId="13502" xr:uid="{00000000-0005-0000-0000-0000057E0000}"/>
    <cellStyle name="Normal 4 4 9 2 2" xfId="29798" xr:uid="{00000000-0005-0000-0000-0000067E0000}"/>
    <cellStyle name="Normal 4 4 9 3" xfId="21652" xr:uid="{00000000-0005-0000-0000-0000077E0000}"/>
    <cellStyle name="Normal 4 5" xfId="102" xr:uid="{00000000-0005-0000-0000-0000087E0000}"/>
    <cellStyle name="Normal 4 5 2" xfId="446" xr:uid="{00000000-0005-0000-0000-0000097E0000}"/>
    <cellStyle name="Normal 4 5 2 2" xfId="1152" xr:uid="{00000000-0005-0000-0000-00000A7E0000}"/>
    <cellStyle name="Normal 4 5 2 2 2" xfId="2562" xr:uid="{00000000-0005-0000-0000-00000B7E0000}"/>
    <cellStyle name="Normal 4 5 2 2 2 2" xfId="5051" xr:uid="{00000000-0005-0000-0000-00000C7E0000}"/>
    <cellStyle name="Normal 4 5 2 2 2 2 2" xfId="13197" xr:uid="{00000000-0005-0000-0000-00000D7E0000}"/>
    <cellStyle name="Normal 4 5 2 2 2 2 2 2" xfId="29493" xr:uid="{00000000-0005-0000-0000-00000E7E0000}"/>
    <cellStyle name="Normal 4 5 2 2 2 2 3" xfId="21347" xr:uid="{00000000-0005-0000-0000-00000F7E0000}"/>
    <cellStyle name="Normal 4 5 2 2 2 3" xfId="7861" xr:uid="{00000000-0005-0000-0000-0000107E0000}"/>
    <cellStyle name="Normal 4 5 2 2 2 3 2" xfId="16007" xr:uid="{00000000-0005-0000-0000-0000117E0000}"/>
    <cellStyle name="Normal 4 5 2 2 2 3 2 2" xfId="32303" xr:uid="{00000000-0005-0000-0000-0000127E0000}"/>
    <cellStyle name="Normal 4 5 2 2 2 3 3" xfId="24157" xr:uid="{00000000-0005-0000-0000-0000137E0000}"/>
    <cellStyle name="Normal 4 5 2 2 2 4" xfId="10708" xr:uid="{00000000-0005-0000-0000-0000147E0000}"/>
    <cellStyle name="Normal 4 5 2 2 2 4 2" xfId="27004" xr:uid="{00000000-0005-0000-0000-0000157E0000}"/>
    <cellStyle name="Normal 4 5 2 2 2 5" xfId="18858" xr:uid="{00000000-0005-0000-0000-0000167E0000}"/>
    <cellStyle name="Normal 4 5 2 2 3" xfId="3833" xr:uid="{00000000-0005-0000-0000-0000177E0000}"/>
    <cellStyle name="Normal 4 5 2 2 3 2" xfId="11979" xr:uid="{00000000-0005-0000-0000-0000187E0000}"/>
    <cellStyle name="Normal 4 5 2 2 3 2 2" xfId="28275" xr:uid="{00000000-0005-0000-0000-0000197E0000}"/>
    <cellStyle name="Normal 4 5 2 2 3 3" xfId="20129" xr:uid="{00000000-0005-0000-0000-00001A7E0000}"/>
    <cellStyle name="Normal 4 5 2 2 4" xfId="6451" xr:uid="{00000000-0005-0000-0000-00001B7E0000}"/>
    <cellStyle name="Normal 4 5 2 2 4 2" xfId="14597" xr:uid="{00000000-0005-0000-0000-00001C7E0000}"/>
    <cellStyle name="Normal 4 5 2 2 4 2 2" xfId="30893" xr:uid="{00000000-0005-0000-0000-00001D7E0000}"/>
    <cellStyle name="Normal 4 5 2 2 4 3" xfId="22747" xr:uid="{00000000-0005-0000-0000-00001E7E0000}"/>
    <cellStyle name="Normal 4 5 2 2 5" xfId="9298" xr:uid="{00000000-0005-0000-0000-00001F7E0000}"/>
    <cellStyle name="Normal 4 5 2 2 5 2" xfId="25594" xr:uid="{00000000-0005-0000-0000-0000207E0000}"/>
    <cellStyle name="Normal 4 5 2 2 6" xfId="17448" xr:uid="{00000000-0005-0000-0000-0000217E0000}"/>
    <cellStyle name="Normal 4 5 2 3" xfId="1857" xr:uid="{00000000-0005-0000-0000-0000227E0000}"/>
    <cellStyle name="Normal 4 5 2 3 2" xfId="4442" xr:uid="{00000000-0005-0000-0000-0000237E0000}"/>
    <cellStyle name="Normal 4 5 2 3 2 2" xfId="12588" xr:uid="{00000000-0005-0000-0000-0000247E0000}"/>
    <cellStyle name="Normal 4 5 2 3 2 2 2" xfId="28884" xr:uid="{00000000-0005-0000-0000-0000257E0000}"/>
    <cellStyle name="Normal 4 5 2 3 2 3" xfId="20738" xr:uid="{00000000-0005-0000-0000-0000267E0000}"/>
    <cellStyle name="Normal 4 5 2 3 3" xfId="7156" xr:uid="{00000000-0005-0000-0000-0000277E0000}"/>
    <cellStyle name="Normal 4 5 2 3 3 2" xfId="15302" xr:uid="{00000000-0005-0000-0000-0000287E0000}"/>
    <cellStyle name="Normal 4 5 2 3 3 2 2" xfId="31598" xr:uid="{00000000-0005-0000-0000-0000297E0000}"/>
    <cellStyle name="Normal 4 5 2 3 3 3" xfId="23452" xr:uid="{00000000-0005-0000-0000-00002A7E0000}"/>
    <cellStyle name="Normal 4 5 2 3 4" xfId="10003" xr:uid="{00000000-0005-0000-0000-00002B7E0000}"/>
    <cellStyle name="Normal 4 5 2 3 4 2" xfId="26299" xr:uid="{00000000-0005-0000-0000-00002C7E0000}"/>
    <cellStyle name="Normal 4 5 2 3 5" xfId="18153" xr:uid="{00000000-0005-0000-0000-00002D7E0000}"/>
    <cellStyle name="Normal 4 5 2 4" xfId="3224" xr:uid="{00000000-0005-0000-0000-00002E7E0000}"/>
    <cellStyle name="Normal 4 5 2 4 2" xfId="11370" xr:uid="{00000000-0005-0000-0000-00002F7E0000}"/>
    <cellStyle name="Normal 4 5 2 4 2 2" xfId="27666" xr:uid="{00000000-0005-0000-0000-0000307E0000}"/>
    <cellStyle name="Normal 4 5 2 4 3" xfId="19520" xr:uid="{00000000-0005-0000-0000-0000317E0000}"/>
    <cellStyle name="Normal 4 5 2 5" xfId="5746" xr:uid="{00000000-0005-0000-0000-0000327E0000}"/>
    <cellStyle name="Normal 4 5 2 5 2" xfId="13892" xr:uid="{00000000-0005-0000-0000-0000337E0000}"/>
    <cellStyle name="Normal 4 5 2 5 2 2" xfId="30188" xr:uid="{00000000-0005-0000-0000-0000347E0000}"/>
    <cellStyle name="Normal 4 5 2 5 3" xfId="22042" xr:uid="{00000000-0005-0000-0000-0000357E0000}"/>
    <cellStyle name="Normal 4 5 2 6" xfId="8593" xr:uid="{00000000-0005-0000-0000-0000367E0000}"/>
    <cellStyle name="Normal 4 5 2 6 2" xfId="24889" xr:uid="{00000000-0005-0000-0000-0000377E0000}"/>
    <cellStyle name="Normal 4 5 2 7" xfId="16743" xr:uid="{00000000-0005-0000-0000-0000387E0000}"/>
    <cellStyle name="Normal 4 5 3" xfId="808" xr:uid="{00000000-0005-0000-0000-0000397E0000}"/>
    <cellStyle name="Normal 4 5 3 2" xfId="2218" xr:uid="{00000000-0005-0000-0000-00003A7E0000}"/>
    <cellStyle name="Normal 4 5 3 2 2" xfId="4755" xr:uid="{00000000-0005-0000-0000-00003B7E0000}"/>
    <cellStyle name="Normal 4 5 3 2 2 2" xfId="12901" xr:uid="{00000000-0005-0000-0000-00003C7E0000}"/>
    <cellStyle name="Normal 4 5 3 2 2 2 2" xfId="29197" xr:uid="{00000000-0005-0000-0000-00003D7E0000}"/>
    <cellStyle name="Normal 4 5 3 2 2 3" xfId="21051" xr:uid="{00000000-0005-0000-0000-00003E7E0000}"/>
    <cellStyle name="Normal 4 5 3 2 3" xfId="7517" xr:uid="{00000000-0005-0000-0000-00003F7E0000}"/>
    <cellStyle name="Normal 4 5 3 2 3 2" xfId="15663" xr:uid="{00000000-0005-0000-0000-0000407E0000}"/>
    <cellStyle name="Normal 4 5 3 2 3 2 2" xfId="31959" xr:uid="{00000000-0005-0000-0000-0000417E0000}"/>
    <cellStyle name="Normal 4 5 3 2 3 3" xfId="23813" xr:uid="{00000000-0005-0000-0000-0000427E0000}"/>
    <cellStyle name="Normal 4 5 3 2 4" xfId="10364" xr:uid="{00000000-0005-0000-0000-0000437E0000}"/>
    <cellStyle name="Normal 4 5 3 2 4 2" xfId="26660" xr:uid="{00000000-0005-0000-0000-0000447E0000}"/>
    <cellStyle name="Normal 4 5 3 2 5" xfId="18514" xr:uid="{00000000-0005-0000-0000-0000457E0000}"/>
    <cellStyle name="Normal 4 5 3 3" xfId="3537" xr:uid="{00000000-0005-0000-0000-0000467E0000}"/>
    <cellStyle name="Normal 4 5 3 3 2" xfId="11683" xr:uid="{00000000-0005-0000-0000-0000477E0000}"/>
    <cellStyle name="Normal 4 5 3 3 2 2" xfId="27979" xr:uid="{00000000-0005-0000-0000-0000487E0000}"/>
    <cellStyle name="Normal 4 5 3 3 3" xfId="19833" xr:uid="{00000000-0005-0000-0000-0000497E0000}"/>
    <cellStyle name="Normal 4 5 3 4" xfId="6107" xr:uid="{00000000-0005-0000-0000-00004A7E0000}"/>
    <cellStyle name="Normal 4 5 3 4 2" xfId="14253" xr:uid="{00000000-0005-0000-0000-00004B7E0000}"/>
    <cellStyle name="Normal 4 5 3 4 2 2" xfId="30549" xr:uid="{00000000-0005-0000-0000-00004C7E0000}"/>
    <cellStyle name="Normal 4 5 3 4 3" xfId="22403" xr:uid="{00000000-0005-0000-0000-00004D7E0000}"/>
    <cellStyle name="Normal 4 5 3 5" xfId="8954" xr:uid="{00000000-0005-0000-0000-00004E7E0000}"/>
    <cellStyle name="Normal 4 5 3 5 2" xfId="25250" xr:uid="{00000000-0005-0000-0000-00004F7E0000}"/>
    <cellStyle name="Normal 4 5 3 6" xfId="17104" xr:uid="{00000000-0005-0000-0000-0000507E0000}"/>
    <cellStyle name="Normal 4 5 4" xfId="1513" xr:uid="{00000000-0005-0000-0000-0000517E0000}"/>
    <cellStyle name="Normal 4 5 4 2" xfId="4146" xr:uid="{00000000-0005-0000-0000-0000527E0000}"/>
    <cellStyle name="Normal 4 5 4 2 2" xfId="12292" xr:uid="{00000000-0005-0000-0000-0000537E0000}"/>
    <cellStyle name="Normal 4 5 4 2 2 2" xfId="28588" xr:uid="{00000000-0005-0000-0000-0000547E0000}"/>
    <cellStyle name="Normal 4 5 4 2 3" xfId="20442" xr:uid="{00000000-0005-0000-0000-0000557E0000}"/>
    <cellStyle name="Normal 4 5 4 3" xfId="6812" xr:uid="{00000000-0005-0000-0000-0000567E0000}"/>
    <cellStyle name="Normal 4 5 4 3 2" xfId="14958" xr:uid="{00000000-0005-0000-0000-0000577E0000}"/>
    <cellStyle name="Normal 4 5 4 3 2 2" xfId="31254" xr:uid="{00000000-0005-0000-0000-0000587E0000}"/>
    <cellStyle name="Normal 4 5 4 3 3" xfId="23108" xr:uid="{00000000-0005-0000-0000-0000597E0000}"/>
    <cellStyle name="Normal 4 5 4 4" xfId="9659" xr:uid="{00000000-0005-0000-0000-00005A7E0000}"/>
    <cellStyle name="Normal 4 5 4 4 2" xfId="25955" xr:uid="{00000000-0005-0000-0000-00005B7E0000}"/>
    <cellStyle name="Normal 4 5 4 5" xfId="17809" xr:uid="{00000000-0005-0000-0000-00005C7E0000}"/>
    <cellStyle name="Normal 4 5 5" xfId="2928" xr:uid="{00000000-0005-0000-0000-00005D7E0000}"/>
    <cellStyle name="Normal 4 5 5 2" xfId="11074" xr:uid="{00000000-0005-0000-0000-00005E7E0000}"/>
    <cellStyle name="Normal 4 5 5 2 2" xfId="27370" xr:uid="{00000000-0005-0000-0000-00005F7E0000}"/>
    <cellStyle name="Normal 4 5 5 3" xfId="19224" xr:uid="{00000000-0005-0000-0000-0000607E0000}"/>
    <cellStyle name="Normal 4 5 6" xfId="5402" xr:uid="{00000000-0005-0000-0000-0000617E0000}"/>
    <cellStyle name="Normal 4 5 6 2" xfId="13548" xr:uid="{00000000-0005-0000-0000-0000627E0000}"/>
    <cellStyle name="Normal 4 5 6 2 2" xfId="29844" xr:uid="{00000000-0005-0000-0000-0000637E0000}"/>
    <cellStyle name="Normal 4 5 6 3" xfId="21698" xr:uid="{00000000-0005-0000-0000-0000647E0000}"/>
    <cellStyle name="Normal 4 5 7" xfId="8249" xr:uid="{00000000-0005-0000-0000-0000657E0000}"/>
    <cellStyle name="Normal 4 5 7 2" xfId="24545" xr:uid="{00000000-0005-0000-0000-0000667E0000}"/>
    <cellStyle name="Normal 4 5 8" xfId="16399" xr:uid="{00000000-0005-0000-0000-0000677E0000}"/>
    <cellStyle name="Normal 4 6" xfId="191" xr:uid="{00000000-0005-0000-0000-0000687E0000}"/>
    <cellStyle name="Normal 4 6 2" xfId="535" xr:uid="{00000000-0005-0000-0000-0000697E0000}"/>
    <cellStyle name="Normal 4 6 2 2" xfId="1241" xr:uid="{00000000-0005-0000-0000-00006A7E0000}"/>
    <cellStyle name="Normal 4 6 2 2 2" xfId="2651" xr:uid="{00000000-0005-0000-0000-00006B7E0000}"/>
    <cellStyle name="Normal 4 6 2 2 2 2" xfId="5125" xr:uid="{00000000-0005-0000-0000-00006C7E0000}"/>
    <cellStyle name="Normal 4 6 2 2 2 2 2" xfId="13271" xr:uid="{00000000-0005-0000-0000-00006D7E0000}"/>
    <cellStyle name="Normal 4 6 2 2 2 2 2 2" xfId="29567" xr:uid="{00000000-0005-0000-0000-00006E7E0000}"/>
    <cellStyle name="Normal 4 6 2 2 2 2 3" xfId="21421" xr:uid="{00000000-0005-0000-0000-00006F7E0000}"/>
    <cellStyle name="Normal 4 6 2 2 2 3" xfId="7950" xr:uid="{00000000-0005-0000-0000-0000707E0000}"/>
    <cellStyle name="Normal 4 6 2 2 2 3 2" xfId="16096" xr:uid="{00000000-0005-0000-0000-0000717E0000}"/>
    <cellStyle name="Normal 4 6 2 2 2 3 2 2" xfId="32392" xr:uid="{00000000-0005-0000-0000-0000727E0000}"/>
    <cellStyle name="Normal 4 6 2 2 2 3 3" xfId="24246" xr:uid="{00000000-0005-0000-0000-0000737E0000}"/>
    <cellStyle name="Normal 4 6 2 2 2 4" xfId="10797" xr:uid="{00000000-0005-0000-0000-0000747E0000}"/>
    <cellStyle name="Normal 4 6 2 2 2 4 2" xfId="27093" xr:uid="{00000000-0005-0000-0000-0000757E0000}"/>
    <cellStyle name="Normal 4 6 2 2 2 5" xfId="18947" xr:uid="{00000000-0005-0000-0000-0000767E0000}"/>
    <cellStyle name="Normal 4 6 2 2 3" xfId="3907" xr:uid="{00000000-0005-0000-0000-0000777E0000}"/>
    <cellStyle name="Normal 4 6 2 2 3 2" xfId="12053" xr:uid="{00000000-0005-0000-0000-0000787E0000}"/>
    <cellStyle name="Normal 4 6 2 2 3 2 2" xfId="28349" xr:uid="{00000000-0005-0000-0000-0000797E0000}"/>
    <cellStyle name="Normal 4 6 2 2 3 3" xfId="20203" xr:uid="{00000000-0005-0000-0000-00007A7E0000}"/>
    <cellStyle name="Normal 4 6 2 2 4" xfId="6540" xr:uid="{00000000-0005-0000-0000-00007B7E0000}"/>
    <cellStyle name="Normal 4 6 2 2 4 2" xfId="14686" xr:uid="{00000000-0005-0000-0000-00007C7E0000}"/>
    <cellStyle name="Normal 4 6 2 2 4 2 2" xfId="30982" xr:uid="{00000000-0005-0000-0000-00007D7E0000}"/>
    <cellStyle name="Normal 4 6 2 2 4 3" xfId="22836" xr:uid="{00000000-0005-0000-0000-00007E7E0000}"/>
    <cellStyle name="Normal 4 6 2 2 5" xfId="9387" xr:uid="{00000000-0005-0000-0000-00007F7E0000}"/>
    <cellStyle name="Normal 4 6 2 2 5 2" xfId="25683" xr:uid="{00000000-0005-0000-0000-0000807E0000}"/>
    <cellStyle name="Normal 4 6 2 2 6" xfId="17537" xr:uid="{00000000-0005-0000-0000-0000817E0000}"/>
    <cellStyle name="Normal 4 6 2 3" xfId="1946" xr:uid="{00000000-0005-0000-0000-0000827E0000}"/>
    <cellStyle name="Normal 4 6 2 3 2" xfId="4516" xr:uid="{00000000-0005-0000-0000-0000837E0000}"/>
    <cellStyle name="Normal 4 6 2 3 2 2" xfId="12662" xr:uid="{00000000-0005-0000-0000-0000847E0000}"/>
    <cellStyle name="Normal 4 6 2 3 2 2 2" xfId="28958" xr:uid="{00000000-0005-0000-0000-0000857E0000}"/>
    <cellStyle name="Normal 4 6 2 3 2 3" xfId="20812" xr:uid="{00000000-0005-0000-0000-0000867E0000}"/>
    <cellStyle name="Normal 4 6 2 3 3" xfId="7245" xr:uid="{00000000-0005-0000-0000-0000877E0000}"/>
    <cellStyle name="Normal 4 6 2 3 3 2" xfId="15391" xr:uid="{00000000-0005-0000-0000-0000887E0000}"/>
    <cellStyle name="Normal 4 6 2 3 3 2 2" xfId="31687" xr:uid="{00000000-0005-0000-0000-0000897E0000}"/>
    <cellStyle name="Normal 4 6 2 3 3 3" xfId="23541" xr:uid="{00000000-0005-0000-0000-00008A7E0000}"/>
    <cellStyle name="Normal 4 6 2 3 4" xfId="10092" xr:uid="{00000000-0005-0000-0000-00008B7E0000}"/>
    <cellStyle name="Normal 4 6 2 3 4 2" xfId="26388" xr:uid="{00000000-0005-0000-0000-00008C7E0000}"/>
    <cellStyle name="Normal 4 6 2 3 5" xfId="18242" xr:uid="{00000000-0005-0000-0000-00008D7E0000}"/>
    <cellStyle name="Normal 4 6 2 4" xfId="3298" xr:uid="{00000000-0005-0000-0000-00008E7E0000}"/>
    <cellStyle name="Normal 4 6 2 4 2" xfId="11444" xr:uid="{00000000-0005-0000-0000-00008F7E0000}"/>
    <cellStyle name="Normal 4 6 2 4 2 2" xfId="27740" xr:uid="{00000000-0005-0000-0000-0000907E0000}"/>
    <cellStyle name="Normal 4 6 2 4 3" xfId="19594" xr:uid="{00000000-0005-0000-0000-0000917E0000}"/>
    <cellStyle name="Normal 4 6 2 5" xfId="5835" xr:uid="{00000000-0005-0000-0000-0000927E0000}"/>
    <cellStyle name="Normal 4 6 2 5 2" xfId="13981" xr:uid="{00000000-0005-0000-0000-0000937E0000}"/>
    <cellStyle name="Normal 4 6 2 5 2 2" xfId="30277" xr:uid="{00000000-0005-0000-0000-0000947E0000}"/>
    <cellStyle name="Normal 4 6 2 5 3" xfId="22131" xr:uid="{00000000-0005-0000-0000-0000957E0000}"/>
    <cellStyle name="Normal 4 6 2 6" xfId="8682" xr:uid="{00000000-0005-0000-0000-0000967E0000}"/>
    <cellStyle name="Normal 4 6 2 6 2" xfId="24978" xr:uid="{00000000-0005-0000-0000-0000977E0000}"/>
    <cellStyle name="Normal 4 6 2 7" xfId="16832" xr:uid="{00000000-0005-0000-0000-0000987E0000}"/>
    <cellStyle name="Normal 4 6 3" xfId="897" xr:uid="{00000000-0005-0000-0000-0000997E0000}"/>
    <cellStyle name="Normal 4 6 3 2" xfId="2307" xr:uid="{00000000-0005-0000-0000-00009A7E0000}"/>
    <cellStyle name="Normal 4 6 3 2 2" xfId="4829" xr:uid="{00000000-0005-0000-0000-00009B7E0000}"/>
    <cellStyle name="Normal 4 6 3 2 2 2" xfId="12975" xr:uid="{00000000-0005-0000-0000-00009C7E0000}"/>
    <cellStyle name="Normal 4 6 3 2 2 2 2" xfId="29271" xr:uid="{00000000-0005-0000-0000-00009D7E0000}"/>
    <cellStyle name="Normal 4 6 3 2 2 3" xfId="21125" xr:uid="{00000000-0005-0000-0000-00009E7E0000}"/>
    <cellStyle name="Normal 4 6 3 2 3" xfId="7606" xr:uid="{00000000-0005-0000-0000-00009F7E0000}"/>
    <cellStyle name="Normal 4 6 3 2 3 2" xfId="15752" xr:uid="{00000000-0005-0000-0000-0000A07E0000}"/>
    <cellStyle name="Normal 4 6 3 2 3 2 2" xfId="32048" xr:uid="{00000000-0005-0000-0000-0000A17E0000}"/>
    <cellStyle name="Normal 4 6 3 2 3 3" xfId="23902" xr:uid="{00000000-0005-0000-0000-0000A27E0000}"/>
    <cellStyle name="Normal 4 6 3 2 4" xfId="10453" xr:uid="{00000000-0005-0000-0000-0000A37E0000}"/>
    <cellStyle name="Normal 4 6 3 2 4 2" xfId="26749" xr:uid="{00000000-0005-0000-0000-0000A47E0000}"/>
    <cellStyle name="Normal 4 6 3 2 5" xfId="18603" xr:uid="{00000000-0005-0000-0000-0000A57E0000}"/>
    <cellStyle name="Normal 4 6 3 3" xfId="3611" xr:uid="{00000000-0005-0000-0000-0000A67E0000}"/>
    <cellStyle name="Normal 4 6 3 3 2" xfId="11757" xr:uid="{00000000-0005-0000-0000-0000A77E0000}"/>
    <cellStyle name="Normal 4 6 3 3 2 2" xfId="28053" xr:uid="{00000000-0005-0000-0000-0000A87E0000}"/>
    <cellStyle name="Normal 4 6 3 3 3" xfId="19907" xr:uid="{00000000-0005-0000-0000-0000A97E0000}"/>
    <cellStyle name="Normal 4 6 3 4" xfId="6196" xr:uid="{00000000-0005-0000-0000-0000AA7E0000}"/>
    <cellStyle name="Normal 4 6 3 4 2" xfId="14342" xr:uid="{00000000-0005-0000-0000-0000AB7E0000}"/>
    <cellStyle name="Normal 4 6 3 4 2 2" xfId="30638" xr:uid="{00000000-0005-0000-0000-0000AC7E0000}"/>
    <cellStyle name="Normal 4 6 3 4 3" xfId="22492" xr:uid="{00000000-0005-0000-0000-0000AD7E0000}"/>
    <cellStyle name="Normal 4 6 3 5" xfId="9043" xr:uid="{00000000-0005-0000-0000-0000AE7E0000}"/>
    <cellStyle name="Normal 4 6 3 5 2" xfId="25339" xr:uid="{00000000-0005-0000-0000-0000AF7E0000}"/>
    <cellStyle name="Normal 4 6 3 6" xfId="17193" xr:uid="{00000000-0005-0000-0000-0000B07E0000}"/>
    <cellStyle name="Normal 4 6 4" xfId="1602" xr:uid="{00000000-0005-0000-0000-0000B17E0000}"/>
    <cellStyle name="Normal 4 6 4 2" xfId="4220" xr:uid="{00000000-0005-0000-0000-0000B27E0000}"/>
    <cellStyle name="Normal 4 6 4 2 2" xfId="12366" xr:uid="{00000000-0005-0000-0000-0000B37E0000}"/>
    <cellStyle name="Normal 4 6 4 2 2 2" xfId="28662" xr:uid="{00000000-0005-0000-0000-0000B47E0000}"/>
    <cellStyle name="Normal 4 6 4 2 3" xfId="20516" xr:uid="{00000000-0005-0000-0000-0000B57E0000}"/>
    <cellStyle name="Normal 4 6 4 3" xfId="6901" xr:uid="{00000000-0005-0000-0000-0000B67E0000}"/>
    <cellStyle name="Normal 4 6 4 3 2" xfId="15047" xr:uid="{00000000-0005-0000-0000-0000B77E0000}"/>
    <cellStyle name="Normal 4 6 4 3 2 2" xfId="31343" xr:uid="{00000000-0005-0000-0000-0000B87E0000}"/>
    <cellStyle name="Normal 4 6 4 3 3" xfId="23197" xr:uid="{00000000-0005-0000-0000-0000B97E0000}"/>
    <cellStyle name="Normal 4 6 4 4" xfId="9748" xr:uid="{00000000-0005-0000-0000-0000BA7E0000}"/>
    <cellStyle name="Normal 4 6 4 4 2" xfId="26044" xr:uid="{00000000-0005-0000-0000-0000BB7E0000}"/>
    <cellStyle name="Normal 4 6 4 5" xfId="17898" xr:uid="{00000000-0005-0000-0000-0000BC7E0000}"/>
    <cellStyle name="Normal 4 6 5" xfId="3002" xr:uid="{00000000-0005-0000-0000-0000BD7E0000}"/>
    <cellStyle name="Normal 4 6 5 2" xfId="11148" xr:uid="{00000000-0005-0000-0000-0000BE7E0000}"/>
    <cellStyle name="Normal 4 6 5 2 2" xfId="27444" xr:uid="{00000000-0005-0000-0000-0000BF7E0000}"/>
    <cellStyle name="Normal 4 6 5 3" xfId="19298" xr:uid="{00000000-0005-0000-0000-0000C07E0000}"/>
    <cellStyle name="Normal 4 6 6" xfId="5491" xr:uid="{00000000-0005-0000-0000-0000C17E0000}"/>
    <cellStyle name="Normal 4 6 6 2" xfId="13637" xr:uid="{00000000-0005-0000-0000-0000C27E0000}"/>
    <cellStyle name="Normal 4 6 6 2 2" xfId="29933" xr:uid="{00000000-0005-0000-0000-0000C37E0000}"/>
    <cellStyle name="Normal 4 6 6 3" xfId="21787" xr:uid="{00000000-0005-0000-0000-0000C47E0000}"/>
    <cellStyle name="Normal 4 6 7" xfId="8338" xr:uid="{00000000-0005-0000-0000-0000C57E0000}"/>
    <cellStyle name="Normal 4 6 7 2" xfId="24634" xr:uid="{00000000-0005-0000-0000-0000C67E0000}"/>
    <cellStyle name="Normal 4 6 8" xfId="16488" xr:uid="{00000000-0005-0000-0000-0000C77E0000}"/>
    <cellStyle name="Normal 4 7" xfId="266" xr:uid="{00000000-0005-0000-0000-0000C87E0000}"/>
    <cellStyle name="Normal 4 7 2" xfId="610" xr:uid="{00000000-0005-0000-0000-0000C97E0000}"/>
    <cellStyle name="Normal 4 7 2 2" xfId="1316" xr:uid="{00000000-0005-0000-0000-0000CA7E0000}"/>
    <cellStyle name="Normal 4 7 2 2 2" xfId="2726" xr:uid="{00000000-0005-0000-0000-0000CB7E0000}"/>
    <cellStyle name="Normal 4 7 2 2 2 2" xfId="5199" xr:uid="{00000000-0005-0000-0000-0000CC7E0000}"/>
    <cellStyle name="Normal 4 7 2 2 2 2 2" xfId="13345" xr:uid="{00000000-0005-0000-0000-0000CD7E0000}"/>
    <cellStyle name="Normal 4 7 2 2 2 2 2 2" xfId="29641" xr:uid="{00000000-0005-0000-0000-0000CE7E0000}"/>
    <cellStyle name="Normal 4 7 2 2 2 2 3" xfId="21495" xr:uid="{00000000-0005-0000-0000-0000CF7E0000}"/>
    <cellStyle name="Normal 4 7 2 2 2 3" xfId="8025" xr:uid="{00000000-0005-0000-0000-0000D07E0000}"/>
    <cellStyle name="Normal 4 7 2 2 2 3 2" xfId="16171" xr:uid="{00000000-0005-0000-0000-0000D17E0000}"/>
    <cellStyle name="Normal 4 7 2 2 2 3 2 2" xfId="32467" xr:uid="{00000000-0005-0000-0000-0000D27E0000}"/>
    <cellStyle name="Normal 4 7 2 2 2 3 3" xfId="24321" xr:uid="{00000000-0005-0000-0000-0000D37E0000}"/>
    <cellStyle name="Normal 4 7 2 2 2 4" xfId="10872" xr:uid="{00000000-0005-0000-0000-0000D47E0000}"/>
    <cellStyle name="Normal 4 7 2 2 2 4 2" xfId="27168" xr:uid="{00000000-0005-0000-0000-0000D57E0000}"/>
    <cellStyle name="Normal 4 7 2 2 2 5" xfId="19022" xr:uid="{00000000-0005-0000-0000-0000D67E0000}"/>
    <cellStyle name="Normal 4 7 2 2 3" xfId="3981" xr:uid="{00000000-0005-0000-0000-0000D77E0000}"/>
    <cellStyle name="Normal 4 7 2 2 3 2" xfId="12127" xr:uid="{00000000-0005-0000-0000-0000D87E0000}"/>
    <cellStyle name="Normal 4 7 2 2 3 2 2" xfId="28423" xr:uid="{00000000-0005-0000-0000-0000D97E0000}"/>
    <cellStyle name="Normal 4 7 2 2 3 3" xfId="20277" xr:uid="{00000000-0005-0000-0000-0000DA7E0000}"/>
    <cellStyle name="Normal 4 7 2 2 4" xfId="6615" xr:uid="{00000000-0005-0000-0000-0000DB7E0000}"/>
    <cellStyle name="Normal 4 7 2 2 4 2" xfId="14761" xr:uid="{00000000-0005-0000-0000-0000DC7E0000}"/>
    <cellStyle name="Normal 4 7 2 2 4 2 2" xfId="31057" xr:uid="{00000000-0005-0000-0000-0000DD7E0000}"/>
    <cellStyle name="Normal 4 7 2 2 4 3" xfId="22911" xr:uid="{00000000-0005-0000-0000-0000DE7E0000}"/>
    <cellStyle name="Normal 4 7 2 2 5" xfId="9462" xr:uid="{00000000-0005-0000-0000-0000DF7E0000}"/>
    <cellStyle name="Normal 4 7 2 2 5 2" xfId="25758" xr:uid="{00000000-0005-0000-0000-0000E07E0000}"/>
    <cellStyle name="Normal 4 7 2 2 6" xfId="17612" xr:uid="{00000000-0005-0000-0000-0000E17E0000}"/>
    <cellStyle name="Normal 4 7 2 3" xfId="2021" xr:uid="{00000000-0005-0000-0000-0000E27E0000}"/>
    <cellStyle name="Normal 4 7 2 3 2" xfId="4590" xr:uid="{00000000-0005-0000-0000-0000E37E0000}"/>
    <cellStyle name="Normal 4 7 2 3 2 2" xfId="12736" xr:uid="{00000000-0005-0000-0000-0000E47E0000}"/>
    <cellStyle name="Normal 4 7 2 3 2 2 2" xfId="29032" xr:uid="{00000000-0005-0000-0000-0000E57E0000}"/>
    <cellStyle name="Normal 4 7 2 3 2 3" xfId="20886" xr:uid="{00000000-0005-0000-0000-0000E67E0000}"/>
    <cellStyle name="Normal 4 7 2 3 3" xfId="7320" xr:uid="{00000000-0005-0000-0000-0000E77E0000}"/>
    <cellStyle name="Normal 4 7 2 3 3 2" xfId="15466" xr:uid="{00000000-0005-0000-0000-0000E87E0000}"/>
    <cellStyle name="Normal 4 7 2 3 3 2 2" xfId="31762" xr:uid="{00000000-0005-0000-0000-0000E97E0000}"/>
    <cellStyle name="Normal 4 7 2 3 3 3" xfId="23616" xr:uid="{00000000-0005-0000-0000-0000EA7E0000}"/>
    <cellStyle name="Normal 4 7 2 3 4" xfId="10167" xr:uid="{00000000-0005-0000-0000-0000EB7E0000}"/>
    <cellStyle name="Normal 4 7 2 3 4 2" xfId="26463" xr:uid="{00000000-0005-0000-0000-0000EC7E0000}"/>
    <cellStyle name="Normal 4 7 2 3 5" xfId="18317" xr:uid="{00000000-0005-0000-0000-0000ED7E0000}"/>
    <cellStyle name="Normal 4 7 2 4" xfId="3372" xr:uid="{00000000-0005-0000-0000-0000EE7E0000}"/>
    <cellStyle name="Normal 4 7 2 4 2" xfId="11518" xr:uid="{00000000-0005-0000-0000-0000EF7E0000}"/>
    <cellStyle name="Normal 4 7 2 4 2 2" xfId="27814" xr:uid="{00000000-0005-0000-0000-0000F07E0000}"/>
    <cellStyle name="Normal 4 7 2 4 3" xfId="19668" xr:uid="{00000000-0005-0000-0000-0000F17E0000}"/>
    <cellStyle name="Normal 4 7 2 5" xfId="5910" xr:uid="{00000000-0005-0000-0000-0000F27E0000}"/>
    <cellStyle name="Normal 4 7 2 5 2" xfId="14056" xr:uid="{00000000-0005-0000-0000-0000F37E0000}"/>
    <cellStyle name="Normal 4 7 2 5 2 2" xfId="30352" xr:uid="{00000000-0005-0000-0000-0000F47E0000}"/>
    <cellStyle name="Normal 4 7 2 5 3" xfId="22206" xr:uid="{00000000-0005-0000-0000-0000F57E0000}"/>
    <cellStyle name="Normal 4 7 2 6" xfId="8757" xr:uid="{00000000-0005-0000-0000-0000F67E0000}"/>
    <cellStyle name="Normal 4 7 2 6 2" xfId="25053" xr:uid="{00000000-0005-0000-0000-0000F77E0000}"/>
    <cellStyle name="Normal 4 7 2 7" xfId="16907" xr:uid="{00000000-0005-0000-0000-0000F87E0000}"/>
    <cellStyle name="Normal 4 7 3" xfId="972" xr:uid="{00000000-0005-0000-0000-0000F97E0000}"/>
    <cellStyle name="Normal 4 7 3 2" xfId="2382" xr:uid="{00000000-0005-0000-0000-0000FA7E0000}"/>
    <cellStyle name="Normal 4 7 3 2 2" xfId="4903" xr:uid="{00000000-0005-0000-0000-0000FB7E0000}"/>
    <cellStyle name="Normal 4 7 3 2 2 2" xfId="13049" xr:uid="{00000000-0005-0000-0000-0000FC7E0000}"/>
    <cellStyle name="Normal 4 7 3 2 2 2 2" xfId="29345" xr:uid="{00000000-0005-0000-0000-0000FD7E0000}"/>
    <cellStyle name="Normal 4 7 3 2 2 3" xfId="21199" xr:uid="{00000000-0005-0000-0000-0000FE7E0000}"/>
    <cellStyle name="Normal 4 7 3 2 3" xfId="7681" xr:uid="{00000000-0005-0000-0000-0000FF7E0000}"/>
    <cellStyle name="Normal 4 7 3 2 3 2" xfId="15827" xr:uid="{00000000-0005-0000-0000-0000007F0000}"/>
    <cellStyle name="Normal 4 7 3 2 3 2 2" xfId="32123" xr:uid="{00000000-0005-0000-0000-0000017F0000}"/>
    <cellStyle name="Normal 4 7 3 2 3 3" xfId="23977" xr:uid="{00000000-0005-0000-0000-0000027F0000}"/>
    <cellStyle name="Normal 4 7 3 2 4" xfId="10528" xr:uid="{00000000-0005-0000-0000-0000037F0000}"/>
    <cellStyle name="Normal 4 7 3 2 4 2" xfId="26824" xr:uid="{00000000-0005-0000-0000-0000047F0000}"/>
    <cellStyle name="Normal 4 7 3 2 5" xfId="18678" xr:uid="{00000000-0005-0000-0000-0000057F0000}"/>
    <cellStyle name="Normal 4 7 3 3" xfId="3685" xr:uid="{00000000-0005-0000-0000-0000067F0000}"/>
    <cellStyle name="Normal 4 7 3 3 2" xfId="11831" xr:uid="{00000000-0005-0000-0000-0000077F0000}"/>
    <cellStyle name="Normal 4 7 3 3 2 2" xfId="28127" xr:uid="{00000000-0005-0000-0000-0000087F0000}"/>
    <cellStyle name="Normal 4 7 3 3 3" xfId="19981" xr:uid="{00000000-0005-0000-0000-0000097F0000}"/>
    <cellStyle name="Normal 4 7 3 4" xfId="6271" xr:uid="{00000000-0005-0000-0000-00000A7F0000}"/>
    <cellStyle name="Normal 4 7 3 4 2" xfId="14417" xr:uid="{00000000-0005-0000-0000-00000B7F0000}"/>
    <cellStyle name="Normal 4 7 3 4 2 2" xfId="30713" xr:uid="{00000000-0005-0000-0000-00000C7F0000}"/>
    <cellStyle name="Normal 4 7 3 4 3" xfId="22567" xr:uid="{00000000-0005-0000-0000-00000D7F0000}"/>
    <cellStyle name="Normal 4 7 3 5" xfId="9118" xr:uid="{00000000-0005-0000-0000-00000E7F0000}"/>
    <cellStyle name="Normal 4 7 3 5 2" xfId="25414" xr:uid="{00000000-0005-0000-0000-00000F7F0000}"/>
    <cellStyle name="Normal 4 7 3 6" xfId="17268" xr:uid="{00000000-0005-0000-0000-0000107F0000}"/>
    <cellStyle name="Normal 4 7 4" xfId="1677" xr:uid="{00000000-0005-0000-0000-0000117F0000}"/>
    <cellStyle name="Normal 4 7 4 2" xfId="4294" xr:uid="{00000000-0005-0000-0000-0000127F0000}"/>
    <cellStyle name="Normal 4 7 4 2 2" xfId="12440" xr:uid="{00000000-0005-0000-0000-0000137F0000}"/>
    <cellStyle name="Normal 4 7 4 2 2 2" xfId="28736" xr:uid="{00000000-0005-0000-0000-0000147F0000}"/>
    <cellStyle name="Normal 4 7 4 2 3" xfId="20590" xr:uid="{00000000-0005-0000-0000-0000157F0000}"/>
    <cellStyle name="Normal 4 7 4 3" xfId="6976" xr:uid="{00000000-0005-0000-0000-0000167F0000}"/>
    <cellStyle name="Normal 4 7 4 3 2" xfId="15122" xr:uid="{00000000-0005-0000-0000-0000177F0000}"/>
    <cellStyle name="Normal 4 7 4 3 2 2" xfId="31418" xr:uid="{00000000-0005-0000-0000-0000187F0000}"/>
    <cellStyle name="Normal 4 7 4 3 3" xfId="23272" xr:uid="{00000000-0005-0000-0000-0000197F0000}"/>
    <cellStyle name="Normal 4 7 4 4" xfId="9823" xr:uid="{00000000-0005-0000-0000-00001A7F0000}"/>
    <cellStyle name="Normal 4 7 4 4 2" xfId="26119" xr:uid="{00000000-0005-0000-0000-00001B7F0000}"/>
    <cellStyle name="Normal 4 7 4 5" xfId="17973" xr:uid="{00000000-0005-0000-0000-00001C7F0000}"/>
    <cellStyle name="Normal 4 7 5" xfId="3076" xr:uid="{00000000-0005-0000-0000-00001D7F0000}"/>
    <cellStyle name="Normal 4 7 5 2" xfId="11222" xr:uid="{00000000-0005-0000-0000-00001E7F0000}"/>
    <cellStyle name="Normal 4 7 5 2 2" xfId="27518" xr:uid="{00000000-0005-0000-0000-00001F7F0000}"/>
    <cellStyle name="Normal 4 7 5 3" xfId="19372" xr:uid="{00000000-0005-0000-0000-0000207F0000}"/>
    <cellStyle name="Normal 4 7 6" xfId="5566" xr:uid="{00000000-0005-0000-0000-0000217F0000}"/>
    <cellStyle name="Normal 4 7 6 2" xfId="13712" xr:uid="{00000000-0005-0000-0000-0000227F0000}"/>
    <cellStyle name="Normal 4 7 6 2 2" xfId="30008" xr:uid="{00000000-0005-0000-0000-0000237F0000}"/>
    <cellStyle name="Normal 4 7 6 3" xfId="21862" xr:uid="{00000000-0005-0000-0000-0000247F0000}"/>
    <cellStyle name="Normal 4 7 7" xfId="8413" xr:uid="{00000000-0005-0000-0000-0000257F0000}"/>
    <cellStyle name="Normal 4 7 7 2" xfId="24709" xr:uid="{00000000-0005-0000-0000-0000267F0000}"/>
    <cellStyle name="Normal 4 7 8" xfId="16563" xr:uid="{00000000-0005-0000-0000-0000277F0000}"/>
    <cellStyle name="Normal 4 8" xfId="356" xr:uid="{00000000-0005-0000-0000-0000287F0000}"/>
    <cellStyle name="Normal 4 8 2" xfId="1062" xr:uid="{00000000-0005-0000-0000-0000297F0000}"/>
    <cellStyle name="Normal 4 8 2 2" xfId="2472" xr:uid="{00000000-0005-0000-0000-00002A7F0000}"/>
    <cellStyle name="Normal 4 8 2 2 2" xfId="4977" xr:uid="{00000000-0005-0000-0000-00002B7F0000}"/>
    <cellStyle name="Normal 4 8 2 2 2 2" xfId="13123" xr:uid="{00000000-0005-0000-0000-00002C7F0000}"/>
    <cellStyle name="Normal 4 8 2 2 2 2 2" xfId="29419" xr:uid="{00000000-0005-0000-0000-00002D7F0000}"/>
    <cellStyle name="Normal 4 8 2 2 2 3" xfId="21273" xr:uid="{00000000-0005-0000-0000-00002E7F0000}"/>
    <cellStyle name="Normal 4 8 2 2 3" xfId="7771" xr:uid="{00000000-0005-0000-0000-00002F7F0000}"/>
    <cellStyle name="Normal 4 8 2 2 3 2" xfId="15917" xr:uid="{00000000-0005-0000-0000-0000307F0000}"/>
    <cellStyle name="Normal 4 8 2 2 3 2 2" xfId="32213" xr:uid="{00000000-0005-0000-0000-0000317F0000}"/>
    <cellStyle name="Normal 4 8 2 2 3 3" xfId="24067" xr:uid="{00000000-0005-0000-0000-0000327F0000}"/>
    <cellStyle name="Normal 4 8 2 2 4" xfId="10618" xr:uid="{00000000-0005-0000-0000-0000337F0000}"/>
    <cellStyle name="Normal 4 8 2 2 4 2" xfId="26914" xr:uid="{00000000-0005-0000-0000-0000347F0000}"/>
    <cellStyle name="Normal 4 8 2 2 5" xfId="18768" xr:uid="{00000000-0005-0000-0000-0000357F0000}"/>
    <cellStyle name="Normal 4 8 2 3" xfId="3759" xr:uid="{00000000-0005-0000-0000-0000367F0000}"/>
    <cellStyle name="Normal 4 8 2 3 2" xfId="11905" xr:uid="{00000000-0005-0000-0000-0000377F0000}"/>
    <cellStyle name="Normal 4 8 2 3 2 2" xfId="28201" xr:uid="{00000000-0005-0000-0000-0000387F0000}"/>
    <cellStyle name="Normal 4 8 2 3 3" xfId="20055" xr:uid="{00000000-0005-0000-0000-0000397F0000}"/>
    <cellStyle name="Normal 4 8 2 4" xfId="6361" xr:uid="{00000000-0005-0000-0000-00003A7F0000}"/>
    <cellStyle name="Normal 4 8 2 4 2" xfId="14507" xr:uid="{00000000-0005-0000-0000-00003B7F0000}"/>
    <cellStyle name="Normal 4 8 2 4 2 2" xfId="30803" xr:uid="{00000000-0005-0000-0000-00003C7F0000}"/>
    <cellStyle name="Normal 4 8 2 4 3" xfId="22657" xr:uid="{00000000-0005-0000-0000-00003D7F0000}"/>
    <cellStyle name="Normal 4 8 2 5" xfId="9208" xr:uid="{00000000-0005-0000-0000-00003E7F0000}"/>
    <cellStyle name="Normal 4 8 2 5 2" xfId="25504" xr:uid="{00000000-0005-0000-0000-00003F7F0000}"/>
    <cellStyle name="Normal 4 8 2 6" xfId="17358" xr:uid="{00000000-0005-0000-0000-0000407F0000}"/>
    <cellStyle name="Normal 4 8 3" xfId="1767" xr:uid="{00000000-0005-0000-0000-0000417F0000}"/>
    <cellStyle name="Normal 4 8 3 2" xfId="4368" xr:uid="{00000000-0005-0000-0000-0000427F0000}"/>
    <cellStyle name="Normal 4 8 3 2 2" xfId="12514" xr:uid="{00000000-0005-0000-0000-0000437F0000}"/>
    <cellStyle name="Normal 4 8 3 2 2 2" xfId="28810" xr:uid="{00000000-0005-0000-0000-0000447F0000}"/>
    <cellStyle name="Normal 4 8 3 2 3" xfId="20664" xr:uid="{00000000-0005-0000-0000-0000457F0000}"/>
    <cellStyle name="Normal 4 8 3 3" xfId="7066" xr:uid="{00000000-0005-0000-0000-0000467F0000}"/>
    <cellStyle name="Normal 4 8 3 3 2" xfId="15212" xr:uid="{00000000-0005-0000-0000-0000477F0000}"/>
    <cellStyle name="Normal 4 8 3 3 2 2" xfId="31508" xr:uid="{00000000-0005-0000-0000-0000487F0000}"/>
    <cellStyle name="Normal 4 8 3 3 3" xfId="23362" xr:uid="{00000000-0005-0000-0000-0000497F0000}"/>
    <cellStyle name="Normal 4 8 3 4" xfId="9913" xr:uid="{00000000-0005-0000-0000-00004A7F0000}"/>
    <cellStyle name="Normal 4 8 3 4 2" xfId="26209" xr:uid="{00000000-0005-0000-0000-00004B7F0000}"/>
    <cellStyle name="Normal 4 8 3 5" xfId="18063" xr:uid="{00000000-0005-0000-0000-00004C7F0000}"/>
    <cellStyle name="Normal 4 8 4" xfId="3150" xr:uid="{00000000-0005-0000-0000-00004D7F0000}"/>
    <cellStyle name="Normal 4 8 4 2" xfId="11296" xr:uid="{00000000-0005-0000-0000-00004E7F0000}"/>
    <cellStyle name="Normal 4 8 4 2 2" xfId="27592" xr:uid="{00000000-0005-0000-0000-00004F7F0000}"/>
    <cellStyle name="Normal 4 8 4 3" xfId="19446" xr:uid="{00000000-0005-0000-0000-0000507F0000}"/>
    <cellStyle name="Normal 4 8 5" xfId="5656" xr:uid="{00000000-0005-0000-0000-0000517F0000}"/>
    <cellStyle name="Normal 4 8 5 2" xfId="13802" xr:uid="{00000000-0005-0000-0000-0000527F0000}"/>
    <cellStyle name="Normal 4 8 5 2 2" xfId="30098" xr:uid="{00000000-0005-0000-0000-0000537F0000}"/>
    <cellStyle name="Normal 4 8 5 3" xfId="21952" xr:uid="{00000000-0005-0000-0000-0000547F0000}"/>
    <cellStyle name="Normal 4 8 6" xfId="8503" xr:uid="{00000000-0005-0000-0000-0000557F0000}"/>
    <cellStyle name="Normal 4 8 6 2" xfId="24799" xr:uid="{00000000-0005-0000-0000-0000567F0000}"/>
    <cellStyle name="Normal 4 8 7" xfId="16653" xr:uid="{00000000-0005-0000-0000-0000577F0000}"/>
    <cellStyle name="Normal 4 9" xfId="718" xr:uid="{00000000-0005-0000-0000-0000587F0000}"/>
    <cellStyle name="Normal 4 9 2" xfId="2128" xr:uid="{00000000-0005-0000-0000-0000597F0000}"/>
    <cellStyle name="Normal 4 9 2 2" xfId="4681" xr:uid="{00000000-0005-0000-0000-00005A7F0000}"/>
    <cellStyle name="Normal 4 9 2 2 2" xfId="12827" xr:uid="{00000000-0005-0000-0000-00005B7F0000}"/>
    <cellStyle name="Normal 4 9 2 2 2 2" xfId="29123" xr:uid="{00000000-0005-0000-0000-00005C7F0000}"/>
    <cellStyle name="Normal 4 9 2 2 3" xfId="20977" xr:uid="{00000000-0005-0000-0000-00005D7F0000}"/>
    <cellStyle name="Normal 4 9 2 3" xfId="7427" xr:uid="{00000000-0005-0000-0000-00005E7F0000}"/>
    <cellStyle name="Normal 4 9 2 3 2" xfId="15573" xr:uid="{00000000-0005-0000-0000-00005F7F0000}"/>
    <cellStyle name="Normal 4 9 2 3 2 2" xfId="31869" xr:uid="{00000000-0005-0000-0000-0000607F0000}"/>
    <cellStyle name="Normal 4 9 2 3 3" xfId="23723" xr:uid="{00000000-0005-0000-0000-0000617F0000}"/>
    <cellStyle name="Normal 4 9 2 4" xfId="10274" xr:uid="{00000000-0005-0000-0000-0000627F0000}"/>
    <cellStyle name="Normal 4 9 2 4 2" xfId="26570" xr:uid="{00000000-0005-0000-0000-0000637F0000}"/>
    <cellStyle name="Normal 4 9 2 5" xfId="18424" xr:uid="{00000000-0005-0000-0000-0000647F0000}"/>
    <cellStyle name="Normal 4 9 3" xfId="3463" xr:uid="{00000000-0005-0000-0000-0000657F0000}"/>
    <cellStyle name="Normal 4 9 3 2" xfId="11609" xr:uid="{00000000-0005-0000-0000-0000667F0000}"/>
    <cellStyle name="Normal 4 9 3 2 2" xfId="27905" xr:uid="{00000000-0005-0000-0000-0000677F0000}"/>
    <cellStyle name="Normal 4 9 3 3" xfId="19759" xr:uid="{00000000-0005-0000-0000-0000687F0000}"/>
    <cellStyle name="Normal 4 9 4" xfId="6017" xr:uid="{00000000-0005-0000-0000-0000697F0000}"/>
    <cellStyle name="Normal 4 9 4 2" xfId="14163" xr:uid="{00000000-0005-0000-0000-00006A7F0000}"/>
    <cellStyle name="Normal 4 9 4 2 2" xfId="30459" xr:uid="{00000000-0005-0000-0000-00006B7F0000}"/>
    <cellStyle name="Normal 4 9 4 3" xfId="22313" xr:uid="{00000000-0005-0000-0000-00006C7F0000}"/>
    <cellStyle name="Normal 4 9 5" xfId="8864" xr:uid="{00000000-0005-0000-0000-00006D7F0000}"/>
    <cellStyle name="Normal 4 9 5 2" xfId="25160" xr:uid="{00000000-0005-0000-0000-00006E7F0000}"/>
    <cellStyle name="Normal 4 9 6" xfId="17014" xr:uid="{00000000-0005-0000-0000-00006F7F0000}"/>
    <cellStyle name="Normal 5" xfId="8153" xr:uid="{00000000-0005-0000-0000-0000707F0000}"/>
    <cellStyle name="Normal 5 2" xfId="16299" xr:uid="{00000000-0005-0000-0000-0000717F0000}"/>
    <cellStyle name="Normal 5 2 2" xfId="32595" xr:uid="{00000000-0005-0000-0000-0000727F0000}"/>
    <cellStyle name="Normal 5 3" xfId="24449" xr:uid="{00000000-0005-0000-0000-0000737F0000}"/>
    <cellStyle name="Normal 5 4" xfId="32628" xr:uid="{00000000-0005-0000-0000-0000747F0000}"/>
    <cellStyle name="Normal 6" xfId="32605" xr:uid="{00000000-0005-0000-0000-0000757F0000}"/>
    <cellStyle name="Normal 7" xfId="32607" xr:uid="{00000000-0005-0000-0000-0000767F0000}"/>
    <cellStyle name="Normal 8" xfId="32623" xr:uid="{00000000-0005-0000-0000-0000777F0000}"/>
    <cellStyle name="Normal 9" xfId="32634" xr:uid="{00000000-0005-0000-0000-0000787F0000}"/>
    <cellStyle name="Título 3 2" xfId="3" xr:uid="{00000000-0005-0000-0000-0000797F0000}"/>
    <cellStyle name="Título 3 3" xfId="6" xr:uid="{00000000-0005-0000-0000-00007A7F0000}"/>
  </cellStyles>
  <dxfs count="78">
    <dxf>
      <fill>
        <patternFill patternType="none">
          <fgColor indexed="64"/>
          <bgColor auto="1"/>
        </patternFill>
      </fill>
    </dxf>
    <dxf>
      <fill>
        <patternFill patternType="none">
          <fgColor indexed="64"/>
          <bgColor auto="1"/>
        </patternFill>
      </fill>
    </dxf>
    <dxf>
      <fill>
        <patternFill patternType="none">
          <fgColor indexed="64"/>
          <bgColor auto="1"/>
        </patternFill>
      </fill>
      <border outline="0">
        <right style="thin">
          <color auto="1"/>
        </right>
      </border>
    </dxf>
    <dxf>
      <fill>
        <patternFill patternType="none">
          <fgColor indexed="64"/>
          <bgColor auto="1"/>
        </patternFill>
      </fill>
      <border outline="0">
        <right style="thin">
          <color auto="1"/>
        </right>
      </border>
    </dxf>
    <dxf>
      <fill>
        <patternFill patternType="none">
          <fgColor indexed="64"/>
          <bgColor auto="1"/>
        </patternFill>
      </fill>
      <border outline="0">
        <left style="thin">
          <color auto="1"/>
        </left>
        <right style="thin">
          <color auto="1"/>
        </right>
      </border>
    </dxf>
    <dxf>
      <fill>
        <patternFill patternType="none">
          <fgColor indexed="64"/>
          <bgColor auto="1"/>
        </patternFill>
      </fill>
      <border outline="0">
        <right style="thin">
          <color auto="1"/>
        </right>
      </border>
    </dxf>
    <dxf>
      <fill>
        <patternFill patternType="none">
          <fgColor indexed="64"/>
          <bgColor auto="1"/>
        </patternFill>
      </fill>
      <border outline="0">
        <right style="thin">
          <color auto="1"/>
        </right>
      </border>
    </dxf>
    <dxf>
      <fill>
        <patternFill patternType="none">
          <fgColor indexed="64"/>
          <bgColor auto="1"/>
        </patternFill>
      </fill>
      <border outline="0">
        <right style="thin">
          <color auto="1"/>
        </right>
      </border>
    </dxf>
    <dxf>
      <fill>
        <patternFill patternType="none">
          <fgColor indexed="64"/>
          <bgColor auto="1"/>
        </patternFill>
      </fill>
      <border outline="0">
        <right style="thin">
          <color auto="1"/>
        </right>
      </border>
    </dxf>
    <dxf>
      <fill>
        <patternFill patternType="none">
          <fgColor indexed="64"/>
          <bgColor auto="1"/>
        </patternFill>
      </fill>
      <border outline="0">
        <right style="thin">
          <color auto="1"/>
        </right>
      </border>
    </dxf>
    <dxf>
      <border outline="0">
        <top style="thin">
          <color indexed="64"/>
        </top>
      </border>
    </dxf>
    <dxf>
      <border outline="0">
        <bottom style="thin">
          <color indexed="64"/>
        </bottom>
      </border>
    </dxf>
    <dxf>
      <border outline="0">
        <left style="thin">
          <color auto="1"/>
        </left>
        <right style="thin">
          <color auto="1"/>
        </right>
        <top style="thin">
          <color indexed="64"/>
        </top>
        <bottom style="thin">
          <color indexed="64"/>
        </bottom>
      </border>
    </dxf>
    <dxf>
      <font>
        <b/>
        <i val="0"/>
        <strike val="0"/>
        <condense val="0"/>
        <extend val="0"/>
        <outline val="0"/>
        <shadow val="0"/>
        <u val="none"/>
        <vertAlign val="baseline"/>
        <sz val="10"/>
        <color theme="0"/>
        <name val="Arial"/>
        <family val="2"/>
        <scheme val="none"/>
      </font>
      <numFmt numFmtId="164" formatCode="dddd"/>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bottom/>
      </border>
    </dxf>
    <dxf>
      <fill>
        <patternFill patternType="none">
          <fgColor indexed="64"/>
          <bgColor auto="1"/>
        </patternFill>
      </fill>
    </dxf>
    <dxf>
      <font>
        <b val="0"/>
        <i val="0"/>
        <strike val="0"/>
        <condense val="0"/>
        <extend val="0"/>
        <outline val="0"/>
        <shadow val="0"/>
        <u val="none"/>
        <vertAlign val="baseline"/>
        <sz val="10"/>
        <color theme="1"/>
        <name val="Arial"/>
        <scheme val="none"/>
      </font>
      <numFmt numFmtId="167" formatCode="#,##0.000"/>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166" formatCode="0.000"/>
      <fill>
        <patternFill patternType="none">
          <fgColor indexed="64"/>
          <bgColor auto="1"/>
        </patternFill>
      </fill>
      <alignment horizontal="center" vertical="center" textRotation="0" wrapText="1" indent="0" justifyLastLine="0" shrinkToFit="0" readingOrder="0"/>
      <border diagonalUp="0" diagonalDown="0" outline="0">
        <left style="thin">
          <color auto="1"/>
        </left>
        <right style="thin">
          <color indexed="64"/>
        </right>
        <top style="thin">
          <color indexed="64"/>
        </top>
        <bottom style="thin">
          <color indexed="64"/>
        </bottom>
      </border>
    </dxf>
    <dxf>
      <font>
        <b/>
        <strike val="0"/>
        <outline val="0"/>
        <shadow val="0"/>
        <u/>
        <vertAlign val="baseline"/>
        <sz val="10"/>
        <color rgb="FF0070C0"/>
        <name val="Arial"/>
        <scheme val="none"/>
      </font>
      <numFmt numFmtId="164" formatCode="dddd"/>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164" formatCode="dddd"/>
      <fill>
        <patternFill patternType="none">
          <fgColor indexed="64"/>
          <bgColor auto="1"/>
        </patternFill>
      </fill>
      <alignment horizontal="left" vertical="center" textRotation="0" wrapText="1" indent="0" justifyLastLine="0" shrinkToFit="0" readingOrder="0"/>
      <border diagonalUp="0" diagonalDown="0" outline="0">
        <left style="thin">
          <color indexed="64"/>
        </left>
        <right style="thin">
          <color auto="1"/>
        </right>
        <top style="thin">
          <color indexed="64"/>
        </top>
        <bottom style="thin">
          <color indexed="64"/>
        </bottom>
      </border>
      <protection locked="0" hidden="0"/>
    </dxf>
    <dxf>
      <font>
        <b val="0"/>
        <i val="0"/>
        <strike val="0"/>
        <condense val="0"/>
        <extend val="0"/>
        <outline val="0"/>
        <shadow val="0"/>
        <u val="none"/>
        <vertAlign val="baseline"/>
        <sz val="10"/>
        <color auto="1"/>
        <name val="Arial"/>
        <scheme val="none"/>
      </font>
      <numFmt numFmtId="164" formatCode="dddd"/>
      <fill>
        <patternFill patternType="none">
          <fgColor indexed="64"/>
          <bgColor auto="1"/>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0"/>
        <color auto="1"/>
        <name val="Arial"/>
        <scheme val="none"/>
      </font>
      <numFmt numFmtId="164" formatCode="dddd"/>
      <fill>
        <patternFill patternType="none">
          <fgColor indexed="64"/>
          <bgColor auto="1"/>
        </patternFill>
      </fill>
      <alignment horizontal="justify"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i val="0"/>
        <strike val="0"/>
        <condense val="0"/>
        <extend val="0"/>
        <outline val="0"/>
        <shadow val="0"/>
        <u val="none"/>
        <vertAlign val="baseline"/>
        <sz val="10"/>
        <color auto="1"/>
        <name val="Arial"/>
        <scheme val="none"/>
      </font>
      <numFmt numFmtId="1" formatCode="0"/>
      <fill>
        <patternFill patternType="none">
          <fgColor indexed="64"/>
          <bgColor auto="1"/>
        </patternFill>
      </fill>
      <alignment horizontal="center" vertical="center" textRotation="0" wrapText="1" indent="0" justifyLastLine="0" shrinkToFit="0" readingOrder="0"/>
      <border diagonalUp="0" diagonalDown="0" outline="0">
        <left style="thin">
          <color auto="1"/>
        </left>
        <right style="thin">
          <color indexed="64"/>
        </right>
        <top style="thin">
          <color indexed="64"/>
        </top>
        <bottom style="thin">
          <color indexed="64"/>
        </bottom>
      </border>
      <protection locked="0" hidden="0"/>
    </dxf>
    <dxf>
      <font>
        <b/>
        <i val="0"/>
        <strike val="0"/>
        <condense val="0"/>
        <extend val="0"/>
        <outline val="0"/>
        <shadow val="0"/>
        <u val="none"/>
        <vertAlign val="baseline"/>
        <sz val="10"/>
        <color theme="7" tint="-0.249977111117893"/>
        <name val="Arial"/>
        <scheme val="none"/>
      </font>
      <numFmt numFmtId="164" formatCode="dddd"/>
      <fill>
        <patternFill patternType="none">
          <fgColor indexed="64"/>
          <bgColor auto="1"/>
        </patternFill>
      </fill>
      <alignment horizontal="center" vertical="center" textRotation="0" wrapText="1" indent="0" justifyLastLine="0" shrinkToFit="0" readingOrder="0"/>
      <border diagonalUp="0" diagonalDown="0" outline="0">
        <left style="thin">
          <color auto="1"/>
        </left>
        <right style="thin">
          <color indexed="64"/>
        </right>
        <top style="thin">
          <color indexed="64"/>
        </top>
        <bottom style="thin">
          <color indexed="64"/>
        </bottom>
      </border>
      <protection locked="0" hidden="0"/>
    </dxf>
    <dxf>
      <font>
        <b/>
        <i val="0"/>
        <strike val="0"/>
        <condense val="0"/>
        <extend val="0"/>
        <outline val="0"/>
        <shadow val="0"/>
        <u val="none"/>
        <vertAlign val="baseline"/>
        <sz val="10"/>
        <color auto="1"/>
        <name val="Arial"/>
        <scheme val="none"/>
      </font>
      <numFmt numFmtId="164" formatCode="dddd"/>
      <fill>
        <patternFill patternType="none">
          <fgColor indexed="64"/>
          <bgColor auto="1"/>
        </patternFill>
      </fill>
      <alignment horizontal="general" vertical="center" textRotation="0" wrapText="1" indent="0" justifyLastLine="0" shrinkToFit="0" readingOrder="0"/>
      <border diagonalUp="0" diagonalDown="0" outline="0">
        <left style="thin">
          <color indexed="64"/>
        </left>
        <right style="thin">
          <color auto="1"/>
        </right>
        <top style="thin">
          <color indexed="64"/>
        </top>
        <bottom style="thin">
          <color indexed="64"/>
        </bottom>
      </border>
      <protection locked="0" hidden="0"/>
    </dxf>
    <dxf>
      <font>
        <b/>
        <i val="0"/>
        <strike val="0"/>
        <condense val="0"/>
        <extend val="0"/>
        <outline val="0"/>
        <shadow val="0"/>
        <u val="none"/>
        <vertAlign val="baseline"/>
        <sz val="10"/>
        <color theme="1"/>
        <name val="Arial"/>
        <scheme val="none"/>
      </font>
      <numFmt numFmtId="164" formatCode="dddd"/>
      <fill>
        <patternFill patternType="none">
          <fgColor indexed="64"/>
          <bgColor auto="1"/>
        </patternFill>
      </fill>
      <alignment horizontal="left" vertical="center" textRotation="0" wrapText="1" indent="0" justifyLastLine="0" shrinkToFit="0" readingOrder="0"/>
      <border diagonalUp="0" diagonalDown="0" outline="0">
        <left style="thin">
          <color auto="1"/>
        </left>
        <right style="thin">
          <color auto="1"/>
        </right>
        <top style="thin">
          <color indexed="64"/>
        </top>
        <bottom style="thin">
          <color indexed="64"/>
        </bottom>
      </border>
      <protection locked="0" hidden="0"/>
    </dxf>
    <dxf>
      <font>
        <b val="0"/>
        <i val="0"/>
        <strike val="0"/>
        <condense val="0"/>
        <extend val="0"/>
        <outline val="0"/>
        <shadow val="0"/>
        <u val="none"/>
        <vertAlign val="baseline"/>
        <sz val="10"/>
        <color auto="1"/>
        <name val="Arial"/>
        <scheme val="none"/>
      </font>
      <numFmt numFmtId="19" formatCode="d/mm/yyyy"/>
      <fill>
        <patternFill patternType="none">
          <fgColor indexed="64"/>
          <bgColor auto="1"/>
        </patternFill>
      </fill>
      <alignment horizontal="center" vertical="center" textRotation="0" wrapText="1" indent="0" justifyLastLine="0" shrinkToFit="0" readingOrder="0"/>
      <border diagonalUp="0" diagonalDown="0" outline="0">
        <left style="thin">
          <color auto="1"/>
        </left>
        <right style="thin">
          <color indexed="64"/>
        </right>
        <top style="thin">
          <color indexed="64"/>
        </top>
        <bottom style="thin">
          <color indexed="64"/>
        </bottom>
      </border>
      <protection locked="0" hidden="0"/>
    </dxf>
    <dxf>
      <font>
        <strike val="0"/>
        <outline val="0"/>
        <shadow val="0"/>
        <u/>
        <vertAlign val="baseline"/>
        <sz val="10"/>
        <color rgb="FF0070C0"/>
        <name val="Arial"/>
        <scheme val="none"/>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auto="1"/>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165" formatCode="_-* #,##0_-;\-* #,##0_-;_-* &quot;-&quot;??_-;_-@_-"/>
      <fill>
        <patternFill patternType="none">
          <fgColor indexed="64"/>
          <bgColor auto="1"/>
        </patternFill>
      </fill>
      <alignment horizontal="center" vertical="center" textRotation="0" wrapText="0" indent="0" justifyLastLine="0" shrinkToFit="0" readingOrder="0"/>
      <border diagonalUp="0" diagonalDown="0" outline="0">
        <left/>
        <right style="thin">
          <color auto="1"/>
        </right>
        <top style="thin">
          <color indexed="64"/>
        </top>
        <bottom style="thin">
          <color indexed="64"/>
        </bottom>
      </border>
      <protection locked="0" hidden="0"/>
    </dxf>
    <dxf>
      <fill>
        <patternFill patternType="solid">
          <fgColor rgb="FFFFFF00"/>
          <bgColor rgb="FF000000"/>
        </patternFill>
      </fill>
    </dxf>
    <dxf>
      <font>
        <b val="0"/>
        <i val="0"/>
        <strike val="0"/>
        <condense val="0"/>
        <extend val="0"/>
        <outline val="0"/>
        <shadow val="0"/>
        <u val="none"/>
        <vertAlign val="baseline"/>
        <sz val="10"/>
        <color theme="1"/>
        <name val="Arial"/>
        <scheme val="none"/>
      </font>
      <numFmt numFmtId="30" formatCode="@"/>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theme="1"/>
        <name val="Arial"/>
        <scheme val="none"/>
      </font>
      <numFmt numFmtId="30" formatCode="@"/>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0"/>
        <color auto="1"/>
        <name val="Arial"/>
        <scheme val="none"/>
      </font>
      <numFmt numFmtId="164" formatCode="dddd"/>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0"/>
        <color auto="1"/>
        <name val="Arial"/>
        <scheme val="none"/>
      </font>
      <numFmt numFmtId="164" formatCode="dddd"/>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164" formatCode="dddd"/>
      <fill>
        <patternFill patternType="none">
          <fgColor indexed="64"/>
          <bgColor indexed="65"/>
        </patternFill>
      </fill>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0"/>
        <color rgb="FFFF0000"/>
        <name val="Arial"/>
        <scheme val="none"/>
      </font>
      <numFmt numFmtId="164" formatCode="dddd"/>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0"/>
        <color auto="1"/>
        <name val="Arial"/>
        <scheme val="none"/>
      </font>
      <numFmt numFmtId="164" formatCode="dddd"/>
      <fill>
        <patternFill patternType="none">
          <fgColor indexed="64"/>
          <bgColor indexed="65"/>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0"/>
        <color theme="1"/>
        <name val="Arial"/>
        <scheme val="none"/>
      </font>
      <numFmt numFmtId="164" formatCode="dddd"/>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19" formatCode="d/mm/yyyy"/>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ertAlign val="baseline"/>
        <sz val="10"/>
        <color rgb="FF0070C0"/>
        <name val="Arial"/>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border>
        <bottom style="thin">
          <color indexed="64"/>
        </bottom>
      </border>
    </dxf>
    <dxf>
      <fill>
        <patternFill patternType="none">
          <fgColor indexed="64"/>
          <bgColor auto="1"/>
        </patternFill>
      </fill>
      <border diagonalUp="0" diagonalDown="0">
        <left style="thin">
          <color indexed="64"/>
        </left>
        <right style="thin">
          <color indexed="64"/>
        </right>
        <top/>
        <bottom/>
        <vertical style="thin">
          <color indexed="64"/>
        </vertical>
        <horizontal style="thin">
          <color indexed="64"/>
        </horizontal>
      </border>
    </dxf>
    <dxf>
      <font>
        <b val="0"/>
        <sz val="10"/>
        <color auto="1"/>
        <name val="Arial"/>
        <scheme val="none"/>
      </font>
      <numFmt numFmtId="164" formatCode="dddd"/>
      <fill>
        <patternFill patternType="none">
          <fgColor indexed="64"/>
          <bgColor auto="1"/>
        </patternFill>
      </fill>
      <alignment horizontal="left" vertical="center" textRotation="0" wrapText="1" indent="0" justifyLastLine="0" shrinkToFit="0" readingOrder="0"/>
      <border diagonalUp="0" diagonalDown="0" outline="0">
        <left style="thin">
          <color auto="1"/>
        </left>
        <right style="thin">
          <color auto="1"/>
        </right>
        <top style="thin">
          <color auto="1"/>
        </top>
        <bottom style="thin">
          <color auto="1"/>
        </bottom>
      </border>
    </dxf>
    <dxf>
      <font>
        <b/>
        <strike val="0"/>
        <outline val="0"/>
        <shadow val="0"/>
        <u val="none"/>
        <vertAlign val="baseline"/>
        <sz val="10"/>
        <color rgb="FFFF0000"/>
        <name val="Arial"/>
        <scheme val="none"/>
      </font>
      <numFmt numFmtId="164" formatCode="dddd"/>
      <fill>
        <patternFill patternType="none">
          <fgColor indexed="64"/>
          <bgColor auto="1"/>
        </patternFill>
      </fill>
      <alignment horizontal="center" vertical="center" textRotation="0" wrapText="1" indent="0" justifyLastLine="0" shrinkToFit="0" readingOrder="0"/>
      <border diagonalUp="0" diagonalDown="0" outline="0">
        <left style="thin">
          <color auto="1"/>
        </left>
        <right style="thin">
          <color indexed="64"/>
        </right>
        <top style="thin">
          <color indexed="64"/>
        </top>
        <bottom style="thin">
          <color indexed="64"/>
        </bottom>
      </border>
    </dxf>
    <dxf>
      <font>
        <b val="0"/>
        <sz val="10"/>
        <color auto="1"/>
        <name val="Arial"/>
        <scheme val="none"/>
      </font>
      <numFmt numFmtId="0" formatCode="General"/>
      <fill>
        <patternFill patternType="none">
          <fgColor indexed="64"/>
          <bgColor auto="1"/>
        </patternFill>
      </fill>
      <alignment horizontal="justify" vertical="center" textRotation="0" wrapText="1" indent="0" justifyLastLine="0" shrinkToFit="0" readingOrder="0"/>
      <border diagonalUp="0" diagonalDown="0" outline="0">
        <left style="thin">
          <color auto="1"/>
        </left>
        <right style="thin">
          <color auto="1"/>
        </right>
        <top style="thin">
          <color auto="1"/>
        </top>
        <bottom style="thin">
          <color auto="1"/>
        </bottom>
      </border>
    </dxf>
    <dxf>
      <font>
        <b val="0"/>
        <sz val="10"/>
        <color auto="1"/>
        <name val="Arial"/>
      </font>
      <numFmt numFmtId="19" formatCode="d/mm/yyyy"/>
      <fill>
        <patternFill patternType="none">
          <fgColor indexed="64"/>
          <bgColor auto="1"/>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10"/>
        <color auto="1"/>
        <name val="Arial"/>
        <scheme val="none"/>
      </font>
      <numFmt numFmtId="168" formatCode="dd/mm/yyyy;@"/>
      <fill>
        <patternFill patternType="none">
          <fgColor indexed="64"/>
          <bgColor auto="1"/>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dxf>
    <dxf>
      <font>
        <b/>
        <strike val="0"/>
        <outline val="0"/>
        <shadow val="0"/>
        <vertAlign val="baseline"/>
        <sz val="10"/>
        <color auto="1"/>
        <name val="Arial"/>
        <scheme val="none"/>
      </font>
      <numFmt numFmtId="164" formatCode="dddd"/>
      <fill>
        <patternFill patternType="none">
          <fgColor indexed="64"/>
          <bgColor auto="1"/>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dxf>
    <dxf>
      <fill>
        <patternFill patternType="none">
          <fgColor indexed="64"/>
          <bgColor auto="1"/>
        </patternFill>
      </fill>
      <alignment horizontal="center" vertical="center" textRotation="0" wrapText="1" indent="0" justifyLastLine="0" shrinkToFit="0" readingOrder="0"/>
    </dxf>
    <dxf>
      <font>
        <sz val="10"/>
        <name val="Arial"/>
        <scheme val="none"/>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auto="1"/>
        </right>
        <top style="thin">
          <color indexed="64"/>
        </top>
        <bottom style="thin">
          <color indexed="64"/>
        </bottom>
      </border>
    </dxf>
    <dxf>
      <border outline="0">
        <top style="thin">
          <color rgb="FF000000"/>
        </top>
      </border>
    </dxf>
    <dxf>
      <border outline="0">
        <top style="thin">
          <color rgb="FF000000"/>
        </top>
        <bottom style="thin">
          <color rgb="FF000000"/>
        </bottom>
      </border>
    </dxf>
    <dxf>
      <fill>
        <patternFill patternType="none">
          <fgColor indexed="64"/>
          <bgColor auto="1"/>
        </patternFill>
      </fill>
    </dxf>
    <dxf>
      <border outline="0">
        <bottom style="thin">
          <color rgb="FF000000"/>
        </bottom>
      </border>
    </dxf>
    <dxf>
      <font>
        <b/>
        <i val="0"/>
        <strike val="0"/>
        <condense val="0"/>
        <extend val="0"/>
        <outline val="0"/>
        <shadow val="0"/>
        <u val="none"/>
        <vertAlign val="baseline"/>
        <sz val="10"/>
        <color theme="0"/>
        <name val="Arial"/>
        <scheme val="none"/>
      </font>
      <numFmt numFmtId="164" formatCode="dddd"/>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0"/>
        <color auto="1"/>
        <name val="Arial"/>
        <family val="2"/>
        <scheme val="none"/>
      </font>
      <fill>
        <patternFill patternType="none">
          <fgColor indexed="64"/>
          <bgColor auto="1"/>
        </patternFill>
      </fill>
      <alignment horizontal="general" vertical="center" textRotation="0" wrapText="1" indent="0" justifyLastLine="0" shrinkToFit="0" readingOrder="0"/>
      <border diagonalUp="0" diagonalDown="0" outline="0">
        <left style="thin">
          <color indexed="64"/>
        </left>
        <right/>
        <top style="thin">
          <color indexed="64"/>
        </top>
        <bottom/>
      </border>
    </dxf>
    <dxf>
      <font>
        <b/>
        <i val="0"/>
        <strike val="0"/>
        <condense val="0"/>
        <extend val="0"/>
        <outline val="0"/>
        <shadow val="0"/>
        <u val="none"/>
        <vertAlign val="baseline"/>
        <sz val="10"/>
        <color rgb="FFFF0000"/>
        <name val="Arial"/>
        <family val="2"/>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0"/>
        <color theme="1"/>
        <name val="Arial"/>
        <family val="2"/>
        <scheme val="none"/>
      </font>
      <fill>
        <patternFill patternType="none">
          <fgColor indexed="64"/>
          <bgColor auto="1"/>
        </patternFill>
      </fill>
      <alignment horizontal="justify" vertical="center" textRotation="0" wrapText="1" indent="0" justifyLastLine="0" shrinkToFit="0" readingOrder="0"/>
      <border diagonalUp="0" diagonalDown="0" outline="0">
        <left style="thin">
          <color indexed="64"/>
        </left>
        <right style="thin">
          <color indexed="64"/>
        </right>
        <top/>
        <bottom style="thin">
          <color indexed="64"/>
        </bottom>
      </border>
    </dxf>
    <dxf>
      <font>
        <b/>
        <i val="0"/>
        <strike val="0"/>
        <condense val="0"/>
        <extend val="0"/>
        <outline val="0"/>
        <shadow val="0"/>
        <u val="none"/>
        <vertAlign val="baseline"/>
        <sz val="10"/>
        <color auto="1"/>
        <name val="Arial"/>
        <family val="2"/>
        <scheme val="none"/>
      </font>
      <fill>
        <patternFill patternType="none">
          <fgColor indexed="64"/>
          <bgColor auto="1"/>
        </patternFill>
      </fill>
      <alignment horizontal="left" vertical="center"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0"/>
        <color auto="1"/>
        <name val="Arial"/>
        <family val="2"/>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0"/>
        <color theme="1"/>
        <name val="Arial"/>
        <family val="2"/>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border outline="0">
        <top style="thin">
          <color indexed="64"/>
        </top>
      </border>
    </dxf>
    <dxf>
      <border outline="0">
        <left style="thin">
          <color indexed="64"/>
        </left>
        <right style="thin">
          <color indexed="64"/>
        </right>
        <top style="thin">
          <color indexed="64"/>
        </top>
        <bottom style="thin">
          <color indexed="64"/>
        </bottom>
      </border>
    </dxf>
    <dxf>
      <fill>
        <patternFill patternType="none">
          <fgColor indexed="64"/>
          <bgColor auto="1"/>
        </patternFill>
      </fill>
    </dxf>
    <dxf>
      <border outline="0">
        <bottom style="thin">
          <color indexed="64"/>
        </bottom>
      </border>
    </dxf>
    <dxf>
      <font>
        <b/>
        <i val="0"/>
        <strike val="0"/>
        <condense val="0"/>
        <extend val="0"/>
        <outline val="0"/>
        <shadow val="0"/>
        <u val="none"/>
        <vertAlign val="baseline"/>
        <sz val="10"/>
        <color theme="0"/>
        <name val="Arial"/>
        <scheme val="none"/>
      </font>
      <numFmt numFmtId="164" formatCode="dddd"/>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bottom/>
      </border>
    </dxf>
    <dxf>
      <fill>
        <patternFill patternType="solid">
          <fgColor rgb="FFFFFF00"/>
          <bgColor rgb="FF000000"/>
        </patternFill>
      </fill>
    </dxf>
    <dxf>
      <border>
        <top style="thin">
          <color indexed="64"/>
        </top>
      </border>
    </dxf>
    <dxf>
      <border diagonalUp="0" diagonalDown="0">
        <left style="thin">
          <color indexed="64"/>
        </left>
        <right style="thin">
          <color indexed="64"/>
        </right>
        <top style="thin">
          <color indexed="64"/>
        </top>
        <bottom style="thin">
          <color indexed="64"/>
        </bottom>
      </border>
    </dxf>
    <dxf>
      <border>
        <bottom style="thin">
          <color indexed="64"/>
        </bottom>
      </border>
    </dxf>
    <dxf>
      <fill>
        <patternFill patternType="none">
          <fgColor indexed="64"/>
          <bgColor auto="1"/>
        </patternFill>
      </fill>
      <border diagonalUp="0" diagonalDown="0" outline="0">
        <left style="thin">
          <color indexed="64"/>
        </left>
        <right style="thin">
          <color indexed="64"/>
        </right>
        <top/>
        <bottom/>
      </border>
    </dxf>
    <dxf>
      <numFmt numFmtId="1" formatCode="0"/>
    </dxf>
    <dxf>
      <numFmt numFmtId="0" formatCode="General"/>
    </dxf>
    <dxf>
      <numFmt numFmtId="0" formatCode="General"/>
      <fill>
        <patternFill patternType="solid">
          <fgColor indexed="64"/>
          <bgColor theme="0"/>
        </patternFill>
      </fill>
    </dxf>
    <dxf>
      <numFmt numFmtId="0" formatCode="General"/>
      <fill>
        <patternFill patternType="solid">
          <fgColor indexed="64"/>
          <bgColor theme="0"/>
        </patternFill>
      </fill>
    </dxf>
    <dxf>
      <font>
        <strike val="0"/>
        <outline val="0"/>
        <shadow val="0"/>
        <u val="none"/>
        <vertAlign val="baseline"/>
        <sz val="11"/>
        <color auto="1"/>
        <name val="Frutiger-Light"/>
        <scheme val="none"/>
      </font>
      <fill>
        <patternFill patternType="solid">
          <fgColor indexed="64"/>
          <bgColor theme="0"/>
        </patternFill>
      </fill>
    </dxf>
  </dxfs>
  <tableStyles count="0" defaultTableStyle="TableStyleMedium2" defaultPivotStyle="PivotStyleLight16"/>
  <colors>
    <mruColors>
      <color rgb="FFF20000"/>
      <color rgb="FFFFFF00"/>
      <color rgb="FFFF66CC"/>
      <color rgb="FF0078D2"/>
      <color rgb="FFFF5353"/>
      <color rgb="FF9CB4E0"/>
      <color rgb="FFB0C3E6"/>
      <color rgb="FFFFFF99"/>
      <color rgb="FFFFFF66"/>
      <color rgb="FFE0E6F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sharedStrings" Target="sharedStrings.xml"/><Relationship Id="rId18" Type="http://schemas.openxmlformats.org/officeDocument/2006/relationships/customXml" Target="../customXml/item3.xml"/><Relationship Id="rId26" Type="http://schemas.openxmlformats.org/officeDocument/2006/relationships/customXml" Target="../customXml/item11.xml"/><Relationship Id="rId3" Type="http://schemas.openxmlformats.org/officeDocument/2006/relationships/worksheet" Target="worksheets/sheet3.xml"/><Relationship Id="rId21" Type="http://schemas.openxmlformats.org/officeDocument/2006/relationships/customXml" Target="../customXml/item6.xml"/><Relationship Id="rId34" Type="http://schemas.openxmlformats.org/officeDocument/2006/relationships/customXml" Target="../customXml/item19.xml"/><Relationship Id="rId7" Type="http://schemas.openxmlformats.org/officeDocument/2006/relationships/externalLink" Target="externalLinks/externalLink1.xml"/><Relationship Id="rId12" Type="http://schemas.openxmlformats.org/officeDocument/2006/relationships/styles" Target="styles.xml"/><Relationship Id="rId17" Type="http://schemas.openxmlformats.org/officeDocument/2006/relationships/customXml" Target="../customXml/item2.xml"/><Relationship Id="rId25" Type="http://schemas.openxmlformats.org/officeDocument/2006/relationships/customXml" Target="../customXml/item10.xml"/><Relationship Id="rId33" Type="http://schemas.openxmlformats.org/officeDocument/2006/relationships/customXml" Target="../customXml/item18.xml"/><Relationship Id="rId2" Type="http://schemas.openxmlformats.org/officeDocument/2006/relationships/worksheet" Target="worksheets/sheet2.xml"/><Relationship Id="rId16" Type="http://schemas.openxmlformats.org/officeDocument/2006/relationships/customXml" Target="../customXml/item1.xml"/><Relationship Id="rId20" Type="http://schemas.openxmlformats.org/officeDocument/2006/relationships/customXml" Target="../customXml/item5.xml"/><Relationship Id="rId29" Type="http://schemas.openxmlformats.org/officeDocument/2006/relationships/customXml" Target="../customXml/item1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onnections" Target="connections.xml"/><Relationship Id="rId24" Type="http://schemas.openxmlformats.org/officeDocument/2006/relationships/customXml" Target="../customXml/item9.xml"/><Relationship Id="rId32" Type="http://schemas.openxmlformats.org/officeDocument/2006/relationships/customXml" Target="../customXml/item17.xml"/><Relationship Id="rId5" Type="http://schemas.openxmlformats.org/officeDocument/2006/relationships/worksheet" Target="worksheets/sheet5.xml"/><Relationship Id="rId15" Type="http://schemas.openxmlformats.org/officeDocument/2006/relationships/calcChain" Target="calcChain.xml"/><Relationship Id="rId23" Type="http://schemas.openxmlformats.org/officeDocument/2006/relationships/customXml" Target="../customXml/item8.xml"/><Relationship Id="rId28" Type="http://schemas.openxmlformats.org/officeDocument/2006/relationships/customXml" Target="../customXml/item13.xml"/><Relationship Id="rId10" Type="http://schemas.openxmlformats.org/officeDocument/2006/relationships/theme" Target="theme/theme1.xml"/><Relationship Id="rId19" Type="http://schemas.openxmlformats.org/officeDocument/2006/relationships/customXml" Target="../customXml/item4.xml"/><Relationship Id="rId31" Type="http://schemas.openxmlformats.org/officeDocument/2006/relationships/customXml" Target="../customXml/item16.xml"/><Relationship Id="rId4" Type="http://schemas.openxmlformats.org/officeDocument/2006/relationships/worksheet" Target="worksheets/sheet4.xml"/><Relationship Id="rId9" Type="http://schemas.openxmlformats.org/officeDocument/2006/relationships/externalLink" Target="externalLinks/externalLink3.xml"/><Relationship Id="rId14" Type="http://schemas.openxmlformats.org/officeDocument/2006/relationships/powerPivotData" Target="model/item.data"/><Relationship Id="rId22" Type="http://schemas.openxmlformats.org/officeDocument/2006/relationships/customXml" Target="../customXml/item7.xml"/><Relationship Id="rId27" Type="http://schemas.openxmlformats.org/officeDocument/2006/relationships/customXml" Target="../customXml/item12.xml"/><Relationship Id="rId30" Type="http://schemas.openxmlformats.org/officeDocument/2006/relationships/customXml" Target="../customXml/item15.xml"/><Relationship Id="rId8" Type="http://schemas.openxmlformats.org/officeDocument/2006/relationships/externalLink" Target="externalLinks/externalLink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PE"/>
              <a:t>Afectación de vías en metros</a:t>
            </a:r>
          </a:p>
        </c:rich>
      </c:tx>
      <c:layout>
        <c:manualLayout>
          <c:xMode val="edge"/>
          <c:yMode val="edge"/>
          <c:x val="0.33871549781292826"/>
          <c:y val="3.051732599549494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manualLayout>
          <c:layoutTarget val="inner"/>
          <c:xMode val="edge"/>
          <c:yMode val="edge"/>
          <c:x val="9.8236605944143712E-2"/>
          <c:y val="0.19169868495271242"/>
          <c:w val="0.89981730540592431"/>
          <c:h val="0.39127676260079025"/>
        </c:manualLayout>
      </c:layout>
      <c:barChart>
        <c:barDir val="col"/>
        <c:grouping val="stacked"/>
        <c:varyColors val="0"/>
        <c:ser>
          <c:idx val="0"/>
          <c:order val="0"/>
          <c:tx>
            <c:v>Interrumpidos</c:v>
          </c:tx>
          <c:spPr>
            <a:solidFill>
              <a:srgbClr val="FF0000"/>
            </a:solidFill>
            <a:ln>
              <a:noFill/>
            </a:ln>
            <a:effectLst/>
          </c:spPr>
          <c:invertIfNegative val="0"/>
          <c:cat>
            <c:strRef>
              <c:f>Resumen!$M$17:$M$40</c:f>
              <c:strCache>
                <c:ptCount val="24"/>
                <c:pt idx="0">
                  <c:v>Amazonas </c:v>
                </c:pt>
                <c:pt idx="1">
                  <c:v>Áncash </c:v>
                </c:pt>
                <c:pt idx="2">
                  <c:v>Apurímac</c:v>
                </c:pt>
                <c:pt idx="3">
                  <c:v>Arequipa</c:v>
                </c:pt>
                <c:pt idx="4">
                  <c:v>Ayacucho</c:v>
                </c:pt>
                <c:pt idx="5">
                  <c:v>Cajamarca</c:v>
                </c:pt>
                <c:pt idx="6">
                  <c:v>Cusco</c:v>
                </c:pt>
                <c:pt idx="7">
                  <c:v>Huancavelica</c:v>
                </c:pt>
                <c:pt idx="8">
                  <c:v>Huánuco</c:v>
                </c:pt>
                <c:pt idx="9">
                  <c:v>Ica</c:v>
                </c:pt>
                <c:pt idx="10">
                  <c:v>Junín </c:v>
                </c:pt>
                <c:pt idx="11">
                  <c:v>La Libertad</c:v>
                </c:pt>
                <c:pt idx="12">
                  <c:v>Lambayeque</c:v>
                </c:pt>
                <c:pt idx="13">
                  <c:v>Lima</c:v>
                </c:pt>
                <c:pt idx="14">
                  <c:v>Loreto</c:v>
                </c:pt>
                <c:pt idx="15">
                  <c:v>Madre de Dios</c:v>
                </c:pt>
                <c:pt idx="16">
                  <c:v>Moquegua</c:v>
                </c:pt>
                <c:pt idx="17">
                  <c:v>Pasco</c:v>
                </c:pt>
                <c:pt idx="18">
                  <c:v>Piura</c:v>
                </c:pt>
                <c:pt idx="19">
                  <c:v>Puno</c:v>
                </c:pt>
                <c:pt idx="20">
                  <c:v>San Martín</c:v>
                </c:pt>
                <c:pt idx="21">
                  <c:v>Tacna</c:v>
                </c:pt>
                <c:pt idx="22">
                  <c:v>Tumbes</c:v>
                </c:pt>
                <c:pt idx="23">
                  <c:v>Ucayali</c:v>
                </c:pt>
              </c:strCache>
            </c:strRef>
          </c:cat>
          <c:val>
            <c:numRef>
              <c:f>Resumen!$N$17:$N$40</c:f>
              <c:numCache>
                <c:formatCode>0</c:formatCode>
                <c:ptCount val="24"/>
                <c:pt idx="0">
                  <c:v>0</c:v>
                </c:pt>
                <c:pt idx="1">
                  <c:v>25</c:v>
                </c:pt>
                <c:pt idx="2">
                  <c:v>0</c:v>
                </c:pt>
                <c:pt idx="3">
                  <c:v>0</c:v>
                </c:pt>
                <c:pt idx="4">
                  <c:v>0</c:v>
                </c:pt>
                <c:pt idx="5">
                  <c:v>0</c:v>
                </c:pt>
                <c:pt idx="6">
                  <c:v>0</c:v>
                </c:pt>
                <c:pt idx="7">
                  <c:v>0</c:v>
                </c:pt>
                <c:pt idx="8">
                  <c:v>0</c:v>
                </c:pt>
                <c:pt idx="9">
                  <c:v>0</c:v>
                </c:pt>
                <c:pt idx="10">
                  <c:v>0</c:v>
                </c:pt>
                <c:pt idx="11">
                  <c:v>290</c:v>
                </c:pt>
                <c:pt idx="12">
                  <c:v>1</c:v>
                </c:pt>
                <c:pt idx="13">
                  <c:v>0</c:v>
                </c:pt>
                <c:pt idx="14">
                  <c:v>0</c:v>
                </c:pt>
                <c:pt idx="15">
                  <c:v>0</c:v>
                </c:pt>
                <c:pt idx="16">
                  <c:v>0</c:v>
                </c:pt>
                <c:pt idx="17">
                  <c:v>0</c:v>
                </c:pt>
                <c:pt idx="18">
                  <c:v>0</c:v>
                </c:pt>
                <c:pt idx="19">
                  <c:v>0</c:v>
                </c:pt>
                <c:pt idx="20">
                  <c:v>0</c:v>
                </c:pt>
                <c:pt idx="21">
                  <c:v>0</c:v>
                </c:pt>
                <c:pt idx="22">
                  <c:v>0</c:v>
                </c:pt>
                <c:pt idx="23">
                  <c:v>0</c:v>
                </c:pt>
              </c:numCache>
            </c:numRef>
          </c:val>
          <c:extLst>
            <c:ext xmlns:c16="http://schemas.microsoft.com/office/drawing/2014/chart" uri="{C3380CC4-5D6E-409C-BE32-E72D297353CC}">
              <c16:uniqueId val="{00000000-3BA8-4E2D-93C4-F54FC9B26BCC}"/>
            </c:ext>
          </c:extLst>
        </c:ser>
        <c:ser>
          <c:idx val="1"/>
          <c:order val="1"/>
          <c:tx>
            <c:v>Restringidos</c:v>
          </c:tx>
          <c:spPr>
            <a:solidFill>
              <a:schemeClr val="accent2"/>
            </a:solidFill>
            <a:ln>
              <a:noFill/>
            </a:ln>
            <a:effectLst/>
          </c:spPr>
          <c:invertIfNegative val="0"/>
          <c:cat>
            <c:strRef>
              <c:f>Resumen!$M$17:$M$40</c:f>
              <c:strCache>
                <c:ptCount val="24"/>
                <c:pt idx="0">
                  <c:v>Amazonas </c:v>
                </c:pt>
                <c:pt idx="1">
                  <c:v>Áncash </c:v>
                </c:pt>
                <c:pt idx="2">
                  <c:v>Apurímac</c:v>
                </c:pt>
                <c:pt idx="3">
                  <c:v>Arequipa</c:v>
                </c:pt>
                <c:pt idx="4">
                  <c:v>Ayacucho</c:v>
                </c:pt>
                <c:pt idx="5">
                  <c:v>Cajamarca</c:v>
                </c:pt>
                <c:pt idx="6">
                  <c:v>Cusco</c:v>
                </c:pt>
                <c:pt idx="7">
                  <c:v>Huancavelica</c:v>
                </c:pt>
                <c:pt idx="8">
                  <c:v>Huánuco</c:v>
                </c:pt>
                <c:pt idx="9">
                  <c:v>Ica</c:v>
                </c:pt>
                <c:pt idx="10">
                  <c:v>Junín </c:v>
                </c:pt>
                <c:pt idx="11">
                  <c:v>La Libertad</c:v>
                </c:pt>
                <c:pt idx="12">
                  <c:v>Lambayeque</c:v>
                </c:pt>
                <c:pt idx="13">
                  <c:v>Lima</c:v>
                </c:pt>
                <c:pt idx="14">
                  <c:v>Loreto</c:v>
                </c:pt>
                <c:pt idx="15">
                  <c:v>Madre de Dios</c:v>
                </c:pt>
                <c:pt idx="16">
                  <c:v>Moquegua</c:v>
                </c:pt>
                <c:pt idx="17">
                  <c:v>Pasco</c:v>
                </c:pt>
                <c:pt idx="18">
                  <c:v>Piura</c:v>
                </c:pt>
                <c:pt idx="19">
                  <c:v>Puno</c:v>
                </c:pt>
                <c:pt idx="20">
                  <c:v>San Martín</c:v>
                </c:pt>
                <c:pt idx="21">
                  <c:v>Tacna</c:v>
                </c:pt>
                <c:pt idx="22">
                  <c:v>Tumbes</c:v>
                </c:pt>
                <c:pt idx="23">
                  <c:v>Ucayali</c:v>
                </c:pt>
              </c:strCache>
            </c:strRef>
          </c:cat>
          <c:val>
            <c:numRef>
              <c:f>Resumen!$O$17:$O$40</c:f>
              <c:numCache>
                <c:formatCode>0</c:formatCode>
                <c:ptCount val="24"/>
                <c:pt idx="0">
                  <c:v>317</c:v>
                </c:pt>
                <c:pt idx="1">
                  <c:v>1601</c:v>
                </c:pt>
                <c:pt idx="2">
                  <c:v>55</c:v>
                </c:pt>
                <c:pt idx="3">
                  <c:v>0</c:v>
                </c:pt>
                <c:pt idx="4">
                  <c:v>75</c:v>
                </c:pt>
                <c:pt idx="5">
                  <c:v>752</c:v>
                </c:pt>
                <c:pt idx="6">
                  <c:v>620</c:v>
                </c:pt>
                <c:pt idx="7">
                  <c:v>160</c:v>
                </c:pt>
                <c:pt idx="8">
                  <c:v>370</c:v>
                </c:pt>
                <c:pt idx="9">
                  <c:v>450</c:v>
                </c:pt>
                <c:pt idx="10">
                  <c:v>355</c:v>
                </c:pt>
                <c:pt idx="11">
                  <c:v>1272</c:v>
                </c:pt>
                <c:pt idx="12">
                  <c:v>20</c:v>
                </c:pt>
                <c:pt idx="13">
                  <c:v>145</c:v>
                </c:pt>
                <c:pt idx="14">
                  <c:v>0</c:v>
                </c:pt>
                <c:pt idx="15">
                  <c:v>0</c:v>
                </c:pt>
                <c:pt idx="16">
                  <c:v>178</c:v>
                </c:pt>
                <c:pt idx="17">
                  <c:v>240</c:v>
                </c:pt>
                <c:pt idx="18">
                  <c:v>1254</c:v>
                </c:pt>
                <c:pt idx="19">
                  <c:v>220</c:v>
                </c:pt>
                <c:pt idx="20">
                  <c:v>1200</c:v>
                </c:pt>
                <c:pt idx="21">
                  <c:v>95</c:v>
                </c:pt>
                <c:pt idx="22">
                  <c:v>1379</c:v>
                </c:pt>
                <c:pt idx="23">
                  <c:v>505</c:v>
                </c:pt>
              </c:numCache>
            </c:numRef>
          </c:val>
          <c:extLst>
            <c:ext xmlns:c16="http://schemas.microsoft.com/office/drawing/2014/chart" uri="{C3380CC4-5D6E-409C-BE32-E72D297353CC}">
              <c16:uniqueId val="{00000001-3BA8-4E2D-93C4-F54FC9B26BCC}"/>
            </c:ext>
          </c:extLst>
        </c:ser>
        <c:dLbls>
          <c:showLegendKey val="0"/>
          <c:showVal val="0"/>
          <c:showCatName val="0"/>
          <c:showSerName val="0"/>
          <c:showPercent val="0"/>
          <c:showBubbleSize val="0"/>
        </c:dLbls>
        <c:gapWidth val="150"/>
        <c:overlap val="100"/>
        <c:axId val="152837384"/>
        <c:axId val="152834248"/>
        <c:extLst>
          <c:ext xmlns:c15="http://schemas.microsoft.com/office/drawing/2012/chart" uri="{02D57815-91ED-43cb-92C2-25804820EDAC}">
            <c15:filteredBarSeries>
              <c15:ser>
                <c:idx val="2"/>
                <c:order val="2"/>
                <c:spPr>
                  <a:solidFill>
                    <a:schemeClr val="accent3"/>
                  </a:solidFill>
                  <a:ln>
                    <a:noFill/>
                  </a:ln>
                  <a:effectLst/>
                </c:spPr>
                <c:invertIfNegative val="0"/>
                <c:cat>
                  <c:strRef>
                    <c:extLst>
                      <c:ext uri="{02D57815-91ED-43cb-92C2-25804820EDAC}">
                        <c15:formulaRef>
                          <c15:sqref>Resumen!$M$17:$M$40</c15:sqref>
                        </c15:formulaRef>
                      </c:ext>
                    </c:extLst>
                    <c:strCache>
                      <c:ptCount val="24"/>
                      <c:pt idx="0">
                        <c:v>Amazonas </c:v>
                      </c:pt>
                      <c:pt idx="1">
                        <c:v>Áncash </c:v>
                      </c:pt>
                      <c:pt idx="2">
                        <c:v>Apurímac</c:v>
                      </c:pt>
                      <c:pt idx="3">
                        <c:v>Arequipa</c:v>
                      </c:pt>
                      <c:pt idx="4">
                        <c:v>Ayacucho</c:v>
                      </c:pt>
                      <c:pt idx="5">
                        <c:v>Cajamarca</c:v>
                      </c:pt>
                      <c:pt idx="6">
                        <c:v>Cusco</c:v>
                      </c:pt>
                      <c:pt idx="7">
                        <c:v>Huancavelica</c:v>
                      </c:pt>
                      <c:pt idx="8">
                        <c:v>Huánuco</c:v>
                      </c:pt>
                      <c:pt idx="9">
                        <c:v>Ica</c:v>
                      </c:pt>
                      <c:pt idx="10">
                        <c:v>Junín </c:v>
                      </c:pt>
                      <c:pt idx="11">
                        <c:v>La Libertad</c:v>
                      </c:pt>
                      <c:pt idx="12">
                        <c:v>Lambayeque</c:v>
                      </c:pt>
                      <c:pt idx="13">
                        <c:v>Lima</c:v>
                      </c:pt>
                      <c:pt idx="14">
                        <c:v>Loreto</c:v>
                      </c:pt>
                      <c:pt idx="15">
                        <c:v>Madre de Dios</c:v>
                      </c:pt>
                      <c:pt idx="16">
                        <c:v>Moquegua</c:v>
                      </c:pt>
                      <c:pt idx="17">
                        <c:v>Pasco</c:v>
                      </c:pt>
                      <c:pt idx="18">
                        <c:v>Piura</c:v>
                      </c:pt>
                      <c:pt idx="19">
                        <c:v>Puno</c:v>
                      </c:pt>
                      <c:pt idx="20">
                        <c:v>San Martín</c:v>
                      </c:pt>
                      <c:pt idx="21">
                        <c:v>Tacna</c:v>
                      </c:pt>
                      <c:pt idx="22">
                        <c:v>Tumbes</c:v>
                      </c:pt>
                      <c:pt idx="23">
                        <c:v>Ucayali</c:v>
                      </c:pt>
                    </c:strCache>
                  </c:strRef>
                </c:cat>
                <c:val>
                  <c:numRef>
                    <c:extLst>
                      <c:ext uri="{02D57815-91ED-43cb-92C2-25804820EDAC}">
                        <c15:formulaRef>
                          <c15:sqref>Resumen!$P$17:$P$40</c15:sqref>
                        </c15:formulaRef>
                      </c:ext>
                    </c:extLst>
                    <c:numCache>
                      <c:formatCode>0</c:formatCode>
                      <c:ptCount val="24"/>
                      <c:pt idx="0">
                        <c:v>317</c:v>
                      </c:pt>
                      <c:pt idx="1">
                        <c:v>1626</c:v>
                      </c:pt>
                      <c:pt idx="2">
                        <c:v>55</c:v>
                      </c:pt>
                      <c:pt idx="3">
                        <c:v>0</c:v>
                      </c:pt>
                      <c:pt idx="4">
                        <c:v>75</c:v>
                      </c:pt>
                      <c:pt idx="5">
                        <c:v>752</c:v>
                      </c:pt>
                      <c:pt idx="6">
                        <c:v>620</c:v>
                      </c:pt>
                      <c:pt idx="7">
                        <c:v>160</c:v>
                      </c:pt>
                      <c:pt idx="8">
                        <c:v>370</c:v>
                      </c:pt>
                      <c:pt idx="9">
                        <c:v>450</c:v>
                      </c:pt>
                      <c:pt idx="10">
                        <c:v>355</c:v>
                      </c:pt>
                      <c:pt idx="11">
                        <c:v>1562</c:v>
                      </c:pt>
                      <c:pt idx="12">
                        <c:v>21</c:v>
                      </c:pt>
                      <c:pt idx="13">
                        <c:v>145</c:v>
                      </c:pt>
                      <c:pt idx="14">
                        <c:v>0</c:v>
                      </c:pt>
                      <c:pt idx="15">
                        <c:v>0</c:v>
                      </c:pt>
                      <c:pt idx="16">
                        <c:v>178</c:v>
                      </c:pt>
                      <c:pt idx="17">
                        <c:v>240</c:v>
                      </c:pt>
                      <c:pt idx="18">
                        <c:v>1254</c:v>
                      </c:pt>
                      <c:pt idx="19">
                        <c:v>220</c:v>
                      </c:pt>
                      <c:pt idx="20">
                        <c:v>1200</c:v>
                      </c:pt>
                      <c:pt idx="21">
                        <c:v>95</c:v>
                      </c:pt>
                      <c:pt idx="22">
                        <c:v>1379</c:v>
                      </c:pt>
                      <c:pt idx="23">
                        <c:v>505</c:v>
                      </c:pt>
                    </c:numCache>
                  </c:numRef>
                </c:val>
                <c:extLst>
                  <c:ext xmlns:c16="http://schemas.microsoft.com/office/drawing/2014/chart" uri="{C3380CC4-5D6E-409C-BE32-E72D297353CC}">
                    <c16:uniqueId val="{00000002-3BA8-4E2D-93C4-F54FC9B26BCC}"/>
                  </c:ext>
                </c:extLst>
              </c15:ser>
            </c15:filteredBarSeries>
          </c:ext>
        </c:extLst>
      </c:barChart>
      <c:catAx>
        <c:axId val="1528373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152834248"/>
        <c:crosses val="autoZero"/>
        <c:auto val="1"/>
        <c:lblAlgn val="ctr"/>
        <c:lblOffset val="100"/>
        <c:noMultiLvlLbl val="0"/>
      </c:catAx>
      <c:valAx>
        <c:axId val="1528342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152837384"/>
        <c:crosses val="autoZero"/>
        <c:crossBetween val="between"/>
        <c:minorUnit val="500"/>
      </c:valAx>
      <c:spPr>
        <a:noFill/>
        <a:ln>
          <a:noFill/>
        </a:ln>
        <a:effectLst/>
      </c:spPr>
    </c:plotArea>
    <c:legend>
      <c:legendPos val="b"/>
      <c:layout>
        <c:manualLayout>
          <c:xMode val="edge"/>
          <c:yMode val="edge"/>
          <c:x val="0.30283609253449828"/>
          <c:y val="0.86847281848225066"/>
          <c:w val="0.39129461942257215"/>
          <c:h val="7.812554680664918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7" Type="http://schemas.openxmlformats.org/officeDocument/2006/relationships/image" Target="../media/image6.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5.png"/><Relationship Id="rId5" Type="http://schemas.openxmlformats.org/officeDocument/2006/relationships/image" Target="../media/image4.png"/><Relationship Id="rId4" Type="http://schemas.openxmlformats.org/officeDocument/2006/relationships/chart" Target="../charts/chart1.xml"/></Relationships>
</file>

<file path=xl/drawings/_rels/drawing2.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4.png"/></Relationships>
</file>

<file path=xl/drawings/_rels/drawing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8.png"/><Relationship Id="rId6" Type="http://schemas.openxmlformats.org/officeDocument/2006/relationships/image" Target="../media/image10.png"/><Relationship Id="rId5" Type="http://schemas.openxmlformats.org/officeDocument/2006/relationships/image" Target="../media/image4.png"/><Relationship Id="rId4" Type="http://schemas.openxmlformats.org/officeDocument/2006/relationships/image" Target="../media/image9.png"/></Relationships>
</file>

<file path=xl/drawings/_rels/drawing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1.png"/><Relationship Id="rId6" Type="http://schemas.openxmlformats.org/officeDocument/2006/relationships/image" Target="../media/image10.png"/><Relationship Id="rId5" Type="http://schemas.openxmlformats.org/officeDocument/2006/relationships/image" Target="../media/image5.png"/><Relationship Id="rId4" Type="http://schemas.openxmlformats.org/officeDocument/2006/relationships/image" Target="../media/image4.png"/></Relationships>
</file>

<file path=xl/drawings/_rels/drawing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2.png"/><Relationship Id="rId6" Type="http://schemas.openxmlformats.org/officeDocument/2006/relationships/image" Target="../media/image6.png"/><Relationship Id="rId5" Type="http://schemas.openxmlformats.org/officeDocument/2006/relationships/image" Target="../media/image4.png"/><Relationship Id="rId4"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0</xdr:col>
      <xdr:colOff>98052</xdr:colOff>
      <xdr:row>4</xdr:row>
      <xdr:rowOff>140073</xdr:rowOff>
    </xdr:from>
    <xdr:to>
      <xdr:col>4</xdr:col>
      <xdr:colOff>3894045</xdr:colOff>
      <xdr:row>71</xdr:row>
      <xdr:rowOff>28015</xdr:rowOff>
    </xdr:to>
    <xdr:pic>
      <xdr:nvPicPr>
        <xdr:cNvPr id="39" name="Imagen 38">
          <a:extLst>
            <a:ext uri="{FF2B5EF4-FFF2-40B4-BE49-F238E27FC236}">
              <a16:creationId xmlns:a16="http://schemas.microsoft.com/office/drawing/2014/main" id="{89874D60-EB10-779F-AFFB-3B7E8E5F36E5}"/>
            </a:ext>
          </a:extLst>
        </xdr:cNvPr>
        <xdr:cNvPicPr>
          <a:picLocks noChangeAspect="1"/>
        </xdr:cNvPicPr>
      </xdr:nvPicPr>
      <xdr:blipFill>
        <a:blip xmlns:r="http://schemas.openxmlformats.org/officeDocument/2006/relationships" r:embed="rId1"/>
        <a:stretch>
          <a:fillRect/>
        </a:stretch>
      </xdr:blipFill>
      <xdr:spPr>
        <a:xfrm>
          <a:off x="98052" y="1750919"/>
          <a:ext cx="8852647" cy="13320993"/>
        </a:xfrm>
        <a:prstGeom prst="rect">
          <a:avLst/>
        </a:prstGeom>
        <a:ln>
          <a:solidFill>
            <a:schemeClr val="tx1"/>
          </a:solidFill>
        </a:ln>
      </xdr:spPr>
    </xdr:pic>
    <xdr:clientData/>
  </xdr:twoCellAnchor>
  <xdr:oneCellAnchor>
    <xdr:from>
      <xdr:col>2</xdr:col>
      <xdr:colOff>0</xdr:colOff>
      <xdr:row>1</xdr:row>
      <xdr:rowOff>0</xdr:rowOff>
    </xdr:from>
    <xdr:ext cx="38100" cy="19050"/>
    <xdr:pic>
      <xdr:nvPicPr>
        <xdr:cNvPr id="4" name="Imagen 3">
          <a:extLst>
            <a:ext uri="{FF2B5EF4-FFF2-40B4-BE49-F238E27FC236}">
              <a16:creationId xmlns:a16="http://schemas.microsoft.com/office/drawing/2014/main" id="{D0243C48-AC7A-4C64-A94F-6589072719E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05050" y="295275"/>
          <a:ext cx="3810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1</xdr:row>
      <xdr:rowOff>0</xdr:rowOff>
    </xdr:from>
    <xdr:ext cx="19050" cy="19050"/>
    <xdr:pic>
      <xdr:nvPicPr>
        <xdr:cNvPr id="5" name="Imagen 4">
          <a:extLst>
            <a:ext uri="{FF2B5EF4-FFF2-40B4-BE49-F238E27FC236}">
              <a16:creationId xmlns:a16="http://schemas.microsoft.com/office/drawing/2014/main" id="{46F2938A-CBB9-48FF-95DF-31A9796FBB4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0505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1</xdr:row>
      <xdr:rowOff>0</xdr:rowOff>
    </xdr:from>
    <xdr:ext cx="19050" cy="19050"/>
    <xdr:pic>
      <xdr:nvPicPr>
        <xdr:cNvPr id="6" name="Imagen 5">
          <a:extLst>
            <a:ext uri="{FF2B5EF4-FFF2-40B4-BE49-F238E27FC236}">
              <a16:creationId xmlns:a16="http://schemas.microsoft.com/office/drawing/2014/main" id="{85844A79-F6E9-475F-B573-EA4809F8B966}"/>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0505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1</xdr:row>
      <xdr:rowOff>0</xdr:rowOff>
    </xdr:from>
    <xdr:ext cx="19050" cy="19050"/>
    <xdr:pic>
      <xdr:nvPicPr>
        <xdr:cNvPr id="7" name="Imagen 6">
          <a:extLst>
            <a:ext uri="{FF2B5EF4-FFF2-40B4-BE49-F238E27FC236}">
              <a16:creationId xmlns:a16="http://schemas.microsoft.com/office/drawing/2014/main" id="{A4E9A941-1A9B-473D-BCEE-6F36B92E3D2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0505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xdr:row>
      <xdr:rowOff>0</xdr:rowOff>
    </xdr:from>
    <xdr:ext cx="38100" cy="19050"/>
    <xdr:pic>
      <xdr:nvPicPr>
        <xdr:cNvPr id="8" name="Imagen 7">
          <a:extLst>
            <a:ext uri="{FF2B5EF4-FFF2-40B4-BE49-F238E27FC236}">
              <a16:creationId xmlns:a16="http://schemas.microsoft.com/office/drawing/2014/main" id="{0EAB35D6-0124-4F1C-8766-39BC3D17179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95275"/>
          <a:ext cx="3810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xdr:row>
      <xdr:rowOff>0</xdr:rowOff>
    </xdr:from>
    <xdr:ext cx="19050" cy="19050"/>
    <xdr:pic>
      <xdr:nvPicPr>
        <xdr:cNvPr id="9" name="Imagen 8">
          <a:extLst>
            <a:ext uri="{FF2B5EF4-FFF2-40B4-BE49-F238E27FC236}">
              <a16:creationId xmlns:a16="http://schemas.microsoft.com/office/drawing/2014/main" id="{FAD3DFF1-FBEE-4B67-A534-45AC216BD76F}"/>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xdr:row>
      <xdr:rowOff>0</xdr:rowOff>
    </xdr:from>
    <xdr:ext cx="19050" cy="19050"/>
    <xdr:pic>
      <xdr:nvPicPr>
        <xdr:cNvPr id="10" name="Imagen 9">
          <a:extLst>
            <a:ext uri="{FF2B5EF4-FFF2-40B4-BE49-F238E27FC236}">
              <a16:creationId xmlns:a16="http://schemas.microsoft.com/office/drawing/2014/main" id="{6DD18160-26A7-4A5D-94AA-66E666FE9E66}"/>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xdr:row>
      <xdr:rowOff>0</xdr:rowOff>
    </xdr:from>
    <xdr:ext cx="19050" cy="19050"/>
    <xdr:pic>
      <xdr:nvPicPr>
        <xdr:cNvPr id="11" name="Imagen 10">
          <a:extLst>
            <a:ext uri="{FF2B5EF4-FFF2-40B4-BE49-F238E27FC236}">
              <a16:creationId xmlns:a16="http://schemas.microsoft.com/office/drawing/2014/main" id="{CB0F23C3-3870-445F-80B9-F2086C205A08}"/>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5</xdr:col>
      <xdr:colOff>13805</xdr:colOff>
      <xdr:row>41</xdr:row>
      <xdr:rowOff>164324</xdr:rowOff>
    </xdr:from>
    <xdr:to>
      <xdr:col>11</xdr:col>
      <xdr:colOff>57576</xdr:colOff>
      <xdr:row>70</xdr:row>
      <xdr:rowOff>131885</xdr:rowOff>
    </xdr:to>
    <xdr:graphicFrame macro="">
      <xdr:nvGraphicFramePr>
        <xdr:cNvPr id="12" name="Gráfico 11">
          <a:extLst>
            <a:ext uri="{FF2B5EF4-FFF2-40B4-BE49-F238E27FC236}">
              <a16:creationId xmlns:a16="http://schemas.microsoft.com/office/drawing/2014/main" id="{FFB350FA-B10C-45DC-B322-3B6DB43C329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oneCellAnchor>
    <xdr:from>
      <xdr:col>2</xdr:col>
      <xdr:colOff>0</xdr:colOff>
      <xdr:row>1</xdr:row>
      <xdr:rowOff>0</xdr:rowOff>
    </xdr:from>
    <xdr:ext cx="38100" cy="19050"/>
    <xdr:pic>
      <xdr:nvPicPr>
        <xdr:cNvPr id="13" name="Imagen 12">
          <a:extLst>
            <a:ext uri="{FF2B5EF4-FFF2-40B4-BE49-F238E27FC236}">
              <a16:creationId xmlns:a16="http://schemas.microsoft.com/office/drawing/2014/main" id="{CFE2CB25-3013-4AB5-94AB-1A457F8E660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05050" y="295275"/>
          <a:ext cx="3810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1</xdr:row>
      <xdr:rowOff>0</xdr:rowOff>
    </xdr:from>
    <xdr:ext cx="19050" cy="19050"/>
    <xdr:pic>
      <xdr:nvPicPr>
        <xdr:cNvPr id="14" name="Imagen 13">
          <a:extLst>
            <a:ext uri="{FF2B5EF4-FFF2-40B4-BE49-F238E27FC236}">
              <a16:creationId xmlns:a16="http://schemas.microsoft.com/office/drawing/2014/main" id="{87179A35-425D-4AC3-AC78-315B684C6CFB}"/>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0505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1</xdr:row>
      <xdr:rowOff>0</xdr:rowOff>
    </xdr:from>
    <xdr:ext cx="19050" cy="19050"/>
    <xdr:pic>
      <xdr:nvPicPr>
        <xdr:cNvPr id="15" name="Imagen 14">
          <a:extLst>
            <a:ext uri="{FF2B5EF4-FFF2-40B4-BE49-F238E27FC236}">
              <a16:creationId xmlns:a16="http://schemas.microsoft.com/office/drawing/2014/main" id="{0E2AB43F-E75C-46F2-A7A9-CD55C30F9C05}"/>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0505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1</xdr:row>
      <xdr:rowOff>0</xdr:rowOff>
    </xdr:from>
    <xdr:ext cx="19050" cy="19050"/>
    <xdr:pic>
      <xdr:nvPicPr>
        <xdr:cNvPr id="16" name="Imagen 15">
          <a:extLst>
            <a:ext uri="{FF2B5EF4-FFF2-40B4-BE49-F238E27FC236}">
              <a16:creationId xmlns:a16="http://schemas.microsoft.com/office/drawing/2014/main" id="{8EA95D06-4447-4260-93FA-D1AC3E187CA4}"/>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0505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xdr:row>
      <xdr:rowOff>0</xdr:rowOff>
    </xdr:from>
    <xdr:ext cx="38100" cy="19050"/>
    <xdr:pic>
      <xdr:nvPicPr>
        <xdr:cNvPr id="17" name="Imagen 16">
          <a:extLst>
            <a:ext uri="{FF2B5EF4-FFF2-40B4-BE49-F238E27FC236}">
              <a16:creationId xmlns:a16="http://schemas.microsoft.com/office/drawing/2014/main" id="{81A78E15-A793-476D-B9E4-E0505E184F7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95275"/>
          <a:ext cx="3810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xdr:row>
      <xdr:rowOff>0</xdr:rowOff>
    </xdr:from>
    <xdr:ext cx="19050" cy="19050"/>
    <xdr:pic>
      <xdr:nvPicPr>
        <xdr:cNvPr id="18" name="Imagen 17">
          <a:extLst>
            <a:ext uri="{FF2B5EF4-FFF2-40B4-BE49-F238E27FC236}">
              <a16:creationId xmlns:a16="http://schemas.microsoft.com/office/drawing/2014/main" id="{7BD8CC94-41ED-4378-BB36-F7F28520B2B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xdr:row>
      <xdr:rowOff>0</xdr:rowOff>
    </xdr:from>
    <xdr:ext cx="19050" cy="19050"/>
    <xdr:pic>
      <xdr:nvPicPr>
        <xdr:cNvPr id="19" name="Imagen 18">
          <a:extLst>
            <a:ext uri="{FF2B5EF4-FFF2-40B4-BE49-F238E27FC236}">
              <a16:creationId xmlns:a16="http://schemas.microsoft.com/office/drawing/2014/main" id="{5B8728C9-FC4F-4FE6-A5EC-0D9067E466A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xdr:row>
      <xdr:rowOff>0</xdr:rowOff>
    </xdr:from>
    <xdr:ext cx="19050" cy="19050"/>
    <xdr:pic>
      <xdr:nvPicPr>
        <xdr:cNvPr id="20" name="Imagen 19">
          <a:extLst>
            <a:ext uri="{FF2B5EF4-FFF2-40B4-BE49-F238E27FC236}">
              <a16:creationId xmlns:a16="http://schemas.microsoft.com/office/drawing/2014/main" id="{45B0F862-175E-40B3-91F8-092071A0B276}"/>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1</xdr:row>
      <xdr:rowOff>0</xdr:rowOff>
    </xdr:from>
    <xdr:ext cx="38100" cy="19050"/>
    <xdr:pic>
      <xdr:nvPicPr>
        <xdr:cNvPr id="21" name="Imagen 20">
          <a:extLst>
            <a:ext uri="{FF2B5EF4-FFF2-40B4-BE49-F238E27FC236}">
              <a16:creationId xmlns:a16="http://schemas.microsoft.com/office/drawing/2014/main" id="{70FB386C-FF64-4B5C-BDE5-C4B8B740F77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05050" y="295275"/>
          <a:ext cx="3810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1</xdr:row>
      <xdr:rowOff>0</xdr:rowOff>
    </xdr:from>
    <xdr:ext cx="19050" cy="19050"/>
    <xdr:pic>
      <xdr:nvPicPr>
        <xdr:cNvPr id="22" name="Imagen 21">
          <a:extLst>
            <a:ext uri="{FF2B5EF4-FFF2-40B4-BE49-F238E27FC236}">
              <a16:creationId xmlns:a16="http://schemas.microsoft.com/office/drawing/2014/main" id="{0E3F013A-2B48-40D9-91EE-7ACED671A0A4}"/>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0505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1</xdr:row>
      <xdr:rowOff>0</xdr:rowOff>
    </xdr:from>
    <xdr:ext cx="19050" cy="19050"/>
    <xdr:pic>
      <xdr:nvPicPr>
        <xdr:cNvPr id="23" name="Imagen 22">
          <a:extLst>
            <a:ext uri="{FF2B5EF4-FFF2-40B4-BE49-F238E27FC236}">
              <a16:creationId xmlns:a16="http://schemas.microsoft.com/office/drawing/2014/main" id="{6DBA7506-7230-4B7D-A816-5FD5AF63E197}"/>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0505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1</xdr:row>
      <xdr:rowOff>0</xdr:rowOff>
    </xdr:from>
    <xdr:ext cx="19050" cy="19050"/>
    <xdr:pic>
      <xdr:nvPicPr>
        <xdr:cNvPr id="24" name="Imagen 23">
          <a:extLst>
            <a:ext uri="{FF2B5EF4-FFF2-40B4-BE49-F238E27FC236}">
              <a16:creationId xmlns:a16="http://schemas.microsoft.com/office/drawing/2014/main" id="{D5569516-037F-4481-A974-18583D5F9CE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0505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xdr:row>
      <xdr:rowOff>0</xdr:rowOff>
    </xdr:from>
    <xdr:ext cx="38100" cy="19050"/>
    <xdr:pic>
      <xdr:nvPicPr>
        <xdr:cNvPr id="25" name="Imagen 24">
          <a:extLst>
            <a:ext uri="{FF2B5EF4-FFF2-40B4-BE49-F238E27FC236}">
              <a16:creationId xmlns:a16="http://schemas.microsoft.com/office/drawing/2014/main" id="{A9D67F00-D1B6-422F-9601-1259AA42606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95275"/>
          <a:ext cx="3810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xdr:row>
      <xdr:rowOff>0</xdr:rowOff>
    </xdr:from>
    <xdr:ext cx="19050" cy="19050"/>
    <xdr:pic>
      <xdr:nvPicPr>
        <xdr:cNvPr id="26" name="Imagen 25">
          <a:extLst>
            <a:ext uri="{FF2B5EF4-FFF2-40B4-BE49-F238E27FC236}">
              <a16:creationId xmlns:a16="http://schemas.microsoft.com/office/drawing/2014/main" id="{74941EB7-CE3E-4277-AAF1-8A9B942CD73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xdr:row>
      <xdr:rowOff>0</xdr:rowOff>
    </xdr:from>
    <xdr:ext cx="19050" cy="19050"/>
    <xdr:pic>
      <xdr:nvPicPr>
        <xdr:cNvPr id="27" name="Imagen 26">
          <a:extLst>
            <a:ext uri="{FF2B5EF4-FFF2-40B4-BE49-F238E27FC236}">
              <a16:creationId xmlns:a16="http://schemas.microsoft.com/office/drawing/2014/main" id="{5C9FB49E-CD7D-4604-B63B-F4ADE87E6B4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xdr:row>
      <xdr:rowOff>0</xdr:rowOff>
    </xdr:from>
    <xdr:ext cx="19050" cy="19050"/>
    <xdr:pic>
      <xdr:nvPicPr>
        <xdr:cNvPr id="28" name="Imagen 27">
          <a:extLst>
            <a:ext uri="{FF2B5EF4-FFF2-40B4-BE49-F238E27FC236}">
              <a16:creationId xmlns:a16="http://schemas.microsoft.com/office/drawing/2014/main" id="{1E73B309-ED07-42EA-9469-C8E9C202BB4F}"/>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5</xdr:col>
      <xdr:colOff>1315623</xdr:colOff>
      <xdr:row>0</xdr:row>
      <xdr:rowOff>71301</xdr:rowOff>
    </xdr:from>
    <xdr:to>
      <xdr:col>6</xdr:col>
      <xdr:colOff>809134</xdr:colOff>
      <xdr:row>1</xdr:row>
      <xdr:rowOff>792330</xdr:rowOff>
    </xdr:to>
    <xdr:pic>
      <xdr:nvPicPr>
        <xdr:cNvPr id="29" name="Imagen 28">
          <a:extLst>
            <a:ext uri="{FF2B5EF4-FFF2-40B4-BE49-F238E27FC236}">
              <a16:creationId xmlns:a16="http://schemas.microsoft.com/office/drawing/2014/main" id="{C5AC14A9-9B4A-4EB8-A2A8-C003B6902D32}"/>
            </a:ext>
          </a:extLst>
        </xdr:cNvPr>
        <xdr:cNvPicPr>
          <a:picLocks noChangeAspect="1"/>
        </xdr:cNvPicPr>
      </xdr:nvPicPr>
      <xdr:blipFill>
        <a:blip xmlns:r="http://schemas.openxmlformats.org/officeDocument/2006/relationships" r:embed="rId5"/>
        <a:stretch>
          <a:fillRect/>
        </a:stretch>
      </xdr:blipFill>
      <xdr:spPr>
        <a:xfrm>
          <a:off x="9278523" y="71301"/>
          <a:ext cx="807968" cy="824027"/>
        </a:xfrm>
        <a:prstGeom prst="rect">
          <a:avLst/>
        </a:prstGeom>
      </xdr:spPr>
    </xdr:pic>
    <xdr:clientData/>
  </xdr:twoCellAnchor>
  <xdr:twoCellAnchor editAs="oneCell">
    <xdr:from>
      <xdr:col>0</xdr:col>
      <xdr:colOff>100852</xdr:colOff>
      <xdr:row>0</xdr:row>
      <xdr:rowOff>77516</xdr:rowOff>
    </xdr:from>
    <xdr:to>
      <xdr:col>1</xdr:col>
      <xdr:colOff>658858</xdr:colOff>
      <xdr:row>1</xdr:row>
      <xdr:rowOff>318978</xdr:rowOff>
    </xdr:to>
    <xdr:pic>
      <xdr:nvPicPr>
        <xdr:cNvPr id="30" name="Imagen 29">
          <a:extLst>
            <a:ext uri="{FF2B5EF4-FFF2-40B4-BE49-F238E27FC236}">
              <a16:creationId xmlns:a16="http://schemas.microsoft.com/office/drawing/2014/main" id="{140A6FFB-E55C-4C7D-BB1F-AFDDF9F9DCE7}"/>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00852" y="77516"/>
          <a:ext cx="1969841" cy="346132"/>
        </a:xfrm>
        <a:prstGeom prst="rect">
          <a:avLst/>
        </a:prstGeom>
      </xdr:spPr>
    </xdr:pic>
    <xdr:clientData/>
  </xdr:twoCellAnchor>
  <xdr:oneCellAnchor>
    <xdr:from>
      <xdr:col>2</xdr:col>
      <xdr:colOff>0</xdr:colOff>
      <xdr:row>1</xdr:row>
      <xdr:rowOff>0</xdr:rowOff>
    </xdr:from>
    <xdr:ext cx="38100" cy="19050"/>
    <xdr:pic>
      <xdr:nvPicPr>
        <xdr:cNvPr id="31" name="Imagen 30">
          <a:extLst>
            <a:ext uri="{FF2B5EF4-FFF2-40B4-BE49-F238E27FC236}">
              <a16:creationId xmlns:a16="http://schemas.microsoft.com/office/drawing/2014/main" id="{371426C9-E959-490B-AC09-5832606A241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05050" y="295275"/>
          <a:ext cx="3810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1</xdr:row>
      <xdr:rowOff>0</xdr:rowOff>
    </xdr:from>
    <xdr:ext cx="19050" cy="19050"/>
    <xdr:pic>
      <xdr:nvPicPr>
        <xdr:cNvPr id="32" name="Imagen 31">
          <a:extLst>
            <a:ext uri="{FF2B5EF4-FFF2-40B4-BE49-F238E27FC236}">
              <a16:creationId xmlns:a16="http://schemas.microsoft.com/office/drawing/2014/main" id="{8182D4C0-7466-4443-954A-3B935E9CF134}"/>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0505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1</xdr:row>
      <xdr:rowOff>0</xdr:rowOff>
    </xdr:from>
    <xdr:ext cx="19050" cy="19050"/>
    <xdr:pic>
      <xdr:nvPicPr>
        <xdr:cNvPr id="33" name="Imagen 32">
          <a:extLst>
            <a:ext uri="{FF2B5EF4-FFF2-40B4-BE49-F238E27FC236}">
              <a16:creationId xmlns:a16="http://schemas.microsoft.com/office/drawing/2014/main" id="{18093C0B-47EE-41B0-86A0-EF6C930D168A}"/>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0505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1</xdr:row>
      <xdr:rowOff>0</xdr:rowOff>
    </xdr:from>
    <xdr:ext cx="19050" cy="19050"/>
    <xdr:pic>
      <xdr:nvPicPr>
        <xdr:cNvPr id="34" name="Imagen 33">
          <a:extLst>
            <a:ext uri="{FF2B5EF4-FFF2-40B4-BE49-F238E27FC236}">
              <a16:creationId xmlns:a16="http://schemas.microsoft.com/office/drawing/2014/main" id="{44837681-4414-4274-9840-537D465D5F5C}"/>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0505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xdr:row>
      <xdr:rowOff>0</xdr:rowOff>
    </xdr:from>
    <xdr:ext cx="38100" cy="19050"/>
    <xdr:pic>
      <xdr:nvPicPr>
        <xdr:cNvPr id="35" name="Imagen 34">
          <a:extLst>
            <a:ext uri="{FF2B5EF4-FFF2-40B4-BE49-F238E27FC236}">
              <a16:creationId xmlns:a16="http://schemas.microsoft.com/office/drawing/2014/main" id="{5AEBECC9-9B89-45B1-9D05-36CD8FB9796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95275"/>
          <a:ext cx="3810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xdr:row>
      <xdr:rowOff>0</xdr:rowOff>
    </xdr:from>
    <xdr:ext cx="19050" cy="19050"/>
    <xdr:pic>
      <xdr:nvPicPr>
        <xdr:cNvPr id="36" name="Imagen 35">
          <a:extLst>
            <a:ext uri="{FF2B5EF4-FFF2-40B4-BE49-F238E27FC236}">
              <a16:creationId xmlns:a16="http://schemas.microsoft.com/office/drawing/2014/main" id="{D1DF1A5D-098C-48A0-A437-09C4F7FCFA87}"/>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xdr:row>
      <xdr:rowOff>0</xdr:rowOff>
    </xdr:from>
    <xdr:ext cx="19050" cy="19050"/>
    <xdr:pic>
      <xdr:nvPicPr>
        <xdr:cNvPr id="37" name="Imagen 36">
          <a:extLst>
            <a:ext uri="{FF2B5EF4-FFF2-40B4-BE49-F238E27FC236}">
              <a16:creationId xmlns:a16="http://schemas.microsoft.com/office/drawing/2014/main" id="{94DF8B71-B65E-42DD-8822-81EF068896F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xdr:row>
      <xdr:rowOff>0</xdr:rowOff>
    </xdr:from>
    <xdr:ext cx="19050" cy="19050"/>
    <xdr:pic>
      <xdr:nvPicPr>
        <xdr:cNvPr id="38" name="Imagen 37">
          <a:extLst>
            <a:ext uri="{FF2B5EF4-FFF2-40B4-BE49-F238E27FC236}">
              <a16:creationId xmlns:a16="http://schemas.microsoft.com/office/drawing/2014/main" id="{D7C67E64-BB96-4059-9B03-95E26FF115F7}"/>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0</xdr:col>
      <xdr:colOff>194299</xdr:colOff>
      <xdr:row>59</xdr:row>
      <xdr:rowOff>14498</xdr:rowOff>
    </xdr:from>
    <xdr:to>
      <xdr:col>1</xdr:col>
      <xdr:colOff>745890</xdr:colOff>
      <xdr:row>70</xdr:row>
      <xdr:rowOff>55912</xdr:rowOff>
    </xdr:to>
    <xdr:pic>
      <xdr:nvPicPr>
        <xdr:cNvPr id="3" name="Imagen 2">
          <a:extLst>
            <a:ext uri="{FF2B5EF4-FFF2-40B4-BE49-F238E27FC236}">
              <a16:creationId xmlns:a16="http://schemas.microsoft.com/office/drawing/2014/main" id="{DBB6E654-E911-40DB-BCDA-A2624F6F1012}"/>
            </a:ext>
          </a:extLst>
        </xdr:cNvPr>
        <xdr:cNvPicPr>
          <a:picLocks noChangeAspect="1"/>
        </xdr:cNvPicPr>
      </xdr:nvPicPr>
      <xdr:blipFill>
        <a:blip xmlns:r="http://schemas.openxmlformats.org/officeDocument/2006/relationships" r:embed="rId7"/>
        <a:stretch>
          <a:fillRect/>
        </a:stretch>
      </xdr:blipFill>
      <xdr:spPr>
        <a:xfrm>
          <a:off x="194299" y="12509057"/>
          <a:ext cx="1966334" cy="2198546"/>
        </a:xfrm>
        <a:prstGeom prst="rect">
          <a:avLst/>
        </a:prstGeom>
        <a:ln w="12700">
          <a:solidFill>
            <a:schemeClr val="tx1"/>
          </a:solidFill>
        </a:ln>
      </xdr:spPr>
    </xdr:pic>
    <xdr:clientData/>
  </xdr:twoCellAnchor>
</xdr:wsDr>
</file>

<file path=xl/drawings/drawing2.xml><?xml version="1.0" encoding="utf-8"?>
<xdr:wsDr xmlns:xdr="http://schemas.openxmlformats.org/drawingml/2006/spreadsheetDrawing" xmlns:a="http://schemas.openxmlformats.org/drawingml/2006/main">
  <xdr:oneCellAnchor>
    <xdr:from>
      <xdr:col>11</xdr:col>
      <xdr:colOff>764778</xdr:colOff>
      <xdr:row>0</xdr:row>
      <xdr:rowOff>22567</xdr:rowOff>
    </xdr:from>
    <xdr:ext cx="673497" cy="746816"/>
    <xdr:pic>
      <xdr:nvPicPr>
        <xdr:cNvPr id="2" name="Imagen 1">
          <a:extLst>
            <a:ext uri="{FF2B5EF4-FFF2-40B4-BE49-F238E27FC236}">
              <a16:creationId xmlns:a16="http://schemas.microsoft.com/office/drawing/2014/main" id="{E64C216F-9942-4B4C-8B1F-24864DE4AFBA}"/>
            </a:ext>
          </a:extLst>
        </xdr:cNvPr>
        <xdr:cNvPicPr>
          <a:picLocks noChangeAspect="1"/>
        </xdr:cNvPicPr>
      </xdr:nvPicPr>
      <xdr:blipFill>
        <a:blip xmlns:r="http://schemas.openxmlformats.org/officeDocument/2006/relationships" r:embed="rId1"/>
        <a:stretch>
          <a:fillRect/>
        </a:stretch>
      </xdr:blipFill>
      <xdr:spPr>
        <a:xfrm>
          <a:off x="16676541" y="22567"/>
          <a:ext cx="673497" cy="746816"/>
        </a:xfrm>
        <a:prstGeom prst="rect">
          <a:avLst/>
        </a:prstGeom>
      </xdr:spPr>
    </xdr:pic>
    <xdr:clientData/>
  </xdr:oneCellAnchor>
  <xdr:oneCellAnchor>
    <xdr:from>
      <xdr:col>0</xdr:col>
      <xdr:colOff>198568</xdr:colOff>
      <xdr:row>0</xdr:row>
      <xdr:rowOff>128649</xdr:rowOff>
    </xdr:from>
    <xdr:ext cx="2999827" cy="463166"/>
    <xdr:pic>
      <xdr:nvPicPr>
        <xdr:cNvPr id="3" name="Imagen 2">
          <a:extLst>
            <a:ext uri="{FF2B5EF4-FFF2-40B4-BE49-F238E27FC236}">
              <a16:creationId xmlns:a16="http://schemas.microsoft.com/office/drawing/2014/main" id="{C1C19957-5F9B-4481-97EE-7127B9A34C7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98568" y="128649"/>
          <a:ext cx="2999827" cy="463166"/>
        </a:xfrm>
        <a:prstGeom prst="rect">
          <a:avLst/>
        </a:prstGeom>
        <a:solidFill>
          <a:srgbClr val="FFFF00"/>
        </a:solidFill>
      </xdr:spPr>
    </xdr:pic>
    <xdr:clientData/>
  </xdr:oneCellAnchor>
</xdr:wsDr>
</file>

<file path=xl/drawings/drawing3.xml><?xml version="1.0" encoding="utf-8"?>
<xdr:wsDr xmlns:xdr="http://schemas.openxmlformats.org/drawingml/2006/spreadsheetDrawing" xmlns:a="http://schemas.openxmlformats.org/drawingml/2006/main">
  <xdr:oneCellAnchor>
    <xdr:from>
      <xdr:col>0</xdr:col>
      <xdr:colOff>0</xdr:colOff>
      <xdr:row>1</xdr:row>
      <xdr:rowOff>0</xdr:rowOff>
    </xdr:from>
    <xdr:ext cx="38100" cy="19050"/>
    <xdr:pic>
      <xdr:nvPicPr>
        <xdr:cNvPr id="2" name="Imagen 1">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6200"/>
          <a:ext cx="3810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xdr:row>
      <xdr:rowOff>0</xdr:rowOff>
    </xdr:from>
    <xdr:ext cx="19050" cy="19050"/>
    <xdr:pic>
      <xdr:nvPicPr>
        <xdr:cNvPr id="3" name="Imagen 2">
          <a:extLst>
            <a:ext uri="{FF2B5EF4-FFF2-40B4-BE49-F238E27FC236}">
              <a16:creationId xmlns:a16="http://schemas.microsoft.com/office/drawing/2014/main" id="{00000000-0008-0000-06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762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xdr:row>
      <xdr:rowOff>0</xdr:rowOff>
    </xdr:from>
    <xdr:ext cx="19050" cy="19050"/>
    <xdr:pic>
      <xdr:nvPicPr>
        <xdr:cNvPr id="4" name="Imagen 3">
          <a:extLst>
            <a:ext uri="{FF2B5EF4-FFF2-40B4-BE49-F238E27FC236}">
              <a16:creationId xmlns:a16="http://schemas.microsoft.com/office/drawing/2014/main" id="{00000000-0008-0000-06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762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xdr:row>
      <xdr:rowOff>0</xdr:rowOff>
    </xdr:from>
    <xdr:ext cx="19050" cy="19050"/>
    <xdr:pic>
      <xdr:nvPicPr>
        <xdr:cNvPr id="5" name="Imagen 4">
          <a:extLst>
            <a:ext uri="{FF2B5EF4-FFF2-40B4-BE49-F238E27FC236}">
              <a16:creationId xmlns:a16="http://schemas.microsoft.com/office/drawing/2014/main" id="{00000000-0008-0000-06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762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2485</xdr:colOff>
      <xdr:row>0</xdr:row>
      <xdr:rowOff>95447</xdr:rowOff>
    </xdr:from>
    <xdr:ext cx="2369240" cy="469836"/>
    <xdr:pic>
      <xdr:nvPicPr>
        <xdr:cNvPr id="6" name="Imagen 5">
          <a:extLst>
            <a:ext uri="{FF2B5EF4-FFF2-40B4-BE49-F238E27FC236}">
              <a16:creationId xmlns:a16="http://schemas.microsoft.com/office/drawing/2014/main" id="{00000000-0008-0000-0600-000006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485" y="95447"/>
          <a:ext cx="2369240" cy="469836"/>
        </a:xfrm>
        <a:prstGeom prst="rect">
          <a:avLst/>
        </a:prstGeom>
      </xdr:spPr>
    </xdr:pic>
    <xdr:clientData/>
  </xdr:oneCellAnchor>
  <xdr:oneCellAnchor>
    <xdr:from>
      <xdr:col>5</xdr:col>
      <xdr:colOff>1461284</xdr:colOff>
      <xdr:row>0</xdr:row>
      <xdr:rowOff>41413</xdr:rowOff>
    </xdr:from>
    <xdr:ext cx="851199" cy="930589"/>
    <xdr:pic>
      <xdr:nvPicPr>
        <xdr:cNvPr id="7" name="Imagen 6">
          <a:extLst>
            <a:ext uri="{FF2B5EF4-FFF2-40B4-BE49-F238E27FC236}">
              <a16:creationId xmlns:a16="http://schemas.microsoft.com/office/drawing/2014/main" id="{00000000-0008-0000-0600-000007000000}"/>
            </a:ext>
          </a:extLst>
        </xdr:cNvPr>
        <xdr:cNvPicPr>
          <a:picLocks noChangeAspect="1"/>
        </xdr:cNvPicPr>
      </xdr:nvPicPr>
      <xdr:blipFill>
        <a:blip xmlns:r="http://schemas.openxmlformats.org/officeDocument/2006/relationships" r:embed="rId4"/>
        <a:stretch>
          <a:fillRect/>
        </a:stretch>
      </xdr:blipFill>
      <xdr:spPr>
        <a:xfrm>
          <a:off x="9923495" y="41413"/>
          <a:ext cx="851199" cy="930589"/>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twoCellAnchor editAs="oneCell">
    <xdr:from>
      <xdr:col>0</xdr:col>
      <xdr:colOff>47625</xdr:colOff>
      <xdr:row>3</xdr:row>
      <xdr:rowOff>228600</xdr:rowOff>
    </xdr:from>
    <xdr:to>
      <xdr:col>5</xdr:col>
      <xdr:colOff>1137609</xdr:colOff>
      <xdr:row>48</xdr:row>
      <xdr:rowOff>104775</xdr:rowOff>
    </xdr:to>
    <xdr:pic>
      <xdr:nvPicPr>
        <xdr:cNvPr id="12" name="Imagen 11">
          <a:extLst>
            <a:ext uri="{FF2B5EF4-FFF2-40B4-BE49-F238E27FC236}">
              <a16:creationId xmlns:a16="http://schemas.microsoft.com/office/drawing/2014/main" id="{2848A862-E489-449B-1508-16B08CFF3F4E}"/>
            </a:ext>
          </a:extLst>
        </xdr:cNvPr>
        <xdr:cNvPicPr>
          <a:picLocks noChangeAspect="1"/>
        </xdr:cNvPicPr>
      </xdr:nvPicPr>
      <xdr:blipFill>
        <a:blip xmlns:r="http://schemas.openxmlformats.org/officeDocument/2006/relationships" r:embed="rId1"/>
        <a:stretch>
          <a:fillRect/>
        </a:stretch>
      </xdr:blipFill>
      <xdr:spPr>
        <a:xfrm>
          <a:off x="47625" y="1485900"/>
          <a:ext cx="5966784" cy="8943975"/>
        </a:xfrm>
        <a:prstGeom prst="rect">
          <a:avLst/>
        </a:prstGeom>
        <a:ln>
          <a:solidFill>
            <a:sysClr val="windowText" lastClr="000000"/>
          </a:solidFill>
        </a:ln>
      </xdr:spPr>
    </xdr:pic>
    <xdr:clientData/>
  </xdr:twoCellAnchor>
  <xdr:oneCellAnchor>
    <xdr:from>
      <xdr:col>2</xdr:col>
      <xdr:colOff>333375</xdr:colOff>
      <xdr:row>0</xdr:row>
      <xdr:rowOff>0</xdr:rowOff>
    </xdr:from>
    <xdr:ext cx="38100" cy="19050"/>
    <xdr:pic>
      <xdr:nvPicPr>
        <xdr:cNvPr id="2" name="Imagen 1">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 y="0"/>
          <a:ext cx="3810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0</xdr:row>
      <xdr:rowOff>0</xdr:rowOff>
    </xdr:from>
    <xdr:ext cx="19050" cy="19050"/>
    <xdr:pic>
      <xdr:nvPicPr>
        <xdr:cNvPr id="3" name="Imagen 2">
          <a:extLst>
            <a:ext uri="{FF2B5EF4-FFF2-40B4-BE49-F238E27FC236}">
              <a16:creationId xmlns:a16="http://schemas.microsoft.com/office/drawing/2014/main" id="{00000000-0008-0000-0700-000003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0525" y="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0</xdr:row>
      <xdr:rowOff>0</xdr:rowOff>
    </xdr:from>
    <xdr:ext cx="19050" cy="19050"/>
    <xdr:pic>
      <xdr:nvPicPr>
        <xdr:cNvPr id="4" name="Imagen 3">
          <a:extLst>
            <a:ext uri="{FF2B5EF4-FFF2-40B4-BE49-F238E27FC236}">
              <a16:creationId xmlns:a16="http://schemas.microsoft.com/office/drawing/2014/main" id="{00000000-0008-0000-07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0525" y="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0</xdr:row>
      <xdr:rowOff>0</xdr:rowOff>
    </xdr:from>
    <xdr:ext cx="19050" cy="19050"/>
    <xdr:pic>
      <xdr:nvPicPr>
        <xdr:cNvPr id="5" name="Imagen 4">
          <a:extLst>
            <a:ext uri="{FF2B5EF4-FFF2-40B4-BE49-F238E27FC236}">
              <a16:creationId xmlns:a16="http://schemas.microsoft.com/office/drawing/2014/main" id="{00000000-0008-0000-0700-00000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0525" y="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163785</xdr:colOff>
      <xdr:row>1</xdr:row>
      <xdr:rowOff>74198</xdr:rowOff>
    </xdr:from>
    <xdr:ext cx="2388915" cy="519389"/>
    <xdr:pic>
      <xdr:nvPicPr>
        <xdr:cNvPr id="6" name="Imagen 5">
          <a:extLst>
            <a:ext uri="{FF2B5EF4-FFF2-40B4-BE49-F238E27FC236}">
              <a16:creationId xmlns:a16="http://schemas.microsoft.com/office/drawing/2014/main" id="{00000000-0008-0000-0700-000006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63785" y="112298"/>
          <a:ext cx="2388915" cy="519389"/>
        </a:xfrm>
        <a:prstGeom prst="rect">
          <a:avLst/>
        </a:prstGeom>
      </xdr:spPr>
    </xdr:pic>
    <xdr:clientData/>
  </xdr:oneCellAnchor>
  <xdr:oneCellAnchor>
    <xdr:from>
      <xdr:col>2</xdr:col>
      <xdr:colOff>0</xdr:colOff>
      <xdr:row>1</xdr:row>
      <xdr:rowOff>0</xdr:rowOff>
    </xdr:from>
    <xdr:ext cx="38100" cy="19050"/>
    <xdr:pic>
      <xdr:nvPicPr>
        <xdr:cNvPr id="7" name="Imagen 6">
          <a:extLst>
            <a:ext uri="{FF2B5EF4-FFF2-40B4-BE49-F238E27FC236}">
              <a16:creationId xmlns:a16="http://schemas.microsoft.com/office/drawing/2014/main" id="{00000000-0008-0000-07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0525" y="38100"/>
          <a:ext cx="3810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1</xdr:row>
      <xdr:rowOff>0</xdr:rowOff>
    </xdr:from>
    <xdr:ext cx="19050" cy="19050"/>
    <xdr:pic>
      <xdr:nvPicPr>
        <xdr:cNvPr id="8" name="Imagen 7">
          <a:extLst>
            <a:ext uri="{FF2B5EF4-FFF2-40B4-BE49-F238E27FC236}">
              <a16:creationId xmlns:a16="http://schemas.microsoft.com/office/drawing/2014/main" id="{00000000-0008-0000-0700-000008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0525" y="381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1</xdr:row>
      <xdr:rowOff>0</xdr:rowOff>
    </xdr:from>
    <xdr:ext cx="19050" cy="19050"/>
    <xdr:pic>
      <xdr:nvPicPr>
        <xdr:cNvPr id="9" name="Imagen 8">
          <a:extLst>
            <a:ext uri="{FF2B5EF4-FFF2-40B4-BE49-F238E27FC236}">
              <a16:creationId xmlns:a16="http://schemas.microsoft.com/office/drawing/2014/main" id="{00000000-0008-0000-0700-000009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0525" y="381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1</xdr:row>
      <xdr:rowOff>0</xdr:rowOff>
    </xdr:from>
    <xdr:ext cx="19050" cy="19050"/>
    <xdr:pic>
      <xdr:nvPicPr>
        <xdr:cNvPr id="10" name="Imagen 9">
          <a:extLst>
            <a:ext uri="{FF2B5EF4-FFF2-40B4-BE49-F238E27FC236}">
              <a16:creationId xmlns:a16="http://schemas.microsoft.com/office/drawing/2014/main" id="{00000000-0008-0000-0700-00000A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0525" y="381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262889</xdr:colOff>
      <xdr:row>0</xdr:row>
      <xdr:rowOff>260985</xdr:rowOff>
    </xdr:from>
    <xdr:ext cx="704851" cy="750589"/>
    <xdr:pic>
      <xdr:nvPicPr>
        <xdr:cNvPr id="11" name="Imagen 10">
          <a:extLst>
            <a:ext uri="{FF2B5EF4-FFF2-40B4-BE49-F238E27FC236}">
              <a16:creationId xmlns:a16="http://schemas.microsoft.com/office/drawing/2014/main" id="{00000000-0008-0000-0700-00000B000000}"/>
            </a:ext>
          </a:extLst>
        </xdr:cNvPr>
        <xdr:cNvPicPr>
          <a:picLocks noChangeAspect="1"/>
        </xdr:cNvPicPr>
      </xdr:nvPicPr>
      <xdr:blipFill>
        <a:blip xmlns:r="http://schemas.openxmlformats.org/officeDocument/2006/relationships" r:embed="rId5"/>
        <a:stretch>
          <a:fillRect/>
        </a:stretch>
      </xdr:blipFill>
      <xdr:spPr>
        <a:xfrm>
          <a:off x="9911714" y="260985"/>
          <a:ext cx="704851" cy="750589"/>
        </a:xfrm>
        <a:prstGeom prst="rect">
          <a:avLst/>
        </a:prstGeom>
      </xdr:spPr>
    </xdr:pic>
    <xdr:clientData/>
  </xdr:oneCellAnchor>
  <xdr:twoCellAnchor editAs="oneCell">
    <xdr:from>
      <xdr:col>0</xdr:col>
      <xdr:colOff>241264</xdr:colOff>
      <xdr:row>39</xdr:row>
      <xdr:rowOff>114300</xdr:rowOff>
    </xdr:from>
    <xdr:to>
      <xdr:col>2</xdr:col>
      <xdr:colOff>276225</xdr:colOff>
      <xdr:row>46</xdr:row>
      <xdr:rowOff>194017</xdr:rowOff>
    </xdr:to>
    <xdr:pic>
      <xdr:nvPicPr>
        <xdr:cNvPr id="15" name="Imagen 14">
          <a:extLst>
            <a:ext uri="{FF2B5EF4-FFF2-40B4-BE49-F238E27FC236}">
              <a16:creationId xmlns:a16="http://schemas.microsoft.com/office/drawing/2014/main" id="{00000000-0008-0000-0700-00000F000000}"/>
            </a:ext>
          </a:extLst>
        </xdr:cNvPr>
        <xdr:cNvPicPr>
          <a:picLocks noChangeAspect="1"/>
        </xdr:cNvPicPr>
      </xdr:nvPicPr>
      <xdr:blipFill>
        <a:blip xmlns:r="http://schemas.openxmlformats.org/officeDocument/2006/relationships" r:embed="rId6"/>
        <a:stretch>
          <a:fillRect/>
        </a:stretch>
      </xdr:blipFill>
      <xdr:spPr>
        <a:xfrm>
          <a:off x="241264" y="8639175"/>
          <a:ext cx="1368461" cy="1479892"/>
        </a:xfrm>
        <a:prstGeom prst="rect">
          <a:avLst/>
        </a:prstGeom>
        <a:ln w="9525">
          <a:solidFill>
            <a:schemeClr val="tx1"/>
          </a:solid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133350</xdr:colOff>
      <xdr:row>4</xdr:row>
      <xdr:rowOff>104774</xdr:rowOff>
    </xdr:from>
    <xdr:to>
      <xdr:col>5</xdr:col>
      <xdr:colOff>2650332</xdr:colOff>
      <xdr:row>54</xdr:row>
      <xdr:rowOff>114299</xdr:rowOff>
    </xdr:to>
    <xdr:pic>
      <xdr:nvPicPr>
        <xdr:cNvPr id="14" name="Imagen 13">
          <a:extLst>
            <a:ext uri="{FF2B5EF4-FFF2-40B4-BE49-F238E27FC236}">
              <a16:creationId xmlns:a16="http://schemas.microsoft.com/office/drawing/2014/main" id="{FBA77A57-F7C5-4864-BBDA-43B50C752E23}"/>
            </a:ext>
          </a:extLst>
        </xdr:cNvPr>
        <xdr:cNvPicPr>
          <a:picLocks noChangeAspect="1"/>
        </xdr:cNvPicPr>
      </xdr:nvPicPr>
      <xdr:blipFill>
        <a:blip xmlns:r="http://schemas.openxmlformats.org/officeDocument/2006/relationships" r:embed="rId1"/>
        <a:stretch>
          <a:fillRect/>
        </a:stretch>
      </xdr:blipFill>
      <xdr:spPr>
        <a:xfrm>
          <a:off x="133350" y="1476374"/>
          <a:ext cx="7050882" cy="9401175"/>
        </a:xfrm>
        <a:prstGeom prst="rect">
          <a:avLst/>
        </a:prstGeom>
        <a:ln>
          <a:solidFill>
            <a:schemeClr val="tx1"/>
          </a:solidFill>
        </a:ln>
      </xdr:spPr>
    </xdr:pic>
    <xdr:clientData/>
  </xdr:twoCellAnchor>
  <xdr:oneCellAnchor>
    <xdr:from>
      <xdr:col>2</xdr:col>
      <xdr:colOff>0</xdr:colOff>
      <xdr:row>1</xdr:row>
      <xdr:rowOff>0</xdr:rowOff>
    </xdr:from>
    <xdr:ext cx="38100" cy="19050"/>
    <xdr:pic>
      <xdr:nvPicPr>
        <xdr:cNvPr id="3" name="Imagen 2">
          <a:extLst>
            <a:ext uri="{FF2B5EF4-FFF2-40B4-BE49-F238E27FC236}">
              <a16:creationId xmlns:a16="http://schemas.microsoft.com/office/drawing/2014/main" id="{E9872843-DBD6-421F-AA42-8D849716061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33550" y="66675"/>
          <a:ext cx="3810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1</xdr:row>
      <xdr:rowOff>0</xdr:rowOff>
    </xdr:from>
    <xdr:ext cx="19050" cy="19050"/>
    <xdr:pic>
      <xdr:nvPicPr>
        <xdr:cNvPr id="5" name="Imagen 4">
          <a:extLst>
            <a:ext uri="{FF2B5EF4-FFF2-40B4-BE49-F238E27FC236}">
              <a16:creationId xmlns:a16="http://schemas.microsoft.com/office/drawing/2014/main" id="{01F6733C-3785-49C7-BEE2-D80ECA14F0D7}"/>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33550" y="666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1</xdr:row>
      <xdr:rowOff>0</xdr:rowOff>
    </xdr:from>
    <xdr:ext cx="19050" cy="19050"/>
    <xdr:pic>
      <xdr:nvPicPr>
        <xdr:cNvPr id="6" name="Imagen 5">
          <a:extLst>
            <a:ext uri="{FF2B5EF4-FFF2-40B4-BE49-F238E27FC236}">
              <a16:creationId xmlns:a16="http://schemas.microsoft.com/office/drawing/2014/main" id="{B265FEDF-F3DF-4DC1-8DC6-B322458510F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33550" y="666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1</xdr:row>
      <xdr:rowOff>0</xdr:rowOff>
    </xdr:from>
    <xdr:ext cx="19050" cy="19050"/>
    <xdr:pic>
      <xdr:nvPicPr>
        <xdr:cNvPr id="7" name="Imagen 6">
          <a:extLst>
            <a:ext uri="{FF2B5EF4-FFF2-40B4-BE49-F238E27FC236}">
              <a16:creationId xmlns:a16="http://schemas.microsoft.com/office/drawing/2014/main" id="{3EFC6EBB-1352-45DA-AF94-87E3E374FF57}"/>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33550" y="666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xdr:row>
      <xdr:rowOff>0</xdr:rowOff>
    </xdr:from>
    <xdr:ext cx="38100" cy="19050"/>
    <xdr:pic>
      <xdr:nvPicPr>
        <xdr:cNvPr id="8" name="Imagen 7">
          <a:extLst>
            <a:ext uri="{FF2B5EF4-FFF2-40B4-BE49-F238E27FC236}">
              <a16:creationId xmlns:a16="http://schemas.microsoft.com/office/drawing/2014/main" id="{CEA00847-9578-4CB8-9BC3-E9570FCA0AC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66675"/>
          <a:ext cx="3810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xdr:row>
      <xdr:rowOff>0</xdr:rowOff>
    </xdr:from>
    <xdr:ext cx="19050" cy="19050"/>
    <xdr:pic>
      <xdr:nvPicPr>
        <xdr:cNvPr id="9" name="Imagen 8">
          <a:extLst>
            <a:ext uri="{FF2B5EF4-FFF2-40B4-BE49-F238E27FC236}">
              <a16:creationId xmlns:a16="http://schemas.microsoft.com/office/drawing/2014/main" id="{B0D31A88-D36E-4DAD-8657-83B6E13BA40C}"/>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666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xdr:row>
      <xdr:rowOff>0</xdr:rowOff>
    </xdr:from>
    <xdr:ext cx="19050" cy="19050"/>
    <xdr:pic>
      <xdr:nvPicPr>
        <xdr:cNvPr id="10" name="Imagen 9">
          <a:extLst>
            <a:ext uri="{FF2B5EF4-FFF2-40B4-BE49-F238E27FC236}">
              <a16:creationId xmlns:a16="http://schemas.microsoft.com/office/drawing/2014/main" id="{5B10ECE1-B3A4-4322-B197-52D107E15258}"/>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666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xdr:row>
      <xdr:rowOff>0</xdr:rowOff>
    </xdr:from>
    <xdr:ext cx="19050" cy="19050"/>
    <xdr:pic>
      <xdr:nvPicPr>
        <xdr:cNvPr id="11" name="Imagen 10">
          <a:extLst>
            <a:ext uri="{FF2B5EF4-FFF2-40B4-BE49-F238E27FC236}">
              <a16:creationId xmlns:a16="http://schemas.microsoft.com/office/drawing/2014/main" id="{73B686C5-96A6-4914-AB92-3480FE94A3BF}"/>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666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8</xdr:col>
      <xdr:colOff>419780</xdr:colOff>
      <xdr:row>1</xdr:row>
      <xdr:rowOff>77558</xdr:rowOff>
    </xdr:from>
    <xdr:to>
      <xdr:col>8</xdr:col>
      <xdr:colOff>1228316</xdr:colOff>
      <xdr:row>3</xdr:row>
      <xdr:rowOff>26062</xdr:rowOff>
    </xdr:to>
    <xdr:pic>
      <xdr:nvPicPr>
        <xdr:cNvPr id="12" name="Imagen 11">
          <a:extLst>
            <a:ext uri="{FF2B5EF4-FFF2-40B4-BE49-F238E27FC236}">
              <a16:creationId xmlns:a16="http://schemas.microsoft.com/office/drawing/2014/main" id="{182395F7-2558-47C2-8735-6C9EDF523128}"/>
            </a:ext>
          </a:extLst>
        </xdr:cNvPr>
        <xdr:cNvPicPr>
          <a:picLocks noChangeAspect="1"/>
        </xdr:cNvPicPr>
      </xdr:nvPicPr>
      <xdr:blipFill>
        <a:blip xmlns:r="http://schemas.openxmlformats.org/officeDocument/2006/relationships" r:embed="rId4"/>
        <a:stretch>
          <a:fillRect/>
        </a:stretch>
      </xdr:blipFill>
      <xdr:spPr>
        <a:xfrm>
          <a:off x="10735355" y="144233"/>
          <a:ext cx="808536" cy="901004"/>
        </a:xfrm>
        <a:prstGeom prst="rect">
          <a:avLst/>
        </a:prstGeom>
      </xdr:spPr>
    </xdr:pic>
    <xdr:clientData/>
  </xdr:twoCellAnchor>
  <xdr:twoCellAnchor editAs="oneCell">
    <xdr:from>
      <xdr:col>0</xdr:col>
      <xdr:colOff>160421</xdr:colOff>
      <xdr:row>1</xdr:row>
      <xdr:rowOff>67960</xdr:rowOff>
    </xdr:from>
    <xdr:to>
      <xdr:col>3</xdr:col>
      <xdr:colOff>164020</xdr:colOff>
      <xdr:row>1</xdr:row>
      <xdr:rowOff>637010</xdr:rowOff>
    </xdr:to>
    <xdr:pic>
      <xdr:nvPicPr>
        <xdr:cNvPr id="13" name="Imagen 12">
          <a:extLst>
            <a:ext uri="{FF2B5EF4-FFF2-40B4-BE49-F238E27FC236}">
              <a16:creationId xmlns:a16="http://schemas.microsoft.com/office/drawing/2014/main" id="{0C14CDEE-A682-47FB-8695-67D94D432A42}"/>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60421" y="130861"/>
          <a:ext cx="2472433" cy="569050"/>
        </a:xfrm>
        <a:prstGeom prst="rect">
          <a:avLst/>
        </a:prstGeom>
      </xdr:spPr>
    </xdr:pic>
    <xdr:clientData/>
  </xdr:twoCellAnchor>
  <xdr:twoCellAnchor editAs="oneCell">
    <xdr:from>
      <xdr:col>0</xdr:col>
      <xdr:colOff>316781</xdr:colOff>
      <xdr:row>44</xdr:row>
      <xdr:rowOff>42619</xdr:rowOff>
    </xdr:from>
    <xdr:to>
      <xdr:col>2</xdr:col>
      <xdr:colOff>694043</xdr:colOff>
      <xdr:row>53</xdr:row>
      <xdr:rowOff>64723</xdr:rowOff>
    </xdr:to>
    <xdr:pic>
      <xdr:nvPicPr>
        <xdr:cNvPr id="4" name="Imagen 3">
          <a:extLst>
            <a:ext uri="{FF2B5EF4-FFF2-40B4-BE49-F238E27FC236}">
              <a16:creationId xmlns:a16="http://schemas.microsoft.com/office/drawing/2014/main" id="{9E698B0C-C9FE-48FE-9B7C-1E0A838E67BC}"/>
            </a:ext>
          </a:extLst>
        </xdr:cNvPr>
        <xdr:cNvPicPr>
          <a:picLocks noChangeAspect="1"/>
        </xdr:cNvPicPr>
      </xdr:nvPicPr>
      <xdr:blipFill>
        <a:blip xmlns:r="http://schemas.openxmlformats.org/officeDocument/2006/relationships" r:embed="rId6"/>
        <a:stretch>
          <a:fillRect/>
        </a:stretch>
      </xdr:blipFill>
      <xdr:spPr>
        <a:xfrm>
          <a:off x="316781" y="8872294"/>
          <a:ext cx="1834587" cy="1774704"/>
        </a:xfrm>
        <a:prstGeom prst="rect">
          <a:avLst/>
        </a:prstGeom>
        <a:ln w="9525">
          <a:solidFill>
            <a:sysClr val="windowText" lastClr="000000"/>
          </a:solid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57148</xdr:colOff>
      <xdr:row>4</xdr:row>
      <xdr:rowOff>0</xdr:rowOff>
    </xdr:from>
    <xdr:to>
      <xdr:col>6</xdr:col>
      <xdr:colOff>733424</xdr:colOff>
      <xdr:row>53</xdr:row>
      <xdr:rowOff>104775</xdr:rowOff>
    </xdr:to>
    <xdr:pic>
      <xdr:nvPicPr>
        <xdr:cNvPr id="9" name="Imagen 8">
          <a:extLst>
            <a:ext uri="{FF2B5EF4-FFF2-40B4-BE49-F238E27FC236}">
              <a16:creationId xmlns:a16="http://schemas.microsoft.com/office/drawing/2014/main" id="{7A927045-5A75-56C0-2F71-E86669FAD200}"/>
            </a:ext>
          </a:extLst>
        </xdr:cNvPr>
        <xdr:cNvPicPr>
          <a:picLocks noChangeAspect="1"/>
        </xdr:cNvPicPr>
      </xdr:nvPicPr>
      <xdr:blipFill>
        <a:blip xmlns:r="http://schemas.openxmlformats.org/officeDocument/2006/relationships" r:embed="rId1"/>
        <a:stretch>
          <a:fillRect/>
        </a:stretch>
      </xdr:blipFill>
      <xdr:spPr>
        <a:xfrm>
          <a:off x="57148" y="1409700"/>
          <a:ext cx="7143751" cy="9439275"/>
        </a:xfrm>
        <a:prstGeom prst="rect">
          <a:avLst/>
        </a:prstGeom>
        <a:ln>
          <a:solidFill>
            <a:sysClr val="windowText" lastClr="000000"/>
          </a:solidFill>
        </a:ln>
      </xdr:spPr>
    </xdr:pic>
    <xdr:clientData/>
  </xdr:twoCellAnchor>
  <xdr:twoCellAnchor editAs="oneCell">
    <xdr:from>
      <xdr:col>0</xdr:col>
      <xdr:colOff>0</xdr:colOff>
      <xdr:row>3</xdr:row>
      <xdr:rowOff>0</xdr:rowOff>
    </xdr:from>
    <xdr:to>
      <xdr:col>0</xdr:col>
      <xdr:colOff>38100</xdr:colOff>
      <xdr:row>3</xdr:row>
      <xdr:rowOff>19050</xdr:rowOff>
    </xdr:to>
    <xdr:pic>
      <xdr:nvPicPr>
        <xdr:cNvPr id="2" name="Imagen 1">
          <a:extLst>
            <a:ext uri="{FF2B5EF4-FFF2-40B4-BE49-F238E27FC236}">
              <a16:creationId xmlns:a16="http://schemas.microsoft.com/office/drawing/2014/main" id="{00000000-0008-0000-0900-00000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971550"/>
          <a:ext cx="3810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xdr:row>
      <xdr:rowOff>0</xdr:rowOff>
    </xdr:from>
    <xdr:to>
      <xdr:col>0</xdr:col>
      <xdr:colOff>19050</xdr:colOff>
      <xdr:row>3</xdr:row>
      <xdr:rowOff>19050</xdr:rowOff>
    </xdr:to>
    <xdr:pic>
      <xdr:nvPicPr>
        <xdr:cNvPr id="3" name="Imagen 2">
          <a:extLst>
            <a:ext uri="{FF2B5EF4-FFF2-40B4-BE49-F238E27FC236}">
              <a16:creationId xmlns:a16="http://schemas.microsoft.com/office/drawing/2014/main" id="{00000000-0008-0000-0900-000003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9715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xdr:row>
      <xdr:rowOff>0</xdr:rowOff>
    </xdr:from>
    <xdr:to>
      <xdr:col>0</xdr:col>
      <xdr:colOff>19050</xdr:colOff>
      <xdr:row>3</xdr:row>
      <xdr:rowOff>19050</xdr:rowOff>
    </xdr:to>
    <xdr:pic>
      <xdr:nvPicPr>
        <xdr:cNvPr id="4" name="Imagen 3">
          <a:extLst>
            <a:ext uri="{FF2B5EF4-FFF2-40B4-BE49-F238E27FC236}">
              <a16:creationId xmlns:a16="http://schemas.microsoft.com/office/drawing/2014/main" id="{00000000-0008-0000-09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9715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xdr:row>
      <xdr:rowOff>0</xdr:rowOff>
    </xdr:from>
    <xdr:to>
      <xdr:col>0</xdr:col>
      <xdr:colOff>19050</xdr:colOff>
      <xdr:row>3</xdr:row>
      <xdr:rowOff>19050</xdr:rowOff>
    </xdr:to>
    <xdr:pic>
      <xdr:nvPicPr>
        <xdr:cNvPr id="5" name="Imagen 4">
          <a:extLst>
            <a:ext uri="{FF2B5EF4-FFF2-40B4-BE49-F238E27FC236}">
              <a16:creationId xmlns:a16="http://schemas.microsoft.com/office/drawing/2014/main" id="{00000000-0008-0000-0900-00000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9715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133351</xdr:colOff>
      <xdr:row>1</xdr:row>
      <xdr:rowOff>93369</xdr:rowOff>
    </xdr:from>
    <xdr:to>
      <xdr:col>3</xdr:col>
      <xdr:colOff>128491</xdr:colOff>
      <xdr:row>1</xdr:row>
      <xdr:rowOff>600075</xdr:rowOff>
    </xdr:to>
    <xdr:pic>
      <xdr:nvPicPr>
        <xdr:cNvPr id="6" name="Imagen 5">
          <a:extLst>
            <a:ext uri="{FF2B5EF4-FFF2-40B4-BE49-F238E27FC236}">
              <a16:creationId xmlns:a16="http://schemas.microsoft.com/office/drawing/2014/main" id="{00000000-0008-0000-0900-000006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33351" y="132247"/>
          <a:ext cx="2267338" cy="506706"/>
        </a:xfrm>
        <a:prstGeom prst="rect">
          <a:avLst/>
        </a:prstGeom>
      </xdr:spPr>
    </xdr:pic>
    <xdr:clientData/>
  </xdr:twoCellAnchor>
  <xdr:twoCellAnchor editAs="oneCell">
    <xdr:from>
      <xdr:col>7</xdr:col>
      <xdr:colOff>261716</xdr:colOff>
      <xdr:row>1</xdr:row>
      <xdr:rowOff>95250</xdr:rowOff>
    </xdr:from>
    <xdr:to>
      <xdr:col>7</xdr:col>
      <xdr:colOff>1064222</xdr:colOff>
      <xdr:row>3</xdr:row>
      <xdr:rowOff>38100</xdr:rowOff>
    </xdr:to>
    <xdr:pic>
      <xdr:nvPicPr>
        <xdr:cNvPr id="7" name="Imagen 6">
          <a:extLst>
            <a:ext uri="{FF2B5EF4-FFF2-40B4-BE49-F238E27FC236}">
              <a16:creationId xmlns:a16="http://schemas.microsoft.com/office/drawing/2014/main" id="{00000000-0008-0000-0900-000007000000}"/>
            </a:ext>
          </a:extLst>
        </xdr:cNvPr>
        <xdr:cNvPicPr>
          <a:picLocks noChangeAspect="1"/>
        </xdr:cNvPicPr>
      </xdr:nvPicPr>
      <xdr:blipFill>
        <a:blip xmlns:r="http://schemas.openxmlformats.org/officeDocument/2006/relationships" r:embed="rId5"/>
        <a:stretch>
          <a:fillRect/>
        </a:stretch>
      </xdr:blipFill>
      <xdr:spPr>
        <a:xfrm>
          <a:off x="9548591" y="133350"/>
          <a:ext cx="802506" cy="876300"/>
        </a:xfrm>
        <a:prstGeom prst="rect">
          <a:avLst/>
        </a:prstGeom>
      </xdr:spPr>
    </xdr:pic>
    <xdr:clientData/>
  </xdr:twoCellAnchor>
  <xdr:twoCellAnchor editAs="oneCell">
    <xdr:from>
      <xdr:col>0</xdr:col>
      <xdr:colOff>258656</xdr:colOff>
      <xdr:row>40</xdr:row>
      <xdr:rowOff>147067</xdr:rowOff>
    </xdr:from>
    <xdr:to>
      <xdr:col>2</xdr:col>
      <xdr:colOff>801376</xdr:colOff>
      <xdr:row>51</xdr:row>
      <xdr:rowOff>104157</xdr:rowOff>
    </xdr:to>
    <xdr:pic>
      <xdr:nvPicPr>
        <xdr:cNvPr id="10" name="Imagen 9">
          <a:extLst>
            <a:ext uri="{FF2B5EF4-FFF2-40B4-BE49-F238E27FC236}">
              <a16:creationId xmlns:a16="http://schemas.microsoft.com/office/drawing/2014/main" id="{00000000-0008-0000-0900-00000A000000}"/>
            </a:ext>
          </a:extLst>
        </xdr:cNvPr>
        <xdr:cNvPicPr>
          <a:picLocks noChangeAspect="1"/>
        </xdr:cNvPicPr>
      </xdr:nvPicPr>
      <xdr:blipFill>
        <a:blip xmlns:r="http://schemas.openxmlformats.org/officeDocument/2006/relationships" r:embed="rId6"/>
        <a:stretch>
          <a:fillRect/>
        </a:stretch>
      </xdr:blipFill>
      <xdr:spPr>
        <a:xfrm>
          <a:off x="258656" y="8414767"/>
          <a:ext cx="1857170" cy="2052590"/>
        </a:xfrm>
        <a:prstGeom prst="rect">
          <a:avLst/>
        </a:prstGeom>
        <a:ln w="12700">
          <a:solidFill>
            <a:schemeClr val="tx1"/>
          </a:solid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Data\2019\02.%20M.%20Operaciones\02.%20Reportes%20de%20eventos%20diarios\Febrero\Reporte%20del%20COE-MTC%2025%2002%2019%20noche%20-%20betsy.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ata/2019/02.%20M.%20Operaciones/02.%20Reportes%20de%20eventos%20diarios/Marzo/Reporte%20del%20COE-MTC%2020%2003%2019%20noche.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mtc-fs02\COE\Data\2019\02.%20M.%20Operaciones\02.%20Reportes%20de%20eventos%20diarios\Febrero\Reporte%20del%20COE-MTC%2021%2002%2019%20ma&#241;ana%20-%20PVD.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ransportes"/>
      <sheetName val="Transportes PVD"/>
      <sheetName val="Comunicaciones"/>
      <sheetName val="Aviación"/>
      <sheetName val="Puertos"/>
    </sheetNames>
    <sheetDataSet>
      <sheetData sheetId="0"/>
      <sheetData sheetId="1"/>
      <sheetData sheetId="2"/>
      <sheetData sheetId="3"/>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ransportes"/>
      <sheetName val="Comunicaciones"/>
      <sheetName val="Aviación"/>
      <sheetName val="Puertos"/>
    </sheetNames>
    <sheetDataSet>
      <sheetData sheetId="0"/>
      <sheetData sheetId="1" refreshError="1"/>
      <sheetData sheetId="2" refreshError="1"/>
      <sheetData sheetId="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ransportes"/>
      <sheetName val="Transportes PVD"/>
      <sheetName val="Comunicaciones"/>
      <sheetName val="Aviación"/>
      <sheetName val="Puertos"/>
    </sheetNames>
    <sheetDataSet>
      <sheetData sheetId="0"/>
      <sheetData sheetId="1"/>
      <sheetData sheetId="2"/>
      <sheetData sheetId="3" refreshError="1"/>
      <sheetData sheetId="4"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0000000}" name="Eventos7" displayName="Eventos7" ref="R4:U326" totalsRowShown="0" headerRowDxfId="77">
  <tableColumns count="4">
    <tableColumn id="1" xr3:uid="{00000000-0010-0000-0000-000001000000}" name="DPTO" dataDxfId="76">
      <calculatedColumnFormula>TRIM(MID(TRIM(Transportes!D5),1,FIND(CHAR(10),TRIM(Transportes!D5),1)-1))</calculatedColumnFormula>
    </tableColumn>
    <tableColumn id="2" xr3:uid="{00000000-0010-0000-0000-000002000000}" name="ESTADO" dataDxfId="75">
      <calculatedColumnFormula>TRIM(IF(Transportes!F5="TRÁNSITO INTERRUMPIDO","Interrumpido",IF(Transportes!F5="TRÁNSITO RESTRINGIDO","Restringido","Normal")))</calculatedColumnFormula>
    </tableColumn>
    <tableColumn id="3" xr3:uid="{00000000-0010-0000-0000-000003000000}" name="FENOMENO" dataDxfId="74">
      <calculatedColumnFormula>TRIM(IF(MID(TRIM(Transportes!H5),1,FIND("-",TRIM(Transportes!H5),1)-2)="Acción humana","H","F"))</calculatedColumnFormula>
    </tableColumn>
    <tableColumn id="4" xr3:uid="{00000000-0010-0000-0000-000004000000}" name="METRAJE" dataDxfId="73">
      <calculatedColumnFormula>Transportes!G5</calculatedColumnFormula>
    </tableColumn>
  </tableColumns>
  <tableStyleInfo name="TableStyleMedium13"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1000000}" name="Tabla142423234766272425" displayName="Tabla142423234766272425" ref="A4:M161" totalsRowShown="0" headerRowDxfId="72" dataDxfId="14" headerRowBorderDxfId="71" tableBorderDxfId="70" totalsRowBorderDxfId="69" headerRowCellStyle="Millares 11 2">
  <sortState xmlns:xlrd2="http://schemas.microsoft.com/office/spreadsheetml/2017/richdata2" ref="A94:M158">
    <sortCondition sortBy="cellColor" ref="D4:D158" dxfId="68"/>
  </sortState>
  <tableColumns count="13">
    <tableColumn id="1" xr3:uid="{00000000-0010-0000-0100-000001000000}" name="Nro" dataDxfId="27" dataCellStyle="Millares"/>
    <tableColumn id="2" xr3:uid="{00000000-0010-0000-0100-000002000000}" name="VER MAPA" dataDxfId="26" dataCellStyle="Hipervínculo"/>
    <tableColumn id="3" xr3:uid="{00000000-0010-0000-0100-000003000000}" name="FECHA DEL EVENTO" dataDxfId="25" dataCellStyle="Título 3 2"/>
    <tableColumn id="4" xr3:uid="{00000000-0010-0000-0100-000004000000}" name="DEPARTAMENTO_x000a_PROVINCIA  /  DISTRITO" dataDxfId="24" dataCellStyle="Título 3 2"/>
    <tableColumn id="5" xr3:uid="{00000000-0010-0000-0100-000005000000}" name="AFECTACIÓN" dataDxfId="23" dataCellStyle="Título 3 3"/>
    <tableColumn id="15" xr3:uid="{00000000-0010-0000-0100-00000F000000}" name="ESTADO" dataDxfId="22" dataCellStyle="Título 3 2"/>
    <tableColumn id="6" xr3:uid="{00000000-0010-0000-0100-000006000000}" name="METRAJE" dataDxfId="21" dataCellStyle="Millares"/>
    <tableColumn id="7" xr3:uid="{00000000-0010-0000-0100-000007000000}" name="EVENTO - OCURRENCIA / ACCIONES" dataDxfId="20" dataCellStyle="Título 3 3"/>
    <tableColumn id="8" xr3:uid="{00000000-0010-0000-0100-000008000000}" name="MAQUINARIA_x000a_(Cantidad/tipo)" dataDxfId="19" dataCellStyle="Título 3 3"/>
    <tableColumn id="9" xr3:uid="{00000000-0010-0000-0100-000009000000}" name="ADMINISTRACIÓN / RESPONSABLE" dataDxfId="18" dataCellStyle="Título 3 2"/>
    <tableColumn id="10" xr3:uid="{00000000-0010-0000-0100-00000A000000}" name="VER FOTO / VIDEO" dataDxfId="17" dataCellStyle="Hipervínculo"/>
    <tableColumn id="11" xr3:uid="{00000000-0010-0000-0100-00000B000000}" name="LATITUD" dataDxfId="16" dataCellStyle="Input Custom"/>
    <tableColumn id="12" xr3:uid="{00000000-0010-0000-0100-00000C000000}" name="LONGITUD" dataDxfId="15" dataCellStyle="Título 3 2"/>
  </tableColumns>
  <tableStyleInfo name="TableStyleMedium13"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2000000}" name="Tabla44481029292102" displayName="Tabla44481029292102" ref="A5:F9" totalsRowShown="0" headerRowDxfId="67" dataDxfId="65" headerRowBorderDxfId="66" tableBorderDxfId="64" totalsRowBorderDxfId="63" headerRowCellStyle="Título 3 2">
  <tableColumns count="6">
    <tableColumn id="1" xr3:uid="{00000000-0010-0000-0200-000001000000}" name="N°" dataDxfId="62" dataCellStyle="Normal 2 3 2 12 4 8"/>
    <tableColumn id="2" xr3:uid="{00000000-0010-0000-0200-000002000000}" name="DEPARTAMENTO_x000a_PROVINCIA  /  DISTRITO" dataDxfId="61"/>
    <tableColumn id="3" xr3:uid="{00000000-0010-0000-0200-000003000000}" name="AFECTACIÓN" dataDxfId="60"/>
    <tableColumn id="4" xr3:uid="{00000000-0010-0000-0200-000004000000}" name="EVENTO - OCURRENCIA" dataDxfId="59"/>
    <tableColumn id="5" xr3:uid="{00000000-0010-0000-0200-000005000000}" name="ESTADO" dataDxfId="58"/>
    <tableColumn id="6" xr3:uid="{00000000-0010-0000-0200-000006000000}" name="FUENTE" dataDxfId="57"/>
  </tableColumns>
  <tableStyleInfo name="TableStyleMedium13"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3000000}" name="Tabla169" displayName="Tabla169" ref="A50:H52" totalsRowShown="0" headerRowDxfId="56" dataDxfId="54" headerRowBorderDxfId="55" tableBorderDxfId="53" totalsRowBorderDxfId="52" headerRowCellStyle="Título 3 2">
  <tableColumns count="8">
    <tableColumn id="1" xr3:uid="{00000000-0010-0000-0300-000001000000}" name="N°" dataDxfId="51" dataCellStyle="Normal 2 2 2 2 5"/>
    <tableColumn id="9" xr3:uid="{00000000-0010-0000-0300-000009000000}" name="CÓDIGO" dataDxfId="50"/>
    <tableColumn id="2" xr3:uid="{00000000-0010-0000-0300-000002000000}" name="UBICACIÓN" dataDxfId="49" dataCellStyle="Título 3 2"/>
    <tableColumn id="7" xr3:uid="{00000000-0010-0000-0300-000007000000}" name="Fecha" dataDxfId="48" dataCellStyle="Título 3 2"/>
    <tableColumn id="3" xr3:uid="{00000000-0010-0000-0300-000003000000}" name="AFECTACIÓN" dataDxfId="47" dataCellStyle="Título 3 3"/>
    <tableColumn id="4" xr3:uid="{00000000-0010-0000-0300-000004000000}" name="EVENTO - OCURRENCIA" dataDxfId="46" dataCellStyle="Normal 2 2 2 2 5"/>
    <tableColumn id="5" xr3:uid="{00000000-0010-0000-0300-000005000000}" name="ESTADO" dataDxfId="45" dataCellStyle="Título 3 2"/>
    <tableColumn id="6" xr3:uid="{00000000-0010-0000-0300-000006000000}" name="FUENTE" dataDxfId="44" dataCellStyle="Título 3 2"/>
  </tableColumns>
  <tableStyleInfo name="TableStyleMedium13"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3A4CB8C2-A615-4ACB-9D8B-DCD43837669D}" name="Tabla7" displayName="Tabla7" ref="A56:I61" totalsRowShown="0" headerRowDxfId="13" dataDxfId="0" headerRowBorderDxfId="11" tableBorderDxfId="12" totalsRowBorderDxfId="10" headerRowCellStyle="Título 3 2">
  <tableColumns count="9">
    <tableColumn id="1" xr3:uid="{64EB3E0C-43CF-4D1A-B013-2E41F4C2B0AB}" name="N" dataDxfId="9"/>
    <tableColumn id="2" xr3:uid="{30728E64-35A7-42C9-A62E-B5C80FE4269A}" name="CÓDIGO" dataDxfId="8"/>
    <tableColumn id="3" xr3:uid="{31D69E99-E815-4DD7-B364-35C3840CD6B8}" name="FECHA DEL EVENTO" dataDxfId="7"/>
    <tableColumn id="4" xr3:uid="{5ED08599-C713-4957-8DE3-993F1A25428D}" name="UBICACIÓN" dataDxfId="6"/>
    <tableColumn id="5" xr3:uid="{F0EAE581-EA88-4EB3-858A-02BE4DC04209}" name="AFECTACIÓN" dataDxfId="5"/>
    <tableColumn id="6" xr3:uid="{F73A01E8-29E9-4831-9B92-F28A6EAE5C6D}" name="EVENTO - OCURRENCIA" dataDxfId="4"/>
    <tableColumn id="7" xr3:uid="{11271D13-1484-437B-B5E0-EA260F06F498}" name="ESTADO" dataDxfId="3"/>
    <tableColumn id="8" xr3:uid="{C2B0906A-6B78-4AEB-8D8C-92BBE86047E0}" name="TERMINAL ABIERTO" dataDxfId="2"/>
    <tableColumn id="9" xr3:uid="{70CC48E9-978B-489E-86C1-49C8A1DF6476}" name="FUENTE" dataDxfId="1"/>
  </tableColumns>
  <tableStyleInfo name="TableStyleMedium13"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4000000}" name="Tabla73" displayName="Tabla73" ref="A55:K56" totalsRowShown="0" headerRowDxfId="43" headerRowBorderDxfId="42" tableBorderDxfId="41" totalsRowBorderDxfId="40">
  <tableColumns count="11">
    <tableColumn id="1" xr3:uid="{00000000-0010-0000-0400-000001000000}" name="Nro." dataDxfId="39" dataCellStyle="Título 3 3"/>
    <tableColumn id="2" xr3:uid="{00000000-0010-0000-0400-000002000000}" name="VER MAPA" dataDxfId="38" dataCellStyle="Hipervínculo"/>
    <tableColumn id="3" xr3:uid="{00000000-0010-0000-0400-000003000000}" name="FECHA DEL EVENTO" dataDxfId="37" dataCellStyle="Título 3 3"/>
    <tableColumn id="4" xr3:uid="{00000000-0010-0000-0400-000004000000}" name="DEPARTAMENTO_x000a_PROVINCIA  /  DISTRITO" dataDxfId="36" dataCellStyle="Título 3 3"/>
    <tableColumn id="5" xr3:uid="{00000000-0010-0000-0400-000005000000}" name="AFECTACIÓN" dataDxfId="35" dataCellStyle="Título 3 3"/>
    <tableColumn id="6" xr3:uid="{00000000-0010-0000-0400-000006000000}" name="ESTADO" dataDxfId="34" dataCellStyle="Título 3 3"/>
    <tableColumn id="7" xr3:uid="{00000000-0010-0000-0400-000007000000}" name="EVENTO - OCURRENCIA" dataDxfId="33" dataCellStyle="Título 3 3"/>
    <tableColumn id="8" xr3:uid="{00000000-0010-0000-0400-000008000000}" name="FUENTE" dataDxfId="32" dataCellStyle="Título 3 3"/>
    <tableColumn id="11" xr3:uid="{00000000-0010-0000-0400-00000B000000}" name="VER FOTO / VIDEO" dataDxfId="31" dataCellStyle="Título 3 3"/>
    <tableColumn id="9" xr3:uid="{00000000-0010-0000-0400-000009000000}" name="LATITUD" dataDxfId="30" dataCellStyle="Millares"/>
    <tableColumn id="10" xr3:uid="{00000000-0010-0000-0400-00000A000000}" name="LONGITUD" dataDxfId="29" dataCellStyle="Título 3 3"/>
  </tableColumns>
  <tableStyleInfo name="TableStyleMedium13"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saecoe.mtc.gob.pe/visor" TargetMode="External"/><Relationship Id="rId4" Type="http://schemas.openxmlformats.org/officeDocument/2006/relationships/table" Target="../tables/table1.xml"/></Relationships>
</file>

<file path=xl/worksheets/_rels/sheet2.xml.rels><?xml version="1.0" encoding="UTF-8" standalone="yes"?>
<Relationships xmlns="http://schemas.openxmlformats.org/package/2006/relationships"><Relationship Id="rId117" Type="http://schemas.openxmlformats.org/officeDocument/2006/relationships/hyperlink" Target="https://arsaecoe.mtc.gob.pe/vial/VIAL_I_VIALES003812_20250411042621.pdf" TargetMode="External"/><Relationship Id="rId299" Type="http://schemas.openxmlformats.org/officeDocument/2006/relationships/drawing" Target="../drawings/drawing2.xml"/><Relationship Id="rId21" Type="http://schemas.openxmlformats.org/officeDocument/2006/relationships/hyperlink" Target="https://arsaecoe.mtc.gob.pe/vial/VIAL_I_VIALES003331_20250304113833.pdf" TargetMode="External"/><Relationship Id="rId63" Type="http://schemas.openxmlformats.org/officeDocument/2006/relationships/hyperlink" Target="https://arsaecoe.mtc.gob.pe/vial/VIAL_R_VIALES003690_20250401064604.pdf" TargetMode="External"/><Relationship Id="rId159" Type="http://schemas.openxmlformats.org/officeDocument/2006/relationships/hyperlink" Target="https://arsaecoe.mtc.gob.pe/vial/VIAL_R_VIALES003919_20250428014932.pdf" TargetMode="External"/><Relationship Id="rId170" Type="http://schemas.openxmlformats.org/officeDocument/2006/relationships/hyperlink" Target="https://arsaecoe.mtc.gob.pe/vial/VIAL_R_VIALES003947_20250502125050.pdf" TargetMode="External"/><Relationship Id="rId226" Type="http://schemas.openxmlformats.org/officeDocument/2006/relationships/hyperlink" Target="https://arsaecoe.mtc.gob.pe/vial/VIAL_R_VIALES004047_20250519013222.pdf" TargetMode="External"/><Relationship Id="rId268" Type="http://schemas.openxmlformats.org/officeDocument/2006/relationships/hyperlink" Target="https://arsaecoe.mtc.gob.pe/vial/VIAL_R_VIALES004083_20250527033754.pdf" TargetMode="External"/><Relationship Id="rId32" Type="http://schemas.openxmlformats.org/officeDocument/2006/relationships/hyperlink" Target="https://arsaecoe.mtc.gob.pe/vial/VIAL_R_VIALES003488_20250314125611.pdf" TargetMode="External"/><Relationship Id="rId74" Type="http://schemas.openxmlformats.org/officeDocument/2006/relationships/hyperlink" Target="https://arsaecoe.mtc.gob.pe/vial/VIAL_R_VIALES003765_20250407050621.pdf" TargetMode="External"/><Relationship Id="rId128" Type="http://schemas.openxmlformats.org/officeDocument/2006/relationships/hyperlink" Target="https://arsaecoe.mtc.gob.pe/vial/VIAL_I_VIALES003838_20250414073838.pdf" TargetMode="External"/><Relationship Id="rId5" Type="http://schemas.openxmlformats.org/officeDocument/2006/relationships/hyperlink" Target="https://arsaecoe.mtc.gob.pe/vial/VIAL_I_VIALES002636_20250102025719.pdf" TargetMode="External"/><Relationship Id="rId181" Type="http://schemas.openxmlformats.org/officeDocument/2006/relationships/hyperlink" Target="https://arsaecoe.mtc.gob.pe/vial/VIAL_I_VIALES003964_20250506084947.pdf" TargetMode="External"/><Relationship Id="rId237" Type="http://schemas.openxmlformats.org/officeDocument/2006/relationships/hyperlink" Target="https://arsaecoe.mtc.gob.pe/vial/VIAL_R_VIALES004059_20250521042239.pdf" TargetMode="External"/><Relationship Id="rId279" Type="http://schemas.openxmlformats.org/officeDocument/2006/relationships/hyperlink" Target="https://arsaecoe.mtc.gob.pe/vial/VIAL_I_VIALES004093_20250529120835.pdf" TargetMode="External"/><Relationship Id="rId43" Type="http://schemas.openxmlformats.org/officeDocument/2006/relationships/hyperlink" Target="https://arsaecoe.mtc.gob.pe/vial/VIAL_I_VIALES003565_20250323030950.pdf" TargetMode="External"/><Relationship Id="rId139" Type="http://schemas.openxmlformats.org/officeDocument/2006/relationships/hyperlink" Target="https://arsaecoe.mtc.gob.pe/vial/VIAL_I_VIALES003872_20250421013006.pdf" TargetMode="External"/><Relationship Id="rId290" Type="http://schemas.openxmlformats.org/officeDocument/2006/relationships/hyperlink" Target="https://arsaecoe.mtc.gob.pe/vial/VIAL_R_VIALES004101_20250530054306.pdf" TargetMode="External"/><Relationship Id="rId85" Type="http://schemas.openxmlformats.org/officeDocument/2006/relationships/hyperlink" Target="https://arsaecoe.mtc.gob.pe/vial/VIAL_R_M210671_20230403110429.pdf" TargetMode="External"/><Relationship Id="rId150" Type="http://schemas.openxmlformats.org/officeDocument/2006/relationships/hyperlink" Target="https://arsaecoe.mtc.gob.pe/vial/VIAL_R_VIALES003907_20250426012416.pdf" TargetMode="External"/><Relationship Id="rId192" Type="http://schemas.openxmlformats.org/officeDocument/2006/relationships/hyperlink" Target="https://arsaecoe.mtc.gob.pe/vial/VIAL_I_VIALES003970_20250507083433.pdf" TargetMode="External"/><Relationship Id="rId206" Type="http://schemas.openxmlformats.org/officeDocument/2006/relationships/hyperlink" Target="https://arsaecoe.mtc.gob.pe/vial/VIAL_I_VIALES004009_20250513050923.pdf" TargetMode="External"/><Relationship Id="rId248" Type="http://schemas.openxmlformats.org/officeDocument/2006/relationships/hyperlink" Target="https://arsaecoe.mtc.gob.pe/vial/VIAL_R_VIALES004069_20250523023426.pdf" TargetMode="External"/><Relationship Id="rId12" Type="http://schemas.openxmlformats.org/officeDocument/2006/relationships/hyperlink" Target="https://arsaecoe.mtc.gob.pe/vial/VIAL_I_VIALES003047_20250203035907.pdf" TargetMode="External"/><Relationship Id="rId108" Type="http://schemas.openxmlformats.org/officeDocument/2006/relationships/hyperlink" Target="https://arsaecoe.mtc.gob.pe/vial/VIAL_R_VIALES003319_20250303062117.pdf" TargetMode="External"/><Relationship Id="rId54" Type="http://schemas.openxmlformats.org/officeDocument/2006/relationships/hyperlink" Target="https://arsaecoe.mtc.gob.pe/vial/VIAL_R_VIALES003620_20250328121825.pdf" TargetMode="External"/><Relationship Id="rId75" Type="http://schemas.openxmlformats.org/officeDocument/2006/relationships/hyperlink" Target="https://arsaecoe.mtc.gob.pe/vial/VIAL_I_VIALES003765_20250408012134.pdf" TargetMode="External"/><Relationship Id="rId96" Type="http://schemas.openxmlformats.org/officeDocument/2006/relationships/hyperlink" Target="https://arsaecoe.mtc.gob.pe/vial/VIAL_R_VIALES002975_20250121025819.pdf" TargetMode="External"/><Relationship Id="rId140" Type="http://schemas.openxmlformats.org/officeDocument/2006/relationships/hyperlink" Target="https://arsaecoe.mtc.gob.pe/vial/VIAL_R_VIALES003555_20250422115616.pdf" TargetMode="External"/><Relationship Id="rId161" Type="http://schemas.openxmlformats.org/officeDocument/2006/relationships/hyperlink" Target="https://arsaecoe.mtc.gob.pe/vial/VIAL_I_VIALES003924_20250428053542.pdf" TargetMode="External"/><Relationship Id="rId182" Type="http://schemas.openxmlformats.org/officeDocument/2006/relationships/hyperlink" Target="https://arsaecoe.mtc.gob.pe/vial/VIAL_I_VIALES003963_20250506085003.pdf" TargetMode="External"/><Relationship Id="rId217" Type="http://schemas.openxmlformats.org/officeDocument/2006/relationships/hyperlink" Target="https://arsaecoe.mtc.gob.pe/vial/VIAL_I_VIALES004029_20250515081814.pdf" TargetMode="External"/><Relationship Id="rId6" Type="http://schemas.openxmlformats.org/officeDocument/2006/relationships/hyperlink" Target="https://arsaecoe.mtc.gob.pe/vial/VIAL_I_M1903205_20230403100451.pdf" TargetMode="External"/><Relationship Id="rId238" Type="http://schemas.openxmlformats.org/officeDocument/2006/relationships/hyperlink" Target="https://arsaecoe.mtc.gob.pe/vial/VIAL_I_VIALES004059_20250521041720.pdf" TargetMode="External"/><Relationship Id="rId259" Type="http://schemas.openxmlformats.org/officeDocument/2006/relationships/hyperlink" Target="https://arsaecoe.mtc.gob.pe/vial/VIAL_R_VIALES004079_20250526045410.pdf" TargetMode="External"/><Relationship Id="rId23" Type="http://schemas.openxmlformats.org/officeDocument/2006/relationships/hyperlink" Target="https://arsaecoe.mtc.gob.pe/vial/VIAL_I_VIALES003314_20250305121009.pdf" TargetMode="External"/><Relationship Id="rId119" Type="http://schemas.openxmlformats.org/officeDocument/2006/relationships/hyperlink" Target="https://arsaecoe.mtc.gob.pe/vial/VIAL_I_VIALES003789_20250412091816.pdf" TargetMode="External"/><Relationship Id="rId270" Type="http://schemas.openxmlformats.org/officeDocument/2006/relationships/hyperlink" Target="https://arsaecoe.mtc.gob.pe/vial/VIAL_I_VIALES004081_20250527040458.pdf" TargetMode="External"/><Relationship Id="rId291" Type="http://schemas.openxmlformats.org/officeDocument/2006/relationships/hyperlink" Target="https://arsaecoe.mtc.gob.pe/vial/VIAL_I_VIALES004100_20250530054902.pdf" TargetMode="External"/><Relationship Id="rId44" Type="http://schemas.openxmlformats.org/officeDocument/2006/relationships/hyperlink" Target="https://arsaecoe.mtc.gob.pe/vial/VIAL_I_VIALES003538_20250323042351.pdf" TargetMode="External"/><Relationship Id="rId65" Type="http://schemas.openxmlformats.org/officeDocument/2006/relationships/hyperlink" Target="https://arsaecoe.mtc.gob.pe/vial/VIAL_I_VIALES003680_20250402043737.pdf" TargetMode="External"/><Relationship Id="rId86" Type="http://schemas.openxmlformats.org/officeDocument/2006/relationships/hyperlink" Target="https://arsaecoe.mtc.gob.pe/vial/VIAL_R_M210669_20230403103319.pdf" TargetMode="External"/><Relationship Id="rId130" Type="http://schemas.openxmlformats.org/officeDocument/2006/relationships/hyperlink" Target="https://arsaecoe.mtc.gob.pe/vial/VIAL_R_VIALES003848_20250415100114.pdf" TargetMode="External"/><Relationship Id="rId151" Type="http://schemas.openxmlformats.org/officeDocument/2006/relationships/hyperlink" Target="https://arsaecoe.mtc.gob.pe/vial/VIAL_I_VIALES003898_20250426084311.pdf" TargetMode="External"/><Relationship Id="rId172" Type="http://schemas.openxmlformats.org/officeDocument/2006/relationships/hyperlink" Target="https://arsaecoe.mtc.gob.pe/vial/VIAL_R_VIALES003946_20250502124837.pdf" TargetMode="External"/><Relationship Id="rId193" Type="http://schemas.openxmlformats.org/officeDocument/2006/relationships/hyperlink" Target="https://arsaecoe.mtc.gob.pe/vial/VIAL_R_VIALES003987_20250508123951.pdf" TargetMode="External"/><Relationship Id="rId207" Type="http://schemas.openxmlformats.org/officeDocument/2006/relationships/hyperlink" Target="https://arsaecoe.mtc.gob.pe/vial/VIAL_I_VIALES004010_20250513064216.pdf" TargetMode="External"/><Relationship Id="rId228" Type="http://schemas.openxmlformats.org/officeDocument/2006/relationships/hyperlink" Target="https://arsaecoe.mtc.gob.pe/vial/VIAL_I_VIALES004047_20250519035950.pdf" TargetMode="External"/><Relationship Id="rId249" Type="http://schemas.openxmlformats.org/officeDocument/2006/relationships/hyperlink" Target="https://arsaecoe.mtc.gob.pe/vial/VIAL_R_VIALES003840_20250415092929.pdf" TargetMode="External"/><Relationship Id="rId13" Type="http://schemas.openxmlformats.org/officeDocument/2006/relationships/hyperlink" Target="https://saecoe.mtc.gob.pe/visor" TargetMode="External"/><Relationship Id="rId109" Type="http://schemas.openxmlformats.org/officeDocument/2006/relationships/hyperlink" Target="https://arsaecoe.mtc.gob.pe/vial/VIAL_R_VIALES003328_20250304121318.pdf" TargetMode="External"/><Relationship Id="rId260" Type="http://schemas.openxmlformats.org/officeDocument/2006/relationships/hyperlink" Target="https://arsaecoe.mtc.gob.pe/vial/VIAL_I_VIALES004078_20250528015633.pdf" TargetMode="External"/><Relationship Id="rId281" Type="http://schemas.openxmlformats.org/officeDocument/2006/relationships/hyperlink" Target="https://arsaecoe.mtc.gob.pe/vial/VIAL_R_VIALES004096_20250530092649.pdf" TargetMode="External"/><Relationship Id="rId34" Type="http://schemas.openxmlformats.org/officeDocument/2006/relationships/hyperlink" Target="https://arsaecoe.mtc.gob.pe/vial/VIAL_R_VIALES003538_20250320040427.pdf" TargetMode="External"/><Relationship Id="rId55" Type="http://schemas.openxmlformats.org/officeDocument/2006/relationships/hyperlink" Target="https://arsaecoe.mtc.gob.pe/vial/VIAL_I_VIALES003620_20250328083432.pdf" TargetMode="External"/><Relationship Id="rId76" Type="http://schemas.openxmlformats.org/officeDocument/2006/relationships/hyperlink" Target="https://arsaecoe.mtc.gob.pe/vial/VIAL_R_VIALES003777_20250408032857.pdf" TargetMode="External"/><Relationship Id="rId97" Type="http://schemas.openxmlformats.org/officeDocument/2006/relationships/hyperlink" Target="https://arsaecoe.mtc.gob.pe/vial/VIAL_R_VIALES003029_20250131112738.pdf" TargetMode="External"/><Relationship Id="rId120" Type="http://schemas.openxmlformats.org/officeDocument/2006/relationships/hyperlink" Target="https://arsaecoe.mtc.gob.pe/vial/VIAL_I_VIALES003791_20250412094817.pdf" TargetMode="External"/><Relationship Id="rId141" Type="http://schemas.openxmlformats.org/officeDocument/2006/relationships/hyperlink" Target="https://arsaecoe.mtc.gob.pe/vial/VIAL_R_VIALES003884_20250423101103.pdf" TargetMode="External"/><Relationship Id="rId7" Type="http://schemas.openxmlformats.org/officeDocument/2006/relationships/hyperlink" Target="https://arsaecoe.mtc.gob.pe/vial/VIAL_R_VIALES002932_20250114094639.pdf" TargetMode="External"/><Relationship Id="rId162" Type="http://schemas.openxmlformats.org/officeDocument/2006/relationships/hyperlink" Target="https://arsaecoe.mtc.gob.pe/vial/VIAL_I_VIALES003919_20250428084541.pdf" TargetMode="External"/><Relationship Id="rId183" Type="http://schemas.openxmlformats.org/officeDocument/2006/relationships/hyperlink" Target="https://arsaecoe.mtc.gob.pe/vial/VIAL_R_VIALES003969_20250506124013.pdf" TargetMode="External"/><Relationship Id="rId218" Type="http://schemas.openxmlformats.org/officeDocument/2006/relationships/hyperlink" Target="https://arsaecoe.mtc.gob.pe/vial/VIAL_I_VIALES004028_20250515082120.pdf" TargetMode="External"/><Relationship Id="rId239" Type="http://schemas.openxmlformats.org/officeDocument/2006/relationships/hyperlink" Target="https://arsaecoe.mtc.gob.pe/vial/VIAL_R_VIALES004060_20250522090156.pdf" TargetMode="External"/><Relationship Id="rId250" Type="http://schemas.openxmlformats.org/officeDocument/2006/relationships/hyperlink" Target="https://arsaecoe.mtc.gob.pe/vial/VIAL_I_VIALES003840_20250415092929.pdf" TargetMode="External"/><Relationship Id="rId271" Type="http://schemas.openxmlformats.org/officeDocument/2006/relationships/hyperlink" Target="https://arsaecoe.mtc.gob.pe/vial/VIAL_R_VIALES004084_20250528062445.pdf" TargetMode="External"/><Relationship Id="rId292" Type="http://schemas.openxmlformats.org/officeDocument/2006/relationships/hyperlink" Target="https://arsaecoe.mtc.gob.pe/vial/VIAL_R_VIALES004102_20250531063052.pdf" TargetMode="External"/><Relationship Id="rId24" Type="http://schemas.openxmlformats.org/officeDocument/2006/relationships/hyperlink" Target="https://arsaecoe.mtc.gob.pe/vial/VIAL_I_VIALES003323_20250304125449.pdf" TargetMode="External"/><Relationship Id="rId45" Type="http://schemas.openxmlformats.org/officeDocument/2006/relationships/hyperlink" Target="https://arsaecoe.mtc.gob.pe/vial/VIAL_I_VIALES003321_20250304115557.pdf" TargetMode="External"/><Relationship Id="rId66" Type="http://schemas.openxmlformats.org/officeDocument/2006/relationships/hyperlink" Target="https://arsaecoe.mtc.gob.pe/vial/VIAL_I_VIALES003690_20250402050831.pdf" TargetMode="External"/><Relationship Id="rId87" Type="http://schemas.openxmlformats.org/officeDocument/2006/relationships/hyperlink" Target="https://arsaecoe.mtc.gob.pe/vial/VIAL_R_M2002194_20230403101554.pdf" TargetMode="External"/><Relationship Id="rId110" Type="http://schemas.openxmlformats.org/officeDocument/2006/relationships/hyperlink" Target="https://arsaecoe.mtc.gob.pe/vial/VIAL_R_VIALES003331_20250304012821.pdf" TargetMode="External"/><Relationship Id="rId131" Type="http://schemas.openxmlformats.org/officeDocument/2006/relationships/hyperlink" Target="https://arsaecoe.mtc.gob.pe/vial/VIAL_I_VIALES003847_20250415102442.pdf" TargetMode="External"/><Relationship Id="rId152" Type="http://schemas.openxmlformats.org/officeDocument/2006/relationships/hyperlink" Target="https://arsaecoe.mtc.gob.pe/vial/VIAL_I_VIALES003907_20250426084359.pdf" TargetMode="External"/><Relationship Id="rId173" Type="http://schemas.openxmlformats.org/officeDocument/2006/relationships/hyperlink" Target="https://arsaecoe.mtc.gob.pe/vial/VIAL_I_VIALES003946_20250502124837.pdf" TargetMode="External"/><Relationship Id="rId194" Type="http://schemas.openxmlformats.org/officeDocument/2006/relationships/hyperlink" Target="https://arsaecoe.mtc.gob.pe/vial/VIAL_R_VIALES003989_20250508102940.pdf" TargetMode="External"/><Relationship Id="rId208" Type="http://schemas.openxmlformats.org/officeDocument/2006/relationships/hyperlink" Target="https://arsaecoe.mtc.gob.pe/vial/VIAL_R_VIALES004010_20250513064216.pdf" TargetMode="External"/><Relationship Id="rId229" Type="http://schemas.openxmlformats.org/officeDocument/2006/relationships/hyperlink" Target="https://arsaecoe.mtc.gob.pe/vial/VIAL_R_VIALES004049_20250519065343.pdf" TargetMode="External"/><Relationship Id="rId240" Type="http://schemas.openxmlformats.org/officeDocument/2006/relationships/hyperlink" Target="https://arsaecoe.mtc.gob.pe/vial/VIAL_R_VIALES004062_20250522113559.pdf" TargetMode="External"/><Relationship Id="rId261" Type="http://schemas.openxmlformats.org/officeDocument/2006/relationships/hyperlink" Target="https://arsaecoe.mtc.gob.pe/vial/VIAL_I_VIALES004079_20250526063850.pdf" TargetMode="External"/><Relationship Id="rId14" Type="http://schemas.openxmlformats.org/officeDocument/2006/relationships/hyperlink" Target="https://arsaecoe.mtc.gob.pe/vial/VIAL_I_VIALES002085_20240410084055.pdf" TargetMode="External"/><Relationship Id="rId35" Type="http://schemas.openxmlformats.org/officeDocument/2006/relationships/hyperlink" Target="https://arsaecoe.mtc.gob.pe/vial/VIAL_R_VIALES003540_20250320051945.pdf" TargetMode="External"/><Relationship Id="rId56" Type="http://schemas.openxmlformats.org/officeDocument/2006/relationships/hyperlink" Target="https://arsaecoe.mtc.gob.pe/vial/VIAL_R_VIALES003651_20250329091117.pdf" TargetMode="External"/><Relationship Id="rId77" Type="http://schemas.openxmlformats.org/officeDocument/2006/relationships/hyperlink" Target="https://arsaecoe.mtc.gob.pe/vial/VIAL_I_VIALES003777_20250408032857.pdf" TargetMode="External"/><Relationship Id="rId100" Type="http://schemas.openxmlformats.org/officeDocument/2006/relationships/hyperlink" Target="https://arsaecoe.mtc.gob.pe/vial/VIAL_R_VIALES003128_20250214011950.pdf" TargetMode="External"/><Relationship Id="rId282" Type="http://schemas.openxmlformats.org/officeDocument/2006/relationships/hyperlink" Target="https://arsaecoe.mtc.gob.pe/vial/VIAL_R_VIALES004097_20250530115130.pdf" TargetMode="External"/><Relationship Id="rId8" Type="http://schemas.openxmlformats.org/officeDocument/2006/relationships/hyperlink" Target="https://arsaecoe.mtc.gob.pe/vial/VIAL_I_VIALES002932_20250117041637.pdf" TargetMode="External"/><Relationship Id="rId98" Type="http://schemas.openxmlformats.org/officeDocument/2006/relationships/hyperlink" Target="https://arsaecoe.mtc.gob.pe/vial/VIAL_R_VIALES003035_20250201123027.pdf" TargetMode="External"/><Relationship Id="rId121" Type="http://schemas.openxmlformats.org/officeDocument/2006/relationships/hyperlink" Target="https://arsaecoe.mtc.gob.pe/vial/VIAL_I_VIALES003822_20250412111630.pdf" TargetMode="External"/><Relationship Id="rId142" Type="http://schemas.openxmlformats.org/officeDocument/2006/relationships/hyperlink" Target="https://arsaecoe.mtc.gob.pe/vial/VIAL_R_VIALES003885_20250423111509.pdf" TargetMode="External"/><Relationship Id="rId163" Type="http://schemas.openxmlformats.org/officeDocument/2006/relationships/hyperlink" Target="https://arsaecoe.mtc.gob.pe/vial/VIAL_R_VIALES003932_20250429064026.pdf" TargetMode="External"/><Relationship Id="rId184" Type="http://schemas.openxmlformats.org/officeDocument/2006/relationships/hyperlink" Target="https://arsaecoe.mtc.gob.pe/vial/VIAL_I_VIALES003959_20250506124225.pdf" TargetMode="External"/><Relationship Id="rId219" Type="http://schemas.openxmlformats.org/officeDocument/2006/relationships/hyperlink" Target="https://arsaecoe.mtc.gob.pe/vial/VIAL_R_VIALES004035_20250516124422.pdf" TargetMode="External"/><Relationship Id="rId230" Type="http://schemas.openxmlformats.org/officeDocument/2006/relationships/hyperlink" Target="https://arsaecoe.mtc.gob.pe/vial/VIAL_R_VIALES004051_20250520120026.pdf" TargetMode="External"/><Relationship Id="rId251" Type="http://schemas.openxmlformats.org/officeDocument/2006/relationships/hyperlink" Target="https://arsaecoe.mtc.gob.pe/vial/VIAL_R_VIALES004071_20250524100025.pdf" TargetMode="External"/><Relationship Id="rId25" Type="http://schemas.openxmlformats.org/officeDocument/2006/relationships/hyperlink" Target="https://arsaecoe.mtc.gob.pe/vial/VIAL_R_VIALES003428_20250310065351.pdf" TargetMode="External"/><Relationship Id="rId46" Type="http://schemas.openxmlformats.org/officeDocument/2006/relationships/hyperlink" Target="https://arsaecoe.mtc.gob.pe/vial/VIAL_R_VIALES003593_20250325052414.pdf" TargetMode="External"/><Relationship Id="rId67" Type="http://schemas.openxmlformats.org/officeDocument/2006/relationships/hyperlink" Target="https://arsaecoe.mtc.gob.pe/vial/VIAL_I_VIALES003699_20250403064337.pdf" TargetMode="External"/><Relationship Id="rId272" Type="http://schemas.openxmlformats.org/officeDocument/2006/relationships/hyperlink" Target="https://arsaecoe.mtc.gob.pe/vial/VIAL_R_VIALES004087_20250528033211.pdf" TargetMode="External"/><Relationship Id="rId293" Type="http://schemas.openxmlformats.org/officeDocument/2006/relationships/hyperlink" Target="https://arsaecoe.mtc.gob.pe/vial/VIAL_R_VIALES004103_20250531095821.pdf" TargetMode="External"/><Relationship Id="rId88" Type="http://schemas.openxmlformats.org/officeDocument/2006/relationships/hyperlink" Target="https://arsaecoe.mtc.gob.pe/vial/VIAL_R_M210248_20230403102345.pdf" TargetMode="External"/><Relationship Id="rId111" Type="http://schemas.openxmlformats.org/officeDocument/2006/relationships/hyperlink" Target="https://arsaecoe.mtc.gob.pe/vial/VIAL_R_VIALES003330_20250304010647.pdf" TargetMode="External"/><Relationship Id="rId132" Type="http://schemas.openxmlformats.org/officeDocument/2006/relationships/hyperlink" Target="https://arsaecoe.mtc.gob.pe/vial/VIAL_R_VIALES003854_20250416043037.pdf" TargetMode="External"/><Relationship Id="rId153" Type="http://schemas.openxmlformats.org/officeDocument/2006/relationships/hyperlink" Target="https://arsaecoe.mtc.gob.pe/vial/VIAL_I_VIALES003903_20250426084451.pdf" TargetMode="External"/><Relationship Id="rId174" Type="http://schemas.openxmlformats.org/officeDocument/2006/relationships/hyperlink" Target="https://arsaecoe.mtc.gob.pe/vial/VIAL_R_VIALES003948_20250502125130.pdf" TargetMode="External"/><Relationship Id="rId195" Type="http://schemas.openxmlformats.org/officeDocument/2006/relationships/hyperlink" Target="https://arsaecoe.mtc.gob.pe/vial/VIAL_I_VIALES003989_20250508102940.pdf" TargetMode="External"/><Relationship Id="rId209" Type="http://schemas.openxmlformats.org/officeDocument/2006/relationships/hyperlink" Target="https://arsaecoe.mtc.gob.pe/vial/VIAL_I_VIALES004008_20250513062826.pdf" TargetMode="External"/><Relationship Id="rId220" Type="http://schemas.openxmlformats.org/officeDocument/2006/relationships/hyperlink" Target="https://arsaecoe.mtc.gob.pe/vial/VIAL_R_VIALES004037_20250516031459.pdf" TargetMode="External"/><Relationship Id="rId241" Type="http://schemas.openxmlformats.org/officeDocument/2006/relationships/hyperlink" Target="https://arsaecoe.mtc.gob.pe/vial/VIAL_I_VIALES004062_20250522113559.pdf" TargetMode="External"/><Relationship Id="rId15" Type="http://schemas.openxmlformats.org/officeDocument/2006/relationships/hyperlink" Target="https://arsaecoe.mtc.gob.pe/vial/VIAL_I_VIALES003128_20250221090148.pdf" TargetMode="External"/><Relationship Id="rId36" Type="http://schemas.openxmlformats.org/officeDocument/2006/relationships/hyperlink" Target="https://arsaecoe.mtc.gob.pe/vial/VIAL_R_VIALES003544_20250321103842.pdf" TargetMode="External"/><Relationship Id="rId57" Type="http://schemas.openxmlformats.org/officeDocument/2006/relationships/hyperlink" Target="https://arsaecoe.mtc.gob.pe/vial/VIAL_I_VIALES003651_20250329091117.pdf" TargetMode="External"/><Relationship Id="rId262" Type="http://schemas.openxmlformats.org/officeDocument/2006/relationships/hyperlink" Target="https://arsaecoe.mtc.gob.pe/vial/VIAL_R_VIALES004076_20250526064318.pdf" TargetMode="External"/><Relationship Id="rId283" Type="http://schemas.openxmlformats.org/officeDocument/2006/relationships/hyperlink" Target="https://arsaecoe.mtc.gob.pe/vial/VIAL_R_VIALES004098_20250530024828.pdf" TargetMode="External"/><Relationship Id="rId78" Type="http://schemas.openxmlformats.org/officeDocument/2006/relationships/hyperlink" Target="https://arsaecoe.mtc.gob.pe/vial/VIAL_R_VIALES003617_20250327042418.pdf" TargetMode="External"/><Relationship Id="rId99" Type="http://schemas.openxmlformats.org/officeDocument/2006/relationships/hyperlink" Target="https://arsaecoe.mtc.gob.pe/vial/VIAL_R_VIALES003047_20250203112527.pdf" TargetMode="External"/><Relationship Id="rId101" Type="http://schemas.openxmlformats.org/officeDocument/2006/relationships/hyperlink" Target="https://arsaecoe.mtc.gob.pe/vial/VIAL_R_VIALES003173_20250219075717.pdf" TargetMode="External"/><Relationship Id="rId122" Type="http://schemas.openxmlformats.org/officeDocument/2006/relationships/hyperlink" Target="https://arsaecoe.mtc.gob.pe/vial/VIAL_R_VIALES003822_20250412111630.pdf" TargetMode="External"/><Relationship Id="rId143" Type="http://schemas.openxmlformats.org/officeDocument/2006/relationships/hyperlink" Target="https://arsaecoe.mtc.gob.pe/vial/VIAL_I_VIALES003885_20250423111509.pdf" TargetMode="External"/><Relationship Id="rId164" Type="http://schemas.openxmlformats.org/officeDocument/2006/relationships/hyperlink" Target="https://arsaecoe.mtc.gob.pe/vial/VIAL_I_VIALES003932_20250429064026.pdf" TargetMode="External"/><Relationship Id="rId185" Type="http://schemas.openxmlformats.org/officeDocument/2006/relationships/hyperlink" Target="https://arsaecoe.mtc.gob.pe/vial/VIAL_I_VIALES003957_20250506124319.pdf" TargetMode="External"/><Relationship Id="rId9" Type="http://schemas.openxmlformats.org/officeDocument/2006/relationships/hyperlink" Target="https://arsaecoe.mtc.gob.pe/vial/VIAL_I_VIALES002975_20250121064000.pdf" TargetMode="External"/><Relationship Id="rId210" Type="http://schemas.openxmlformats.org/officeDocument/2006/relationships/hyperlink" Target="https://arsaecoe.mtc.gob.pe/vial/VIAL_I_VIALES004007_20250513084757.pdf" TargetMode="External"/><Relationship Id="rId26" Type="http://schemas.openxmlformats.org/officeDocument/2006/relationships/hyperlink" Target="https://arsaecoe.mtc.gob.pe/vial/VIAL_R_VIALES003428_20250310065309.pdf" TargetMode="External"/><Relationship Id="rId231" Type="http://schemas.openxmlformats.org/officeDocument/2006/relationships/hyperlink" Target="https://arsaecoe.mtc.gob.pe/vial/VIAL_R_VIALES004053_20250520032624.pdf" TargetMode="External"/><Relationship Id="rId252" Type="http://schemas.openxmlformats.org/officeDocument/2006/relationships/hyperlink" Target="https://arsaecoe.mtc.gob.pe/vial/VIAL_R_VIALES004074_20250524024519.pdf" TargetMode="External"/><Relationship Id="rId273" Type="http://schemas.openxmlformats.org/officeDocument/2006/relationships/hyperlink" Target="https://arsaecoe.mtc.gob.pe/vial/VIAL_I_VIALES004087_20250528033211.pdf" TargetMode="External"/><Relationship Id="rId294" Type="http://schemas.openxmlformats.org/officeDocument/2006/relationships/hyperlink" Target="https://arsaecoe.mtc.gob.pe/vial/VIAL_R_VIALES004104_20250531110723.pdf" TargetMode="External"/><Relationship Id="rId47" Type="http://schemas.openxmlformats.org/officeDocument/2006/relationships/hyperlink" Target="https://arsaecoe.mtc.gob.pe/vial/VIAL_R_VIALES003594_20250325053443.pdf" TargetMode="External"/><Relationship Id="rId68" Type="http://schemas.openxmlformats.org/officeDocument/2006/relationships/hyperlink" Target="https://arsaecoe.mtc.gob.pe/vial/VIAL_R_VIALES003729_20250404123115.pdf" TargetMode="External"/><Relationship Id="rId89" Type="http://schemas.openxmlformats.org/officeDocument/2006/relationships/hyperlink" Target="https://arsaecoe.mtc.gob.pe/vial/VIAL_R_M230427_20230410035024.pdf" TargetMode="External"/><Relationship Id="rId112" Type="http://schemas.openxmlformats.org/officeDocument/2006/relationships/hyperlink" Target="https://arsaecoe.mtc.gob.pe/vial/VIAL_R_VIALES003444_20250311044529.pdf" TargetMode="External"/><Relationship Id="rId133" Type="http://schemas.openxmlformats.org/officeDocument/2006/relationships/hyperlink" Target="https://arsaecoe.mtc.gob.pe/vial/VIAL_I_VIALES0038454_20250416081148.pdf" TargetMode="External"/><Relationship Id="rId154" Type="http://schemas.openxmlformats.org/officeDocument/2006/relationships/hyperlink" Target="https://arsaecoe.mtc.gob.pe/vial/VIAL_I_VIALES003902_20250426084531.pdf" TargetMode="External"/><Relationship Id="rId175" Type="http://schemas.openxmlformats.org/officeDocument/2006/relationships/hyperlink" Target="https://arsaecoe.mtc.gob.pe/vial/VIAL_I_VIALES003948_20250502125130.pdf" TargetMode="External"/><Relationship Id="rId196" Type="http://schemas.openxmlformats.org/officeDocument/2006/relationships/hyperlink" Target="https://arsaecoe.mtc.gob.pe/vial/VIAL_I_VIALES002641docx_20241104045541.pdf" TargetMode="External"/><Relationship Id="rId200" Type="http://schemas.openxmlformats.org/officeDocument/2006/relationships/hyperlink" Target="https://arsaecoe.mtc.gob.pe/vial/VIAL_I_VIALES004002_20250512065156.pdf" TargetMode="External"/><Relationship Id="rId16" Type="http://schemas.openxmlformats.org/officeDocument/2006/relationships/hyperlink" Target="https://arsaecoe.mtc.gob.pe/vial/VIAL_I_VIALES003173_20250219091129.pdf" TargetMode="External"/><Relationship Id="rId221" Type="http://schemas.openxmlformats.org/officeDocument/2006/relationships/hyperlink" Target="https://arsaecoe.mtc.gob.pe/vial/VIAL_R_VIALES004036_20250516030424.pdf" TargetMode="External"/><Relationship Id="rId242" Type="http://schemas.openxmlformats.org/officeDocument/2006/relationships/hyperlink" Target="https://arsaecoe.mtc.gob.pe/vial/VIAL_I_VIALES004060_20250522123223.pdf" TargetMode="External"/><Relationship Id="rId263" Type="http://schemas.openxmlformats.org/officeDocument/2006/relationships/hyperlink" Target="https://arsaecoe.mtc.gob.pe/vial/VIAL_I_VIALES004076_20250526064318.pdf" TargetMode="External"/><Relationship Id="rId284" Type="http://schemas.openxmlformats.org/officeDocument/2006/relationships/hyperlink" Target="https://arsaecoe.mtc.gob.pe/vial/VIAL_R_VIALES004099_20250530032006.pdf" TargetMode="External"/><Relationship Id="rId37" Type="http://schemas.openxmlformats.org/officeDocument/2006/relationships/hyperlink" Target="https://arsaecoe.mtc.gob.pe/vial/VIAL_R_VIALES003556_20250321082943.pdf" TargetMode="External"/><Relationship Id="rId58" Type="http://schemas.openxmlformats.org/officeDocument/2006/relationships/hyperlink" Target="https://arsaecoe.mtc.gob.pe/vial/VIAL_R_VIALES003652_20250329101230.pdf" TargetMode="External"/><Relationship Id="rId79" Type="http://schemas.openxmlformats.org/officeDocument/2006/relationships/hyperlink" Target="https://arsaecoe.mtc.gob.pe/vial/VIAL_I_VIALES003617_20250327115401.pdf" TargetMode="External"/><Relationship Id="rId102" Type="http://schemas.openxmlformats.org/officeDocument/2006/relationships/hyperlink" Target="https://arsaecoe.mtc.gob.pe/vial/VIAL_R_VIALES003202_20250221095835.pdf" TargetMode="External"/><Relationship Id="rId123" Type="http://schemas.openxmlformats.org/officeDocument/2006/relationships/hyperlink" Target="https://arsaecoe.mtc.gob.pe/vial/VIAL_R_VIALES003834_20250414062442.pdf" TargetMode="External"/><Relationship Id="rId144" Type="http://schemas.openxmlformats.org/officeDocument/2006/relationships/hyperlink" Target="https://arsaecoe.mtc.gob.pe/vial/VIAL_I_VIALES003884_20250423083812.pdf" TargetMode="External"/><Relationship Id="rId90" Type="http://schemas.openxmlformats.org/officeDocument/2006/relationships/hyperlink" Target="https://arsaecoe.mtc.gob.pe/vial/VIAL_R_M1903205_20230403100451.pdf" TargetMode="External"/><Relationship Id="rId165" Type="http://schemas.openxmlformats.org/officeDocument/2006/relationships/hyperlink" Target="https://arsaecoe.mtc.gob.pe/vial/VIAL_R_VIALES003935_20250430105029.pdf" TargetMode="External"/><Relationship Id="rId186" Type="http://schemas.openxmlformats.org/officeDocument/2006/relationships/hyperlink" Target="https://arsaecoe.mtc.gob.pe/vial/VIAL_R_VIALES003968_20250506124057.pdf" TargetMode="External"/><Relationship Id="rId211" Type="http://schemas.openxmlformats.org/officeDocument/2006/relationships/hyperlink" Target="https://arsaecoe.mtc.gob.pe/vial/VIAL_I_VIALES004013_20250514094317.pdf" TargetMode="External"/><Relationship Id="rId232" Type="http://schemas.openxmlformats.org/officeDocument/2006/relationships/hyperlink" Target="https://arsaecoe.mtc.gob.pe/vial/VIAL_I_VIALES004051_20250520050055.pdf" TargetMode="External"/><Relationship Id="rId253" Type="http://schemas.openxmlformats.org/officeDocument/2006/relationships/hyperlink" Target="https://arsaecoe.mtc.gob.pe/vial/VIAL_I_VIALES004074_20250524024519.pdf" TargetMode="External"/><Relationship Id="rId274" Type="http://schemas.openxmlformats.org/officeDocument/2006/relationships/hyperlink" Target="https://arsaecoe.mtc.gob.pe/vial/VIAL_R_VIALES004088_20250528052017.pdf" TargetMode="External"/><Relationship Id="rId295" Type="http://schemas.openxmlformats.org/officeDocument/2006/relationships/hyperlink" Target="https://arsaecoe.mtc.gob.pe/vial/VIAL_R_VIALES004105_20250531111913.pdf" TargetMode="External"/><Relationship Id="rId27" Type="http://schemas.openxmlformats.org/officeDocument/2006/relationships/hyperlink" Target="https://arsaecoe.mtc.gob.pe/vial/VIAL_I_VIALES003441_20250311045849.pdf" TargetMode="External"/><Relationship Id="rId48" Type="http://schemas.openxmlformats.org/officeDocument/2006/relationships/hyperlink" Target="https://arsaecoe.mtc.gob.pe/vial/VIAL_R_VIALES003600_20250326114234.pdf" TargetMode="External"/><Relationship Id="rId69" Type="http://schemas.openxmlformats.org/officeDocument/2006/relationships/hyperlink" Target="https://arsaecoe.mtc.gob.pe/vial/VIAL_I_VIALES003729_20250404123115.pdf" TargetMode="External"/><Relationship Id="rId113" Type="http://schemas.openxmlformats.org/officeDocument/2006/relationships/hyperlink" Target="https://arsaecoe.mtc.gob.pe/vial/VIAL_R_VIALES003784_20250409105947.pdf" TargetMode="External"/><Relationship Id="rId134" Type="http://schemas.openxmlformats.org/officeDocument/2006/relationships/hyperlink" Target="https://arsaecoe.mtc.gob.pe/vial/VIAL_I_VIALES003843_20250417080656.pdf" TargetMode="External"/><Relationship Id="rId80" Type="http://schemas.openxmlformats.org/officeDocument/2006/relationships/hyperlink" Target="https://arsaecoe.mtc.gob.pe/vial/VIAL_R_VIALES003779_20250408061412.pdf" TargetMode="External"/><Relationship Id="rId155" Type="http://schemas.openxmlformats.org/officeDocument/2006/relationships/hyperlink" Target="https://arsaecoe.mtc.gob.pe/vial/VIAL_I_VIALES003896_20250426112438.pdf" TargetMode="External"/><Relationship Id="rId176" Type="http://schemas.openxmlformats.org/officeDocument/2006/relationships/hyperlink" Target="https://arsaecoe.mtc.gob.pe/vial/VIAL_I_VIALES003941_20250502072326.pdf" TargetMode="External"/><Relationship Id="rId197" Type="http://schemas.openxmlformats.org/officeDocument/2006/relationships/hyperlink" Target="https://arsaecoe.mtc.gob.pe/vial/VIAL_R_VIALES004039_20250517093723.pdf" TargetMode="External"/><Relationship Id="rId201" Type="http://schemas.openxmlformats.org/officeDocument/2006/relationships/hyperlink" Target="https://arsaecoe.mtc.gob.pe/vial/VIAL_R_VIALES004004_20250513101610.pdf" TargetMode="External"/><Relationship Id="rId222" Type="http://schemas.openxmlformats.org/officeDocument/2006/relationships/hyperlink" Target="https://arsaecoe.mtc.gob.pe/vial/VIAL_I_VIALES004037_20250516044729.pdf" TargetMode="External"/><Relationship Id="rId243" Type="http://schemas.openxmlformats.org/officeDocument/2006/relationships/hyperlink" Target="https://arsaecoe.mtc.gob.pe/vial/VIAL_R_VIALES004064_20250522043552.pdf" TargetMode="External"/><Relationship Id="rId264" Type="http://schemas.openxmlformats.org/officeDocument/2006/relationships/hyperlink" Target="https://arsaecoe.mtc.gob.pe/vial/VIAL_I_VIALES004069_20250527092921.pdf" TargetMode="External"/><Relationship Id="rId285" Type="http://schemas.openxmlformats.org/officeDocument/2006/relationships/hyperlink" Target="https://arsaecoe.mtc.gob.pe/vial/VIAL_I_VIALES004097_20250530033054.pdf" TargetMode="External"/><Relationship Id="rId17" Type="http://schemas.openxmlformats.org/officeDocument/2006/relationships/hyperlink" Target="https://arsaecoe.mtc.gob.pe/vial/VIAL_I_VIALES003202_20250514111203.pdf" TargetMode="External"/><Relationship Id="rId38" Type="http://schemas.openxmlformats.org/officeDocument/2006/relationships/hyperlink" Target="https://arsaecoe.mtc.gob.pe/vial/VIAL_I_VIALES003540_20250323092622.pdf" TargetMode="External"/><Relationship Id="rId59" Type="http://schemas.openxmlformats.org/officeDocument/2006/relationships/hyperlink" Target="https://arsaecoe.mtc.gob.pe/vial/VIAL_I_VIALES003652_20250329101317.pdf" TargetMode="External"/><Relationship Id="rId103" Type="http://schemas.openxmlformats.org/officeDocument/2006/relationships/hyperlink" Target="https://arsaecoe.mtc.gob.pe/vial/VIAL_R_VIALES003277_20250228115013.pdf" TargetMode="External"/><Relationship Id="rId124" Type="http://schemas.openxmlformats.org/officeDocument/2006/relationships/hyperlink" Target="https://arsaecoe.mtc.gob.pe/vial/VIAL_R_VIALES003836_20250414070827.pdf" TargetMode="External"/><Relationship Id="rId70" Type="http://schemas.openxmlformats.org/officeDocument/2006/relationships/hyperlink" Target="https://arsaecoe.mtc.gob.pe/vial/VIAL_R_VIALES003748_20250406065137.pdf" TargetMode="External"/><Relationship Id="rId91" Type="http://schemas.openxmlformats.org/officeDocument/2006/relationships/hyperlink" Target="https://arsaecoe.mtc.gob.pe/vial/VIAL_R_M190395_20230904114707.pdf" TargetMode="External"/><Relationship Id="rId145" Type="http://schemas.openxmlformats.org/officeDocument/2006/relationships/hyperlink" Target="https://arsaecoe.mtc.gob.pe/vial/VIAL_R_VIALES003891_20250424044807.pdf" TargetMode="External"/><Relationship Id="rId166" Type="http://schemas.openxmlformats.org/officeDocument/2006/relationships/hyperlink" Target="https://arsaecoe.mtc.gob.pe/vial/VIAL_R_VIALES003940_20250430124139.pdf" TargetMode="External"/><Relationship Id="rId187" Type="http://schemas.openxmlformats.org/officeDocument/2006/relationships/hyperlink" Target="https://arsaecoe.mtc.gob.pe/vial/VIAL_I_VIALES003969_20250506062337.pdf" TargetMode="External"/><Relationship Id="rId1" Type="http://schemas.openxmlformats.org/officeDocument/2006/relationships/hyperlink" Target="https://arsaecoe.mtc.gob.pe/vial/VIAL_I_M210669_20230904112823.pdf" TargetMode="External"/><Relationship Id="rId212" Type="http://schemas.openxmlformats.org/officeDocument/2006/relationships/hyperlink" Target="https://arsaecoe.mtc.gob.pe/vial/VIAL_R_VIALES004013_20250514094317.pdf" TargetMode="External"/><Relationship Id="rId233" Type="http://schemas.openxmlformats.org/officeDocument/2006/relationships/hyperlink" Target="https://arsaecoe.mtc.gob.pe/vial/VIAL_I_VIALES004049_20250520051321.pdf" TargetMode="External"/><Relationship Id="rId254" Type="http://schemas.openxmlformats.org/officeDocument/2006/relationships/hyperlink" Target="https://arsaecoe.mtc.gob.pe/vial/VIAL_I_VIALES004071_20250524025025.pdf" TargetMode="External"/><Relationship Id="rId28" Type="http://schemas.openxmlformats.org/officeDocument/2006/relationships/hyperlink" Target="https://arsaecoe.mtc.gob.pe/vial/VIAL_R_VIALES003460_20250312053750.pdf" TargetMode="External"/><Relationship Id="rId49" Type="http://schemas.openxmlformats.org/officeDocument/2006/relationships/hyperlink" Target="https://arsaecoe.mtc.gob.pe/vial/VIAL_R_VIALES003601_20250326123810.pdf" TargetMode="External"/><Relationship Id="rId114" Type="http://schemas.openxmlformats.org/officeDocument/2006/relationships/hyperlink" Target="https://arsaecoe.mtc.gob.pe/vial/VIAL_R_VIALES003789_20250409025923.pdf" TargetMode="External"/><Relationship Id="rId275" Type="http://schemas.openxmlformats.org/officeDocument/2006/relationships/hyperlink" Target="https://arsaecoe.mtc.gob.pe/vial/VIAL_I_VIALES004084_20250528085149.pdf" TargetMode="External"/><Relationship Id="rId296" Type="http://schemas.openxmlformats.org/officeDocument/2006/relationships/hyperlink" Target="https://arsaecoe.mtc.gob.pe/vial/VIAL_R_VIALES004106_20250531113518.pdf" TargetMode="External"/><Relationship Id="rId300" Type="http://schemas.openxmlformats.org/officeDocument/2006/relationships/table" Target="../tables/table2.xml"/><Relationship Id="rId60" Type="http://schemas.openxmlformats.org/officeDocument/2006/relationships/hyperlink" Target="https://arsaecoe.mtc.gob.pe/vial/VIAL_R_VIALES003660_20250330010654.pdf" TargetMode="External"/><Relationship Id="rId81" Type="http://schemas.openxmlformats.org/officeDocument/2006/relationships/hyperlink" Target="https://arsaecoe.mtc.gob.pe/vial/VIAL_R_M230433_20230930012822.pdf" TargetMode="External"/><Relationship Id="rId135" Type="http://schemas.openxmlformats.org/officeDocument/2006/relationships/hyperlink" Target="https://arsaecoe.mtc.gob.pe/vial/VIAL_I_VIALES003834_20250417090929.pdf" TargetMode="External"/><Relationship Id="rId156" Type="http://schemas.openxmlformats.org/officeDocument/2006/relationships/hyperlink" Target="https://arsaecoe.mtc.gob.pe/vial/VIAL_I_VIALES003891_20250426113019.pdf" TargetMode="External"/><Relationship Id="rId177" Type="http://schemas.openxmlformats.org/officeDocument/2006/relationships/hyperlink" Target="https://arsaecoe.mtc.gob.pe/vial/VIAL_R_VIALES003957_20250505043759.pdf" TargetMode="External"/><Relationship Id="rId198" Type="http://schemas.openxmlformats.org/officeDocument/2006/relationships/hyperlink" Target="https://arsaecoe.mtc.gob.pe/vial/VIAL_I_VIALES004039_20250517093723.pdf" TargetMode="External"/><Relationship Id="rId202" Type="http://schemas.openxmlformats.org/officeDocument/2006/relationships/hyperlink" Target="https://arsaecoe.mtc.gob.pe/vial/VIAL_R_VIALES004007_20250513031058.pdf" TargetMode="External"/><Relationship Id="rId223" Type="http://schemas.openxmlformats.org/officeDocument/2006/relationships/hyperlink" Target="https://arsaecoe.mtc.gob.pe/vial/VIAL_I_VIALES004036_20250516044833.pdf" TargetMode="External"/><Relationship Id="rId244" Type="http://schemas.openxmlformats.org/officeDocument/2006/relationships/hyperlink" Target="https://arsaecoe.mtc.gob.pe/vial/VIAL_R_VIALES004065_20250522064055.pdf" TargetMode="External"/><Relationship Id="rId18" Type="http://schemas.openxmlformats.org/officeDocument/2006/relationships/hyperlink" Target="https://arsaecoe.mtc.gob.pe/vial/VIAL_I_VIALES003277_20250228115013.pdf" TargetMode="External"/><Relationship Id="rId39" Type="http://schemas.openxmlformats.org/officeDocument/2006/relationships/hyperlink" Target="https://arsaecoe.mtc.gob.pe/vial/VIAL_I_VIALES003544_20250323094400.pdf" TargetMode="External"/><Relationship Id="rId265" Type="http://schemas.openxmlformats.org/officeDocument/2006/relationships/hyperlink" Target="https://arsaecoe.mtc.gob.pe/vial/VIAL_R_VIALES004081_20250527113536.pdf" TargetMode="External"/><Relationship Id="rId286" Type="http://schemas.openxmlformats.org/officeDocument/2006/relationships/hyperlink" Target="https://arsaecoe.mtc.gob.pe/vial/VIAL_I_VIALES004096_20250530033357.pdf" TargetMode="External"/><Relationship Id="rId50" Type="http://schemas.openxmlformats.org/officeDocument/2006/relationships/hyperlink" Target="https://arsaecoe.mtc.gob.pe/vial/VIAL_I_VIALES003601_20250326052747.pdf" TargetMode="External"/><Relationship Id="rId104" Type="http://schemas.openxmlformats.org/officeDocument/2006/relationships/hyperlink" Target="https://arsaecoe.mtc.gob.pe/vial/VIAL_R_VIALES003274_20250228112934.pdf" TargetMode="External"/><Relationship Id="rId125" Type="http://schemas.openxmlformats.org/officeDocument/2006/relationships/hyperlink" Target="https://arsaecoe.mtc.gob.pe/vial/VIAL_R_VIALES003837_20250414073956.pdf" TargetMode="External"/><Relationship Id="rId146" Type="http://schemas.openxmlformats.org/officeDocument/2006/relationships/hyperlink" Target="https://arsaecoe.mtc.gob.pe/vial/VIAL_R_VIALES003896_20250424063200.pdf" TargetMode="External"/><Relationship Id="rId167" Type="http://schemas.openxmlformats.org/officeDocument/2006/relationships/hyperlink" Target="https://arsaecoe.mtc.gob.pe/vial/VIAL_I_VIALES003935_20250430035155.pdf" TargetMode="External"/><Relationship Id="rId188" Type="http://schemas.openxmlformats.org/officeDocument/2006/relationships/hyperlink" Target="https://arsaecoe.mtc.gob.pe/vial/VIAL_R_VIALES003974_20250507125111.pdf" TargetMode="External"/><Relationship Id="rId71" Type="http://schemas.openxmlformats.org/officeDocument/2006/relationships/hyperlink" Target="https://arsaecoe.mtc.gob.pe/vial/VIAL_I_VIALES003748_20250407075239.pdf" TargetMode="External"/><Relationship Id="rId92" Type="http://schemas.openxmlformats.org/officeDocument/2006/relationships/hyperlink" Target="https://arsaecoe.mtc.gob.pe/vial/VIAL_R_M2304172_20230418113104.pdf" TargetMode="External"/><Relationship Id="rId213" Type="http://schemas.openxmlformats.org/officeDocument/2006/relationships/hyperlink" Target="https://arsaecoe.mtc.gob.pe/vial/VIAL_R_VIALES004028_20250515091918.pdf" TargetMode="External"/><Relationship Id="rId234" Type="http://schemas.openxmlformats.org/officeDocument/2006/relationships/hyperlink" Target="https://arsaecoe.mtc.gob.pe/vial/VIAL_I_VIALES004053_20250520051928.pdf" TargetMode="External"/><Relationship Id="rId2" Type="http://schemas.openxmlformats.org/officeDocument/2006/relationships/hyperlink" Target="https://arsaecoe.mtc.gob.pe/vial/VIAL_I_M2002194_20230403101554.pdf" TargetMode="External"/><Relationship Id="rId29" Type="http://schemas.openxmlformats.org/officeDocument/2006/relationships/hyperlink" Target="https://arsaecoe.mtc.gob.pe/vial/VIAL_I_VIALES003460_20250312053750.pdf" TargetMode="External"/><Relationship Id="rId255" Type="http://schemas.openxmlformats.org/officeDocument/2006/relationships/hyperlink" Target="https://arsaecoe.mtc.gob.pe/vial/VIAL_I_VIALES004064_20250525054913.pdf" TargetMode="External"/><Relationship Id="rId276" Type="http://schemas.openxmlformats.org/officeDocument/2006/relationships/hyperlink" Target="https://arsaecoe.mtc.gob.pe/vial/VIAL_I_VIALES004088_20250528085830.pdf" TargetMode="External"/><Relationship Id="rId297" Type="http://schemas.openxmlformats.org/officeDocument/2006/relationships/hyperlink" Target="https://arsaecoe.mtc.gob.pe/vial/VIAL_R_VIALES004107_20250531122208.pdf" TargetMode="External"/><Relationship Id="rId40" Type="http://schemas.openxmlformats.org/officeDocument/2006/relationships/hyperlink" Target="https://arsaecoe.mtc.gob.pe/vial/VIAL_I_VIALES003556_20250323095205.pdf" TargetMode="External"/><Relationship Id="rId115" Type="http://schemas.openxmlformats.org/officeDocument/2006/relationships/hyperlink" Target="https://arsaecoe.mtc.gob.pe/vial/VIAL_R_VIALES003791_20250409073751.pdf" TargetMode="External"/><Relationship Id="rId136" Type="http://schemas.openxmlformats.org/officeDocument/2006/relationships/hyperlink" Target="https://arsaecoe.mtc.gob.pe/vial/VIAL_I_VIALES003319_20250417011833.pdf" TargetMode="External"/><Relationship Id="rId157" Type="http://schemas.openxmlformats.org/officeDocument/2006/relationships/hyperlink" Target="https://arsaecoe.mtc.gob.pe/vial/VIAL_R_VIALES003913_20250426064312.pdf" TargetMode="External"/><Relationship Id="rId178" Type="http://schemas.openxmlformats.org/officeDocument/2006/relationships/hyperlink" Target="https://arsaecoe.mtc.gob.pe/vial/VIAL_R_VIALES003959_20250505071357.pdf" TargetMode="External"/><Relationship Id="rId61" Type="http://schemas.openxmlformats.org/officeDocument/2006/relationships/hyperlink" Target="https://arsaecoe.mtc.gob.pe/vial/VIAL_I_VIALES003660_20250330010654.pdf" TargetMode="External"/><Relationship Id="rId82" Type="http://schemas.openxmlformats.org/officeDocument/2006/relationships/hyperlink" Target="https://arsaecoe.mtc.gob.pe/vial/VIAL_R_M2303399_20230904115721.pdf" TargetMode="External"/><Relationship Id="rId199" Type="http://schemas.openxmlformats.org/officeDocument/2006/relationships/hyperlink" Target="https://arsaecoe.mtc.gob.pe/vial/VIAL_R_VIALES004002_20250512065156.pdf" TargetMode="External"/><Relationship Id="rId203" Type="http://schemas.openxmlformats.org/officeDocument/2006/relationships/hyperlink" Target="https://arsaecoe.mtc.gob.pe/vial/VIAL_R_VIALES004008_20250513044054.pdf" TargetMode="External"/><Relationship Id="rId19" Type="http://schemas.openxmlformats.org/officeDocument/2006/relationships/hyperlink" Target="https://arsaecoe.mtc.gob.pe/vial/VIAL_R_VIALES003321_20250303063404.pdf" TargetMode="External"/><Relationship Id="rId224" Type="http://schemas.openxmlformats.org/officeDocument/2006/relationships/hyperlink" Target="https://arsaecoe.mtc.gob.pe/vial/VIAL_I_VIALES004035_20250516044923.pdf" TargetMode="External"/><Relationship Id="rId245" Type="http://schemas.openxmlformats.org/officeDocument/2006/relationships/hyperlink" Target="https://arsaecoe.mtc.gob.pe/vial/VIAL_I_VIALES004065_20250522064055.pdf" TargetMode="External"/><Relationship Id="rId266" Type="http://schemas.openxmlformats.org/officeDocument/2006/relationships/hyperlink" Target="https://arsaecoe.mtc.gob.pe/vial/VIAL_R_VIALES004082_20250527030426.pdf" TargetMode="External"/><Relationship Id="rId287" Type="http://schemas.openxmlformats.org/officeDocument/2006/relationships/hyperlink" Target="https://arsaecoe.mtc.gob.pe/vial/VIAL_I_VIALES004099_20250530034031.pdf" TargetMode="External"/><Relationship Id="rId30" Type="http://schemas.openxmlformats.org/officeDocument/2006/relationships/hyperlink" Target="https://arsaecoe.mtc.gob.pe/vial/VIAL_R_VIALES003483_20250314110725.pdf" TargetMode="External"/><Relationship Id="rId105" Type="http://schemas.openxmlformats.org/officeDocument/2006/relationships/hyperlink" Target="https://arsaecoe.mtc.gob.pe/vial/VIAL_R_VIALES003303_20250303032208.pdf" TargetMode="External"/><Relationship Id="rId126" Type="http://schemas.openxmlformats.org/officeDocument/2006/relationships/hyperlink" Target="https://arsaecoe.mtc.gob.pe/vial/VIAL_I_VIALES003837_20250414073956.pdf" TargetMode="External"/><Relationship Id="rId147" Type="http://schemas.openxmlformats.org/officeDocument/2006/relationships/hyperlink" Target="https://arsaecoe.mtc.gob.pe/vial/VIAL_R_VIALES003898_20250425105105.pdf" TargetMode="External"/><Relationship Id="rId168" Type="http://schemas.openxmlformats.org/officeDocument/2006/relationships/hyperlink" Target="https://arsaecoe.mtc.gob.pe/vial/VIAL_I_VIALES003940_20250430040932.pdf" TargetMode="External"/><Relationship Id="rId51" Type="http://schemas.openxmlformats.org/officeDocument/2006/relationships/hyperlink" Target="https://arsaecoe.mtc.gob.pe/vial/VIAL_I_VIALES003600_20250327041339.pdf" TargetMode="External"/><Relationship Id="rId72" Type="http://schemas.openxmlformats.org/officeDocument/2006/relationships/hyperlink" Target="https://arsaecoe.mtc.gob.pe/vial/VIAL_R_VIALES003758_20250407112731.pdf" TargetMode="External"/><Relationship Id="rId93" Type="http://schemas.openxmlformats.org/officeDocument/2006/relationships/hyperlink" Target="https://arsaecoe.mtc.gob.pe/vial/VIAL_R_VIALES002085_20240409013850.pdf" TargetMode="External"/><Relationship Id="rId189" Type="http://schemas.openxmlformats.org/officeDocument/2006/relationships/hyperlink" Target="https://arsaecoe.mtc.gob.pe/vial/VIAL_I_VIALES003974_20250507010554.pdf" TargetMode="External"/><Relationship Id="rId3" Type="http://schemas.openxmlformats.org/officeDocument/2006/relationships/hyperlink" Target="https://arsaecoe.mtc.gob.pe/vial/VIAL_I_M210248_20230403102345.pdf" TargetMode="External"/><Relationship Id="rId214" Type="http://schemas.openxmlformats.org/officeDocument/2006/relationships/hyperlink" Target="https://arsaecoe.mtc.gob.pe/vial/VIAL_R_VIALES004029_20250515105911.pdf" TargetMode="External"/><Relationship Id="rId235" Type="http://schemas.openxmlformats.org/officeDocument/2006/relationships/hyperlink" Target="https://arsaecoe.mtc.gob.pe/vial/VIAL_R_VIALES004056_20250521060009.pdf" TargetMode="External"/><Relationship Id="rId256" Type="http://schemas.openxmlformats.org/officeDocument/2006/relationships/hyperlink" Target="https://arsaecoe.mtc.gob.pe/vial/VIAL_R_VIALES004075_20250526113107.pdf" TargetMode="External"/><Relationship Id="rId277" Type="http://schemas.openxmlformats.org/officeDocument/2006/relationships/hyperlink" Target="https://arsaecoe.mtc.gob.pe/vial/VIAL_R_VIALES004094_20250529103304.pdf" TargetMode="External"/><Relationship Id="rId298" Type="http://schemas.openxmlformats.org/officeDocument/2006/relationships/printerSettings" Target="../printerSettings/printerSettings2.bin"/><Relationship Id="rId116" Type="http://schemas.openxmlformats.org/officeDocument/2006/relationships/hyperlink" Target="https://arsaecoe.mtc.gob.pe/vial/VIAL_R_VIALES003812_20250411042621.pdf" TargetMode="External"/><Relationship Id="rId137" Type="http://schemas.openxmlformats.org/officeDocument/2006/relationships/hyperlink" Target="https://arsaecoe.mtc.gob.pe/vial/VIAL_I_VIALES003836_20250417012118.pdf" TargetMode="External"/><Relationship Id="rId158" Type="http://schemas.openxmlformats.org/officeDocument/2006/relationships/hyperlink" Target="https://arsaecoe.mtc.gob.pe/vial/VIAL_I_VIALES003913_20250426064312.pdf" TargetMode="External"/><Relationship Id="rId20" Type="http://schemas.openxmlformats.org/officeDocument/2006/relationships/hyperlink" Target="https://arsaecoe.mtc.gob.pe/vial/VIAL_I_VIALES003330_20250304041638.pdf" TargetMode="External"/><Relationship Id="rId41" Type="http://schemas.openxmlformats.org/officeDocument/2006/relationships/hyperlink" Target="https://arsaecoe.mtc.gob.pe/vial/VIAL_I_VIALES003555_20250323100111.pdf" TargetMode="External"/><Relationship Id="rId62" Type="http://schemas.openxmlformats.org/officeDocument/2006/relationships/hyperlink" Target="https://arsaecoe.mtc.gob.pe/vial/VIAL_R_VIALES003680_20250401083950.pdf" TargetMode="External"/><Relationship Id="rId83" Type="http://schemas.openxmlformats.org/officeDocument/2006/relationships/hyperlink" Target="https://arsaecoe.mtc.gob.pe/vial/VIAL_R_M2303398_20230904111932.pdf" TargetMode="External"/><Relationship Id="rId179" Type="http://schemas.openxmlformats.org/officeDocument/2006/relationships/hyperlink" Target="https://arsaecoe.mtc.gob.pe/vial/VIAL_R_VIALES003963_20250506070213.pdf" TargetMode="External"/><Relationship Id="rId190" Type="http://schemas.openxmlformats.org/officeDocument/2006/relationships/hyperlink" Target="https://arsaecoe.mtc.gob.pe/vial/VIAL_R_VIALES003976_20250507103025.pdf" TargetMode="External"/><Relationship Id="rId204" Type="http://schemas.openxmlformats.org/officeDocument/2006/relationships/hyperlink" Target="https://arsaecoe.mtc.gob.pe/vial/VIAL_I_VIALES004006_20250513045407.pdf" TargetMode="External"/><Relationship Id="rId225" Type="http://schemas.openxmlformats.org/officeDocument/2006/relationships/hyperlink" Target="https://arsaecoe.mtc.gob.pe/vial/VIAL_R_VIALES004042_20250519091952.pdf" TargetMode="External"/><Relationship Id="rId246" Type="http://schemas.openxmlformats.org/officeDocument/2006/relationships/hyperlink" Target="https://arsaecoe.mtc.gob.pe/vial/VIAL_R_VIALES004066_20250522064447.pdf" TargetMode="External"/><Relationship Id="rId267" Type="http://schemas.openxmlformats.org/officeDocument/2006/relationships/hyperlink" Target="https://arsaecoe.mtc.gob.pe/vial/VIAL_I_VIALES004082_20250527030427.pdf" TargetMode="External"/><Relationship Id="rId288" Type="http://schemas.openxmlformats.org/officeDocument/2006/relationships/hyperlink" Target="https://arsaecoe.mtc.gob.pe/vial/VIAL_I_VIALES004098_20250530032546.pdf" TargetMode="External"/><Relationship Id="rId106" Type="http://schemas.openxmlformats.org/officeDocument/2006/relationships/hyperlink" Target="https://arsaecoe.mtc.gob.pe/vial/VIAL_R_VIALES003304_20250302051159.pdf" TargetMode="External"/><Relationship Id="rId127" Type="http://schemas.openxmlformats.org/officeDocument/2006/relationships/hyperlink" Target="https://arsaecoe.mtc.gob.pe/vial/VIAL_R_VIALES003838_20250414073838.pdf" TargetMode="External"/><Relationship Id="rId10" Type="http://schemas.openxmlformats.org/officeDocument/2006/relationships/hyperlink" Target="https://arsaecoe.mtc.gob.pe/vial/VIAL_I_VIALES003029_20250131112739.pdf" TargetMode="External"/><Relationship Id="rId31" Type="http://schemas.openxmlformats.org/officeDocument/2006/relationships/hyperlink" Target="https://arsaecoe.mtc.gob.pe/vial/VIAL_I_VIALES003483_20250314112909.pdf" TargetMode="External"/><Relationship Id="rId52" Type="http://schemas.openxmlformats.org/officeDocument/2006/relationships/hyperlink" Target="https://arsaecoe.mtc.gob.pe/vial/VIAL_I_VIALES003593_20250325052414.pdf" TargetMode="External"/><Relationship Id="rId73" Type="http://schemas.openxmlformats.org/officeDocument/2006/relationships/hyperlink" Target="https://arsaecoe.mtc.gob.pe/vial/VIAL_I_VIALES003758_20250407112731.pdf" TargetMode="External"/><Relationship Id="rId94" Type="http://schemas.openxmlformats.org/officeDocument/2006/relationships/hyperlink" Target="https://arsaecoe.mtc.gob.pe/vial/VIAL_R_VIALES002636_20250102024729.pdf" TargetMode="External"/><Relationship Id="rId148" Type="http://schemas.openxmlformats.org/officeDocument/2006/relationships/hyperlink" Target="https://arsaecoe.mtc.gob.pe/vial/VIAL_R_VIALES003902_20250425030607.pdf" TargetMode="External"/><Relationship Id="rId169" Type="http://schemas.openxmlformats.org/officeDocument/2006/relationships/hyperlink" Target="https://arsaecoe.mtc.gob.pe/vial/VIAL_R_VIALES003941_20250430101100.pdf" TargetMode="External"/><Relationship Id="rId4" Type="http://schemas.openxmlformats.org/officeDocument/2006/relationships/hyperlink" Target="https://arsaecoe.mtc.gob.pe/vial/VIAL_I_M2302204_20230904112539.pdf" TargetMode="External"/><Relationship Id="rId180" Type="http://schemas.openxmlformats.org/officeDocument/2006/relationships/hyperlink" Target="https://arsaecoe.mtc.gob.pe/vial/VIAL_R_VIALES003964_20250506072823.pdf" TargetMode="External"/><Relationship Id="rId215" Type="http://schemas.openxmlformats.org/officeDocument/2006/relationships/hyperlink" Target="https://arsaecoe.mtc.gob.pe/vial/VIAL_R_VIALES004032_20250515024220.pdf" TargetMode="External"/><Relationship Id="rId236" Type="http://schemas.openxmlformats.org/officeDocument/2006/relationships/hyperlink" Target="https://arsaecoe.mtc.gob.pe/vial/VIAL_I_VIALES004056_20250521102202.pdf" TargetMode="External"/><Relationship Id="rId257" Type="http://schemas.openxmlformats.org/officeDocument/2006/relationships/hyperlink" Target="https://arsaecoe.mtc.gob.pe/vial/VIAL_I_VIALES004075_20250526113107.pdf" TargetMode="External"/><Relationship Id="rId278" Type="http://schemas.openxmlformats.org/officeDocument/2006/relationships/hyperlink" Target="https://arsaecoe.mtc.gob.pe/vial/VIAL_R_VIALES004093_20250529103239.pdf" TargetMode="External"/><Relationship Id="rId42" Type="http://schemas.openxmlformats.org/officeDocument/2006/relationships/hyperlink" Target="https://arsaecoe.mtc.gob.pe/vial/VIAL_R_VIALES003565_20250323030950.pdf" TargetMode="External"/><Relationship Id="rId84" Type="http://schemas.openxmlformats.org/officeDocument/2006/relationships/hyperlink" Target="https://arsaecoe.mtc.gob.pe/vial/VIAL_R_M230465_20230411052549.pdf" TargetMode="External"/><Relationship Id="rId138" Type="http://schemas.openxmlformats.org/officeDocument/2006/relationships/hyperlink" Target="https://arsaecoe.mtc.gob.pe/vial/VIAL_R_VIALES003872_20250421013006.pdf" TargetMode="External"/><Relationship Id="rId191" Type="http://schemas.openxmlformats.org/officeDocument/2006/relationships/hyperlink" Target="https://arsaecoe.mtc.gob.pe/vial/VIAL_I_VIALES003976_20250507103025.pdf" TargetMode="External"/><Relationship Id="rId205" Type="http://schemas.openxmlformats.org/officeDocument/2006/relationships/hyperlink" Target="https://arsaecoe.mtc.gob.pe/vial/VIAL_R_VIALES004009_20250513050923.pdf" TargetMode="External"/><Relationship Id="rId247" Type="http://schemas.openxmlformats.org/officeDocument/2006/relationships/hyperlink" Target="https://arsaecoe.mtc.gob.pe/vial/VIAL_I_VIALES004066_20250522064447.pdf" TargetMode="External"/><Relationship Id="rId107" Type="http://schemas.openxmlformats.org/officeDocument/2006/relationships/hyperlink" Target="https://arsaecoe.mtc.gob.pe/vial/VIAL_R_VIALES003314_20250303011332.pdf" TargetMode="External"/><Relationship Id="rId289" Type="http://schemas.openxmlformats.org/officeDocument/2006/relationships/hyperlink" Target="https://arsaecoe.mtc.gob.pe/vial/VIAL_R_VIALES004100_20250530053353.pdf" TargetMode="External"/><Relationship Id="rId11" Type="http://schemas.openxmlformats.org/officeDocument/2006/relationships/hyperlink" Target="https://arsaecoe.mtc.gob.pe/vial/VIAL_I_VIALES003035_20250201123027.pdf" TargetMode="External"/><Relationship Id="rId53" Type="http://schemas.openxmlformats.org/officeDocument/2006/relationships/hyperlink" Target="https://arsaecoe.mtc.gob.pe/vial/VIAL_I_VIALES003594_20250325053443.pdf" TargetMode="External"/><Relationship Id="rId149" Type="http://schemas.openxmlformats.org/officeDocument/2006/relationships/hyperlink" Target="https://arsaecoe.mtc.gob.pe/vial/VIAL_R_VIALES003903_20250425033200.pdf" TargetMode="External"/><Relationship Id="rId95" Type="http://schemas.openxmlformats.org/officeDocument/2006/relationships/hyperlink" Target="https://arsaecoe.mtc.gob.pe/vial/VIAL_R_VIALES002641_20250102024212.pdf" TargetMode="External"/><Relationship Id="rId160" Type="http://schemas.openxmlformats.org/officeDocument/2006/relationships/hyperlink" Target="https://arsaecoe.mtc.gob.pe/vial/VIAL_R_VIALES003924_20250428053542.pdf" TargetMode="External"/><Relationship Id="rId216" Type="http://schemas.openxmlformats.org/officeDocument/2006/relationships/hyperlink" Target="https://arsaecoe.mtc.gob.pe/vial/VIAL_I_VIALES004032_20250515081042.pdf" TargetMode="External"/><Relationship Id="rId258" Type="http://schemas.openxmlformats.org/officeDocument/2006/relationships/hyperlink" Target="https://arsaecoe.mtc.gob.pe/vial/VIAL_R_VIALES004078_20250526044923.pdf" TargetMode="External"/><Relationship Id="rId22" Type="http://schemas.openxmlformats.org/officeDocument/2006/relationships/hyperlink" Target="https://arsaecoe.mtc.gob.pe/vial/VIAL_I_VIALES003328_20250304114558.pdf" TargetMode="External"/><Relationship Id="rId64" Type="http://schemas.openxmlformats.org/officeDocument/2006/relationships/hyperlink" Target="https://arsaecoe.mtc.gob.pe/vial/VIAL_R_VIALES003699_20250402113855.pdf" TargetMode="External"/><Relationship Id="rId118" Type="http://schemas.openxmlformats.org/officeDocument/2006/relationships/hyperlink" Target="https://arsaecoe.mtc.gob.pe/vial/VIAL_I_VIALES003784_20250412091411.pdf" TargetMode="External"/><Relationship Id="rId171" Type="http://schemas.openxmlformats.org/officeDocument/2006/relationships/hyperlink" Target="https://arsaecoe.mtc.gob.pe/vial/VIAL_I_VIALES003947_20250502125050.pdf" TargetMode="External"/><Relationship Id="rId227" Type="http://schemas.openxmlformats.org/officeDocument/2006/relationships/hyperlink" Target="https://arsaecoe.mtc.gob.pe/vial/VIAL_I_VIALES004042_20250519034900.pdf" TargetMode="External"/><Relationship Id="rId269" Type="http://schemas.openxmlformats.org/officeDocument/2006/relationships/hyperlink" Target="https://arsaecoe.mtc.gob.pe/vial/VIAL_I_VIALES004083_20250527033754.pdf" TargetMode="External"/><Relationship Id="rId33" Type="http://schemas.openxmlformats.org/officeDocument/2006/relationships/hyperlink" Target="https://arsaecoe.mtc.gob.pe/vial/VIAL_I_VIALES003488_20250315120632.pdf" TargetMode="External"/><Relationship Id="rId129" Type="http://schemas.openxmlformats.org/officeDocument/2006/relationships/hyperlink" Target="https://arsaecoe.mtc.gob.pe/vial/VIAL_R_VIALES003843_20250415013515.pdf" TargetMode="External"/><Relationship Id="rId280" Type="http://schemas.openxmlformats.org/officeDocument/2006/relationships/hyperlink" Target="https://arsaecoe.mtc.gob.pe/vial/VIAL_I_VIALES004094_20250529024852.pdf" TargetMode="External"/></Relationships>
</file>

<file path=xl/worksheets/_rels/sheet3.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table" Target="../tables/table5.xml"/><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6.bin"/><Relationship Id="rId1" Type="http://schemas.openxmlformats.org/officeDocument/2006/relationships/hyperlink" Target="http://portal.mtc.gob.pe/alerta/Documentos_visor/mapas/M20.04.57.pdf" TargetMode="External"/><Relationship Id="rId4" Type="http://schemas.openxmlformats.org/officeDocument/2006/relationships/table" Target="../tables/table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C326"/>
  <sheetViews>
    <sheetView showGridLines="0" tabSelected="1" zoomScale="68" zoomScaleNormal="68" workbookViewId="0">
      <selection activeCell="Y39" sqref="Y39"/>
    </sheetView>
  </sheetViews>
  <sheetFormatPr baseColWidth="10" defaultColWidth="11" defaultRowHeight="14.25"/>
  <cols>
    <col min="1" max="1" width="18.5" customWidth="1"/>
    <col min="2" max="2" width="14.75" customWidth="1"/>
    <col min="3" max="3" width="20.125" customWidth="1"/>
    <col min="4" max="4" width="13.125" customWidth="1"/>
    <col min="5" max="5" width="53.125" customWidth="1"/>
    <col min="6" max="6" width="15.125" customWidth="1"/>
    <col min="7" max="7" width="13.375" style="3" customWidth="1"/>
    <col min="8" max="8" width="11.75" customWidth="1"/>
    <col min="9" max="9" width="12.75" customWidth="1"/>
    <col min="10" max="10" width="12.25" customWidth="1"/>
    <col min="11" max="11" width="8.25" customWidth="1"/>
    <col min="12" max="12" width="5.125" customWidth="1"/>
    <col min="13" max="13" width="15.25" customWidth="1"/>
    <col min="14" max="14" width="16.625" bestFit="1" customWidth="1"/>
    <col min="15" max="15" width="11.75" customWidth="1"/>
    <col min="16" max="16" width="10.125" customWidth="1"/>
    <col min="17" max="17" width="23.25" customWidth="1"/>
    <col min="18" max="18" width="13" hidden="1" customWidth="1"/>
    <col min="19" max="19" width="11.75" hidden="1" customWidth="1"/>
    <col min="20" max="20" width="13.375" hidden="1" customWidth="1"/>
    <col min="21" max="21" width="11.125" hidden="1" customWidth="1"/>
    <col min="22" max="22" width="10.875" customWidth="1"/>
    <col min="23" max="23" width="10.25" customWidth="1"/>
    <col min="24" max="24" width="13.5" customWidth="1"/>
  </cols>
  <sheetData>
    <row r="1" spans="1:29" ht="8.25" customHeight="1">
      <c r="A1" s="98"/>
      <c r="B1" s="98"/>
      <c r="C1" s="98"/>
      <c r="D1" s="3"/>
      <c r="E1" s="98"/>
      <c r="F1" s="98"/>
      <c r="H1" s="3"/>
      <c r="I1" s="3"/>
      <c r="J1" s="3"/>
      <c r="K1" s="3"/>
      <c r="L1" s="3"/>
      <c r="M1" s="3"/>
      <c r="N1" s="3"/>
      <c r="O1" s="3"/>
      <c r="P1" s="3"/>
      <c r="Q1" s="3"/>
      <c r="R1" s="3"/>
      <c r="S1" s="3"/>
      <c r="T1" s="3"/>
      <c r="U1" s="3"/>
      <c r="V1" s="3"/>
      <c r="W1" s="3"/>
    </row>
    <row r="2" spans="1:29" ht="68.25" customHeight="1">
      <c r="A2" s="282" t="s">
        <v>162</v>
      </c>
      <c r="B2" s="283"/>
      <c r="C2" s="283"/>
      <c r="D2" s="283"/>
      <c r="E2" s="283"/>
      <c r="F2" s="283"/>
      <c r="H2" s="3"/>
      <c r="I2" s="3"/>
      <c r="J2" s="3"/>
      <c r="K2" s="3"/>
      <c r="L2" s="3"/>
    </row>
    <row r="3" spans="1:29" ht="27" customHeight="1">
      <c r="A3" s="284" t="s">
        <v>81</v>
      </c>
      <c r="B3" s="284"/>
      <c r="C3" s="284"/>
      <c r="D3" s="284"/>
      <c r="E3" s="284"/>
      <c r="F3" s="284"/>
      <c r="H3" s="3"/>
      <c r="I3" s="3"/>
      <c r="J3" s="3"/>
      <c r="K3" s="3"/>
      <c r="L3" s="3"/>
    </row>
    <row r="4" spans="1:29" ht="24" customHeight="1">
      <c r="B4" s="61" t="s">
        <v>14</v>
      </c>
      <c r="C4" s="60" t="s">
        <v>707</v>
      </c>
      <c r="D4" s="8" t="s">
        <v>146</v>
      </c>
      <c r="E4" s="98"/>
      <c r="F4" s="98"/>
      <c r="H4" s="3"/>
      <c r="I4" s="3"/>
      <c r="J4" s="3"/>
      <c r="K4" s="3"/>
      <c r="L4" s="3"/>
      <c r="R4" s="55" t="s">
        <v>45</v>
      </c>
      <c r="S4" s="55" t="s">
        <v>7</v>
      </c>
      <c r="T4" s="55" t="s">
        <v>46</v>
      </c>
      <c r="U4" s="67" t="s">
        <v>86</v>
      </c>
    </row>
    <row r="5" spans="1:29" ht="15.75" customHeight="1">
      <c r="A5" s="3"/>
      <c r="B5" s="3"/>
      <c r="C5" s="3"/>
      <c r="D5" s="3"/>
      <c r="E5" s="3"/>
      <c r="F5" s="285" t="s">
        <v>47</v>
      </c>
      <c r="G5" s="286"/>
      <c r="H5" s="286"/>
      <c r="I5" s="287"/>
      <c r="J5" s="3"/>
      <c r="K5" s="3"/>
      <c r="L5" s="3"/>
      <c r="R5" t="str">
        <f>TRIM(MID(TRIM(Transportes!D5),1,FIND(CHAR(10),TRIM(Transportes!D5),1)-1))</f>
        <v>Áncash</v>
      </c>
      <c r="S5" t="str">
        <f>TRIM(IF(Transportes!F5="TRÁNSITO INTERRUMPIDO","Interrumpido",IF(Transportes!F5="TRÁNSITO RESTRINGIDO","Restringido","Normal")))</f>
        <v>Interrumpido</v>
      </c>
      <c r="T5" t="str">
        <f>TRIM(IF(MID(TRIM(Transportes!H5),1,FIND("-",TRIM(Transportes!H5),1)-2)="Acción humana","H","F"))</f>
        <v>F</v>
      </c>
      <c r="U5" s="53">
        <f>Transportes!G5</f>
        <v>25</v>
      </c>
    </row>
    <row r="6" spans="1:29" ht="39" customHeight="1">
      <c r="D6" t="s">
        <v>0</v>
      </c>
      <c r="E6" s="3"/>
      <c r="F6" s="99" t="s">
        <v>48</v>
      </c>
      <c r="G6" s="100" t="s">
        <v>49</v>
      </c>
      <c r="H6" s="101" t="s">
        <v>50</v>
      </c>
      <c r="I6" s="102" t="s">
        <v>51</v>
      </c>
      <c r="J6" s="3"/>
      <c r="K6" s="3"/>
      <c r="L6" s="3"/>
      <c r="R6" t="str">
        <f>TRIM(MID(TRIM(Transportes!D6),1,FIND(CHAR(10),TRIM(Transportes!D6),1)-1))</f>
        <v>Lambayeque</v>
      </c>
      <c r="S6" t="str">
        <f>TRIM(IF(Transportes!F6="TRÁNSITO INTERRUMPIDO","Interrumpido",IF(Transportes!F6="TRÁNSITO RESTRINGIDO","Restringido","Normal")))</f>
        <v>Interrumpido</v>
      </c>
      <c r="T6" t="str">
        <f>TRIM(IF(MID(TRIM(Transportes!H6),1,FIND("-",TRIM(Transportes!H6),1)-2)="Acción humana","H","F"))</f>
        <v>F</v>
      </c>
      <c r="U6" s="53">
        <f>Transportes!G6</f>
        <v>1</v>
      </c>
      <c r="AC6" s="124"/>
    </row>
    <row r="7" spans="1:29" ht="15.75" customHeight="1">
      <c r="E7" s="3"/>
      <c r="F7" s="103" t="s">
        <v>52</v>
      </c>
      <c r="G7" s="104">
        <f>G41+I41</f>
        <v>5</v>
      </c>
      <c r="H7" s="105">
        <f>+H41+J41</f>
        <v>150</v>
      </c>
      <c r="I7" s="106">
        <f>SUM(G7:H7)</f>
        <v>155</v>
      </c>
      <c r="R7" t="str">
        <f>TRIM(MID(TRIM(Transportes!D7),1,FIND(CHAR(10),TRIM(Transportes!D7),1)-1))</f>
        <v>La Libertad</v>
      </c>
      <c r="S7" t="str">
        <f>TRIM(IF(Transportes!F7="TRÁNSITO INTERRUMPIDO","Interrumpido",IF(Transportes!F7="TRÁNSITO RESTRINGIDO","Restringido","Normal")))</f>
        <v>Interrumpido</v>
      </c>
      <c r="T7" t="str">
        <f>TRIM(IF(MID(TRIM(Transportes!H7),1,FIND("-",TRIM(Transportes!H7),1)-2)="Acción humana","H","F"))</f>
        <v>F</v>
      </c>
      <c r="U7" s="53">
        <f>Transportes!G7</f>
        <v>260</v>
      </c>
      <c r="AC7" s="124"/>
    </row>
    <row r="8" spans="1:29" ht="15.75" customHeight="1">
      <c r="C8" s="35"/>
      <c r="E8" s="3"/>
      <c r="F8" s="103" t="s">
        <v>53</v>
      </c>
      <c r="G8" s="104">
        <v>0</v>
      </c>
      <c r="H8" s="105">
        <v>1</v>
      </c>
      <c r="I8" s="105">
        <f>SUM(G8:H8)</f>
        <v>1</v>
      </c>
      <c r="R8" t="str">
        <f>TRIM(MID(TRIM(Transportes!D8),1,FIND(CHAR(10),TRIM(Transportes!D8),1)-1))</f>
        <v>La Libertad</v>
      </c>
      <c r="S8" t="str">
        <f>TRIM(IF(Transportes!F8="TRÁNSITO INTERRUMPIDO","Interrumpido",IF(Transportes!F8="TRÁNSITO RESTRINGIDO","Restringido","Normal")))</f>
        <v>Interrumpido</v>
      </c>
      <c r="T8" t="str">
        <f>TRIM(IF(MID(TRIM(Transportes!H8),1,FIND("-",TRIM(Transportes!H8),1)-2)="Acción humana","H","F"))</f>
        <v>F</v>
      </c>
      <c r="U8" s="53">
        <f>Transportes!G8</f>
        <v>30</v>
      </c>
      <c r="AC8" s="124"/>
    </row>
    <row r="9" spans="1:29" ht="15.75" customHeight="1">
      <c r="E9" s="3"/>
      <c r="F9" s="103" t="s">
        <v>54</v>
      </c>
      <c r="G9" s="104">
        <v>0</v>
      </c>
      <c r="H9" s="105">
        <v>4</v>
      </c>
      <c r="I9" s="105">
        <f>SUM(G9:H9)</f>
        <v>4</v>
      </c>
      <c r="R9" t="str">
        <f>TRIM(MID(TRIM(Transportes!D9),1,FIND(CHAR(10),TRIM(Transportes!D9),1)-1))</f>
        <v>Arequipa</v>
      </c>
      <c r="S9" t="str">
        <f>TRIM(IF(Transportes!F9="TRÁNSITO INTERRUMPIDO","Interrumpido",IF(Transportes!F9="TRÁNSITO RESTRINGIDO","Restringido","Normal")))</f>
        <v>Interrumpido</v>
      </c>
      <c r="T9" t="str">
        <f>TRIM(IF(MID(TRIM(Transportes!H9),1,FIND("-",TRIM(Transportes!H9),1)-2)="Acción humana","H","F"))</f>
        <v>H</v>
      </c>
      <c r="U9" s="53">
        <f>Transportes!G9</f>
        <v>200</v>
      </c>
      <c r="AC9" s="124"/>
    </row>
    <row r="10" spans="1:29" ht="15.75" customHeight="1">
      <c r="E10" s="3"/>
      <c r="F10" s="103" t="s">
        <v>55</v>
      </c>
      <c r="G10" s="104">
        <v>2</v>
      </c>
      <c r="H10" s="105">
        <v>0</v>
      </c>
      <c r="I10" s="105">
        <f>SUM(G10:H10)</f>
        <v>2</v>
      </c>
      <c r="Q10" s="3"/>
      <c r="R10" t="str">
        <f>TRIM(MID(TRIM(Transportes!D10),1,FIND(CHAR(10),TRIM(Transportes!D10),1)-1))</f>
        <v>Junín</v>
      </c>
      <c r="S10" t="str">
        <f>TRIM(IF(Transportes!F10="TRÁNSITO INTERRUMPIDO","Interrumpido",IF(Transportes!F10="TRÁNSITO RESTRINGIDO","Restringido","Normal")))</f>
        <v>Restringido</v>
      </c>
      <c r="T10" t="str">
        <f>TRIM(IF(MID(TRIM(Transportes!H10),1,FIND("-",TRIM(Transportes!H10),1)-2)="Acción humana","H","F"))</f>
        <v>H</v>
      </c>
      <c r="U10" s="53" t="str">
        <f>Transportes!G10</f>
        <v>-</v>
      </c>
      <c r="V10" s="3"/>
      <c r="W10" s="3"/>
      <c r="AC10" s="124"/>
    </row>
    <row r="11" spans="1:29" ht="15.75" customHeight="1">
      <c r="E11" s="3"/>
      <c r="F11" s="103" t="s">
        <v>56</v>
      </c>
      <c r="G11" s="104">
        <v>3</v>
      </c>
      <c r="H11" s="105">
        <v>0</v>
      </c>
      <c r="I11" s="105">
        <f>SUM(G11:H11)</f>
        <v>3</v>
      </c>
      <c r="Q11" s="3"/>
      <c r="R11" t="str">
        <f>TRIM(MID(TRIM(Transportes!D11),1,FIND(CHAR(10),TRIM(Transportes!D11),1)-1))</f>
        <v>Huánuco</v>
      </c>
      <c r="S11" t="str">
        <f>TRIM(IF(Transportes!F11="TRÁNSITO INTERRUMPIDO","Interrumpido",IF(Transportes!F11="TRÁNSITO RESTRINGIDO","Restringido","Normal")))</f>
        <v>Restringido</v>
      </c>
      <c r="T11" t="str">
        <f>TRIM(IF(MID(TRIM(Transportes!H11),1,FIND("-",TRIM(Transportes!H11),1)-2)="Acción humana","H","F"))</f>
        <v>F</v>
      </c>
      <c r="U11" s="53">
        <f>Transportes!G11</f>
        <v>90</v>
      </c>
      <c r="V11" s="3"/>
      <c r="W11" s="3"/>
      <c r="AC11" s="124"/>
    </row>
    <row r="12" spans="1:29" ht="15.75" customHeight="1">
      <c r="E12" s="3"/>
      <c r="F12" s="107" t="s">
        <v>51</v>
      </c>
      <c r="G12" s="108">
        <f>SUM(G7:G11)</f>
        <v>10</v>
      </c>
      <c r="H12" s="108">
        <f>SUM(H7:H11)</f>
        <v>155</v>
      </c>
      <c r="I12" s="109">
        <f>SUM(I7:I11)</f>
        <v>165</v>
      </c>
      <c r="Q12" s="3"/>
      <c r="R12" t="str">
        <f>TRIM(MID(TRIM(Transportes!D12),1,FIND(CHAR(10),TRIM(Transportes!D12),1)-1))</f>
        <v>Huancavelica</v>
      </c>
      <c r="S12" t="str">
        <f>TRIM(IF(Transportes!F12="TRÁNSITO INTERRUMPIDO","Interrumpido",IF(Transportes!F12="TRÁNSITO RESTRINGIDO","Restringido","Normal")))</f>
        <v>Restringido</v>
      </c>
      <c r="T12" t="str">
        <f>TRIM(IF(MID(TRIM(Transportes!H12),1,FIND("-",TRIM(Transportes!H12),1)-2)="Acción humana","H","F"))</f>
        <v>F</v>
      </c>
      <c r="U12" s="53">
        <f>Transportes!G12</f>
        <v>40</v>
      </c>
      <c r="V12" s="3"/>
      <c r="W12" s="3"/>
      <c r="AC12" s="124"/>
    </row>
    <row r="13" spans="1:29" ht="15.75" customHeight="1">
      <c r="E13" s="3"/>
      <c r="Q13" s="3"/>
      <c r="R13" t="str">
        <f>TRIM(MID(TRIM(Transportes!D13),1,FIND(CHAR(10),TRIM(Transportes!D13),1)-1))</f>
        <v>Ayacucho</v>
      </c>
      <c r="S13" t="str">
        <f>TRIM(IF(Transportes!F13="TRÁNSITO INTERRUMPIDO","Interrumpido",IF(Transportes!F13="TRÁNSITO RESTRINGIDO","Restringido","Normal")))</f>
        <v>Restringido</v>
      </c>
      <c r="T13" t="str">
        <f>TRIM(IF(MID(TRIM(Transportes!H13),1,FIND("-",TRIM(Transportes!H13),1)-2)="Acción humana","H","F"))</f>
        <v>F</v>
      </c>
      <c r="U13" s="53">
        <f>Transportes!G13</f>
        <v>20</v>
      </c>
      <c r="V13" s="3"/>
      <c r="W13" s="3"/>
      <c r="AC13" s="124"/>
    </row>
    <row r="14" spans="1:29" ht="15.75" customHeight="1">
      <c r="E14" s="3"/>
      <c r="F14" s="285" t="s">
        <v>80</v>
      </c>
      <c r="G14" s="286"/>
      <c r="H14" s="286"/>
      <c r="I14" s="286"/>
      <c r="J14" s="286"/>
      <c r="K14" s="287"/>
      <c r="M14" s="285" t="s">
        <v>87</v>
      </c>
      <c r="N14" s="286"/>
      <c r="O14" s="286"/>
      <c r="P14" s="287"/>
      <c r="Q14" s="3"/>
      <c r="R14" t="str">
        <f>TRIM(MID(TRIM(Transportes!D14),1,FIND(CHAR(10),TRIM(Transportes!D14),1)-1))</f>
        <v>Piura</v>
      </c>
      <c r="S14" t="str">
        <f>TRIM(IF(Transportes!F14="TRÁNSITO INTERRUMPIDO","Interrumpido",IF(Transportes!F14="TRÁNSITO RESTRINGIDO","Restringido","Normal")))</f>
        <v>Restringido</v>
      </c>
      <c r="T14" t="str">
        <f>TRIM(IF(MID(TRIM(Transportes!H14),1,FIND("-",TRIM(Transportes!H14),1)-2)="Acción humana","H","F"))</f>
        <v>F</v>
      </c>
      <c r="U14" s="53">
        <f>Transportes!G14</f>
        <v>10</v>
      </c>
      <c r="V14" s="3"/>
      <c r="W14" s="3"/>
      <c r="AC14" s="124"/>
    </row>
    <row r="15" spans="1:29" ht="15.75" customHeight="1">
      <c r="E15" s="3"/>
      <c r="F15" s="288" t="s">
        <v>148</v>
      </c>
      <c r="G15" s="290" t="s">
        <v>57</v>
      </c>
      <c r="H15" s="291"/>
      <c r="I15" s="292" t="s">
        <v>58</v>
      </c>
      <c r="J15" s="293"/>
      <c r="K15" s="294" t="s">
        <v>51</v>
      </c>
      <c r="M15" s="295" t="s">
        <v>57</v>
      </c>
      <c r="N15" s="296"/>
      <c r="O15" s="297"/>
      <c r="P15" s="279" t="s">
        <v>51</v>
      </c>
      <c r="Q15" s="3"/>
      <c r="R15" t="str">
        <f>TRIM(MID(TRIM(Transportes!D15),1,FIND(CHAR(10),TRIM(Transportes!D15),1)-1))</f>
        <v>Junín</v>
      </c>
      <c r="S15" t="str">
        <f>TRIM(IF(Transportes!F15="TRÁNSITO INTERRUMPIDO","Interrumpido",IF(Transportes!F15="TRÁNSITO RESTRINGIDO","Restringido","Normal")))</f>
        <v>Restringido</v>
      </c>
      <c r="T15" t="str">
        <f>TRIM(IF(MID(TRIM(Transportes!H15),1,FIND("-",TRIM(Transportes!H15),1)-2)="Acción humana","H","F"))</f>
        <v>H</v>
      </c>
      <c r="U15" s="53" t="str">
        <f>Transportes!G15</f>
        <v>-</v>
      </c>
      <c r="V15" s="3"/>
      <c r="W15" s="3"/>
      <c r="AC15" s="124"/>
    </row>
    <row r="16" spans="1:29" ht="15.75" customHeight="1">
      <c r="E16" s="3"/>
      <c r="F16" s="289"/>
      <c r="G16" s="110" t="s">
        <v>59</v>
      </c>
      <c r="H16" s="111" t="s">
        <v>60</v>
      </c>
      <c r="I16" s="110" t="s">
        <v>59</v>
      </c>
      <c r="J16" s="111" t="s">
        <v>60</v>
      </c>
      <c r="K16" s="280"/>
      <c r="M16" s="33" t="s">
        <v>148</v>
      </c>
      <c r="N16" s="110" t="s">
        <v>59</v>
      </c>
      <c r="O16" s="111" t="s">
        <v>60</v>
      </c>
      <c r="P16" s="280"/>
      <c r="Q16" s="3"/>
      <c r="R16" t="str">
        <f>TRIM(MID(TRIM(Transportes!D16),1,FIND(CHAR(10),TRIM(Transportes!D16),1)-1))</f>
        <v>Pasco</v>
      </c>
      <c r="S16" t="str">
        <f>TRIM(IF(Transportes!F16="TRÁNSITO INTERRUMPIDO","Interrumpido",IF(Transportes!F16="TRÁNSITO RESTRINGIDO","Restringido","Normal")))</f>
        <v>Restringido</v>
      </c>
      <c r="T16" t="str">
        <f>TRIM(IF(MID(TRIM(Transportes!H16),1,FIND("-",TRIM(Transportes!H16),1)-2)="Acción humana","H","F"))</f>
        <v>F</v>
      </c>
      <c r="U16" s="53" t="str">
        <f>Transportes!G16</f>
        <v>-</v>
      </c>
      <c r="V16" s="3"/>
      <c r="W16" s="3"/>
      <c r="AC16" s="124"/>
    </row>
    <row r="17" spans="5:29" ht="15.75" customHeight="1">
      <c r="E17" s="3"/>
      <c r="F17" s="103" t="s">
        <v>61</v>
      </c>
      <c r="G17" s="105">
        <f>COUNTIFS(Eventos7[DPTO],"Amazonas",Eventos7[ESTADO],"Interrumpido",Eventos7[FENOMENO],"F")</f>
        <v>0</v>
      </c>
      <c r="H17" s="105">
        <f>COUNTIFS(Eventos7[DPTO],"Amazonas",Eventos7[ESTADO],"Restringido",Eventos7[FENOMENO],"F")</f>
        <v>15</v>
      </c>
      <c r="I17" s="105">
        <f>COUNTIFS(Eventos7[DPTO],"Amazonas",Eventos7[ESTADO],"Interrumpido",Eventos7[FENOMENO],"H")</f>
        <v>0</v>
      </c>
      <c r="J17" s="105">
        <f>COUNTIFS(Eventos7[DPTO],"Amazonas",Eventos7[ESTADO],"Restringido",Eventos7[FENOMENO],"H")</f>
        <v>0</v>
      </c>
      <c r="K17" s="105">
        <f>SUM(G17:J17)</f>
        <v>15</v>
      </c>
      <c r="M17" s="103" t="s">
        <v>61</v>
      </c>
      <c r="N17" s="112">
        <f>SUMIFS(Eventos7[METRAJE],Eventos7[DPTO],"Amazonas",Eventos7[ESTADO],"Interrumpido",Eventos7[FENOMENO],"F")</f>
        <v>0</v>
      </c>
      <c r="O17" s="112">
        <f>SUMIFS(Eventos7[METRAJE],Eventos7[DPTO],"Amazonas",Eventos7[ESTADO],"Restringido",Eventos7[FENOMENO],"F")</f>
        <v>317</v>
      </c>
      <c r="P17" s="112">
        <f t="shared" ref="P17:P40" si="0">SUM(N17:O17)</f>
        <v>317</v>
      </c>
      <c r="Q17" s="3"/>
      <c r="R17" t="str">
        <f>TRIM(MID(TRIM(Transportes!D17),1,FIND(CHAR(10),TRIM(Transportes!D17),1)-1))</f>
        <v>Puno</v>
      </c>
      <c r="S17" t="str">
        <f>TRIM(IF(Transportes!F17="TRÁNSITO INTERRUMPIDO","Interrumpido",IF(Transportes!F17="TRÁNSITO RESTRINGIDO","Restringido","Normal")))</f>
        <v>Restringido</v>
      </c>
      <c r="T17" t="str">
        <f>TRIM(IF(MID(TRIM(Transportes!H17),1,FIND("-",TRIM(Transportes!H17),1)-2)="Acción humana","H","F"))</f>
        <v>F</v>
      </c>
      <c r="U17" s="53">
        <f>Transportes!G17</f>
        <v>70</v>
      </c>
      <c r="V17" s="3"/>
      <c r="W17" s="3"/>
      <c r="AC17" s="124"/>
    </row>
    <row r="18" spans="5:29" ht="15.75" customHeight="1">
      <c r="E18" s="3"/>
      <c r="F18" s="103" t="s">
        <v>62</v>
      </c>
      <c r="G18" s="105">
        <f>COUNTIFS(Eventos7[DPTO],"Áncash",Eventos7[ESTADO],"Interrumpido",Eventos7[FENOMENO],"F")</f>
        <v>1</v>
      </c>
      <c r="H18" s="105">
        <f>COUNTIFS(Eventos7[DPTO],"Áncash",Eventos7[ESTADO],"Restringido",Eventos7[FENOMENO],"F")</f>
        <v>13</v>
      </c>
      <c r="I18" s="105">
        <f>COUNTIFS(Eventos7[DPTO],"Áncash",Eventos7[ESTADO],"Interrumpido",Eventos7[FENOMENO],"H")</f>
        <v>0</v>
      </c>
      <c r="J18" s="105">
        <f>COUNTIFS(Eventos7[DPTO],"Áncash",Eventos7[ESTADO],"Restringido",Eventos7[FENOMENO],"H")</f>
        <v>0</v>
      </c>
      <c r="K18" s="105">
        <f t="shared" ref="K18:K40" si="1">SUM(G18:J18)</f>
        <v>14</v>
      </c>
      <c r="M18" s="103" t="s">
        <v>62</v>
      </c>
      <c r="N18" s="112">
        <f>SUMIFS(Eventos7[METRAJE],Eventos7[DPTO],"Áncash",Eventos7[ESTADO],"Interrumpido",Eventos7[FENOMENO],"F")</f>
        <v>25</v>
      </c>
      <c r="O18" s="112">
        <f>SUMIFS(Eventos7[METRAJE],Eventos7[DPTO],"Áncash",Eventos7[ESTADO],"Restringido",Eventos7[FENOMENO],"F")</f>
        <v>1601</v>
      </c>
      <c r="P18" s="112">
        <f t="shared" si="0"/>
        <v>1626</v>
      </c>
      <c r="Q18" s="3"/>
      <c r="R18" t="str">
        <f>TRIM(MID(TRIM(Transportes!D18),1,FIND(CHAR(10),TRIM(Transportes!D18),1)-1))</f>
        <v>Piura</v>
      </c>
      <c r="S18" t="str">
        <f>TRIM(IF(Transportes!F18="TRÁNSITO INTERRUMPIDO","Interrumpido",IF(Transportes!F18="TRÁNSITO RESTRINGIDO","Restringido","Normal")))</f>
        <v>Restringido</v>
      </c>
      <c r="T18" t="str">
        <f>TRIM(IF(MID(TRIM(Transportes!H18),1,FIND("-",TRIM(Transportes!H18),1)-2)="Acción humana","H","F"))</f>
        <v>F</v>
      </c>
      <c r="U18" s="53">
        <f>Transportes!G18</f>
        <v>25</v>
      </c>
      <c r="V18" s="3"/>
      <c r="W18" s="3"/>
      <c r="AC18" s="124"/>
    </row>
    <row r="19" spans="5:29" ht="15.75" customHeight="1">
      <c r="E19" s="3"/>
      <c r="F19" s="133" t="s">
        <v>63</v>
      </c>
      <c r="G19" s="105">
        <f>COUNTIFS(Eventos7[DPTO],"Apurímac",Eventos7[ESTADO],"Interrumpido",Eventos7[FENOMENO],"F")</f>
        <v>0</v>
      </c>
      <c r="H19" s="105">
        <f>COUNTIFS(Eventos7[DPTO],"Apurímac",Eventos7[ESTADO],"Restringido",Eventos7[FENOMENO],"F")</f>
        <v>2</v>
      </c>
      <c r="I19" s="105">
        <f>COUNTIFS(Eventos7[DPTO],"Apurímac",Eventos7[ESTADO],"Interrumpido",Eventos7[FENOMENO],"H")</f>
        <v>0</v>
      </c>
      <c r="J19" s="105">
        <f>COUNTIFS(Eventos7[DPTO],"Apurímac",Eventos7[ESTADO],"Restringido",Eventos7[FENOMENO],"H")</f>
        <v>0</v>
      </c>
      <c r="K19" s="105">
        <f t="shared" si="1"/>
        <v>2</v>
      </c>
      <c r="M19" s="103" t="s">
        <v>63</v>
      </c>
      <c r="N19" s="112">
        <f>SUMIFS(Eventos7[METRAJE],Eventos7[DPTO],"Apurímac",Eventos7[ESTADO],"Interrumpido",Eventos7[FENOMENO],"F")</f>
        <v>0</v>
      </c>
      <c r="O19" s="112">
        <f>SUMIFS(Eventos7[METRAJE],Eventos7[DPTO],"Apurímac",Eventos7[ESTADO],"Restringido",Eventos7[FENOMENO],"F")</f>
        <v>55</v>
      </c>
      <c r="P19" s="112">
        <f t="shared" si="0"/>
        <v>55</v>
      </c>
      <c r="Q19" s="3"/>
      <c r="R19" t="str">
        <f>TRIM(MID(TRIM(Transportes!D19),1,FIND(CHAR(10),TRIM(Transportes!D19),1)-1))</f>
        <v>Ayacucho</v>
      </c>
      <c r="S19" t="str">
        <f>TRIM(IF(Transportes!F19="TRÁNSITO INTERRUMPIDO","Interrumpido",IF(Transportes!F19="TRÁNSITO RESTRINGIDO","Restringido","Normal")))</f>
        <v>Restringido</v>
      </c>
      <c r="T19" t="str">
        <f>TRIM(IF(MID(TRIM(Transportes!H19),1,FIND("-",TRIM(Transportes!H19),1)-2)="Acción humana","H","F"))</f>
        <v>F</v>
      </c>
      <c r="U19" s="53" t="str">
        <f>Transportes!G19</f>
        <v>-</v>
      </c>
      <c r="V19" s="3"/>
      <c r="W19" s="3"/>
      <c r="AC19" s="124"/>
    </row>
    <row r="20" spans="5:29" ht="15.75" customHeight="1">
      <c r="E20" s="3"/>
      <c r="F20" s="133" t="s">
        <v>42</v>
      </c>
      <c r="G20" s="105">
        <f>COUNTIFS(Eventos7[DPTO],"Arequipa",Eventos7[ESTADO],"Interrumpido",Eventos7[FENOMENO],"F")</f>
        <v>0</v>
      </c>
      <c r="H20" s="105">
        <f>COUNTIFS(Eventos7[DPTO],"Arequipa",Eventos7[ESTADO],"Restringido",Eventos7[FENOMENO],"F")</f>
        <v>1</v>
      </c>
      <c r="I20" s="105">
        <f>COUNTIFS(Eventos7[DPTO],"Arequipa",Eventos7[ESTADO],"Interrumpido",Eventos7[FENOMENO],"H")</f>
        <v>1</v>
      </c>
      <c r="J20" s="105">
        <f>COUNTIFS(Eventos7[DPTO],"Arequipa",Eventos7[ESTADO],"Restringido",Eventos7[FENOMENO],"H")</f>
        <v>0</v>
      </c>
      <c r="K20" s="105">
        <f t="shared" si="1"/>
        <v>2</v>
      </c>
      <c r="M20" s="103" t="s">
        <v>42</v>
      </c>
      <c r="N20" s="112">
        <f>SUMIFS(Eventos7[METRAJE],Eventos7[DPTO],"Arequipa",Eventos7[ESTADO],"Interrumpido",Eventos7[FENOMENO],"F")</f>
        <v>0</v>
      </c>
      <c r="O20" s="112">
        <f>SUMIFS(Eventos7[METRAJE],Eventos7[DPTO],"Arequipa",Eventos7[ESTADO],"Restringido",Eventos7[FENOMENO],"F")</f>
        <v>0</v>
      </c>
      <c r="P20" s="112">
        <f t="shared" si="0"/>
        <v>0</v>
      </c>
      <c r="Q20" s="3"/>
      <c r="R20" t="str">
        <f>TRIM(MID(TRIM(Transportes!D20),1,FIND(CHAR(10),TRIM(Transportes!D20),1)-1))</f>
        <v>Lima</v>
      </c>
      <c r="S20" t="str">
        <f>TRIM(IF(Transportes!F20="TRÁNSITO INTERRUMPIDO","Interrumpido",IF(Transportes!F20="TRÁNSITO RESTRINGIDO","Restringido","Normal")))</f>
        <v>Restringido</v>
      </c>
      <c r="T20" t="str">
        <f>TRIM(IF(MID(TRIM(Transportes!H20),1,FIND("-",TRIM(Transportes!H20),1)-2)="Acción humana","H","F"))</f>
        <v>F</v>
      </c>
      <c r="U20" s="53">
        <f>Transportes!G20</f>
        <v>70</v>
      </c>
      <c r="V20" s="3"/>
      <c r="W20" s="3"/>
      <c r="AC20" s="124"/>
    </row>
    <row r="21" spans="5:29" ht="15.75" customHeight="1">
      <c r="E21" s="3"/>
      <c r="F21" s="103" t="s">
        <v>64</v>
      </c>
      <c r="G21" s="105">
        <f>COUNTIFS(Eventos7[DPTO],"Ayacucho",Eventos7[ESTADO],"Interrumpido",Eventos7[FENOMENO],"F")</f>
        <v>0</v>
      </c>
      <c r="H21" s="105">
        <f>COUNTIFS(Eventos7[DPTO],"Ayacucho",Eventos7[ESTADO],"Restringido",Eventos7[FENOMENO],"F")</f>
        <v>4</v>
      </c>
      <c r="I21" s="105">
        <f>COUNTIFS(Eventos7[DPTO],"Ayacucho",Eventos7[ESTADO],"Interrumpido",Eventos7[FENOMENO],"H")</f>
        <v>0</v>
      </c>
      <c r="J21" s="105">
        <f>COUNTIFS(Eventos7[DPTO],"Ayacucho",Eventos7[ESTADO],"Restringido",Eventos7[FENOMENO],"H")</f>
        <v>0</v>
      </c>
      <c r="K21" s="105">
        <f t="shared" si="1"/>
        <v>4</v>
      </c>
      <c r="M21" s="103" t="s">
        <v>64</v>
      </c>
      <c r="N21" s="112">
        <f>SUMIFS(Eventos7[METRAJE],Eventos7[DPTO],"Ayacucho",Eventos7[ESTADO],"Interrumpido",Eventos7[FENOMENO],"F")</f>
        <v>0</v>
      </c>
      <c r="O21" s="112">
        <f>SUMIFS(Eventos7[METRAJE],Eventos7[DPTO],"Ayacucho",Eventos7[ESTADO],"Restringido",Eventos7[FENOMENO],"F")</f>
        <v>75</v>
      </c>
      <c r="P21" s="112">
        <f t="shared" si="0"/>
        <v>75</v>
      </c>
      <c r="Q21" s="3"/>
      <c r="R21" t="str">
        <f>TRIM(MID(TRIM(Transportes!D21),1,FIND(CHAR(10),TRIM(Transportes!D21),1)-1))</f>
        <v>Ayacucho</v>
      </c>
      <c r="S21" t="str">
        <f>TRIM(IF(Transportes!F21="TRÁNSITO INTERRUMPIDO","Interrumpido",IF(Transportes!F21="TRÁNSITO RESTRINGIDO","Restringido","Normal")))</f>
        <v>Restringido</v>
      </c>
      <c r="T21" t="str">
        <f>TRIM(IF(MID(TRIM(Transportes!H21),1,FIND("-",TRIM(Transportes!H21),1)-2)="Acción humana","H","F"))</f>
        <v>F</v>
      </c>
      <c r="U21" s="53">
        <f>Transportes!G21</f>
        <v>40</v>
      </c>
      <c r="V21" s="3"/>
      <c r="W21" s="3"/>
      <c r="AC21" s="124"/>
    </row>
    <row r="22" spans="5:29" ht="15.75" customHeight="1">
      <c r="E22" s="3"/>
      <c r="F22" s="103" t="s">
        <v>65</v>
      </c>
      <c r="G22" s="105">
        <f>COUNTIFS(Eventos7[DPTO],"Cajamarca",Eventos7[ESTADO],"Interrumpido",Eventos7[FENOMENO],"F")</f>
        <v>0</v>
      </c>
      <c r="H22" s="105">
        <f>COUNTIFS(Eventos7[DPTO],"Cajamarca",Eventos7[ESTADO],"Restringido",Eventos7[FENOMENO],"F")</f>
        <v>21</v>
      </c>
      <c r="I22" s="105">
        <f>COUNTIFS(Eventos7[DPTO],"Cajamarca",Eventos7[ESTADO],"Interrumpido",Eventos7[FENOMENO],"H")</f>
        <v>0</v>
      </c>
      <c r="J22" s="105">
        <f>COUNTIFS(Eventos7[DPTO],"Cajamarca",Eventos7[ESTADO],"Restringido",Eventos7[FENOMENO],"H")</f>
        <v>0</v>
      </c>
      <c r="K22" s="105">
        <f t="shared" si="1"/>
        <v>21</v>
      </c>
      <c r="M22" s="103" t="s">
        <v>65</v>
      </c>
      <c r="N22" s="112">
        <f>SUMIFS(Eventos7[METRAJE],Eventos7[DPTO],"Cajamarca",Eventos7[ESTADO],"Interrumpido",Eventos7[FENOMENO],"F")</f>
        <v>0</v>
      </c>
      <c r="O22" s="112">
        <f>SUMIFS(Eventos7[METRAJE],Eventos7[DPTO],"Cajamarca",Eventos7[ESTADO],"Restringido",Eventos7[FENOMENO],"F")</f>
        <v>752</v>
      </c>
      <c r="P22" s="112">
        <f t="shared" si="0"/>
        <v>752</v>
      </c>
      <c r="Q22" s="3"/>
      <c r="R22" t="str">
        <f>TRIM(MID(TRIM(Transportes!D22),1,FIND(CHAR(10),TRIM(Transportes!D22),1)-1))</f>
        <v>Áncash</v>
      </c>
      <c r="S22" t="str">
        <f>TRIM(IF(Transportes!F22="TRÁNSITO INTERRUMPIDO","Interrumpido",IF(Transportes!F22="TRÁNSITO RESTRINGIDO","Restringido","Normal")))</f>
        <v>Restringido</v>
      </c>
      <c r="T22" t="str">
        <f>TRIM(IF(MID(TRIM(Transportes!H22),1,FIND("-",TRIM(Transportes!H22),1)-2)="Acción humana","H","F"))</f>
        <v>F</v>
      </c>
      <c r="U22" s="53">
        <f>Transportes!G22</f>
        <v>40</v>
      </c>
      <c r="V22" s="3"/>
      <c r="W22" s="3"/>
      <c r="AC22" s="124"/>
    </row>
    <row r="23" spans="5:29" ht="15.75" customHeight="1">
      <c r="F23" s="103" t="s">
        <v>66</v>
      </c>
      <c r="G23" s="105">
        <f>COUNTIFS(Eventos7[DPTO],"Cusco",Eventos7[ESTADO],"Interrumpido",Eventos7[FENOMENO],"F")</f>
        <v>0</v>
      </c>
      <c r="H23" s="105">
        <f>COUNTIFS(Eventos7[DPTO],"Cusco",Eventos7[ESTADO],"Restringido",Eventos7[FENOMENO],"F")</f>
        <v>8</v>
      </c>
      <c r="I23" s="105">
        <f>COUNTIFS(Eventos7[DPTO],"Cusco",Eventos7[ESTADO],"Interrumpido",Eventos7[FENOMENO],"H")</f>
        <v>0</v>
      </c>
      <c r="J23" s="105">
        <f>COUNTIFS(Eventos7[DPTO],"Cusco",Eventos7[ESTADO],"Restringido",Eventos7[FENOMENO],"H")</f>
        <v>0</v>
      </c>
      <c r="K23" s="105">
        <f t="shared" si="1"/>
        <v>8</v>
      </c>
      <c r="M23" s="103" t="s">
        <v>66</v>
      </c>
      <c r="N23" s="112">
        <f>SUMIFS(Eventos7[METRAJE],Eventos7[DPTO],"Cusco",Eventos7[ESTADO],"Interrumpido",Eventos7[FENOMENO],"F")</f>
        <v>0</v>
      </c>
      <c r="O23" s="112">
        <f>SUMIFS(Eventos7[METRAJE],Eventos7[DPTO],"Cusco",Eventos7[ESTADO],"Restringido",Eventos7[FENOMENO],"F")</f>
        <v>620</v>
      </c>
      <c r="P23" s="112">
        <f t="shared" si="0"/>
        <v>620</v>
      </c>
      <c r="Q23" s="3"/>
      <c r="R23" t="str">
        <f>TRIM(MID(TRIM(Transportes!D23),1,FIND(CHAR(10),TRIM(Transportes!D23),1)-1))</f>
        <v>Cajamarca</v>
      </c>
      <c r="S23" t="str">
        <f>TRIM(IF(Transportes!F23="TRÁNSITO INTERRUMPIDO","Interrumpido",IF(Transportes!F23="TRÁNSITO RESTRINGIDO","Restringido","Normal")))</f>
        <v>Restringido</v>
      </c>
      <c r="T23" t="str">
        <f>TRIM(IF(MID(TRIM(Transportes!H23),1,FIND("-",TRIM(Transportes!H23),1)-2)="Acción humana","H","F"))</f>
        <v>F</v>
      </c>
      <c r="U23" s="53">
        <f>Transportes!G23</f>
        <v>10</v>
      </c>
      <c r="V23" s="3"/>
      <c r="AC23" s="124"/>
    </row>
    <row r="24" spans="5:29" ht="15.75" customHeight="1">
      <c r="F24" s="103" t="s">
        <v>67</v>
      </c>
      <c r="G24" s="105">
        <f>COUNTIFS(Eventos7[DPTO],"Huancavelica",Eventos7[ESTADO],"Interrumpido",Eventos7[FENOMENO],"F")</f>
        <v>0</v>
      </c>
      <c r="H24" s="105">
        <f>COUNTIFS(Eventos7[DPTO],"Huancavelica",Eventos7[ESTADO],"Restringido",Eventos7[FENOMENO],"F")</f>
        <v>5</v>
      </c>
      <c r="I24" s="105">
        <f>COUNTIFS(Eventos7[DPTO],"Huancavelica",Eventos7[ESTADO],"Interrumpido",Eventos7[FENOMENO],"H")</f>
        <v>0</v>
      </c>
      <c r="J24" s="105">
        <f>COUNTIFS(Eventos7[DPTO],"Huancavelica",Eventos7[ESTADO],"Restringido",Eventos7[FENOMENO],"H")</f>
        <v>0</v>
      </c>
      <c r="K24" s="105">
        <f t="shared" si="1"/>
        <v>5</v>
      </c>
      <c r="M24" s="103" t="s">
        <v>67</v>
      </c>
      <c r="N24" s="112">
        <f>SUMIFS(Eventos7[METRAJE],Eventos7[DPTO],"Huancavelica",Eventos7[ESTADO],"Interrumpido",Eventos7[FENOMENO],"F")</f>
        <v>0</v>
      </c>
      <c r="O24" s="112">
        <f>SUMIFS(Eventos7[METRAJE],Eventos7[DPTO],"Huancavelica",Eventos7[ESTADO],"Restringido",Eventos7[FENOMENO],"F")</f>
        <v>160</v>
      </c>
      <c r="P24" s="112">
        <f t="shared" si="0"/>
        <v>160</v>
      </c>
      <c r="Q24" s="3"/>
      <c r="R24" t="str">
        <f>TRIM(MID(TRIM(Transportes!D24),1,FIND(CHAR(10),TRIM(Transportes!D24),1)-1))</f>
        <v>Piura</v>
      </c>
      <c r="S24" t="str">
        <f>TRIM(IF(Transportes!F24="TRÁNSITO INTERRUMPIDO","Interrumpido",IF(Transportes!F24="TRÁNSITO RESTRINGIDO","Restringido","Normal")))</f>
        <v>Restringido</v>
      </c>
      <c r="T24" t="str">
        <f>TRIM(IF(MID(TRIM(Transportes!H24),1,FIND("-",TRIM(Transportes!H24),1)-2)="Acción humana","H","F"))</f>
        <v>F</v>
      </c>
      <c r="U24" s="53">
        <f>Transportes!G24</f>
        <v>20</v>
      </c>
      <c r="V24" s="3"/>
      <c r="AC24" s="124"/>
    </row>
    <row r="25" spans="5:29" ht="15.75" customHeight="1">
      <c r="F25" s="103" t="s">
        <v>68</v>
      </c>
      <c r="G25" s="105">
        <f>COUNTIFS(Eventos7[DPTO],"Huánuco",Eventos7[ESTADO],"Interrumpido",Eventos7[FENOMENO],"F")</f>
        <v>0</v>
      </c>
      <c r="H25" s="105">
        <f>COUNTIFS(Eventos7[DPTO],"Huánuco",Eventos7[ESTADO],"Restringido",Eventos7[FENOMENO],"F")</f>
        <v>4</v>
      </c>
      <c r="I25" s="105">
        <f>COUNTIFS(Eventos7[DPTO],"Huánuco",Eventos7[ESTADO],"Interrumpido",Eventos7[FENOMENO],"H")</f>
        <v>0</v>
      </c>
      <c r="J25" s="105">
        <f>COUNTIFS(Eventos7[DPTO],"Huánuco",Eventos7[ESTADO],"Restringido",Eventos7[FENOMENO],"H")</f>
        <v>0</v>
      </c>
      <c r="K25" s="105">
        <f t="shared" si="1"/>
        <v>4</v>
      </c>
      <c r="M25" s="103" t="s">
        <v>68</v>
      </c>
      <c r="N25" s="112">
        <f>SUMIFS(Eventos7[METRAJE],Eventos7[DPTO],"Huánuco",Eventos7[ESTADO],"Interrumpido",Eventos7[FENOMENO],"F")</f>
        <v>0</v>
      </c>
      <c r="O25" s="112">
        <f>SUMIFS(Eventos7[METRAJE],Eventos7[DPTO],"Huánuco",Eventos7[ESTADO],"Restringido",Eventos7[FENOMENO],"F")</f>
        <v>370</v>
      </c>
      <c r="P25" s="112">
        <f t="shared" si="0"/>
        <v>370</v>
      </c>
      <c r="Q25" s="3"/>
      <c r="R25" t="str">
        <f>TRIM(MID(TRIM(Transportes!D25),1,FIND(CHAR(10),TRIM(Transportes!D25),1)-1))</f>
        <v>Pasco</v>
      </c>
      <c r="S25" t="str">
        <f>TRIM(IF(Transportes!F25="TRÁNSITO INTERRUMPIDO","Interrumpido",IF(Transportes!F25="TRÁNSITO RESTRINGIDO","Restringido","Normal")))</f>
        <v>Restringido</v>
      </c>
      <c r="T25" t="str">
        <f>TRIM(IF(MID(TRIM(Transportes!H25),1,FIND("-",TRIM(Transportes!H25),1)-2)="Acción humana","H","F"))</f>
        <v>F</v>
      </c>
      <c r="U25" s="53">
        <f>Transportes!G25</f>
        <v>50</v>
      </c>
      <c r="V25" s="3"/>
      <c r="AC25" s="124"/>
    </row>
    <row r="26" spans="5:29" ht="15.75" customHeight="1">
      <c r="F26" s="103" t="s">
        <v>41</v>
      </c>
      <c r="G26" s="105">
        <f>COUNTIFS(Eventos7[DPTO],"Ica",Eventos7[ESTADO],"Interrumpido",Eventos7[FENOMENO],"F")</f>
        <v>0</v>
      </c>
      <c r="H26" s="105">
        <f>COUNTIFS(Eventos7[DPTO],"Ica",Eventos7[ESTADO],"Restringido",Eventos7[FENOMENO],"F")</f>
        <v>3</v>
      </c>
      <c r="I26" s="105">
        <f>COUNTIFS(Eventos7[DPTO],"Ica",Eventos7[ESTADO],"Interrumpido",Eventos7[FENOMENO],"H")</f>
        <v>0</v>
      </c>
      <c r="J26" s="105">
        <f>COUNTIFS(Eventos7[DPTO],"Ica",Eventos7[ESTADO],"Restringido",Eventos7[FENOMENO],"H")</f>
        <v>0</v>
      </c>
      <c r="K26" s="105">
        <f t="shared" si="1"/>
        <v>3</v>
      </c>
      <c r="M26" s="103" t="s">
        <v>41</v>
      </c>
      <c r="N26" s="112">
        <f>SUMIFS(Eventos7[METRAJE],Eventos7[DPTO],"Ica",Eventos7[ESTADO],"Interrumpido",Eventos7[FENOMENO],"F")</f>
        <v>0</v>
      </c>
      <c r="O26" s="112">
        <f>SUMIFS(Eventos7[METRAJE],Eventos7[DPTO],"Ica",Eventos7[ESTADO],"Restringido",Eventos7[FENOMENO],"F")</f>
        <v>450</v>
      </c>
      <c r="P26" s="112">
        <f t="shared" si="0"/>
        <v>450</v>
      </c>
      <c r="Q26" s="3"/>
      <c r="R26" t="str">
        <f>TRIM(MID(TRIM(Transportes!D26),1,FIND(CHAR(10),TRIM(Transportes!D26),1)-1))</f>
        <v>Puno</v>
      </c>
      <c r="S26" t="str">
        <f>TRIM(IF(Transportes!F26="TRÁNSITO INTERRUMPIDO","Interrumpido",IF(Transportes!F26="TRÁNSITO RESTRINGIDO","Restringido","Normal")))</f>
        <v>Restringido</v>
      </c>
      <c r="T26" t="str">
        <f>TRIM(IF(MID(TRIM(Transportes!H26),1,FIND("-",TRIM(Transportes!H26),1)-2)="Acción humana","H","F"))</f>
        <v>F</v>
      </c>
      <c r="U26" s="53">
        <f>Transportes!G26</f>
        <v>90</v>
      </c>
      <c r="V26" s="3"/>
      <c r="AC26" s="124"/>
    </row>
    <row r="27" spans="5:29" ht="15.75" customHeight="1">
      <c r="F27" s="103" t="s">
        <v>69</v>
      </c>
      <c r="G27" s="105">
        <f>COUNTIFS(Eventos7[DPTO],"Junín",Eventos7[ESTADO],"Interrumpido",Eventos7[FENOMENO],"F")</f>
        <v>0</v>
      </c>
      <c r="H27" s="105">
        <f>COUNTIFS(Eventos7[DPTO],"Junín",Eventos7[ESTADO],"Restringido",Eventos7[FENOMENO],"F")</f>
        <v>7</v>
      </c>
      <c r="I27" s="105">
        <f>COUNTIFS(Eventos7[DPTO],"Junín",Eventos7[ESTADO],"Interrumpido",Eventos7[FENOMENO],"H")</f>
        <v>0</v>
      </c>
      <c r="J27" s="105">
        <f>COUNTIFS(Eventos7[DPTO],"Junín",Eventos7[ESTADO],"Restringido",Eventos7[FENOMENO],"H")</f>
        <v>2</v>
      </c>
      <c r="K27" s="105">
        <f>SUM(G27:J27)</f>
        <v>9</v>
      </c>
      <c r="M27" s="103" t="s">
        <v>69</v>
      </c>
      <c r="N27" s="112">
        <f>SUMIFS(Eventos7[METRAJE],Eventos7[DPTO],"Junín",Eventos7[ESTADO],"Interrumpido",Eventos7[FENOMENO],"F")</f>
        <v>0</v>
      </c>
      <c r="O27" s="112">
        <f>SUMIFS(Eventos7[METRAJE],Eventos7[DPTO],"Junín",Eventos7[ESTADO],"Restringido",Eventos7[FENOMENO],"F")</f>
        <v>355</v>
      </c>
      <c r="P27" s="112">
        <f t="shared" si="0"/>
        <v>355</v>
      </c>
      <c r="Q27" s="3"/>
      <c r="R27" t="str">
        <f>TRIM(MID(TRIM(Transportes!D27),1,FIND(CHAR(10),TRIM(Transportes!D27),1)-1))</f>
        <v>Piura</v>
      </c>
      <c r="S27" t="str">
        <f>TRIM(IF(Transportes!F27="TRÁNSITO INTERRUMPIDO","Interrumpido",IF(Transportes!F27="TRÁNSITO RESTRINGIDO","Restringido","Normal")))</f>
        <v>Restringido</v>
      </c>
      <c r="T27" t="str">
        <f>TRIM(IF(MID(TRIM(Transportes!H27),1,FIND("-",TRIM(Transportes!H27),1)-2)="Acción humana","H","F"))</f>
        <v>F</v>
      </c>
      <c r="U27" s="53">
        <f>Transportes!G27</f>
        <v>10</v>
      </c>
      <c r="V27" s="3"/>
      <c r="AC27" s="124"/>
    </row>
    <row r="28" spans="5:29" ht="15.75" customHeight="1">
      <c r="F28" s="103" t="s">
        <v>43</v>
      </c>
      <c r="G28" s="105">
        <f>COUNTIFS(Eventos7[DPTO],"La Libertad",Eventos7[ESTADO],"Interrumpido",Eventos7[FENOMENO],"F")</f>
        <v>2</v>
      </c>
      <c r="H28" s="105">
        <f>COUNTIFS(Eventos7[DPTO],"La Libertad",Eventos7[ESTADO],"Restringido",Eventos7[FENOMENO],"F")</f>
        <v>8</v>
      </c>
      <c r="I28" s="105">
        <f>COUNTIFS(Eventos7[DPTO],"La Libertad",Eventos7[ESTADO],"Interrumpido",Eventos7[FENOMENO],"H")</f>
        <v>0</v>
      </c>
      <c r="J28" s="105">
        <f>COUNTIFS(Eventos7[DPTO],"La Libertad",Eventos7[ESTADO],"Restringido",Eventos7[FENOMENO],"H")</f>
        <v>1</v>
      </c>
      <c r="K28" s="105">
        <f t="shared" si="1"/>
        <v>11</v>
      </c>
      <c r="M28" s="103" t="s">
        <v>43</v>
      </c>
      <c r="N28" s="112">
        <f>SUMIFS(Eventos7[METRAJE],Eventos7[DPTO],"La Libertad",Eventos7[ESTADO],"Interrumpido",Eventos7[FENOMENO],"F")</f>
        <v>290</v>
      </c>
      <c r="O28" s="112">
        <f>SUMIFS(Eventos7[METRAJE],Eventos7[DPTO],"La Libertad",Eventos7[ESTADO],"Restringido",Eventos7[FENOMENO],"F")</f>
        <v>1272</v>
      </c>
      <c r="P28" s="112">
        <f t="shared" si="0"/>
        <v>1562</v>
      </c>
      <c r="Q28" s="3"/>
      <c r="R28" t="str">
        <f>TRIM(MID(TRIM(Transportes!D28),1,FIND(CHAR(10),TRIM(Transportes!D28),1)-1))</f>
        <v>Cajamarca</v>
      </c>
      <c r="S28" t="str">
        <f>TRIM(IF(Transportes!F28="TRÁNSITO INTERRUMPIDO","Interrumpido",IF(Transportes!F28="TRÁNSITO RESTRINGIDO","Restringido","Normal")))</f>
        <v>Restringido</v>
      </c>
      <c r="T28" t="str">
        <f>TRIM(IF(MID(TRIM(Transportes!H28),1,FIND("-",TRIM(Transportes!H28),1)-2)="Acción humana","H","F"))</f>
        <v>F</v>
      </c>
      <c r="U28" s="53">
        <f>Transportes!G28</f>
        <v>10</v>
      </c>
      <c r="V28" s="3"/>
      <c r="AC28" s="124"/>
    </row>
    <row r="29" spans="5:29" ht="15.75" customHeight="1">
      <c r="F29" s="103" t="s">
        <v>70</v>
      </c>
      <c r="G29" s="105">
        <f>COUNTIFS(Eventos7[DPTO],"Lambayeque",Eventos7[ESTADO],"Interrumpido",Eventos7[FENOMENO],"F")</f>
        <v>1</v>
      </c>
      <c r="H29" s="105">
        <f>COUNTIFS(Eventos7[DPTO],"Lambayeque",Eventos7[ESTADO],"Restringido",Eventos7[FENOMENO],"F")</f>
        <v>1</v>
      </c>
      <c r="I29" s="105">
        <f>COUNTIFS(Eventos7[DPTO],"Lambayeque",Eventos7[ESTADO],"Interrumpido",Eventos7[FENOMENO],"H")</f>
        <v>0</v>
      </c>
      <c r="J29" s="105">
        <f>COUNTIFS(Eventos7[DPTO],"Lambayeque",Eventos7[ESTADO],"Restringido",Eventos7[FENOMENO],"H")</f>
        <v>0</v>
      </c>
      <c r="K29" s="105">
        <f t="shared" si="1"/>
        <v>2</v>
      </c>
      <c r="M29" s="103" t="s">
        <v>70</v>
      </c>
      <c r="N29" s="112">
        <f>SUMIFS(Eventos7[METRAJE],Eventos7[DPTO],"Lambayeque",Eventos7[ESTADO],"Interrumpido",Eventos7[FENOMENO],"F")</f>
        <v>1</v>
      </c>
      <c r="O29" s="112">
        <f>SUMIFS(Eventos7[METRAJE],Eventos7[DPTO],"Lambayeque",Eventos7[ESTADO],"Restringido",Eventos7[FENOMENO],"F")</f>
        <v>20</v>
      </c>
      <c r="P29" s="112">
        <f t="shared" si="0"/>
        <v>21</v>
      </c>
      <c r="Q29" s="3"/>
      <c r="R29" t="str">
        <f>TRIM(MID(TRIM(Transportes!D29),1,FIND(CHAR(10),TRIM(Transportes!D29),1)-1))</f>
        <v>Tacna</v>
      </c>
      <c r="S29" t="str">
        <f>TRIM(IF(Transportes!F29="TRÁNSITO INTERRUMPIDO","Interrumpido",IF(Transportes!F29="TRÁNSITO RESTRINGIDO","Restringido","Normal")))</f>
        <v>Restringido</v>
      </c>
      <c r="T29" t="str">
        <f>TRIM(IF(MID(TRIM(Transportes!H29),1,FIND("-",TRIM(Transportes!H29),1)-2)="Acción humana","H","F"))</f>
        <v>F</v>
      </c>
      <c r="U29" s="53">
        <f>Transportes!G29</f>
        <v>20</v>
      </c>
      <c r="V29" s="3"/>
      <c r="AC29" s="124"/>
    </row>
    <row r="30" spans="5:29" ht="15.75" customHeight="1">
      <c r="F30" s="103" t="s">
        <v>71</v>
      </c>
      <c r="G30" s="105">
        <f>COUNTIFS(Eventos7[DPTO],"Lima",Eventos7[ESTADO],"Interrumpido",Eventos7[FENOMENO],"F")</f>
        <v>0</v>
      </c>
      <c r="H30" s="105">
        <f>COUNTIFS(Eventos7[DPTO],"Lima",Eventos7[ESTADO],"Restringido",Eventos7[FENOMENO],"F")</f>
        <v>3</v>
      </c>
      <c r="I30" s="105">
        <f>COUNTIFS(Eventos7[DPTO],"Lima",Eventos7[ESTADO],"Interrumpido",Eventos7[FENOMENO],"H")</f>
        <v>0</v>
      </c>
      <c r="J30" s="105">
        <f>COUNTIFS(Eventos7[DPTO],"Lima",Eventos7[ESTADO],"Restringido",Eventos7[FENOMENO],"H")</f>
        <v>0</v>
      </c>
      <c r="K30" s="105">
        <f t="shared" si="1"/>
        <v>3</v>
      </c>
      <c r="M30" s="103" t="s">
        <v>71</v>
      </c>
      <c r="N30" s="112">
        <f>SUMIFS(Eventos7[METRAJE],Eventos7[DPTO],"Lima",Eventos7[ESTADO],"Interrumpido",Eventos7[FENOMENO],"F")</f>
        <v>0</v>
      </c>
      <c r="O30" s="112">
        <f>SUMIFS(Eventos7[METRAJE],Eventos7[DPTO],"Lima",Eventos7[ESTADO],"Restringido",Eventos7[FENOMENO],"F")</f>
        <v>145</v>
      </c>
      <c r="P30" s="112">
        <f t="shared" si="0"/>
        <v>145</v>
      </c>
      <c r="Q30" s="3"/>
      <c r="R30" t="str">
        <f>TRIM(MID(TRIM(Transportes!D30),1,FIND(CHAR(10),TRIM(Transportes!D30),1)-1))</f>
        <v>Cusco</v>
      </c>
      <c r="S30" t="str">
        <f>TRIM(IF(Transportes!F30="TRÁNSITO INTERRUMPIDO","Interrumpido",IF(Transportes!F30="TRÁNSITO RESTRINGIDO","Restringido","Normal")))</f>
        <v>Restringido</v>
      </c>
      <c r="T30" t="str">
        <f>TRIM(IF(MID(TRIM(Transportes!H30),1,FIND("-",TRIM(Transportes!H30),1)-2)="Acción humana","H","F"))</f>
        <v>F</v>
      </c>
      <c r="U30" s="53">
        <f>Transportes!G30</f>
        <v>50</v>
      </c>
      <c r="V30" s="3"/>
      <c r="AC30" s="124"/>
    </row>
    <row r="31" spans="5:29" ht="15.75" customHeight="1">
      <c r="F31" s="103" t="s">
        <v>72</v>
      </c>
      <c r="G31" s="105">
        <f>COUNTIFS(Eventos7[DPTO],"Loreto",Eventos7[ESTADO],"Interrumpido",Eventos7[FENOMENO],"F")</f>
        <v>0</v>
      </c>
      <c r="H31" s="105">
        <f>COUNTIFS(Eventos7[DPTO],"Loreto",Eventos7[ESTADO],"Restringido",Eventos7[FENOMENO],"F")</f>
        <v>0</v>
      </c>
      <c r="I31" s="105">
        <f>COUNTIFS(Eventos7[DPTO],"Loreto",Eventos7[ESTADO],"Interrumpido",Eventos7[FENOMENO],"H")</f>
        <v>0</v>
      </c>
      <c r="J31" s="105">
        <f>COUNTIFS(Eventos7[DPTO],"Loreto",Eventos7[ESTADO],"Restringido",Eventos7[FENOMENO],"H")</f>
        <v>0</v>
      </c>
      <c r="K31" s="105">
        <f t="shared" si="1"/>
        <v>0</v>
      </c>
      <c r="M31" s="103" t="s">
        <v>72</v>
      </c>
      <c r="N31" s="112">
        <f>SUMIFS(Eventos7[METRAJE],Eventos7[DPTO],"Loreto",Eventos7[ESTADO],"Interrumpido",Eventos7[FENOMENO],"F")</f>
        <v>0</v>
      </c>
      <c r="O31" s="112">
        <f>SUMIFS(Eventos7[METRAJE],Eventos7[DPTO],"Loreto",Eventos7[ESTADO],"Restringido",Eventos7[FENOMENO],"F")</f>
        <v>0</v>
      </c>
      <c r="P31" s="112">
        <f t="shared" si="0"/>
        <v>0</v>
      </c>
      <c r="Q31" s="3"/>
      <c r="R31" t="str">
        <f>TRIM(MID(TRIM(Transportes!D31),1,FIND(CHAR(10),TRIM(Transportes!D31),1)-1))</f>
        <v>Lima</v>
      </c>
      <c r="S31" t="str">
        <f>TRIM(IF(Transportes!F31="TRÁNSITO INTERRUMPIDO","Interrumpido",IF(Transportes!F31="TRÁNSITO RESTRINGIDO","Restringido","Normal")))</f>
        <v>Restringido</v>
      </c>
      <c r="T31" t="str">
        <f>TRIM(IF(MID(TRIM(Transportes!H31),1,FIND("-",TRIM(Transportes!H31),1)-2)="Acción humana","H","F"))</f>
        <v>F</v>
      </c>
      <c r="U31" s="53">
        <f>Transportes!G31</f>
        <v>25</v>
      </c>
      <c r="V31" s="3"/>
      <c r="AC31" s="124"/>
    </row>
    <row r="32" spans="5:29" ht="15.75" customHeight="1">
      <c r="F32" s="103" t="s">
        <v>73</v>
      </c>
      <c r="G32" s="105">
        <f>COUNTIFS(Eventos7[DPTO],"Madre de Dios",Eventos7[ESTADO],"Interrumpido",Eventos7[FENOMENO],"F")</f>
        <v>0</v>
      </c>
      <c r="H32" s="105">
        <f>COUNTIFS(Eventos7[DPTO],"Madre de Dios",Eventos7[ESTADO],"Restringido",Eventos7[FENOMENO],"F")</f>
        <v>0</v>
      </c>
      <c r="I32" s="105">
        <f>COUNTIFS(Eventos7[DPTO],"Madre de Dios",Eventos7[ESTADO],"Interrumpido",Eventos7[FENOMENO],"H")</f>
        <v>0</v>
      </c>
      <c r="J32" s="105">
        <f>COUNTIFS(Eventos7[DPTO],"Madre de Dios",Eventos7[ESTADO],"Restringido",Eventos7[FENOMENO],"H")</f>
        <v>0</v>
      </c>
      <c r="K32" s="105">
        <f t="shared" si="1"/>
        <v>0</v>
      </c>
      <c r="M32" s="103" t="s">
        <v>73</v>
      </c>
      <c r="N32" s="112">
        <f>SUMIFS(Eventos7[METRAJE],Eventos7[DPTO],"Madre de Dios",Eventos7[ESTADO],"Interrumpido",Eventos7[FENOMENO],"F")</f>
        <v>0</v>
      </c>
      <c r="O32" s="112">
        <f>SUMIFS(Eventos7[METRAJE],Eventos7[DPTO],"Madre de Dios",Eventos7[ESTADO],"Restringido",Eventos7[FENOMENO],"F")</f>
        <v>0</v>
      </c>
      <c r="P32" s="112">
        <f t="shared" si="0"/>
        <v>0</v>
      </c>
      <c r="Q32" s="3"/>
      <c r="R32" t="str">
        <f>TRIM(MID(TRIM(Transportes!D32),1,FIND(CHAR(10),TRIM(Transportes!D32),1)-1))</f>
        <v>Huánuco</v>
      </c>
      <c r="S32" t="str">
        <f>TRIM(IF(Transportes!F32="TRÁNSITO INTERRUMPIDO","Interrumpido",IF(Transportes!F32="TRÁNSITO RESTRINGIDO","Restringido","Normal")))</f>
        <v>Restringido</v>
      </c>
      <c r="T32" t="str">
        <f>TRIM(IF(MID(TRIM(Transportes!H32),1,FIND("-",TRIM(Transportes!H32),1)-2)="Acción humana","H","F"))</f>
        <v>F</v>
      </c>
      <c r="U32" s="53">
        <f>Transportes!G32</f>
        <v>120</v>
      </c>
      <c r="V32" s="3"/>
      <c r="AC32" s="124"/>
    </row>
    <row r="33" spans="4:29" ht="15.75" customHeight="1">
      <c r="F33" s="103" t="s">
        <v>44</v>
      </c>
      <c r="G33" s="105">
        <f>COUNTIFS(Eventos7[DPTO],"Moquegua",Eventos7[ESTADO],"Interrumpido",Eventos7[FENOMENO],"F")</f>
        <v>0</v>
      </c>
      <c r="H33" s="105">
        <f>COUNTIFS(Eventos7[DPTO],"Moquegua",Eventos7[ESTADO],"Restringido",Eventos7[FENOMENO],"F")</f>
        <v>4</v>
      </c>
      <c r="I33" s="105">
        <f>COUNTIFS(Eventos7[DPTO],"Moquegua",Eventos7[ESTADO],"Interrumpido",Eventos7[FENOMENO],"H")</f>
        <v>0</v>
      </c>
      <c r="J33" s="105">
        <f>COUNTIFS(Eventos7[DPTO],"Moquegua",Eventos7[ESTADO],"Restringido",Eventos7[FENOMENO],"H")</f>
        <v>0</v>
      </c>
      <c r="K33" s="105">
        <f t="shared" si="1"/>
        <v>4</v>
      </c>
      <c r="M33" s="103" t="s">
        <v>44</v>
      </c>
      <c r="N33" s="112">
        <f>SUMIFS(Eventos7[METRAJE],Eventos7[DPTO],"Moquegua",Eventos7[ESTADO],"Interrumpido",Eventos7[FENOMENO],"F")</f>
        <v>0</v>
      </c>
      <c r="O33" s="112">
        <f>SUMIFS(Eventos7[METRAJE],Eventos7[DPTO],"Moquegua",Eventos7[ESTADO],"Restringido",Eventos7[FENOMENO],"F")</f>
        <v>178</v>
      </c>
      <c r="P33" s="112">
        <f t="shared" si="0"/>
        <v>178</v>
      </c>
      <c r="Q33" s="3"/>
      <c r="R33" t="str">
        <f>TRIM(MID(TRIM(Transportes!D33),1,FIND(CHAR(10),TRIM(Transportes!D33),1)-1))</f>
        <v>Amazonas</v>
      </c>
      <c r="S33" t="str">
        <f>TRIM(IF(Transportes!F33="TRÁNSITO INTERRUMPIDO","Interrumpido",IF(Transportes!F33="TRÁNSITO RESTRINGIDO","Restringido","Normal")))</f>
        <v>Restringido</v>
      </c>
      <c r="T33" t="str">
        <f>TRIM(IF(MID(TRIM(Transportes!H33),1,FIND("-",TRIM(Transportes!H33),1)-2)="Acción humana","H","F"))</f>
        <v>F</v>
      </c>
      <c r="U33" s="53">
        <f>Transportes!G33</f>
        <v>10</v>
      </c>
      <c r="V33" s="3"/>
      <c r="AC33" s="124"/>
    </row>
    <row r="34" spans="4:29" ht="15.75" customHeight="1">
      <c r="F34" s="103" t="s">
        <v>74</v>
      </c>
      <c r="G34" s="105">
        <f>COUNTIFS(Eventos7[DPTO],"Pasco",Eventos7[ESTADO],"Interrumpido",Eventos7[FENOMENO],"F")</f>
        <v>0</v>
      </c>
      <c r="H34" s="105">
        <f>COUNTIFS(Eventos7[DPTO],"Pasco",Eventos7[ESTADO],"Restringido",Eventos7[FENOMENO],"F")</f>
        <v>5</v>
      </c>
      <c r="I34" s="105">
        <f>COUNTIFS(Eventos7[DPTO],"Pasco",Eventos7[ESTADO],"Interrumpido",Eventos7[FENOMENO],"H")</f>
        <v>0</v>
      </c>
      <c r="J34" s="105">
        <f>COUNTIFS(Eventos7[DPTO],"Pasco",Eventos7[ESTADO],"Restringido",Eventos7[FENOMENO],"H")</f>
        <v>0</v>
      </c>
      <c r="K34" s="105">
        <f t="shared" si="1"/>
        <v>5</v>
      </c>
      <c r="M34" s="103" t="s">
        <v>74</v>
      </c>
      <c r="N34" s="112">
        <f>SUMIFS(Eventos7[METRAJE],Eventos7[DPTO],"Pasco",Eventos7[ESTADO],"Interrumpido",Eventos7[FENOMENO],"F")</f>
        <v>0</v>
      </c>
      <c r="O34" s="112">
        <f>SUMIFS(Eventos7[METRAJE],Eventos7[DPTO],"Pasco",Eventos7[ESTADO],"Restringido",Eventos7[FENOMENO],"F")</f>
        <v>240</v>
      </c>
      <c r="P34" s="112">
        <f t="shared" si="0"/>
        <v>240</v>
      </c>
      <c r="Q34" s="3"/>
      <c r="R34" t="str">
        <f>TRIM(MID(TRIM(Transportes!D34),1,FIND(CHAR(10),TRIM(Transportes!D34),1)-1))</f>
        <v>Cusco</v>
      </c>
      <c r="S34" t="str">
        <f>TRIM(IF(Transportes!F34="TRÁNSITO INTERRUMPIDO","Interrumpido",IF(Transportes!F34="TRÁNSITO RESTRINGIDO","Restringido","Normal")))</f>
        <v>Restringido</v>
      </c>
      <c r="T34" t="str">
        <f>TRIM(IF(MID(TRIM(Transportes!H34),1,FIND("-",TRIM(Transportes!H34),1)-2)="Acción humana","H","F"))</f>
        <v>F</v>
      </c>
      <c r="U34" s="53">
        <f>Transportes!G34</f>
        <v>20</v>
      </c>
      <c r="V34" s="3"/>
      <c r="AC34" s="124"/>
    </row>
    <row r="35" spans="4:29" ht="15.75" customHeight="1">
      <c r="F35" s="103" t="s">
        <v>40</v>
      </c>
      <c r="G35" s="105">
        <f>COUNTIFS(Eventos7[DPTO],"Piura",Eventos7[ESTADO],"Interrumpido",Eventos7[FENOMENO],"F")</f>
        <v>0</v>
      </c>
      <c r="H35" s="105">
        <f>COUNTIFS(Eventos7[DPTO],"Piura",Eventos7[ESTADO],"Restringido",Eventos7[FENOMENO],"F")</f>
        <v>19</v>
      </c>
      <c r="I35" s="105">
        <f>COUNTIFS(Eventos7[DPTO],"Piura",Eventos7[ESTADO],"Interrumpido",Eventos7[FENOMENO],"H")</f>
        <v>0</v>
      </c>
      <c r="J35" s="105">
        <f>COUNTIFS(Eventos7[DPTO],"Piura",Eventos7[ESTADO],"Restringido",Eventos7[FENOMENO],"H")</f>
        <v>0</v>
      </c>
      <c r="K35" s="105">
        <f t="shared" si="1"/>
        <v>19</v>
      </c>
      <c r="M35" s="103" t="s">
        <v>40</v>
      </c>
      <c r="N35" s="112">
        <f>SUMIFS(Eventos7[METRAJE],Eventos7[DPTO],"Piura",Eventos7[ESTADO],"Interrumpido",Eventos7[FENOMENO],"F")</f>
        <v>0</v>
      </c>
      <c r="O35" s="112">
        <f>SUMIFS(Eventos7[METRAJE],Eventos7[DPTO],"Piura",Eventos7[ESTADO],"Restringido",Eventos7[FENOMENO],"F")</f>
        <v>1254</v>
      </c>
      <c r="P35" s="112">
        <f t="shared" si="0"/>
        <v>1254</v>
      </c>
      <c r="Q35" s="3"/>
      <c r="R35" t="str">
        <f>TRIM(MID(TRIM(Transportes!D35),1,FIND(CHAR(10),TRIM(Transportes!D35),1)-1))</f>
        <v>Pasco</v>
      </c>
      <c r="S35" t="str">
        <f>TRIM(IF(Transportes!F35="TRÁNSITO INTERRUMPIDO","Interrumpido",IF(Transportes!F35="TRÁNSITO RESTRINGIDO","Restringido","Normal")))</f>
        <v>Restringido</v>
      </c>
      <c r="T35" t="str">
        <f>TRIM(IF(MID(TRIM(Transportes!H35),1,FIND("-",TRIM(Transportes!H35),1)-2)="Acción humana","H","F"))</f>
        <v>F</v>
      </c>
      <c r="U35" s="53">
        <f>Transportes!G35</f>
        <v>20</v>
      </c>
      <c r="V35" s="3"/>
      <c r="AC35" s="124"/>
    </row>
    <row r="36" spans="4:29" ht="15.75" customHeight="1">
      <c r="F36" s="155" t="s">
        <v>75</v>
      </c>
      <c r="G36" s="105">
        <f>COUNTIFS(Eventos7[DPTO],"Puno",Eventos7[ESTADO],"Interrumpido",Eventos7[FENOMENO],"F")</f>
        <v>0</v>
      </c>
      <c r="H36" s="105">
        <f>COUNTIFS(Eventos7[DPTO],"Puno",Eventos7[ESTADO],"Restringido",Eventos7[FENOMENO],"F")</f>
        <v>3</v>
      </c>
      <c r="I36" s="105">
        <f>COUNTIFS(Eventos7[DPTO],"Puno",Eventos7[ESTADO],"Interrumpido",Eventos7[FENOMENO],"H")</f>
        <v>0</v>
      </c>
      <c r="J36" s="105">
        <f>COUNTIFS(Eventos7[DPTO],"Puno",Eventos7[ESTADO],"Restringido",Eventos7[FENOMENO],"H")</f>
        <v>1</v>
      </c>
      <c r="K36" s="105">
        <f t="shared" si="1"/>
        <v>4</v>
      </c>
      <c r="M36" s="103" t="s">
        <v>75</v>
      </c>
      <c r="N36" s="112">
        <f>SUMIFS(Eventos7[METRAJE],Eventos7[DPTO],"Puno",Eventos7[ESTADO],"Interrumpido",Eventos7[FENOMENO],"F")</f>
        <v>0</v>
      </c>
      <c r="O36" s="112">
        <f>SUMIFS(Eventos7[METRAJE],Eventos7[DPTO],"Puno",Eventos7[ESTADO],"Restringido",Eventos7[FENOMENO],"F")</f>
        <v>220</v>
      </c>
      <c r="P36" s="112">
        <f t="shared" si="0"/>
        <v>220</v>
      </c>
      <c r="Q36" s="3"/>
      <c r="R36" t="str">
        <f>TRIM(MID(TRIM(Transportes!D36),1,FIND(CHAR(10),TRIM(Transportes!D36),1)-1))</f>
        <v>Piura</v>
      </c>
      <c r="S36" t="str">
        <f>TRIM(IF(Transportes!F36="TRÁNSITO INTERRUMPIDO","Interrumpido",IF(Transportes!F36="TRÁNSITO RESTRINGIDO","Restringido","Normal")))</f>
        <v>Restringido</v>
      </c>
      <c r="T36" t="str">
        <f>TRIM(IF(MID(TRIM(Transportes!H36),1,FIND("-",TRIM(Transportes!H36),1)-2)="Acción humana","H","F"))</f>
        <v>F</v>
      </c>
      <c r="U36" s="53">
        <f>Transportes!G36</f>
        <v>30</v>
      </c>
      <c r="V36" s="3"/>
    </row>
    <row r="37" spans="4:29" ht="15.75" customHeight="1">
      <c r="F37" s="103" t="s">
        <v>76</v>
      </c>
      <c r="G37" s="105">
        <f>COUNTIFS(Eventos7[DPTO],"San Martín",Eventos7[ESTADO],"Interrumpido",Eventos7[FENOMENO],"F")</f>
        <v>0</v>
      </c>
      <c r="H37" s="105">
        <f>COUNTIFS(Eventos7[DPTO],"San Martín",Eventos7[ESTADO],"Restringido",Eventos7[FENOMENO],"F")</f>
        <v>5</v>
      </c>
      <c r="I37" s="105">
        <f>COUNTIFS(Eventos7[DPTO],"San Martín",Eventos7[ESTADO],"Interrumpido",Eventos7[FENOMENO],"H")</f>
        <v>0</v>
      </c>
      <c r="J37" s="105">
        <f>COUNTIFS(Eventos7[DPTO],"San Martín",Eventos7[ESTADO],"Restringido",Eventos7[FENOMENO],"H")</f>
        <v>2</v>
      </c>
      <c r="K37" s="105">
        <f t="shared" si="1"/>
        <v>7</v>
      </c>
      <c r="M37" s="103" t="s">
        <v>76</v>
      </c>
      <c r="N37" s="112">
        <f>SUMIFS(Eventos7[METRAJE],Eventos7[DPTO],"San Martín",Eventos7[ESTADO],"Interrumpido",Eventos7[FENOMENO],"F")</f>
        <v>0</v>
      </c>
      <c r="O37" s="112">
        <f>SUMIFS(Eventos7[METRAJE],Eventos7[DPTO],"San Martín",Eventos7[ESTADO],"Restringido",Eventos7[FENOMENO],"F")</f>
        <v>1200</v>
      </c>
      <c r="P37" s="112">
        <f t="shared" si="0"/>
        <v>1200</v>
      </c>
      <c r="Q37" s="3"/>
      <c r="R37" t="str">
        <f>TRIM(MID(TRIM(Transportes!D37),1,FIND(CHAR(10),TRIM(Transportes!D37),1)-1))</f>
        <v>Ica</v>
      </c>
      <c r="S37" t="str">
        <f>TRIM(IF(Transportes!F37="TRÁNSITO INTERRUMPIDO","Interrumpido",IF(Transportes!F37="TRÁNSITO RESTRINGIDO","Restringido","Normal")))</f>
        <v>Restringido</v>
      </c>
      <c r="T37" t="str">
        <f>TRIM(IF(MID(TRIM(Transportes!H37),1,FIND("-",TRIM(Transportes!H37),1)-2)="Acción humana","H","F"))</f>
        <v>F</v>
      </c>
      <c r="U37" s="53">
        <f>Transportes!G37</f>
        <v>15</v>
      </c>
      <c r="V37" s="3"/>
    </row>
    <row r="38" spans="4:29" ht="15.75" customHeight="1">
      <c r="F38" s="103" t="s">
        <v>77</v>
      </c>
      <c r="G38" s="105">
        <f>COUNTIFS(Eventos7[DPTO],"Tacna",Eventos7[ESTADO],"Interrumpido",Eventos7[FENOMENO],"F")</f>
        <v>0</v>
      </c>
      <c r="H38" s="105">
        <f>COUNTIFS(Eventos7[DPTO],"Tacna",Eventos7[ESTADO],"Restringido",Eventos7[FENOMENO],"F")</f>
        <v>3</v>
      </c>
      <c r="I38" s="105">
        <f>COUNTIFS(Eventos7[DPTO],"Tacna",Eventos7[ESTADO],"Interrumpido",Eventos7[FENOMENO],"H")</f>
        <v>0</v>
      </c>
      <c r="J38" s="105">
        <f>COUNTIFS(Eventos7[DPTO],"Tacna",Eventos7[ESTADO],"Restringido",Eventos7[FENOMENO],"H")</f>
        <v>0</v>
      </c>
      <c r="K38" s="105">
        <f t="shared" si="1"/>
        <v>3</v>
      </c>
      <c r="M38" s="103" t="s">
        <v>77</v>
      </c>
      <c r="N38" s="112">
        <f>SUMIFS(Eventos7[METRAJE],Eventos7[DPTO],"Tacna",Eventos7[ESTADO],"Interrumpido",Eventos7[FENOMENO],"F")</f>
        <v>0</v>
      </c>
      <c r="O38" s="112">
        <f>SUMIFS(Eventos7[METRAJE],Eventos7[DPTO],"Tacna",Eventos7[ESTADO],"Restringido",Eventos7[FENOMENO],"F")</f>
        <v>95</v>
      </c>
      <c r="P38" s="112">
        <f t="shared" si="0"/>
        <v>95</v>
      </c>
      <c r="Q38" s="3"/>
      <c r="R38" t="str">
        <f>TRIM(MID(TRIM(Transportes!D38),1,FIND(CHAR(10),TRIM(Transportes!D38),1)-1))</f>
        <v>San Martín</v>
      </c>
      <c r="S38" t="str">
        <f>TRIM(IF(Transportes!F38="TRÁNSITO INTERRUMPIDO","Interrumpido",IF(Transportes!F38="TRÁNSITO RESTRINGIDO","Restringido","Normal")))</f>
        <v>Restringido</v>
      </c>
      <c r="T38" t="str">
        <f>TRIM(IF(MID(TRIM(Transportes!H38),1,FIND("-",TRIM(Transportes!H38),1)-2)="Acción humana","H","F"))</f>
        <v>F</v>
      </c>
      <c r="U38" s="53">
        <f>Transportes!G38</f>
        <v>100</v>
      </c>
      <c r="V38" s="3"/>
    </row>
    <row r="39" spans="4:29" ht="15.75" customHeight="1">
      <c r="F39" s="103" t="s">
        <v>78</v>
      </c>
      <c r="G39" s="105">
        <f>COUNTIFS(Eventos7[DPTO],"Tumbes",Eventos7[ESTADO],"Interrumpido",Eventos7[FENOMENO],"F")</f>
        <v>0</v>
      </c>
      <c r="H39" s="105">
        <f>COUNTIFS(Eventos7[DPTO],"Tumbes",Eventos7[ESTADO],"Restringido",Eventos7[FENOMENO],"F")</f>
        <v>6</v>
      </c>
      <c r="I39" s="105">
        <f>COUNTIFS(Eventos7[DPTO],"Tumbes",Eventos7[ESTADO],"Interrumpido",Eventos7[FENOMENO],"H")</f>
        <v>0</v>
      </c>
      <c r="J39" s="105">
        <f>COUNTIFS(Eventos7[DPTO],"Tumbes",Eventos7[ESTADO],"Restringido",Eventos7[FENOMENO],"H")</f>
        <v>0</v>
      </c>
      <c r="K39" s="105">
        <f t="shared" si="1"/>
        <v>6</v>
      </c>
      <c r="M39" s="103" t="s">
        <v>78</v>
      </c>
      <c r="N39" s="112">
        <f>SUMIFS(Eventos7[METRAJE],Eventos7[DPTO],"Tumbes",Eventos7[ESTADO],"Interrumpido",Eventos7[FENOMENO],"F")</f>
        <v>0</v>
      </c>
      <c r="O39" s="112">
        <f>SUMIFS(Eventos7[METRAJE],Eventos7[DPTO],"Tumbes",Eventos7[ESTADO],"Restringido",Eventos7[FENOMENO],"F")</f>
        <v>1379</v>
      </c>
      <c r="P39" s="112">
        <f t="shared" si="0"/>
        <v>1379</v>
      </c>
      <c r="Q39" s="3"/>
      <c r="R39" t="str">
        <f>TRIM(MID(TRIM(Transportes!D39),1,FIND(CHAR(10),TRIM(Transportes!D39),1)-1))</f>
        <v>Cajamarca</v>
      </c>
      <c r="S39" t="str">
        <f>TRIM(IF(Transportes!F39="TRÁNSITO INTERRUMPIDO","Interrumpido",IF(Transportes!F39="TRÁNSITO RESTRINGIDO","Restringido","Normal")))</f>
        <v>Restringido</v>
      </c>
      <c r="T39" t="str">
        <f>TRIM(IF(MID(TRIM(Transportes!H39),1,FIND("-",TRIM(Transportes!H39),1)-2)="Acción humana","H","F"))</f>
        <v>F</v>
      </c>
      <c r="U39" s="53">
        <f>Transportes!G39</f>
        <v>30</v>
      </c>
      <c r="V39" s="3"/>
    </row>
    <row r="40" spans="4:29" ht="15.75" customHeight="1">
      <c r="F40" s="103" t="s">
        <v>79</v>
      </c>
      <c r="G40" s="105">
        <f>COUNTIFS(Eventos7[DPTO],"Ucayali",Eventos7[ESTADO],"Interrumpido",Eventos7[FENOMENO],"F")</f>
        <v>0</v>
      </c>
      <c r="H40" s="105">
        <f>COUNTIFS(Eventos7[DPTO],"Ucayali",Eventos7[ESTADO],"Restringido",Eventos7[FENOMENO],"F")</f>
        <v>4</v>
      </c>
      <c r="I40" s="105">
        <f>COUNTIFS(Eventos7[DPTO],"Ucayali",Eventos7[ESTADO],"Interrumpido",Eventos7[FENOMENO],"H")</f>
        <v>0</v>
      </c>
      <c r="J40" s="105">
        <f>COUNTIFS(Eventos7[DPTO],"Ucayali",Eventos7[ESTADO],"Restringido",Eventos7[FENOMENO],"H")</f>
        <v>0</v>
      </c>
      <c r="K40" s="105">
        <f t="shared" si="1"/>
        <v>4</v>
      </c>
      <c r="M40" s="103" t="s">
        <v>79</v>
      </c>
      <c r="N40" s="112">
        <f>SUMIFS(Eventos7[METRAJE],Eventos7[DPTO],"Ucayali",Eventos7[ESTADO],"Interrumpido",Eventos7[FENOMENO],"F")</f>
        <v>0</v>
      </c>
      <c r="O40" s="112">
        <f>SUMIFS(Eventos7[METRAJE],Eventos7[DPTO],"Ucayali",Eventos7[ESTADO],"Restringido",Eventos7[FENOMENO],"F")</f>
        <v>505</v>
      </c>
      <c r="P40" s="112">
        <f t="shared" si="0"/>
        <v>505</v>
      </c>
      <c r="Q40" s="3"/>
      <c r="R40" t="str">
        <f>TRIM(MID(TRIM(Transportes!D40),1,FIND(CHAR(10),TRIM(Transportes!D40),1)-1))</f>
        <v>Ucayali</v>
      </c>
      <c r="S40" t="str">
        <f>TRIM(IF(Transportes!F40="TRÁNSITO INTERRUMPIDO","Interrumpido",IF(Transportes!F40="TRÁNSITO RESTRINGIDO","Restringido","Normal")))</f>
        <v>Restringido</v>
      </c>
      <c r="T40" t="str">
        <f>TRIM(IF(MID(TRIM(Transportes!H40),1,FIND("-",TRIM(Transportes!H40),1)-2)="Acción humana","H","F"))</f>
        <v>F</v>
      </c>
      <c r="U40" s="53" t="str">
        <f>Transportes!G40</f>
        <v>-</v>
      </c>
      <c r="V40" s="3"/>
    </row>
    <row r="41" spans="4:29" ht="15.75" customHeight="1">
      <c r="F41" s="107" t="s">
        <v>51</v>
      </c>
      <c r="G41" s="108">
        <f>SUM(G17:G40)</f>
        <v>4</v>
      </c>
      <c r="H41" s="108">
        <f>SUM(H17:H40)</f>
        <v>144</v>
      </c>
      <c r="I41" s="108">
        <f>SUM(I17:I40)</f>
        <v>1</v>
      </c>
      <c r="J41" s="108">
        <f>SUM(J17:J40)</f>
        <v>6</v>
      </c>
      <c r="K41" s="106">
        <f>SUM(K17:K40)</f>
        <v>155</v>
      </c>
      <c r="M41" s="107" t="s">
        <v>51</v>
      </c>
      <c r="N41" s="113">
        <f>SUM(N17:N40)</f>
        <v>316</v>
      </c>
      <c r="O41" s="113">
        <f>SUM(O17:O40)</f>
        <v>11263</v>
      </c>
      <c r="P41" s="114">
        <f>SUM(P17:P40)</f>
        <v>11579</v>
      </c>
      <c r="Q41" s="3"/>
      <c r="R41" t="str">
        <f>TRIM(MID(TRIM(Transportes!D41),1,FIND(CHAR(10),TRIM(Transportes!D41),1)-1))</f>
        <v>Cajamarca</v>
      </c>
      <c r="S41" t="str">
        <f>TRIM(IF(Transportes!F41="TRÁNSITO INTERRUMPIDO","Interrumpido",IF(Transportes!F41="TRÁNSITO RESTRINGIDO","Restringido","Normal")))</f>
        <v>Restringido</v>
      </c>
      <c r="T41" t="str">
        <f>TRIM(IF(MID(TRIM(Transportes!H41),1,FIND("-",TRIM(Transportes!H41),1)-2)="Acción humana","H","F"))</f>
        <v>F</v>
      </c>
      <c r="U41" s="53">
        <f>Transportes!G41</f>
        <v>20</v>
      </c>
      <c r="V41" s="3"/>
    </row>
    <row r="42" spans="4:29" ht="15.75" customHeight="1">
      <c r="Q42" s="3"/>
      <c r="R42" t="str">
        <f>TRIM(MID(TRIM(Transportes!D42),1,FIND(CHAR(10),TRIM(Transportes!D42),1)-1))</f>
        <v>Pasco</v>
      </c>
      <c r="S42" t="str">
        <f>TRIM(IF(Transportes!F42="TRÁNSITO INTERRUMPIDO","Interrumpido",IF(Transportes!F42="TRÁNSITO RESTRINGIDO","Restringido","Normal")))</f>
        <v>Restringido</v>
      </c>
      <c r="T42" t="str">
        <f>TRIM(IF(MID(TRIM(Transportes!H42),1,FIND("-",TRIM(Transportes!H42),1)-2)="Acción humana","H","F"))</f>
        <v>F</v>
      </c>
      <c r="U42" s="53">
        <f>Transportes!G42</f>
        <v>50</v>
      </c>
      <c r="V42" s="3"/>
    </row>
    <row r="43" spans="4:29" ht="15.75" customHeight="1">
      <c r="D43" t="s">
        <v>0</v>
      </c>
      <c r="M43" s="281" t="s">
        <v>91</v>
      </c>
      <c r="N43" s="281"/>
      <c r="O43" s="281"/>
      <c r="P43" s="281"/>
      <c r="Q43" s="3"/>
      <c r="R43" t="str">
        <f>TRIM(MID(TRIM(Transportes!D43),1,FIND(CHAR(10),TRIM(Transportes!D43),1)-1))</f>
        <v>Apurímac</v>
      </c>
      <c r="S43" t="str">
        <f>TRIM(IF(Transportes!F43="TRÁNSITO INTERRUMPIDO","Interrumpido",IF(Transportes!F43="TRÁNSITO RESTRINGIDO","Restringido","Normal")))</f>
        <v>Restringido</v>
      </c>
      <c r="T43" t="str">
        <f>TRIM(IF(MID(TRIM(Transportes!H43),1,FIND("-",TRIM(Transportes!H43),1)-2)="Acción humana","H","F"))</f>
        <v>F</v>
      </c>
      <c r="U43" s="53">
        <f>Transportes!G43</f>
        <v>5</v>
      </c>
      <c r="V43" s="3"/>
    </row>
    <row r="44" spans="4:29" ht="15.75" customHeight="1">
      <c r="M44" s="123" t="s">
        <v>88</v>
      </c>
      <c r="N44" s="123" t="s">
        <v>89</v>
      </c>
      <c r="O44" s="123" t="s">
        <v>90</v>
      </c>
      <c r="P44" s="123" t="s">
        <v>14</v>
      </c>
      <c r="Q44" s="3"/>
      <c r="R44" t="str">
        <f>TRIM(MID(TRIM(Transportes!D44),1,FIND(CHAR(10),TRIM(Transportes!D44),1)-1))</f>
        <v>La Libertad</v>
      </c>
      <c r="S44" t="str">
        <f>TRIM(IF(Transportes!F44="TRÁNSITO INTERRUMPIDO","Interrumpido",IF(Transportes!F44="TRÁNSITO RESTRINGIDO","Restringido","Normal")))</f>
        <v>Restringido</v>
      </c>
      <c r="T44" t="str">
        <f>TRIM(IF(MID(TRIM(Transportes!H44),1,FIND("-",TRIM(Transportes!H44),1)-2)="Acción humana","H","F"))</f>
        <v>F</v>
      </c>
      <c r="U44" s="53">
        <f>Transportes!G44</f>
        <v>70</v>
      </c>
      <c r="V44" s="3"/>
    </row>
    <row r="45" spans="4:29" ht="15.75" customHeight="1">
      <c r="M45" s="321" t="s">
        <v>64</v>
      </c>
      <c r="N45" s="235" t="s">
        <v>890</v>
      </c>
      <c r="O45" s="236" t="s">
        <v>684</v>
      </c>
      <c r="P45" s="320" t="s">
        <v>891</v>
      </c>
      <c r="Q45" s="3"/>
      <c r="R45" s="318" t="str">
        <f>TRIM(MID(TRIM(Transportes!D45),1,FIND(CHAR(10),TRIM(Transportes!D45),1)-1))</f>
        <v>Amazonas</v>
      </c>
      <c r="S45" s="318" t="str">
        <f>TRIM(IF(Transportes!F45="TRÁNSITO INTERRUMPIDO","Interrumpido",IF(Transportes!F45="TRÁNSITO RESTRINGIDO","Restringido","Normal")))</f>
        <v>Restringido</v>
      </c>
      <c r="T45" s="319" t="str">
        <f>TRIM(IF(MID(TRIM(Transportes!H45),1,FIND("-",TRIM(Transportes!H45),1)-2)="Acción humana","H","F"))</f>
        <v>F</v>
      </c>
      <c r="U45" s="53">
        <f>Transportes!G45</f>
        <v>20</v>
      </c>
      <c r="V45" s="3"/>
    </row>
    <row r="46" spans="4:29" ht="15.75" customHeight="1">
      <c r="M46" s="321" t="s">
        <v>64</v>
      </c>
      <c r="N46" s="235" t="s">
        <v>683</v>
      </c>
      <c r="O46" s="236" t="s">
        <v>684</v>
      </c>
      <c r="P46" s="236" t="s">
        <v>682</v>
      </c>
      <c r="Q46" s="3"/>
      <c r="R46" t="str">
        <f>TRIM(MID(TRIM(Transportes!D45),1,FIND(CHAR(10),TRIM(Transportes!D45),1)-1))</f>
        <v>Amazonas</v>
      </c>
      <c r="S46" t="str">
        <f>TRIM(IF(Transportes!F45="TRÁNSITO INTERRUMPIDO","Interrumpido",IF(Transportes!F45="TRÁNSITO RESTRINGIDO","Restringido","Normal")))</f>
        <v>Restringido</v>
      </c>
      <c r="T46" t="str">
        <f>TRIM(IF(MID(TRIM(Transportes!H45),1,FIND("-",TRIM(Transportes!H45),1)-2)="Acción humana","H","F"))</f>
        <v>F</v>
      </c>
      <c r="U46" s="53">
        <f>Transportes!G45</f>
        <v>20</v>
      </c>
      <c r="V46" s="3"/>
    </row>
    <row r="47" spans="4:29" ht="15.75" customHeight="1">
      <c r="M47" s="321" t="s">
        <v>319</v>
      </c>
      <c r="N47" s="235" t="s">
        <v>570</v>
      </c>
      <c r="O47" s="237" t="s">
        <v>409</v>
      </c>
      <c r="P47" s="237" t="s">
        <v>571</v>
      </c>
      <c r="Q47" s="3"/>
      <c r="R47" t="str">
        <f>TRIM(MID(TRIM(Transportes!D46),1,FIND(CHAR(10),TRIM(Transportes!D46),1)-1))</f>
        <v>Cajamarca</v>
      </c>
      <c r="S47" t="str">
        <f>TRIM(IF(Transportes!F46="TRÁNSITO INTERRUMPIDO","Interrumpido",IF(Transportes!F46="TRÁNSITO RESTRINGIDO","Restringido","Normal")))</f>
        <v>Restringido</v>
      </c>
      <c r="T47" t="str">
        <f>TRIM(IF(MID(TRIM(Transportes!H46),1,FIND("-",TRIM(Transportes!H46),1)-2)="Acción humana","H","F"))</f>
        <v>F</v>
      </c>
      <c r="U47" s="53">
        <f>Transportes!G46</f>
        <v>20</v>
      </c>
      <c r="V47" s="3"/>
    </row>
    <row r="48" spans="4:29" ht="15.75" customHeight="1">
      <c r="M48" s="321" t="s">
        <v>70</v>
      </c>
      <c r="N48" s="235" t="s">
        <v>553</v>
      </c>
      <c r="O48" s="238" t="s">
        <v>552</v>
      </c>
      <c r="P48" s="238" t="s">
        <v>554</v>
      </c>
      <c r="Q48" s="3"/>
      <c r="R48" t="str">
        <f>TRIM(MID(TRIM(Transportes!D47),1,FIND(CHAR(10),TRIM(Transportes!D47),1)-1))</f>
        <v>Piura</v>
      </c>
      <c r="S48" t="str">
        <f>TRIM(IF(Transportes!F47="TRÁNSITO INTERRUMPIDO","Interrumpido",IF(Transportes!F47="TRÁNSITO RESTRINGIDO","Restringido","Normal")))</f>
        <v>Restringido</v>
      </c>
      <c r="T48" t="str">
        <f>TRIM(IF(MID(TRIM(Transportes!H47),1,FIND("-",TRIM(Transportes!H47),1)-2)="Acción humana","H","F"))</f>
        <v>F</v>
      </c>
      <c r="U48" s="53">
        <f>Transportes!G47</f>
        <v>40</v>
      </c>
      <c r="V48" s="3"/>
    </row>
    <row r="49" spans="13:22" ht="15.75" customHeight="1">
      <c r="M49" s="321" t="s">
        <v>67</v>
      </c>
      <c r="N49" s="235" t="s">
        <v>474</v>
      </c>
      <c r="O49" s="239" t="s">
        <v>475</v>
      </c>
      <c r="P49" s="239" t="s">
        <v>476</v>
      </c>
      <c r="Q49" s="3"/>
      <c r="R49" t="str">
        <f>TRIM(MID(TRIM(Transportes!D48),1,FIND(CHAR(10),TRIM(Transportes!D48),1)-1))</f>
        <v>Cusco</v>
      </c>
      <c r="S49" t="str">
        <f>TRIM(IF(Transportes!F48="TRÁNSITO INTERRUMPIDO","Interrumpido",IF(Transportes!F48="TRÁNSITO RESTRINGIDO","Restringido","Normal")))</f>
        <v>Restringido</v>
      </c>
      <c r="T49" t="str">
        <f>TRIM(IF(MID(TRIM(Transportes!H48),1,FIND("-",TRIM(Transportes!H48),1)-2)="Acción humana","H","F"))</f>
        <v>F</v>
      </c>
      <c r="U49" s="53" t="str">
        <f>Transportes!G48</f>
        <v>-</v>
      </c>
      <c r="V49" s="3"/>
    </row>
    <row r="50" spans="13:22" ht="15.75" customHeight="1">
      <c r="M50" s="322" t="s">
        <v>326</v>
      </c>
      <c r="N50" s="240" t="s">
        <v>466</v>
      </c>
      <c r="O50" s="241" t="s">
        <v>467</v>
      </c>
      <c r="P50" s="242" t="s">
        <v>468</v>
      </c>
      <c r="Q50" s="3"/>
      <c r="R50" t="str">
        <f>TRIM(MID(TRIM(Transportes!D49),1,FIND(CHAR(10),TRIM(Transportes!D49),1)-1))</f>
        <v>Cusco</v>
      </c>
      <c r="S50" t="str">
        <f>TRIM(IF(Transportes!F49="TRÁNSITO INTERRUMPIDO","Interrumpido",IF(Transportes!F49="TRÁNSITO RESTRINGIDO","Restringido","Normal")))</f>
        <v>Restringido</v>
      </c>
      <c r="T50" t="str">
        <f>TRIM(IF(MID(TRIM(Transportes!H49),1,FIND("-",TRIM(Transportes!H49),1)-2)="Acción humana","H","F"))</f>
        <v>F</v>
      </c>
      <c r="U50" s="53" t="str">
        <f>Transportes!G49</f>
        <v>-</v>
      </c>
      <c r="V50" s="3"/>
    </row>
    <row r="51" spans="13:22" ht="15.75" customHeight="1">
      <c r="M51" s="323" t="s">
        <v>319</v>
      </c>
      <c r="N51" s="235" t="s">
        <v>481</v>
      </c>
      <c r="O51" s="243" t="s">
        <v>480</v>
      </c>
      <c r="P51" s="244" t="s">
        <v>443</v>
      </c>
      <c r="Q51" s="3"/>
      <c r="R51" t="str">
        <f>TRIM(MID(TRIM(Transportes!D50),1,FIND(CHAR(10),TRIM(Transportes!D50),1)-1))</f>
        <v>Piura</v>
      </c>
      <c r="S51" t="str">
        <f>TRIM(IF(Transportes!F50="TRÁNSITO INTERRUMPIDO","Interrumpido",IF(Transportes!F50="TRÁNSITO RESTRINGIDO","Restringido","Normal")))</f>
        <v>Restringido</v>
      </c>
      <c r="T51" t="str">
        <f>TRIM(IF(MID(TRIM(Transportes!H50),1,FIND("-",TRIM(Transportes!H50),1)-2)="Acción humana","H","F"))</f>
        <v>F</v>
      </c>
      <c r="U51" s="53">
        <f>Transportes!G50</f>
        <v>40</v>
      </c>
      <c r="V51" s="3"/>
    </row>
    <row r="52" spans="13:22" ht="15.75" customHeight="1">
      <c r="M52" s="324" t="s">
        <v>43</v>
      </c>
      <c r="N52" s="235" t="s">
        <v>444</v>
      </c>
      <c r="O52" s="244" t="s">
        <v>445</v>
      </c>
      <c r="P52" s="244" t="s">
        <v>443</v>
      </c>
      <c r="Q52" s="3"/>
      <c r="R52" t="str">
        <f>TRIM(MID(TRIM(Transportes!D51),1,FIND(CHAR(10),TRIM(Transportes!D51),1)-1))</f>
        <v>Cusco</v>
      </c>
      <c r="S52" t="str">
        <f>TRIM(IF(Transportes!F51="TRÁNSITO INTERRUMPIDO","Interrumpido",IF(Transportes!F51="TRÁNSITO RESTRINGIDO","Restringido","Normal")))</f>
        <v>Restringido</v>
      </c>
      <c r="T52" t="str">
        <f>TRIM(IF(MID(TRIM(Transportes!H51),1,FIND("-",TRIM(Transportes!H51),1)-2)="Acción humana","H","F"))</f>
        <v>F</v>
      </c>
      <c r="U52" s="53">
        <f>Transportes!G51</f>
        <v>100</v>
      </c>
      <c r="V52" s="3"/>
    </row>
    <row r="53" spans="13:22" ht="15.75" customHeight="1">
      <c r="M53" s="325" t="s">
        <v>65</v>
      </c>
      <c r="N53" s="245" t="s">
        <v>621</v>
      </c>
      <c r="O53" s="246" t="s">
        <v>622</v>
      </c>
      <c r="P53" s="246" t="s">
        <v>623</v>
      </c>
      <c r="Q53" s="3"/>
      <c r="R53" t="str">
        <f>TRIM(MID(TRIM(Transportes!D52),1,FIND(CHAR(10),TRIM(Transportes!D52),1)-1))</f>
        <v>Piura</v>
      </c>
      <c r="S53" t="str">
        <f>TRIM(IF(Transportes!F52="TRÁNSITO INTERRUMPIDO","Interrumpido",IF(Transportes!F52="TRÁNSITO RESTRINGIDO","Restringido","Normal")))</f>
        <v>Restringido</v>
      </c>
      <c r="T53" t="str">
        <f>TRIM(IF(MID(TRIM(Transportes!H52),1,FIND("-",TRIM(Transportes!H52),1)-2)="Acción humana","H","F"))</f>
        <v>F</v>
      </c>
      <c r="U53" s="53">
        <f>Transportes!G52</f>
        <v>12</v>
      </c>
      <c r="V53" s="3"/>
    </row>
    <row r="54" spans="13:22" ht="15.75" customHeight="1">
      <c r="M54" s="323" t="s">
        <v>408</v>
      </c>
      <c r="N54" s="240" t="s">
        <v>407</v>
      </c>
      <c r="O54" s="247" t="s">
        <v>92</v>
      </c>
      <c r="P54" s="247" t="s">
        <v>406</v>
      </c>
      <c r="Q54" s="3"/>
      <c r="R54" t="str">
        <f>TRIM(MID(TRIM(Transportes!D53),1,FIND(CHAR(10),TRIM(Transportes!D53),1)-1))</f>
        <v>Áncash</v>
      </c>
      <c r="S54" t="str">
        <f>TRIM(IF(Transportes!F53="TRÁNSITO INTERRUMPIDO","Interrumpido",IF(Transportes!F53="TRÁNSITO RESTRINGIDO","Restringido","Normal")))</f>
        <v>Restringido</v>
      </c>
      <c r="T54" t="str">
        <f>TRIM(IF(MID(TRIM(Transportes!H53),1,FIND("-",TRIM(Transportes!H53),1)-2)="Acción humana","H","F"))</f>
        <v>F</v>
      </c>
      <c r="U54" s="53" t="str">
        <f>Transportes!G53</f>
        <v>-</v>
      </c>
      <c r="V54" s="3"/>
    </row>
    <row r="55" spans="13:22" ht="15.75" customHeight="1">
      <c r="M55" s="323" t="s">
        <v>319</v>
      </c>
      <c r="N55" s="240" t="s">
        <v>415</v>
      </c>
      <c r="O55" s="247" t="s">
        <v>409</v>
      </c>
      <c r="P55" s="247" t="s">
        <v>406</v>
      </c>
      <c r="Q55" s="3"/>
      <c r="R55" t="str">
        <f>TRIM(MID(TRIM(Transportes!D54),1,FIND(CHAR(10),TRIM(Transportes!D54),1)-1))</f>
        <v>Cajamarca</v>
      </c>
      <c r="S55" t="str">
        <f>TRIM(IF(Transportes!F54="TRÁNSITO INTERRUMPIDO","Interrumpido",IF(Transportes!F54="TRÁNSITO RESTRINGIDO","Restringido","Normal")))</f>
        <v>Restringido</v>
      </c>
      <c r="T55" t="str">
        <f>TRIM(IF(MID(TRIM(Transportes!H54),1,FIND("-",TRIM(Transportes!H54),1)-2)="Acción humana","H","F"))</f>
        <v>F</v>
      </c>
      <c r="U55" s="53">
        <f>Transportes!G54</f>
        <v>60</v>
      </c>
      <c r="V55" s="3"/>
    </row>
    <row r="56" spans="13:22" ht="15.75" customHeight="1">
      <c r="M56" s="323" t="s">
        <v>319</v>
      </c>
      <c r="N56" s="240" t="s">
        <v>362</v>
      </c>
      <c r="O56" s="248" t="s">
        <v>414</v>
      </c>
      <c r="P56" s="249" t="s">
        <v>363</v>
      </c>
      <c r="Q56" s="3"/>
      <c r="R56" t="str">
        <f>TRIM(MID(TRIM(Transportes!D55),1,FIND(CHAR(10),TRIM(Transportes!D55),1)-1))</f>
        <v>Piura</v>
      </c>
      <c r="S56" t="str">
        <f>TRIM(IF(Transportes!F55="TRÁNSITO INTERRUMPIDO","Interrumpido",IF(Transportes!F55="TRÁNSITO RESTRINGIDO","Restringido","Normal")))</f>
        <v>Restringido</v>
      </c>
      <c r="T56" t="str">
        <f>TRIM(IF(MID(TRIM(Transportes!H55),1,FIND("-",TRIM(Transportes!H55),1)-2)="Acción humana","H","F"))</f>
        <v>F</v>
      </c>
      <c r="U56" s="53">
        <f>Transportes!G55</f>
        <v>50</v>
      </c>
      <c r="V56" s="3"/>
    </row>
    <row r="57" spans="13:22" ht="15.75" customHeight="1">
      <c r="M57" s="326" t="s">
        <v>43</v>
      </c>
      <c r="N57" s="240" t="s">
        <v>356</v>
      </c>
      <c r="O57" s="251" t="s">
        <v>355</v>
      </c>
      <c r="P57" s="252" t="s">
        <v>320</v>
      </c>
      <c r="Q57" s="3"/>
      <c r="R57" t="str">
        <f>TRIM(MID(TRIM(Transportes!D56),1,FIND(CHAR(10),TRIM(Transportes!D56),1)-1))</f>
        <v>Ayacucho</v>
      </c>
      <c r="S57" t="str">
        <f>TRIM(IF(Transportes!F56="TRÁNSITO INTERRUMPIDO","Interrumpido",IF(Transportes!F56="TRÁNSITO RESTRINGIDO","Restringido","Normal")))</f>
        <v>Restringido</v>
      </c>
      <c r="T57" t="str">
        <f>TRIM(IF(MID(TRIM(Transportes!H56),1,FIND("-",TRIM(Transportes!H56),1)-2)="Acción humana","H","F"))</f>
        <v>F</v>
      </c>
      <c r="U57" s="53">
        <f>Transportes!G56</f>
        <v>15</v>
      </c>
      <c r="V57" s="3"/>
    </row>
    <row r="58" spans="13:22" ht="15.75" customHeight="1">
      <c r="M58" s="327" t="s">
        <v>76</v>
      </c>
      <c r="N58" s="253" t="s">
        <v>279</v>
      </c>
      <c r="O58" s="254" t="s">
        <v>92</v>
      </c>
      <c r="P58" s="254" t="s">
        <v>281</v>
      </c>
      <c r="Q58" s="3"/>
      <c r="R58" t="str">
        <f>TRIM(MID(TRIM(Transportes!D57),1,FIND(CHAR(10),TRIM(Transportes!D57),1)-1))</f>
        <v>Arequipa</v>
      </c>
      <c r="S58" t="str">
        <f>TRIM(IF(Transportes!F57="TRÁNSITO INTERRUMPIDO","Interrumpido",IF(Transportes!F57="TRÁNSITO RESTRINGIDO","Restringido","Normal")))</f>
        <v>Restringido</v>
      </c>
      <c r="T58" t="str">
        <f>TRIM(IF(MID(TRIM(Transportes!H57),1,FIND("-",TRIM(Transportes!H57),1)-2)="Acción humana","H","F"))</f>
        <v>F</v>
      </c>
      <c r="U58" s="53" t="str">
        <f>Transportes!G57</f>
        <v>-</v>
      </c>
      <c r="V58" s="3"/>
    </row>
    <row r="59" spans="13:22" ht="15.75" customHeight="1">
      <c r="M59" s="327" t="s">
        <v>65</v>
      </c>
      <c r="N59" s="253" t="s">
        <v>265</v>
      </c>
      <c r="O59" s="255" t="s">
        <v>92</v>
      </c>
      <c r="P59" s="254" t="s">
        <v>241</v>
      </c>
      <c r="Q59" s="3"/>
      <c r="R59" t="str">
        <f>TRIM(MID(TRIM(Transportes!D58),1,FIND(CHAR(10),TRIM(Transportes!D58),1)-1))</f>
        <v>Cusco</v>
      </c>
      <c r="S59" t="str">
        <f>TRIM(IF(Transportes!F58="TRÁNSITO INTERRUMPIDO","Interrumpido",IF(Transportes!F58="TRÁNSITO RESTRINGIDO","Restringido","Normal")))</f>
        <v>Restringido</v>
      </c>
      <c r="T59" t="str">
        <f>TRIM(IF(MID(TRIM(Transportes!H58),1,FIND("-",TRIM(Transportes!H58),1)-2)="Acción humana","H","F"))</f>
        <v>F</v>
      </c>
      <c r="U59" s="53">
        <f>Transportes!G58</f>
        <v>250</v>
      </c>
      <c r="V59" s="3"/>
    </row>
    <row r="60" spans="13:22" ht="15.75" customHeight="1">
      <c r="M60" s="328" t="s">
        <v>78</v>
      </c>
      <c r="N60" s="253" t="s">
        <v>230</v>
      </c>
      <c r="O60" s="257" t="s">
        <v>168</v>
      </c>
      <c r="P60" s="257" t="s">
        <v>226</v>
      </c>
      <c r="Q60" s="3"/>
      <c r="R60" t="str">
        <f>TRIM(MID(TRIM(Transportes!D59),1,FIND(CHAR(10),TRIM(Transportes!D59),1)-1))</f>
        <v>Pasco</v>
      </c>
      <c r="S60" t="str">
        <f>TRIM(IF(Transportes!F59="TRÁNSITO INTERRUMPIDO","Interrumpido",IF(Transportes!F59="TRÁNSITO RESTRINGIDO","Restringido","Normal")))</f>
        <v>Restringido</v>
      </c>
      <c r="T60" t="str">
        <f>TRIM(IF(MID(TRIM(Transportes!H59),1,FIND("-",TRIM(Transportes!H59),1)-2)="Acción humana","H","F"))</f>
        <v>F</v>
      </c>
      <c r="U60" s="53">
        <f>Transportes!G59</f>
        <v>120</v>
      </c>
      <c r="V60" s="3"/>
    </row>
    <row r="61" spans="13:22" ht="15.75" customHeight="1">
      <c r="M61" s="327" t="s">
        <v>75</v>
      </c>
      <c r="N61" s="253" t="s">
        <v>225</v>
      </c>
      <c r="O61" s="254" t="s">
        <v>192</v>
      </c>
      <c r="P61" s="254" t="s">
        <v>226</v>
      </c>
      <c r="Q61" s="3"/>
      <c r="R61" t="str">
        <f>TRIM(MID(TRIM(Transportes!D60),1,FIND(CHAR(10),TRIM(Transportes!D60),1)-1))</f>
        <v>Cajamarca</v>
      </c>
      <c r="S61" t="str">
        <f>TRIM(IF(Transportes!F60="TRÁNSITO INTERRUMPIDO","Interrumpido",IF(Transportes!F60="TRÁNSITO RESTRINGIDO","Restringido","Normal")))</f>
        <v>Restringido</v>
      </c>
      <c r="T61" t="str">
        <f>TRIM(IF(MID(TRIM(Transportes!H60),1,FIND("-",TRIM(Transportes!H60),1)-2)="Acción humana","H","F"))</f>
        <v>F</v>
      </c>
      <c r="U61" s="53">
        <f>Transportes!G60</f>
        <v>60</v>
      </c>
      <c r="V61" s="3"/>
    </row>
    <row r="62" spans="13:22" ht="15.75" customHeight="1">
      <c r="M62" s="256" t="s">
        <v>41</v>
      </c>
      <c r="N62" s="253" t="s">
        <v>385</v>
      </c>
      <c r="O62" s="258" t="s">
        <v>216</v>
      </c>
      <c r="P62" s="257" t="s">
        <v>214</v>
      </c>
      <c r="Q62" s="3"/>
      <c r="R62" t="str">
        <f>TRIM(MID(TRIM(Transportes!D61),1,FIND(CHAR(10),TRIM(Transportes!D61),1)-1))</f>
        <v>Cajamarca</v>
      </c>
      <c r="S62" t="str">
        <f>TRIM(IF(Transportes!F61="TRÁNSITO INTERRUMPIDO","Interrumpido",IF(Transportes!F61="TRÁNSITO RESTRINGIDO","Restringido","Normal")))</f>
        <v>Restringido</v>
      </c>
      <c r="T62" t="str">
        <f>TRIM(IF(MID(TRIM(Transportes!H61),1,FIND("-",TRIM(Transportes!H61),1)-2)="Acción humana","H","F"))</f>
        <v>F</v>
      </c>
      <c r="U62" s="53" t="str">
        <f>Transportes!G61</f>
        <v>-</v>
      </c>
      <c r="V62" s="3"/>
    </row>
    <row r="63" spans="13:22" ht="15.75" customHeight="1">
      <c r="M63" s="259" t="s">
        <v>71</v>
      </c>
      <c r="N63" s="253" t="s">
        <v>209</v>
      </c>
      <c r="O63" s="257" t="s">
        <v>168</v>
      </c>
      <c r="P63" s="257" t="s">
        <v>215</v>
      </c>
      <c r="Q63" s="3"/>
      <c r="R63" t="str">
        <f>TRIM(MID(TRIM(Transportes!D62),1,FIND(CHAR(10),TRIM(Transportes!D62),1)-1))</f>
        <v>Junín</v>
      </c>
      <c r="S63" t="str">
        <f>TRIM(IF(Transportes!F62="TRÁNSITO INTERRUMPIDO","Interrumpido",IF(Transportes!F62="TRÁNSITO RESTRINGIDO","Restringido","Normal")))</f>
        <v>Restringido</v>
      </c>
      <c r="T63" t="str">
        <f>TRIM(IF(MID(TRIM(Transportes!H62),1,FIND("-",TRIM(Transportes!H62),1)-2)="Acción humana","H","F"))</f>
        <v>F</v>
      </c>
      <c r="U63" s="53" t="str">
        <f>Transportes!G62</f>
        <v>-</v>
      </c>
      <c r="V63" s="3"/>
    </row>
    <row r="64" spans="13:22" ht="15.75" customHeight="1">
      <c r="M64" s="250" t="s">
        <v>43</v>
      </c>
      <c r="N64" s="260" t="s">
        <v>685</v>
      </c>
      <c r="O64" s="236" t="s">
        <v>686</v>
      </c>
      <c r="P64" s="236" t="s">
        <v>197</v>
      </c>
      <c r="Q64" s="3"/>
      <c r="R64" t="str">
        <f>TRIM(MID(TRIM(Transportes!D63),1,FIND(CHAR(10),TRIM(Transportes!D63),1)-1))</f>
        <v>Tumbes</v>
      </c>
      <c r="S64" t="str">
        <f>TRIM(IF(Transportes!F63="TRÁNSITO INTERRUMPIDO","Interrumpido",IF(Transportes!F63="TRÁNSITO RESTRINGIDO","Restringido","Normal")))</f>
        <v>Restringido</v>
      </c>
      <c r="T64" t="str">
        <f>TRIM(IF(MID(TRIM(Transportes!H63),1,FIND("-",TRIM(Transportes!H63),1)-2)="Acción humana","H","F"))</f>
        <v>F</v>
      </c>
      <c r="U64" s="53">
        <f>Transportes!G63</f>
        <v>900</v>
      </c>
      <c r="V64" s="3"/>
    </row>
    <row r="65" spans="2:22" ht="15.75" customHeight="1">
      <c r="M65" s="261" t="s">
        <v>78</v>
      </c>
      <c r="N65" s="240" t="s">
        <v>173</v>
      </c>
      <c r="O65" s="257" t="s">
        <v>168</v>
      </c>
      <c r="P65" s="257" t="s">
        <v>197</v>
      </c>
      <c r="Q65" s="3"/>
      <c r="R65" t="str">
        <f>TRIM(MID(TRIM(Transportes!D64),1,FIND(CHAR(10),TRIM(Transportes!D64),1)-1))</f>
        <v>Cajamarca</v>
      </c>
      <c r="S65" t="str">
        <f>TRIM(IF(Transportes!F64="TRÁNSITO INTERRUMPIDO","Interrumpido",IF(Transportes!F64="TRÁNSITO RESTRINGIDO","Restringido","Normal")))</f>
        <v>Restringido</v>
      </c>
      <c r="T65" t="str">
        <f>TRIM(IF(MID(TRIM(Transportes!H64),1,FIND("-",TRIM(Transportes!H64),1)-2)="Acción humana","H","F"))</f>
        <v>F</v>
      </c>
      <c r="U65" s="53" t="str">
        <f>Transportes!G64</f>
        <v>-</v>
      </c>
      <c r="V65" s="3"/>
    </row>
    <row r="66" spans="2:22" ht="15.75" customHeight="1">
      <c r="G66"/>
      <c r="M66" s="261" t="s">
        <v>65</v>
      </c>
      <c r="N66" s="240" t="s">
        <v>190</v>
      </c>
      <c r="O66" s="254" t="s">
        <v>187</v>
      </c>
      <c r="P66" s="254" t="s">
        <v>188</v>
      </c>
      <c r="R66" t="str">
        <f>TRIM(MID(TRIM(Transportes!D65),1,FIND(CHAR(10),TRIM(Transportes!D65),1)-1))</f>
        <v>Cajamarca</v>
      </c>
      <c r="S66" t="str">
        <f>TRIM(IF(Transportes!F65="TRÁNSITO INTERRUMPIDO","Interrumpido",IF(Transportes!F65="TRÁNSITO RESTRINGIDO","Restringido","Normal")))</f>
        <v>Restringido</v>
      </c>
      <c r="T66" t="str">
        <f>TRIM(IF(MID(TRIM(Transportes!H65),1,FIND("-",TRIM(Transportes!H65),1)-2)="Acción humana","H","F"))</f>
        <v>F</v>
      </c>
      <c r="U66" s="53" t="str">
        <f>Transportes!G65</f>
        <v>-</v>
      </c>
    </row>
    <row r="67" spans="2:22" ht="15.75" customHeight="1">
      <c r="G67"/>
      <c r="M67" s="261" t="s">
        <v>40</v>
      </c>
      <c r="N67" s="240" t="s">
        <v>171</v>
      </c>
      <c r="O67" s="258" t="s">
        <v>168</v>
      </c>
      <c r="P67" s="257" t="s">
        <v>169</v>
      </c>
      <c r="R67" t="str">
        <f>TRIM(MID(TRIM(Transportes!D66),1,FIND(CHAR(10),TRIM(Transportes!D66),1)-1))</f>
        <v>San Martín</v>
      </c>
      <c r="S67" t="str">
        <f>TRIM(IF(Transportes!F66="TRÁNSITO INTERRUMPIDO","Interrumpido",IF(Transportes!F66="TRÁNSITO RESTRINGIDO","Restringido","Normal")))</f>
        <v>Restringido</v>
      </c>
      <c r="T67" t="str">
        <f>TRIM(IF(MID(TRIM(Transportes!H66),1,FIND("-",TRIM(Transportes!H66),1)-2)="Acción humana","H","F"))</f>
        <v>F</v>
      </c>
      <c r="U67" s="53">
        <f>Transportes!G66</f>
        <v>600</v>
      </c>
    </row>
    <row r="68" spans="2:22" ht="15.75" customHeight="1">
      <c r="G68"/>
      <c r="M68" s="261" t="s">
        <v>78</v>
      </c>
      <c r="N68" s="240" t="s">
        <v>172</v>
      </c>
      <c r="O68" s="262" t="s">
        <v>168</v>
      </c>
      <c r="P68" s="258" t="s">
        <v>169</v>
      </c>
      <c r="R68" t="str">
        <f>TRIM(MID(TRIM(Transportes!D67),1,FIND(CHAR(10),TRIM(Transportes!D67),1)-1))</f>
        <v>Amazonas</v>
      </c>
      <c r="S68" t="str">
        <f>TRIM(IF(Transportes!F67="TRÁNSITO INTERRUMPIDO","Interrumpido",IF(Transportes!F67="TRÁNSITO RESTRINGIDO","Restringido","Normal")))</f>
        <v>Restringido</v>
      </c>
      <c r="T68" t="str">
        <f>TRIM(IF(MID(TRIM(Transportes!H67),1,FIND("-",TRIM(Transportes!H67),1)-2)="Acción humana","H","F"))</f>
        <v>F</v>
      </c>
      <c r="U68" s="53">
        <f>Transportes!G67</f>
        <v>10</v>
      </c>
    </row>
    <row r="69" spans="2:22" ht="15.75" customHeight="1">
      <c r="G69"/>
      <c r="M69" s="261" t="s">
        <v>79</v>
      </c>
      <c r="N69" s="240" t="s">
        <v>152</v>
      </c>
      <c r="O69" s="257" t="s">
        <v>92</v>
      </c>
      <c r="P69" s="257" t="s">
        <v>150</v>
      </c>
      <c r="R69" t="str">
        <f>TRIM(MID(TRIM(Transportes!D68),1,FIND(CHAR(10),TRIM(Transportes!D68),1)-1))</f>
        <v>Cajamarca</v>
      </c>
      <c r="S69" t="str">
        <f>TRIM(IF(Transportes!F68="TRÁNSITO INTERRUMPIDO","Interrumpido",IF(Transportes!F68="TRÁNSITO RESTRINGIDO","Restringido","Normal")))</f>
        <v>Restringido</v>
      </c>
      <c r="T69" t="str">
        <f>TRIM(IF(MID(TRIM(Transportes!H68),1,FIND("-",TRIM(Transportes!H68),1)-2)="Acción humana","H","F"))</f>
        <v>F</v>
      </c>
      <c r="U69" s="53">
        <f>Transportes!G68</f>
        <v>50</v>
      </c>
    </row>
    <row r="70" spans="2:22" ht="15.75" customHeight="1">
      <c r="G70"/>
      <c r="M70" s="261" t="s">
        <v>79</v>
      </c>
      <c r="N70" s="240" t="s">
        <v>93</v>
      </c>
      <c r="O70" s="254" t="s">
        <v>92</v>
      </c>
      <c r="P70" s="254" t="s">
        <v>121</v>
      </c>
      <c r="R70" t="str">
        <f>TRIM(MID(TRIM(Transportes!D69),1,FIND(CHAR(10),TRIM(Transportes!D69),1)-1))</f>
        <v>Cajamarca</v>
      </c>
      <c r="S70" t="str">
        <f>TRIM(IF(Transportes!F69="TRÁNSITO INTERRUMPIDO","Interrumpido",IF(Transportes!F69="TRÁNSITO RESTRINGIDO","Restringido","Normal")))</f>
        <v>Restringido</v>
      </c>
      <c r="T70" t="str">
        <f>TRIM(IF(MID(TRIM(Transportes!H69),1,FIND("-",TRIM(Transportes!H69),1)-2)="Acción humana","H","F"))</f>
        <v>F</v>
      </c>
      <c r="U70" s="53">
        <f>Transportes!G69</f>
        <v>80</v>
      </c>
    </row>
    <row r="71" spans="2:22" ht="15.75" customHeight="1">
      <c r="G71"/>
      <c r="M71" s="261" t="s">
        <v>79</v>
      </c>
      <c r="N71" s="240" t="s">
        <v>94</v>
      </c>
      <c r="O71" s="257" t="s">
        <v>92</v>
      </c>
      <c r="P71" s="257" t="s">
        <v>121</v>
      </c>
      <c r="R71" t="str">
        <f>TRIM(MID(TRIM(Transportes!D70),1,FIND(CHAR(10),TRIM(Transportes!D70),1)-1))</f>
        <v>Junín</v>
      </c>
      <c r="S71" t="str">
        <f>TRIM(IF(Transportes!F70="TRÁNSITO INTERRUMPIDO","Interrumpido",IF(Transportes!F70="TRÁNSITO RESTRINGIDO","Restringido","Normal")))</f>
        <v>Restringido</v>
      </c>
      <c r="T71" t="str">
        <f>TRIM(IF(MID(TRIM(Transportes!H70),1,FIND("-",TRIM(Transportes!H70),1)-2)="Acción humana","H","F"))</f>
        <v>F</v>
      </c>
      <c r="U71" s="53" t="str">
        <f>Transportes!G70</f>
        <v>-</v>
      </c>
    </row>
    <row r="72" spans="2:22" ht="15.75" customHeight="1">
      <c r="B72" s="196" t="s">
        <v>139</v>
      </c>
      <c r="G72"/>
      <c r="M72" s="250" t="s">
        <v>43</v>
      </c>
      <c r="N72" s="260" t="s">
        <v>687</v>
      </c>
      <c r="O72" s="236" t="s">
        <v>686</v>
      </c>
      <c r="P72" s="236" t="s">
        <v>688</v>
      </c>
      <c r="R72" t="str">
        <f>TRIM(MID(TRIM(Transportes!D71),1,FIND(CHAR(10),TRIM(Transportes!D71),1)-1))</f>
        <v>Áncash</v>
      </c>
      <c r="S72" t="str">
        <f>TRIM(IF(Transportes!F71="TRÁNSITO INTERRUMPIDO","Interrumpido",IF(Transportes!F71="TRÁNSITO RESTRINGIDO","Restringido","Normal")))</f>
        <v>Restringido</v>
      </c>
      <c r="T72" t="str">
        <f>TRIM(IF(MID(TRIM(Transportes!H71),1,FIND("-",TRIM(Transportes!H71),1)-2)="Acción humana","H","F"))</f>
        <v>F</v>
      </c>
      <c r="U72" s="53">
        <f>Transportes!G71</f>
        <v>15</v>
      </c>
    </row>
    <row r="73" spans="2:22" ht="15.75" customHeight="1">
      <c r="G73"/>
      <c r="R73" t="str">
        <f>TRIM(MID(TRIM(Transportes!D72),1,FIND(CHAR(10),TRIM(Transportes!D72),1)-1))</f>
        <v>Cajamarca</v>
      </c>
      <c r="S73" t="str">
        <f>TRIM(IF(Transportes!F72="TRÁNSITO INTERRUMPIDO","Interrumpido",IF(Transportes!F72="TRÁNSITO RESTRINGIDO","Restringido","Normal")))</f>
        <v>Restringido</v>
      </c>
      <c r="T73" t="str">
        <f>TRIM(IF(MID(TRIM(Transportes!H72),1,FIND("-",TRIM(Transportes!H72),1)-2)="Acción humana","H","F"))</f>
        <v>F</v>
      </c>
      <c r="U73" s="53">
        <f>Transportes!G72</f>
        <v>80</v>
      </c>
    </row>
    <row r="74" spans="2:22" ht="15.75" customHeight="1">
      <c r="G74"/>
      <c r="R74" t="str">
        <f>TRIM(MID(TRIM(Transportes!D73),1,FIND(CHAR(10),TRIM(Transportes!D73),1)-1))</f>
        <v>Huancavelica</v>
      </c>
      <c r="S74" t="str">
        <f>TRIM(IF(Transportes!F73="TRÁNSITO INTERRUMPIDO","Interrumpido",IF(Transportes!F73="TRÁNSITO RESTRINGIDO","Restringido","Normal")))</f>
        <v>Restringido</v>
      </c>
      <c r="T74" t="str">
        <f>TRIM(IF(MID(TRIM(Transportes!H73),1,FIND("-",TRIM(Transportes!H73),1)-2)="Acción humana","H","F"))</f>
        <v>F</v>
      </c>
      <c r="U74" s="53">
        <f>Transportes!G73</f>
        <v>40</v>
      </c>
    </row>
    <row r="75" spans="2:22" ht="15.75" customHeight="1">
      <c r="G75"/>
      <c r="R75" t="str">
        <f>TRIM(MID(TRIM(Transportes!D74),1,FIND(CHAR(10),TRIM(Transportes!D74),1)-1))</f>
        <v>Junín</v>
      </c>
      <c r="S75" t="str">
        <f>TRIM(IF(Transportes!F74="TRÁNSITO INTERRUMPIDO","Interrumpido",IF(Transportes!F74="TRÁNSITO RESTRINGIDO","Restringido","Normal")))</f>
        <v>Restringido</v>
      </c>
      <c r="T75" t="str">
        <f>TRIM(IF(MID(TRIM(Transportes!H74),1,FIND("-",TRIM(Transportes!H74),1)-2)="Acción humana","H","F"))</f>
        <v>F</v>
      </c>
      <c r="U75" s="53">
        <f>Transportes!G74</f>
        <v>25</v>
      </c>
    </row>
    <row r="76" spans="2:22" ht="15.75" customHeight="1">
      <c r="G76"/>
      <c r="R76" t="str">
        <f>TRIM(MID(TRIM(Transportes!D75),1,FIND(CHAR(10),TRIM(Transportes!D75),1)-1))</f>
        <v>Amazonas</v>
      </c>
      <c r="S76" t="str">
        <f>TRIM(IF(Transportes!F75="TRÁNSITO INTERRUMPIDO","Interrumpido",IF(Transportes!F75="TRÁNSITO RESTRINGIDO","Restringido","Normal")))</f>
        <v>Restringido</v>
      </c>
      <c r="T76" t="str">
        <f>TRIM(IF(MID(TRIM(Transportes!H75),1,FIND("-",TRIM(Transportes!H75),1)-2)="Acción humana","H","F"))</f>
        <v>F</v>
      </c>
      <c r="U76" s="53">
        <f>Transportes!G75</f>
        <v>16</v>
      </c>
    </row>
    <row r="77" spans="2:22" ht="13.5" customHeight="1">
      <c r="B77" s="63"/>
      <c r="G77"/>
      <c r="R77" t="str">
        <f>TRIM(MID(TRIM(Transportes!D76),1,FIND(CHAR(10),TRIM(Transportes!D76),1)-1))</f>
        <v>La Libertad</v>
      </c>
      <c r="S77" t="str">
        <f>TRIM(IF(Transportes!F76="TRÁNSITO INTERRUMPIDO","Interrumpido",IF(Transportes!F76="TRÁNSITO RESTRINGIDO","Restringido","Normal")))</f>
        <v>Restringido</v>
      </c>
      <c r="T77" t="str">
        <f>TRIM(IF(MID(TRIM(Transportes!H76),1,FIND("-",TRIM(Transportes!H76),1)-2)="Acción humana","H","F"))</f>
        <v>F</v>
      </c>
      <c r="U77" s="53">
        <f>Transportes!G76</f>
        <v>130</v>
      </c>
    </row>
    <row r="78" spans="2:22" ht="13.5" customHeight="1">
      <c r="G78"/>
      <c r="R78" t="str">
        <f>TRIM(MID(TRIM(Transportes!D77),1,FIND(CHAR(10),TRIM(Transportes!D77),1)-1))</f>
        <v>Cajamarca</v>
      </c>
      <c r="S78" t="str">
        <f>TRIM(IF(Transportes!F77="TRÁNSITO INTERRUMPIDO","Interrumpido",IF(Transportes!F77="TRÁNSITO RESTRINGIDO","Restringido","Normal")))</f>
        <v>Restringido</v>
      </c>
      <c r="T78" t="str">
        <f>TRIM(IF(MID(TRIM(Transportes!H77),1,FIND("-",TRIM(Transportes!H77),1)-2)="Acción humana","H","F"))</f>
        <v>F</v>
      </c>
      <c r="U78" s="53">
        <f>Transportes!G77</f>
        <v>35</v>
      </c>
    </row>
    <row r="79" spans="2:22" ht="14.25" customHeight="1">
      <c r="Q79" s="3"/>
      <c r="R79" t="str">
        <f>TRIM(MID(TRIM(Transportes!D78),1,FIND(CHAR(10),TRIM(Transportes!D78),1)-1))</f>
        <v>La Libertad</v>
      </c>
      <c r="S79" t="str">
        <f>TRIM(IF(Transportes!F78="TRÁNSITO INTERRUMPIDO","Interrumpido",IF(Transportes!F78="TRÁNSITO RESTRINGIDO","Restringido","Normal")))</f>
        <v>Restringido</v>
      </c>
      <c r="T79" t="str">
        <f>TRIM(IF(MID(TRIM(Transportes!H78),1,FIND("-",TRIM(Transportes!H78),1)-2)="Acción humana","H","F"))</f>
        <v>F</v>
      </c>
      <c r="U79" s="53">
        <f>Transportes!G78</f>
        <v>120</v>
      </c>
      <c r="V79" s="3"/>
    </row>
    <row r="80" spans="2:22" ht="14.25" customHeight="1">
      <c r="Q80" s="3"/>
      <c r="R80" t="str">
        <f>TRIM(MID(TRIM(Transportes!D79),1,FIND(CHAR(10),TRIM(Transportes!D79),1)-1))</f>
        <v>Áncash</v>
      </c>
      <c r="S80" t="str">
        <f>TRIM(IF(Transportes!F79="TRÁNSITO INTERRUMPIDO","Interrumpido",IF(Transportes!F79="TRÁNSITO RESTRINGIDO","Restringido","Normal")))</f>
        <v>Restringido</v>
      </c>
      <c r="T80" t="str">
        <f>TRIM(IF(MID(TRIM(Transportes!H79),1,FIND("-",TRIM(Transportes!H79),1)-2)="Acción humana","H","F"))</f>
        <v>F</v>
      </c>
      <c r="U80" s="53">
        <f>Transportes!G79</f>
        <v>45</v>
      </c>
      <c r="V80" s="3"/>
    </row>
    <row r="81" spans="18:21" ht="14.25" customHeight="1">
      <c r="R81" t="str">
        <f>TRIM(MID(TRIM(Transportes!D80),1,FIND(CHAR(10),TRIM(Transportes!D80),1)-1))</f>
        <v>Junín</v>
      </c>
      <c r="S81" t="str">
        <f>TRIM(IF(Transportes!F80="TRÁNSITO INTERRUMPIDO","Interrumpido",IF(Transportes!F80="TRÁNSITO RESTRINGIDO","Restringido","Normal")))</f>
        <v>Restringido</v>
      </c>
      <c r="T81" t="str">
        <f>TRIM(IF(MID(TRIM(Transportes!H80),1,FIND("-",TRIM(Transportes!H80),1)-2)="Acción humana","H","F"))</f>
        <v>F</v>
      </c>
      <c r="U81" s="53">
        <f>Transportes!G80</f>
        <v>150</v>
      </c>
    </row>
    <row r="82" spans="18:21" ht="14.25" customHeight="1">
      <c r="R82" t="str">
        <f>TRIM(MID(TRIM(Transportes!D81),1,FIND(CHAR(10),TRIM(Transportes!D81),1)-1))</f>
        <v>Junín</v>
      </c>
      <c r="S82" t="str">
        <f>TRIM(IF(Transportes!F81="TRÁNSITO INTERRUMPIDO","Interrumpido",IF(Transportes!F81="TRÁNSITO RESTRINGIDO","Restringido","Normal")))</f>
        <v>Restringido</v>
      </c>
      <c r="T82" t="str">
        <f>TRIM(IF(MID(TRIM(Transportes!H81),1,FIND("-",TRIM(Transportes!H81),1)-2)="Acción humana","H","F"))</f>
        <v>F</v>
      </c>
      <c r="U82" s="53">
        <f>Transportes!G81</f>
        <v>80</v>
      </c>
    </row>
    <row r="83" spans="18:21" ht="14.25" customHeight="1">
      <c r="R83" t="str">
        <f>TRIM(MID(TRIM(Transportes!D82),1,FIND(CHAR(10),TRIM(Transportes!D82),1)-1))</f>
        <v>La Libertad</v>
      </c>
      <c r="S83" t="str">
        <f>TRIM(IF(Transportes!F82="TRÁNSITO INTERRUMPIDO","Interrumpido",IF(Transportes!F82="TRÁNSITO RESTRINGIDO","Restringido","Normal")))</f>
        <v>Restringido</v>
      </c>
      <c r="T83" t="str">
        <f>TRIM(IF(MID(TRIM(Transportes!H82),1,FIND("-",TRIM(Transportes!H82),1)-2)="Acción humana","H","F"))</f>
        <v>F</v>
      </c>
      <c r="U83" s="53">
        <f>Transportes!G82</f>
        <v>50</v>
      </c>
    </row>
    <row r="84" spans="18:21" ht="14.25" customHeight="1">
      <c r="R84" t="str">
        <f>TRIM(MID(TRIM(Transportes!D83),1,FIND(CHAR(10),TRIM(Transportes!D83),1)-1))</f>
        <v>Ica</v>
      </c>
      <c r="S84" t="str">
        <f>TRIM(IF(Transportes!F83="TRÁNSITO INTERRUMPIDO","Interrumpido",IF(Transportes!F83="TRÁNSITO RESTRINGIDO","Restringido","Normal")))</f>
        <v>Restringido</v>
      </c>
      <c r="T84" t="str">
        <f>TRIM(IF(MID(TRIM(Transportes!H83),1,FIND("-",TRIM(Transportes!H83),1)-2)="Acción humana","H","F"))</f>
        <v>F</v>
      </c>
      <c r="U84" s="53">
        <f>Transportes!G83</f>
        <v>135</v>
      </c>
    </row>
    <row r="85" spans="18:21" ht="14.25" customHeight="1">
      <c r="R85" t="str">
        <f>TRIM(MID(TRIM(Transportes!D84),1,FIND(CHAR(10),TRIM(Transportes!D84),1)-1))</f>
        <v>Piura</v>
      </c>
      <c r="S85" t="str">
        <f>TRIM(IF(Transportes!F84="TRÁNSITO INTERRUMPIDO","Interrumpido",IF(Transportes!F84="TRÁNSITO RESTRINGIDO","Restringido","Normal")))</f>
        <v>Restringido</v>
      </c>
      <c r="T85" t="str">
        <f>TRIM(IF(MID(TRIM(Transportes!H84),1,FIND("-",TRIM(Transportes!H84),1)-2)="Acción humana","H","F"))</f>
        <v>F</v>
      </c>
      <c r="U85" s="53">
        <f>Transportes!G84</f>
        <v>30</v>
      </c>
    </row>
    <row r="86" spans="18:21" ht="14.25" customHeight="1">
      <c r="R86" t="str">
        <f>TRIM(MID(TRIM(Transportes!D85),1,FIND(CHAR(10),TRIM(Transportes!D85),1)-1))</f>
        <v>Piura</v>
      </c>
      <c r="S86" t="str">
        <f>TRIM(IF(Transportes!F85="TRÁNSITO INTERRUMPIDO","Interrumpido",IF(Transportes!F85="TRÁNSITO RESTRINGIDO","Restringido","Normal")))</f>
        <v>Restringido</v>
      </c>
      <c r="T86" t="str">
        <f>TRIM(IF(MID(TRIM(Transportes!H85),1,FIND("-",TRIM(Transportes!H85),1)-2)="Acción humana","H","F"))</f>
        <v>F</v>
      </c>
      <c r="U86" s="53">
        <f>Transportes!G85</f>
        <v>100</v>
      </c>
    </row>
    <row r="87" spans="18:21" ht="14.25" customHeight="1">
      <c r="R87" t="str">
        <f>TRIM(MID(TRIM(Transportes!D86),1,FIND(CHAR(10),TRIM(Transportes!D86),1)-1))</f>
        <v>Cusco</v>
      </c>
      <c r="S87" t="str">
        <f>TRIM(IF(Transportes!F86="TRÁNSITO INTERRUMPIDO","Interrumpido",IF(Transportes!F86="TRÁNSITO RESTRINGIDO","Restringido","Normal")))</f>
        <v>Restringido</v>
      </c>
      <c r="T87" t="str">
        <f>TRIM(IF(MID(TRIM(Transportes!H86),1,FIND("-",TRIM(Transportes!H86),1)-2)="Acción humana","H","F"))</f>
        <v>F</v>
      </c>
      <c r="U87" s="53" t="str">
        <f>Transportes!G86</f>
        <v>-</v>
      </c>
    </row>
    <row r="88" spans="18:21" ht="14.25" customHeight="1">
      <c r="R88" t="str">
        <f>TRIM(MID(TRIM(Transportes!D87),1,FIND(CHAR(10),TRIM(Transportes!D87),1)-1))</f>
        <v>Piura</v>
      </c>
      <c r="S88" t="str">
        <f>TRIM(IF(Transportes!F87="TRÁNSITO INTERRUMPIDO","Interrumpido",IF(Transportes!F87="TRÁNSITO RESTRINGIDO","Restringido","Normal")))</f>
        <v>Restringido</v>
      </c>
      <c r="T88" t="str">
        <f>TRIM(IF(MID(TRIM(Transportes!H87),1,FIND("-",TRIM(Transportes!H87),1)-2)="Acción humana","H","F"))</f>
        <v>F</v>
      </c>
      <c r="U88" s="53">
        <f>Transportes!G87</f>
        <v>130</v>
      </c>
    </row>
    <row r="89" spans="18:21" ht="14.25" customHeight="1">
      <c r="R89" t="str">
        <f>TRIM(MID(TRIM(Transportes!D88),1,FIND(CHAR(10),TRIM(Transportes!D88),1)-1))</f>
        <v>Áncash</v>
      </c>
      <c r="S89" t="str">
        <f>TRIM(IF(Transportes!F88="TRÁNSITO INTERRUMPIDO","Interrumpido",IF(Transportes!F88="TRÁNSITO RESTRINGIDO","Restringido","Normal")))</f>
        <v>Restringido</v>
      </c>
      <c r="T89" t="str">
        <f>TRIM(IF(MID(TRIM(Transportes!H88),1,FIND("-",TRIM(Transportes!H88),1)-2)="Acción humana","H","F"))</f>
        <v>F</v>
      </c>
      <c r="U89" s="53">
        <f>Transportes!G88</f>
        <v>28</v>
      </c>
    </row>
    <row r="90" spans="18:21" ht="14.25" customHeight="1">
      <c r="R90" t="str">
        <f>TRIM(MID(TRIM(Transportes!D89),1,FIND(CHAR(10),TRIM(Transportes!D89),1)-1))</f>
        <v>San Martín</v>
      </c>
      <c r="S90" t="str">
        <f>TRIM(IF(Transportes!F89="TRÁNSITO INTERRUMPIDO","Interrumpido",IF(Transportes!F89="TRÁNSITO RESTRINGIDO","Restringido","Normal")))</f>
        <v>Restringido</v>
      </c>
      <c r="T90" t="str">
        <f>TRIM(IF(MID(TRIM(Transportes!H89),1,FIND("-",TRIM(Transportes!H89),1)-2)="Acción humana","H","F"))</f>
        <v>H</v>
      </c>
      <c r="U90" s="53">
        <f>Transportes!G89</f>
        <v>300</v>
      </c>
    </row>
    <row r="91" spans="18:21" ht="14.25" customHeight="1">
      <c r="R91" t="str">
        <f>TRIM(MID(TRIM(Transportes!D90),1,FIND(CHAR(10),TRIM(Transportes!D90),1)-1))</f>
        <v>Junín</v>
      </c>
      <c r="S91" t="str">
        <f>TRIM(IF(Transportes!F90="TRÁNSITO INTERRUMPIDO","Interrumpido",IF(Transportes!F90="TRÁNSITO RESTRINGIDO","Restringido","Normal")))</f>
        <v>Restringido</v>
      </c>
      <c r="T91" t="str">
        <f>TRIM(IF(MID(TRIM(Transportes!H90),1,FIND("-",TRIM(Transportes!H90),1)-2)="Acción humana","H","F"))</f>
        <v>F</v>
      </c>
      <c r="U91" s="53">
        <f>Transportes!G90</f>
        <v>50</v>
      </c>
    </row>
    <row r="92" spans="18:21" ht="14.25" customHeight="1">
      <c r="R92" t="str">
        <f>TRIM(MID(TRIM(Transportes!D91),1,FIND(CHAR(10),TRIM(Transportes!D91),1)-1))</f>
        <v>San Martín</v>
      </c>
      <c r="S92" t="str">
        <f>TRIM(IF(Transportes!F91="TRÁNSITO INTERRUMPIDO","Interrumpido",IF(Transportes!F91="TRÁNSITO RESTRINGIDO","Restringido","Normal")))</f>
        <v>Restringido</v>
      </c>
      <c r="T92" t="str">
        <f>TRIM(IF(MID(TRIM(Transportes!H91),1,FIND("-",TRIM(Transportes!H91),1)-2)="Acción humana","H","F"))</f>
        <v>F</v>
      </c>
      <c r="U92" s="53">
        <f>Transportes!G91</f>
        <v>100</v>
      </c>
    </row>
    <row r="93" spans="18:21" ht="14.25" customHeight="1">
      <c r="R93" t="str">
        <f>TRIM(MID(TRIM(Transportes!D92),1,FIND(CHAR(10),TRIM(Transportes!D92),1)-1))</f>
        <v>San Martín</v>
      </c>
      <c r="S93" t="str">
        <f>TRIM(IF(Transportes!F92="TRÁNSITO INTERRUMPIDO","Interrumpido",IF(Transportes!F92="TRÁNSITO RESTRINGIDO","Restringido","Normal")))</f>
        <v>Restringido</v>
      </c>
      <c r="T93" t="str">
        <f>TRIM(IF(MID(TRIM(Transportes!H92),1,FIND("-",TRIM(Transportes!H92),1)-2)="Acción humana","H","F"))</f>
        <v>F</v>
      </c>
      <c r="U93" s="53">
        <f>Transportes!G92</f>
        <v>200</v>
      </c>
    </row>
    <row r="94" spans="18:21" ht="14.25" customHeight="1">
      <c r="R94" t="str">
        <f>TRIM(MID(TRIM(Transportes!D93),1,FIND(CHAR(10),TRIM(Transportes!D93),1)-1))</f>
        <v>Amazonas</v>
      </c>
      <c r="S94" t="str">
        <f>TRIM(IF(Transportes!F93="TRÁNSITO INTERRUMPIDO","Interrumpido",IF(Transportes!F93="TRÁNSITO RESTRINGIDO","Restringido","Normal")))</f>
        <v>Restringido</v>
      </c>
      <c r="T94" t="str">
        <f>TRIM(IF(MID(TRIM(Transportes!H93),1,FIND("-",TRIM(Transportes!H93),1)-2)="Acción humana","H","F"))</f>
        <v>F</v>
      </c>
      <c r="U94" s="53">
        <f>Transportes!G93</f>
        <v>100</v>
      </c>
    </row>
    <row r="95" spans="18:21" ht="14.25" customHeight="1">
      <c r="R95" t="str">
        <f>TRIM(MID(TRIM(Transportes!D94),1,FIND(CHAR(10),TRIM(Transportes!D94),1)-1))</f>
        <v>Huancavelica</v>
      </c>
      <c r="S95" t="str">
        <f>TRIM(IF(Transportes!F94="TRÁNSITO INTERRUMPIDO","Interrumpido",IF(Transportes!F94="TRÁNSITO RESTRINGIDO","Restringido","Normal")))</f>
        <v>Restringido</v>
      </c>
      <c r="T95" t="str">
        <f>TRIM(IF(MID(TRIM(Transportes!H94),1,FIND("-",TRIM(Transportes!H94),1)-2)="Acción humana","H","F"))</f>
        <v>F</v>
      </c>
      <c r="U95" s="53" t="str">
        <f>Transportes!G94</f>
        <v>-</v>
      </c>
    </row>
    <row r="96" spans="18:21" ht="14.25" customHeight="1">
      <c r="R96" t="str">
        <f>TRIM(MID(TRIM(Transportes!D95),1,FIND(CHAR(10),TRIM(Transportes!D95),1)-1))</f>
        <v>Tumbes</v>
      </c>
      <c r="S96" t="str">
        <f>TRIM(IF(Transportes!F95="TRÁNSITO INTERRUMPIDO","Interrumpido",IF(Transportes!F95="TRÁNSITO RESTRINGIDO","Restringido","Normal")))</f>
        <v>Restringido</v>
      </c>
      <c r="T96" t="str">
        <f>TRIM(IF(MID(TRIM(Transportes!H95),1,FIND("-",TRIM(Transportes!H95),1)-2)="Acción humana","H","F"))</f>
        <v>F</v>
      </c>
      <c r="U96" s="53">
        <f>Transportes!G95</f>
        <v>415</v>
      </c>
    </row>
    <row r="97" spans="18:21" ht="14.25" customHeight="1">
      <c r="R97" t="str">
        <f>TRIM(MID(TRIM(Transportes!D96),1,FIND(CHAR(10),TRIM(Transportes!D96),1)-1))</f>
        <v>Tumbes</v>
      </c>
      <c r="S97" t="str">
        <f>TRIM(IF(Transportes!F96="TRÁNSITO INTERRUMPIDO","Interrumpido",IF(Transportes!F96="TRÁNSITO RESTRINGIDO","Restringido","Normal")))</f>
        <v>Restringido</v>
      </c>
      <c r="T97" t="str">
        <f>TRIM(IF(MID(TRIM(Transportes!H96),1,FIND("-",TRIM(Transportes!H96),1)-2)="Acción humana","H","F"))</f>
        <v>F</v>
      </c>
      <c r="U97" s="53" t="str">
        <f>Transportes!G96</f>
        <v>-</v>
      </c>
    </row>
    <row r="98" spans="18:21" ht="14.25" customHeight="1">
      <c r="R98" t="str">
        <f>TRIM(MID(TRIM(Transportes!D97),1,FIND(CHAR(10),TRIM(Transportes!D97),1)-1))</f>
        <v>Cusco</v>
      </c>
      <c r="S98" t="str">
        <f>TRIM(IF(Transportes!F97="TRÁNSITO INTERRUMPIDO","Interrumpido",IF(Transportes!F97="TRÁNSITO RESTRINGIDO","Restringido","Normal")))</f>
        <v>Restringido</v>
      </c>
      <c r="T98" t="str">
        <f>TRIM(IF(MID(TRIM(Transportes!H97),1,FIND("-",TRIM(Transportes!H97),1)-2)="Acción humana","H","F"))</f>
        <v>F</v>
      </c>
      <c r="U98" s="53">
        <f>Transportes!G97</f>
        <v>200</v>
      </c>
    </row>
    <row r="99" spans="18:21" ht="14.25" customHeight="1">
      <c r="R99" t="str">
        <f>TRIM(MID(TRIM(Transportes!D98),1,FIND(CHAR(10),TRIM(Transportes!D98),1)-1))</f>
        <v>Áncash</v>
      </c>
      <c r="S99" t="str">
        <f>TRIM(IF(Transportes!F98="TRÁNSITO INTERRUMPIDO","Interrumpido",IF(Transportes!F98="TRÁNSITO RESTRINGIDO","Restringido","Normal")))</f>
        <v>Restringido</v>
      </c>
      <c r="T99" t="str">
        <f>TRIM(IF(MID(TRIM(Transportes!H98),1,FIND("-",TRIM(Transportes!H98),1)-2)="Acción humana","H","F"))</f>
        <v>F</v>
      </c>
      <c r="U99" s="53">
        <f>Transportes!G98</f>
        <v>50</v>
      </c>
    </row>
    <row r="100" spans="18:21" ht="14.25" customHeight="1">
      <c r="R100" t="str">
        <f>TRIM(MID(TRIM(Transportes!D99),1,FIND(CHAR(10),TRIM(Transportes!D99),1)-1))</f>
        <v>Cajamarca</v>
      </c>
      <c r="S100" t="str">
        <f>TRIM(IF(Transportes!F99="TRÁNSITO INTERRUMPIDO","Interrumpido",IF(Transportes!F99="TRÁNSITO RESTRINGIDO","Restringido","Normal")))</f>
        <v>Restringido</v>
      </c>
      <c r="T100" t="str">
        <f>TRIM(IF(MID(TRIM(Transportes!H99),1,FIND("-",TRIM(Transportes!H99),1)-2)="Acción humana","H","F"))</f>
        <v>F</v>
      </c>
      <c r="U100" s="53" t="str">
        <f>Transportes!G99</f>
        <v>-</v>
      </c>
    </row>
    <row r="101" spans="18:21" ht="14.25" customHeight="1">
      <c r="R101" t="str">
        <f>TRIM(MID(TRIM(Transportes!D100),1,FIND(CHAR(10),TRIM(Transportes!D100),1)-1))</f>
        <v>Tacna</v>
      </c>
      <c r="S101" t="str">
        <f>TRIM(IF(Transportes!F100="TRÁNSITO INTERRUMPIDO","Interrumpido",IF(Transportes!F100="TRÁNSITO RESTRINGIDO","Restringido","Normal")))</f>
        <v>Restringido</v>
      </c>
      <c r="T101" t="str">
        <f>TRIM(IF(MID(TRIM(Transportes!H100),1,FIND("-",TRIM(Transportes!H100),1)-2)="Acción humana","H","F"))</f>
        <v>F</v>
      </c>
      <c r="U101" s="53">
        <f>Transportes!G100</f>
        <v>60</v>
      </c>
    </row>
    <row r="102" spans="18:21" ht="14.25" customHeight="1">
      <c r="R102" t="str">
        <f>TRIM(MID(TRIM(Transportes!D101),1,FIND(CHAR(10),TRIM(Transportes!D101),1)-1))</f>
        <v>Huánuco</v>
      </c>
      <c r="S102" t="str">
        <f>TRIM(IF(Transportes!F101="TRÁNSITO INTERRUMPIDO","Interrumpido",IF(Transportes!F101="TRÁNSITO RESTRINGIDO","Restringido","Normal")))</f>
        <v>Restringido</v>
      </c>
      <c r="T102" t="str">
        <f>TRIM(IF(MID(TRIM(Transportes!H101),1,FIND("-",TRIM(Transportes!H101),1)-2)="Acción humana","H","F"))</f>
        <v>F</v>
      </c>
      <c r="U102" s="53">
        <f>Transportes!G101</f>
        <v>100</v>
      </c>
    </row>
    <row r="103" spans="18:21" ht="14.25" customHeight="1">
      <c r="R103" t="str">
        <f>TRIM(MID(TRIM(Transportes!D102),1,FIND(CHAR(10),TRIM(Transportes!D102),1)-1))</f>
        <v>Cajamarca</v>
      </c>
      <c r="S103" t="str">
        <f>TRIM(IF(Transportes!F102="TRÁNSITO INTERRUMPIDO","Interrumpido",IF(Transportes!F102="TRÁNSITO RESTRINGIDO","Restringido","Normal")))</f>
        <v>Restringido</v>
      </c>
      <c r="T103" t="str">
        <f>TRIM(IF(MID(TRIM(Transportes!H102),1,FIND("-",TRIM(Transportes!H102),1)-2)="Acción humana","H","F"))</f>
        <v>F</v>
      </c>
      <c r="U103" s="53" t="str">
        <f>Transportes!G102</f>
        <v>-</v>
      </c>
    </row>
    <row r="104" spans="18:21" ht="14.25" customHeight="1">
      <c r="R104" t="str">
        <f>TRIM(MID(TRIM(Transportes!D103),1,FIND(CHAR(10),TRIM(Transportes!D103),1)-1))</f>
        <v>La Libertad</v>
      </c>
      <c r="S104" t="str">
        <f>TRIM(IF(Transportes!F103="TRÁNSITO INTERRUMPIDO","Interrumpido",IF(Transportes!F103="TRÁNSITO RESTRINGIDO","Restringido","Normal")))</f>
        <v>Restringido</v>
      </c>
      <c r="T104" t="str">
        <f>TRIM(IF(MID(TRIM(Transportes!H103),1,FIND("-",TRIM(Transportes!H103),1)-2)="Acción humana","H","F"))</f>
        <v>F</v>
      </c>
      <c r="U104" s="53">
        <f>Transportes!G103</f>
        <v>80</v>
      </c>
    </row>
    <row r="105" spans="18:21" ht="14.25" customHeight="1">
      <c r="R105" t="str">
        <f>TRIM(MID(TRIM(Transportes!D104),1,FIND(CHAR(10),TRIM(Transportes!D104),1)-1))</f>
        <v>Piura</v>
      </c>
      <c r="S105" t="str">
        <f>TRIM(IF(Transportes!F104="TRÁNSITO INTERRUMPIDO","Interrumpido",IF(Transportes!F104="TRÁNSITO RESTRINGIDO","Restringido","Normal")))</f>
        <v>Restringido</v>
      </c>
      <c r="T105" t="str">
        <f>TRIM(IF(MID(TRIM(Transportes!H104),1,FIND("-",TRIM(Transportes!H104),1)-2)="Acción humana","H","F"))</f>
        <v>F</v>
      </c>
      <c r="U105" s="53">
        <f>Transportes!G104</f>
        <v>100</v>
      </c>
    </row>
    <row r="106" spans="18:21" ht="14.25" customHeight="1">
      <c r="R106" t="str">
        <f>TRIM(MID(TRIM(Transportes!D105),1,FIND(CHAR(10),TRIM(Transportes!D105),1)-1))</f>
        <v>Junín</v>
      </c>
      <c r="S106" t="str">
        <f>TRIM(IF(Transportes!F105="TRÁNSITO INTERRUMPIDO","Interrumpido",IF(Transportes!F105="TRÁNSITO RESTRINGIDO","Restringido","Normal")))</f>
        <v>Restringido</v>
      </c>
      <c r="T106" t="str">
        <f>TRIM(IF(MID(TRIM(Transportes!H105),1,FIND("-",TRIM(Transportes!H105),1)-2)="Acción humana","H","F"))</f>
        <v>F</v>
      </c>
      <c r="U106" s="53">
        <f>Transportes!G105</f>
        <v>50</v>
      </c>
    </row>
    <row r="107" spans="18:21" ht="14.25" customHeight="1">
      <c r="R107" t="str">
        <f>TRIM(MID(TRIM(Transportes!D106),1,FIND(CHAR(10),TRIM(Transportes!D106),1)-1))</f>
        <v>Áncash</v>
      </c>
      <c r="S107" t="str">
        <f>TRIM(IF(Transportes!F106="TRÁNSITO INTERRUMPIDO","Interrumpido",IF(Transportes!F106="TRÁNSITO RESTRINGIDO","Restringido","Normal")))</f>
        <v>Restringido</v>
      </c>
      <c r="T107" t="str">
        <f>TRIM(IF(MID(TRIM(Transportes!H106),1,FIND("-",TRIM(Transportes!H106),1)-2)="Acción humana","H","F"))</f>
        <v>F</v>
      </c>
      <c r="U107" s="53">
        <f>Transportes!G106</f>
        <v>300</v>
      </c>
    </row>
    <row r="108" spans="18:21" ht="14.25" customHeight="1">
      <c r="R108" t="str">
        <f>TRIM(MID(TRIM(Transportes!D107),1,FIND(CHAR(10),TRIM(Transportes!D107),1)-1))</f>
        <v>La Libertad</v>
      </c>
      <c r="S108" t="str">
        <f>TRIM(IF(Transportes!F107="TRÁNSITO INTERRUMPIDO","Interrumpido",IF(Transportes!F107="TRÁNSITO RESTRINGIDO","Restringido","Normal")))</f>
        <v>Restringido</v>
      </c>
      <c r="T108" t="str">
        <f>TRIM(IF(MID(TRIM(Transportes!H107),1,FIND("-",TRIM(Transportes!H107),1)-2)="Acción humana","H","F"))</f>
        <v>F</v>
      </c>
      <c r="U108" s="53">
        <f>Transportes!G107</f>
        <v>186</v>
      </c>
    </row>
    <row r="109" spans="18:21" ht="14.25" customHeight="1">
      <c r="R109" t="str">
        <f>TRIM(MID(TRIM(Transportes!D108),1,FIND(CHAR(10),TRIM(Transportes!D108),1)-1))</f>
        <v>Piura</v>
      </c>
      <c r="S109" t="str">
        <f>TRIM(IF(Transportes!F108="TRÁNSITO INTERRUMPIDO","Interrumpido",IF(Transportes!F108="TRÁNSITO RESTRINGIDO","Restringido","Normal")))</f>
        <v>Restringido</v>
      </c>
      <c r="T109" t="str">
        <f>TRIM(IF(MID(TRIM(Transportes!H108),1,FIND("-",TRIM(Transportes!H108),1)-2)="Acción humana","H","F"))</f>
        <v>F</v>
      </c>
      <c r="U109" s="53">
        <f>Transportes!G108</f>
        <v>63</v>
      </c>
    </row>
    <row r="110" spans="18:21" ht="14.25" customHeight="1">
      <c r="R110" t="str">
        <f>TRIM(MID(TRIM(Transportes!D109),1,FIND(CHAR(10),TRIM(Transportes!D109),1)-1))</f>
        <v>Piura</v>
      </c>
      <c r="S110" t="str">
        <f>TRIM(IF(Transportes!F109="TRÁNSITO INTERRUMPIDO","Interrumpido",IF(Transportes!F109="TRÁNSITO RESTRINGIDO","Restringido","Normal")))</f>
        <v>Restringido</v>
      </c>
      <c r="T110" t="str">
        <f>TRIM(IF(MID(TRIM(Transportes!H109),1,FIND("-",TRIM(Transportes!H109),1)-2)="Acción humana","H","F"))</f>
        <v>F</v>
      </c>
      <c r="U110" s="53">
        <f>Transportes!G109</f>
        <v>200</v>
      </c>
    </row>
    <row r="111" spans="18:21" ht="14.25" customHeight="1">
      <c r="R111" t="str">
        <f>TRIM(MID(TRIM(Transportes!D110),1,FIND(CHAR(10),TRIM(Transportes!D110),1)-1))</f>
        <v>Moquegua</v>
      </c>
      <c r="S111" t="str">
        <f>TRIM(IF(Transportes!F110="TRÁNSITO INTERRUMPIDO","Interrumpido",IF(Transportes!F110="TRÁNSITO RESTRINGIDO","Restringido","Normal")))</f>
        <v>Restringido</v>
      </c>
      <c r="T111" t="str">
        <f>TRIM(IF(MID(TRIM(Transportes!H110),1,FIND("-",TRIM(Transportes!H110),1)-2)="Acción humana","H","F"))</f>
        <v>F</v>
      </c>
      <c r="U111" s="53">
        <f>Transportes!G110</f>
        <v>25</v>
      </c>
    </row>
    <row r="112" spans="18:21" ht="14.25" customHeight="1">
      <c r="R112" t="str">
        <f>TRIM(MID(TRIM(Transportes!D111),1,FIND(CHAR(10),TRIM(Transportes!D111),1)-1))</f>
        <v>Huánuco</v>
      </c>
      <c r="S112" t="str">
        <f>TRIM(IF(Transportes!F111="TRÁNSITO INTERRUMPIDO","Interrumpido",IF(Transportes!F111="TRÁNSITO RESTRINGIDO","Restringido","Normal")))</f>
        <v>Restringido</v>
      </c>
      <c r="T112" t="str">
        <f>TRIM(IF(MID(TRIM(Transportes!H111),1,FIND("-",TRIM(Transportes!H111),1)-2)="Acción humana","H","F"))</f>
        <v>F</v>
      </c>
      <c r="U112" s="53">
        <f>Transportes!G111</f>
        <v>60</v>
      </c>
    </row>
    <row r="113" spans="18:21" ht="14.25" customHeight="1">
      <c r="R113" t="str">
        <f>TRIM(MID(TRIM(Transportes!D112),1,FIND(CHAR(10),TRIM(Transportes!D112),1)-1))</f>
        <v>Cajamarca</v>
      </c>
      <c r="S113" t="str">
        <f>TRIM(IF(Transportes!F112="TRÁNSITO INTERRUMPIDO","Interrumpido",IF(Transportes!F112="TRÁNSITO RESTRINGIDO","Restringido","Normal")))</f>
        <v>Restringido</v>
      </c>
      <c r="T113" t="str">
        <f>TRIM(IF(MID(TRIM(Transportes!H112),1,FIND("-",TRIM(Transportes!H112),1)-2)="Acción humana","H","F"))</f>
        <v>F</v>
      </c>
      <c r="U113" s="53" t="str">
        <f>Transportes!G112</f>
        <v>-</v>
      </c>
    </row>
    <row r="114" spans="18:21" ht="14.25" customHeight="1">
      <c r="R114" t="str">
        <f>TRIM(MID(TRIM(Transportes!D113),1,FIND(CHAR(10),TRIM(Transportes!D113),1)-1))</f>
        <v>Huancavelica</v>
      </c>
      <c r="S114" t="str">
        <f>TRIM(IF(Transportes!F113="TRÁNSITO INTERRUMPIDO","Interrumpido",IF(Transportes!F113="TRÁNSITO RESTRINGIDO","Restringido","Normal")))</f>
        <v>Restringido</v>
      </c>
      <c r="T114" t="str">
        <f>TRIM(IF(MID(TRIM(Transportes!H113),1,FIND("-",TRIM(Transportes!H113),1)-2)="Acción humana","H","F"))</f>
        <v>F</v>
      </c>
      <c r="U114" s="53">
        <f>Transportes!G113</f>
        <v>50</v>
      </c>
    </row>
    <row r="115" spans="18:21" ht="14.25" customHeight="1">
      <c r="R115" t="str">
        <f>TRIM(MID(TRIM(Transportes!D114),1,FIND(CHAR(10),TRIM(Transportes!D114),1)-1))</f>
        <v>Huancavelica</v>
      </c>
      <c r="S115" t="str">
        <f>TRIM(IF(Transportes!F114="TRÁNSITO INTERRUMPIDO","Interrumpido",IF(Transportes!F114="TRÁNSITO RESTRINGIDO","Restringido","Normal")))</f>
        <v>Restringido</v>
      </c>
      <c r="T115" t="str">
        <f>TRIM(IF(MID(TRIM(Transportes!H114),1,FIND("-",TRIM(Transportes!H114),1)-2)="Acción humana","H","F"))</f>
        <v>F</v>
      </c>
      <c r="U115" s="53">
        <f>Transportes!G114</f>
        <v>30</v>
      </c>
    </row>
    <row r="116" spans="18:21" ht="14.25" customHeight="1">
      <c r="R116" t="str">
        <f>TRIM(MID(TRIM(Transportes!D115),1,FIND(CHAR(10),TRIM(Transportes!D115),1)-1))</f>
        <v>Amazonas</v>
      </c>
      <c r="S116" t="str">
        <f>TRIM(IF(Transportes!F115="TRÁNSITO INTERRUMPIDO","Interrumpido",IF(Transportes!F115="TRÁNSITO RESTRINGIDO","Restringido","Normal")))</f>
        <v>Restringido</v>
      </c>
      <c r="T116" t="str">
        <f>TRIM(IF(MID(TRIM(Transportes!H115),1,FIND("-",TRIM(Transportes!H115),1)-2)="Acción humana","H","F"))</f>
        <v>F</v>
      </c>
      <c r="U116" s="53">
        <f>Transportes!G115</f>
        <v>30</v>
      </c>
    </row>
    <row r="117" spans="18:21" ht="14.25" customHeight="1">
      <c r="R117" t="str">
        <f>TRIM(MID(TRIM(Transportes!D116),1,FIND(CHAR(10),TRIM(Transportes!D116),1)-1))</f>
        <v>Amazonas</v>
      </c>
      <c r="S117" t="str">
        <f>TRIM(IF(Transportes!F116="TRÁNSITO INTERRUMPIDO","Interrumpido",IF(Transportes!F116="TRÁNSITO RESTRINGIDO","Restringido","Normal")))</f>
        <v>Restringido</v>
      </c>
      <c r="T117" t="str">
        <f>TRIM(IF(MID(TRIM(Transportes!H116),1,FIND("-",TRIM(Transportes!H116),1)-2)="Acción humana","H","F"))</f>
        <v>F</v>
      </c>
      <c r="U117" s="53">
        <f>Transportes!G116</f>
        <v>35</v>
      </c>
    </row>
    <row r="118" spans="18:21">
      <c r="R118" t="str">
        <f>TRIM(MID(TRIM(Transportes!D117),1,FIND(CHAR(10),TRIM(Transportes!D117),1)-1))</f>
        <v>Áncash</v>
      </c>
      <c r="S118" t="str">
        <f>TRIM(IF(Transportes!F117="TRÁNSITO INTERRUMPIDO","Interrumpido",IF(Transportes!F117="TRÁNSITO RESTRINGIDO","Restringido","Normal")))</f>
        <v>Restringido</v>
      </c>
      <c r="T118" t="str">
        <f>TRIM(IF(MID(TRIM(Transportes!H117),1,FIND("-",TRIM(Transportes!H117),1)-2)="Acción humana","H","F"))</f>
        <v>F</v>
      </c>
      <c r="U118" s="53">
        <f>Transportes!G117</f>
        <v>120</v>
      </c>
    </row>
    <row r="119" spans="18:21">
      <c r="R119" t="str">
        <f>TRIM(MID(TRIM(Transportes!D118),1,FIND(CHAR(10),TRIM(Transportes!D118),1)-1))</f>
        <v>Moquegua</v>
      </c>
      <c r="S119" t="str">
        <f>TRIM(IF(Transportes!F118="TRÁNSITO INTERRUMPIDO","Interrumpido",IF(Transportes!F118="TRÁNSITO RESTRINGIDO","Restringido","Normal")))</f>
        <v>Restringido</v>
      </c>
      <c r="T119" t="str">
        <f>TRIM(IF(MID(TRIM(Transportes!H118),1,FIND("-",TRIM(Transportes!H118),1)-2)="Acción humana","H","F"))</f>
        <v>F</v>
      </c>
      <c r="U119" s="53">
        <f>Transportes!G118</f>
        <v>50</v>
      </c>
    </row>
    <row r="120" spans="18:21">
      <c r="R120" t="str">
        <f>TRIM(MID(TRIM(Transportes!D119),1,FIND(CHAR(10),TRIM(Transportes!D119),1)-1))</f>
        <v>Áncash</v>
      </c>
      <c r="S120" t="str">
        <f>TRIM(IF(Transportes!F119="TRÁNSITO INTERRUMPIDO","Interrumpido",IF(Transportes!F119="TRÁNSITO RESTRINGIDO","Restringido","Normal")))</f>
        <v>Restringido</v>
      </c>
      <c r="T120" t="str">
        <f>TRIM(IF(MID(TRIM(Transportes!H119),1,FIND("-",TRIM(Transportes!H119),1)-2)="Acción humana","H","F"))</f>
        <v>F</v>
      </c>
      <c r="U120" s="53">
        <f>Transportes!G119</f>
        <v>10</v>
      </c>
    </row>
    <row r="121" spans="18:21">
      <c r="R121" t="str">
        <f>TRIM(MID(TRIM(Transportes!D120),1,FIND(CHAR(10),TRIM(Transportes!D120),1)-1))</f>
        <v>Áncash</v>
      </c>
      <c r="S121" t="str">
        <f>TRIM(IF(Transportes!F120="TRÁNSITO INTERRUMPIDO","Interrumpido",IF(Transportes!F120="TRÁNSITO RESTRINGIDO","Restringido","Normal")))</f>
        <v>Restringido</v>
      </c>
      <c r="T121" t="str">
        <f>TRIM(IF(MID(TRIM(Transportes!H120),1,FIND("-",TRIM(Transportes!H120),1)-2)="Acción humana","H","F"))</f>
        <v>F</v>
      </c>
      <c r="U121" s="53">
        <f>Transportes!G120</f>
        <v>15</v>
      </c>
    </row>
    <row r="122" spans="18:21">
      <c r="R122" t="str">
        <f>TRIM(MID(TRIM(Transportes!D121),1,FIND(CHAR(10),TRIM(Transportes!D121),1)-1))</f>
        <v>Áncash</v>
      </c>
      <c r="S122" t="str">
        <f>TRIM(IF(Transportes!F121="TRÁNSITO INTERRUMPIDO","Interrumpido",IF(Transportes!F121="TRÁNSITO RESTRINGIDO","Restringido","Normal")))</f>
        <v>Restringido</v>
      </c>
      <c r="T122" t="str">
        <f>TRIM(IF(MID(TRIM(Transportes!H121),1,FIND("-",TRIM(Transportes!H121),1)-2)="Acción humana","H","F"))</f>
        <v>F</v>
      </c>
      <c r="U122" s="53">
        <f>Transportes!G121</f>
        <v>12</v>
      </c>
    </row>
    <row r="123" spans="18:21">
      <c r="R123" t="str">
        <f>TRIM(MID(TRIM(Transportes!D122),1,FIND(CHAR(10),TRIM(Transportes!D122),1)-1))</f>
        <v>Áncash</v>
      </c>
      <c r="S123" t="str">
        <f>TRIM(IF(Transportes!F122="TRÁNSITO INTERRUMPIDO","Interrumpido",IF(Transportes!F122="TRÁNSITO RESTRINGIDO","Restringido","Normal")))</f>
        <v>Restringido</v>
      </c>
      <c r="T123" t="str">
        <f>TRIM(IF(MID(TRIM(Transportes!H122),1,FIND("-",TRIM(Transportes!H122),1)-2)="Acción humana","H","F"))</f>
        <v>F</v>
      </c>
      <c r="U123" s="53">
        <f>Transportes!G122</f>
        <v>16</v>
      </c>
    </row>
    <row r="124" spans="18:21">
      <c r="R124" t="str">
        <f>TRIM(MID(TRIM(Transportes!D123),1,FIND(CHAR(10),TRIM(Transportes!D123),1)-1))</f>
        <v>La Libertad</v>
      </c>
      <c r="S124" t="str">
        <f>TRIM(IF(Transportes!F123="TRÁNSITO INTERRUMPIDO","Interrumpido",IF(Transportes!F123="TRÁNSITO RESTRINGIDO","Restringido","Normal")))</f>
        <v>Restringido</v>
      </c>
      <c r="T124" t="str">
        <f>TRIM(IF(MID(TRIM(Transportes!H123),1,FIND("-",TRIM(Transportes!H123),1)-2)="Acción humana","H","F"))</f>
        <v>F</v>
      </c>
      <c r="U124" s="53">
        <f>Transportes!G123</f>
        <v>600</v>
      </c>
    </row>
    <row r="125" spans="18:21">
      <c r="R125" t="str">
        <f>TRIM(MID(TRIM(Transportes!D124),1,FIND(CHAR(10),TRIM(Transportes!D124),1)-1))</f>
        <v>Apurímac</v>
      </c>
      <c r="S125" t="str">
        <f>TRIM(IF(Transportes!F124="TRÁNSITO INTERRUMPIDO","Interrumpido",IF(Transportes!F124="TRÁNSITO RESTRINGIDO","Restringido","Normal")))</f>
        <v>Restringido</v>
      </c>
      <c r="T125" t="str">
        <f>TRIM(IF(MID(TRIM(Transportes!H124),1,FIND("-",TRIM(Transportes!H124),1)-2)="Acción humana","H","F"))</f>
        <v>F</v>
      </c>
      <c r="U125" s="53">
        <f>Transportes!G124</f>
        <v>50</v>
      </c>
    </row>
    <row r="126" spans="18:21">
      <c r="R126" t="str">
        <f>TRIM(MID(TRIM(Transportes!D125),1,FIND(CHAR(10),TRIM(Transportes!D125),1)-1))</f>
        <v>San Martín</v>
      </c>
      <c r="S126" t="str">
        <f>TRIM(IF(Transportes!F125="TRÁNSITO INTERRUMPIDO","Interrumpido",IF(Transportes!F125="TRÁNSITO RESTRINGIDO","Restringido","Normal")))</f>
        <v>Restringido</v>
      </c>
      <c r="T126" t="str">
        <f>TRIM(IF(MID(TRIM(Transportes!H125),1,FIND("-",TRIM(Transportes!H125),1)-2)="Acción humana","H","F"))</f>
        <v>H</v>
      </c>
      <c r="U126" s="53">
        <f>Transportes!G125</f>
        <v>150</v>
      </c>
    </row>
    <row r="127" spans="18:21">
      <c r="R127" t="str">
        <f>TRIM(MID(TRIM(Transportes!D126),1,FIND(CHAR(10),TRIM(Transportes!D126),1)-1))</f>
        <v>Piura</v>
      </c>
      <c r="S127" t="str">
        <f>TRIM(IF(Transportes!F126="TRÁNSITO INTERRUMPIDO","Interrumpido",IF(Transportes!F126="TRÁNSITO RESTRINGIDO","Restringido","Normal")))</f>
        <v>Restringido</v>
      </c>
      <c r="T127" t="str">
        <f>TRIM(IF(MID(TRIM(Transportes!H126),1,FIND("-",TRIM(Transportes!H126),1)-2)="Acción humana","H","F"))</f>
        <v>F</v>
      </c>
      <c r="U127" s="53">
        <f>Transportes!G126</f>
        <v>50</v>
      </c>
    </row>
    <row r="128" spans="18:21">
      <c r="R128" t="str">
        <f>TRIM(MID(TRIM(Transportes!D127),1,FIND(CHAR(10),TRIM(Transportes!D127),1)-1))</f>
        <v>Áncash</v>
      </c>
      <c r="S128" t="str">
        <f>TRIM(IF(Transportes!F127="TRÁNSITO INTERRUMPIDO","Interrumpido",IF(Transportes!F127="TRÁNSITO RESTRINGIDO","Restringido","Normal")))</f>
        <v>Restringido</v>
      </c>
      <c r="T128" t="str">
        <f>TRIM(IF(MID(TRIM(Transportes!H127),1,FIND("-",TRIM(Transportes!H127),1)-2)="Acción humana","H","F"))</f>
        <v>F</v>
      </c>
      <c r="U128" s="53">
        <f>Transportes!G127</f>
        <v>950</v>
      </c>
    </row>
    <row r="129" spans="18:21">
      <c r="R129" t="str">
        <f>TRIM(MID(TRIM(Transportes!D128),1,FIND(CHAR(10),TRIM(Transportes!D128),1)-1))</f>
        <v>Amazonas</v>
      </c>
      <c r="S129" t="str">
        <f>TRIM(IF(Transportes!F128="TRÁNSITO INTERRUMPIDO","Interrumpido",IF(Transportes!F128="TRÁNSITO RESTRINGIDO","Restringido","Normal")))</f>
        <v>Restringido</v>
      </c>
      <c r="T129" t="str">
        <f>TRIM(IF(MID(TRIM(Transportes!H128),1,FIND("-",TRIM(Transportes!H128),1)-2)="Acción humana","H","F"))</f>
        <v>F</v>
      </c>
      <c r="U129" s="53">
        <f>Transportes!G128</f>
        <v>0</v>
      </c>
    </row>
    <row r="130" spans="18:21">
      <c r="R130" t="str">
        <f>TRIM(MID(TRIM(Transportes!D129),1,FIND(CHAR(10),TRIM(Transportes!D129),1)-1))</f>
        <v>Tacna</v>
      </c>
      <c r="S130" t="str">
        <f>TRIM(IF(Transportes!F129="TRÁNSITO INTERRUMPIDO","Interrumpido",IF(Transportes!F129="TRÁNSITO RESTRINGIDO","Restringido","Normal")))</f>
        <v>Restringido</v>
      </c>
      <c r="T130" t="str">
        <f>TRIM(IF(MID(TRIM(Transportes!H129),1,FIND("-",TRIM(Transportes!H129),1)-2)="Acción humana","H","F"))</f>
        <v>F</v>
      </c>
      <c r="U130" s="53">
        <f>Transportes!G129</f>
        <v>15</v>
      </c>
    </row>
    <row r="131" spans="18:21">
      <c r="R131" t="str">
        <f>TRIM(MID(TRIM(Transportes!D130),1,FIND(CHAR(10),TRIM(Transportes!D130),1)-1))</f>
        <v>Amazonas</v>
      </c>
      <c r="S131" t="str">
        <f>TRIM(IF(Transportes!F130="TRÁNSITO INTERRUMPIDO","Interrumpido",IF(Transportes!F130="TRÁNSITO RESTRINGIDO","Restringido","Normal")))</f>
        <v>Restringido</v>
      </c>
      <c r="T131" t="str">
        <f>TRIM(IF(MID(TRIM(Transportes!H130),1,FIND("-",TRIM(Transportes!H130),1)-2)="Acción humana","H","F"))</f>
        <v>F</v>
      </c>
      <c r="U131" s="53">
        <f>Transportes!G130</f>
        <v>16</v>
      </c>
    </row>
    <row r="132" spans="18:21">
      <c r="R132" t="str">
        <f>TRIM(MID(TRIM(Transportes!D131),1,FIND(CHAR(10),TRIM(Transportes!D131),1)-1))</f>
        <v>Cajamarca</v>
      </c>
      <c r="S132" t="str">
        <f>TRIM(IF(Transportes!F131="TRÁNSITO INTERRUMPIDO","Interrumpido",IF(Transportes!F131="TRÁNSITO RESTRINGIDO","Restringido","Normal")))</f>
        <v>Restringido</v>
      </c>
      <c r="T132" t="str">
        <f>TRIM(IF(MID(TRIM(Transportes!H131),1,FIND("-",TRIM(Transportes!H131),1)-2)="Acción humana","H","F"))</f>
        <v>F</v>
      </c>
      <c r="U132" s="53">
        <f>Transportes!G131</f>
        <v>30</v>
      </c>
    </row>
    <row r="133" spans="18:21">
      <c r="R133" t="str">
        <f>TRIM(MID(TRIM(Transportes!D132),1,FIND(CHAR(10),TRIM(Transportes!D132),1)-1))</f>
        <v>Piura</v>
      </c>
      <c r="S133" t="str">
        <f>TRIM(IF(Transportes!F132="TRÁNSITO INTERRUMPIDO","Interrumpido",IF(Transportes!F132="TRÁNSITO RESTRINGIDO","Restringido","Normal")))</f>
        <v>Restringido</v>
      </c>
      <c r="T133" t="str">
        <f>TRIM(IF(MID(TRIM(Transportes!H132),1,FIND("-",TRIM(Transportes!H132),1)-2)="Acción humana","H","F"))</f>
        <v>F</v>
      </c>
      <c r="U133" s="53">
        <f>Transportes!G132</f>
        <v>184</v>
      </c>
    </row>
    <row r="134" spans="18:21">
      <c r="R134" t="str">
        <f>TRIM(MID(TRIM(Transportes!D133),1,FIND(CHAR(10),TRIM(Transportes!D133),1)-1))</f>
        <v>Amazonas</v>
      </c>
      <c r="S134" t="str">
        <f>TRIM(IF(Transportes!F133="TRÁNSITO INTERRUMPIDO","Interrumpido",IF(Transportes!F133="TRÁNSITO RESTRINGIDO","Restringido","Normal")))</f>
        <v>Restringido</v>
      </c>
      <c r="T134" t="str">
        <f>TRIM(IF(MID(TRIM(Transportes!H133),1,FIND("-",TRIM(Transportes!H133),1)-2)="Acción humana","H","F"))</f>
        <v>F</v>
      </c>
      <c r="U134" s="53">
        <f>Transportes!G133</f>
        <v>0</v>
      </c>
    </row>
    <row r="135" spans="18:21">
      <c r="R135" t="str">
        <f>TRIM(MID(TRIM(Transportes!D134),1,FIND(CHAR(10),TRIM(Transportes!D134),1)-1))</f>
        <v>Amazonas</v>
      </c>
      <c r="S135" t="str">
        <f>TRIM(IF(Transportes!F134="TRÁNSITO INTERRUMPIDO","Interrumpido",IF(Transportes!F134="TRÁNSITO RESTRINGIDO","Restringido","Normal")))</f>
        <v>Restringido</v>
      </c>
      <c r="T135" t="str">
        <f>TRIM(IF(MID(TRIM(Transportes!H134),1,FIND("-",TRIM(Transportes!H134),1)-2)="Acción humana","H","F"))</f>
        <v>F</v>
      </c>
      <c r="U135" s="53">
        <f>Transportes!G134</f>
        <v>0</v>
      </c>
    </row>
    <row r="136" spans="18:21">
      <c r="R136" t="str">
        <f>TRIM(MID(TRIM(Transportes!D135),1,FIND(CHAR(10),TRIM(Transportes!D135),1)-1))</f>
        <v>Cajamarca</v>
      </c>
      <c r="S136" t="str">
        <f>TRIM(IF(Transportes!F135="TRÁNSITO INTERRUMPIDO","Interrumpido",IF(Transportes!F135="TRÁNSITO RESTRINGIDO","Restringido","Normal")))</f>
        <v>Restringido</v>
      </c>
      <c r="T136" t="str">
        <f>TRIM(IF(MID(TRIM(Transportes!H135),1,FIND("-",TRIM(Transportes!H135),1)-2)="Acción humana","H","F"))</f>
        <v>F</v>
      </c>
      <c r="U136" s="53">
        <f>Transportes!G135</f>
        <v>250</v>
      </c>
    </row>
    <row r="137" spans="18:21">
      <c r="R137" t="str">
        <f>TRIM(MID(TRIM(Transportes!D136),1,FIND(CHAR(10),TRIM(Transportes!D136),1)-1))</f>
        <v>Puno</v>
      </c>
      <c r="S137" t="str">
        <f>TRIM(IF(Transportes!F136="TRÁNSITO INTERRUMPIDO","Interrumpido",IF(Transportes!F136="TRÁNSITO RESTRINGIDO","Restringido","Normal")))</f>
        <v>Restringido</v>
      </c>
      <c r="T137" t="str">
        <f>TRIM(IF(MID(TRIM(Transportes!H136),1,FIND("-",TRIM(Transportes!H136),1)-2)="Acción humana","H","F"))</f>
        <v>H</v>
      </c>
      <c r="U137" s="53">
        <f>Transportes!G136</f>
        <v>20</v>
      </c>
    </row>
    <row r="138" spans="18:21">
      <c r="R138" t="str">
        <f>TRIM(MID(TRIM(Transportes!D137),1,FIND(CHAR(10),TRIM(Transportes!D137),1)-1))</f>
        <v>Tumbes</v>
      </c>
      <c r="S138" t="str">
        <f>TRIM(IF(Transportes!F137="TRÁNSITO INTERRUMPIDO","Interrumpido",IF(Transportes!F137="TRÁNSITO RESTRINGIDO","Restringido","Normal")))</f>
        <v>Restringido</v>
      </c>
      <c r="T138" t="str">
        <f>TRIM(IF(MID(TRIM(Transportes!H137),1,FIND("-",TRIM(Transportes!H137),1)-2)="Acción humana","H","F"))</f>
        <v>F</v>
      </c>
      <c r="U138" s="53">
        <f>Transportes!G137</f>
        <v>40</v>
      </c>
    </row>
    <row r="139" spans="18:21">
      <c r="R139" t="str">
        <f>TRIM(MID(TRIM(Transportes!D138),1,FIND(CHAR(10),TRIM(Transportes!D138),1)-1))</f>
        <v>Ica</v>
      </c>
      <c r="S139" t="str">
        <f>TRIM(IF(Transportes!F138="TRÁNSITO INTERRUMPIDO","Interrumpido",IF(Transportes!F138="TRÁNSITO RESTRINGIDO","Restringido","Normal")))</f>
        <v>Restringido</v>
      </c>
      <c r="T139" t="str">
        <f>TRIM(IF(MID(TRIM(Transportes!H138),1,FIND("-",TRIM(Transportes!H138),1)-2)="Acción humana","H","F"))</f>
        <v>F</v>
      </c>
      <c r="U139" s="53">
        <f>Transportes!G138</f>
        <v>300</v>
      </c>
    </row>
    <row r="140" spans="18:21">
      <c r="R140" t="str">
        <f>TRIM(MID(TRIM(Transportes!D139),1,FIND(CHAR(10),TRIM(Transportes!D139),1)-1))</f>
        <v>Lima</v>
      </c>
      <c r="S140" t="str">
        <f>TRIM(IF(Transportes!F139="TRÁNSITO INTERRUMPIDO","Interrumpido",IF(Transportes!F139="TRÁNSITO RESTRINGIDO","Restringido","Normal")))</f>
        <v>Restringido</v>
      </c>
      <c r="T140" t="str">
        <f>TRIM(IF(MID(TRIM(Transportes!H139),1,FIND("-",TRIM(Transportes!H139),1)-2)="Acción humana","H","F"))</f>
        <v>F</v>
      </c>
      <c r="U140" s="53">
        <f>Transportes!G139</f>
        <v>50</v>
      </c>
    </row>
    <row r="141" spans="18:21">
      <c r="R141" t="str">
        <f>TRIM(MID(TRIM(Transportes!D140),1,FIND(CHAR(10),TRIM(Transportes!D140),1)-1))</f>
        <v>Cajamarca</v>
      </c>
      <c r="S141" t="str">
        <f>TRIM(IF(Transportes!F140="TRÁNSITO INTERRUMPIDO","Interrumpido",IF(Transportes!F140="TRÁNSITO RESTRINGIDO","Restringido","Normal")))</f>
        <v>Restringido</v>
      </c>
      <c r="T141" t="str">
        <f>TRIM(IF(MID(TRIM(Transportes!H140),1,FIND("-",TRIM(Transportes!H140),1)-2)="Acción humana","H","F"))</f>
        <v>F</v>
      </c>
      <c r="U141" s="53">
        <f>Transportes!G140</f>
        <v>15</v>
      </c>
    </row>
    <row r="142" spans="18:21">
      <c r="R142" t="str">
        <f>TRIM(MID(TRIM(Transportes!D141),1,FIND(CHAR(10),TRIM(Transportes!D141),1)-1))</f>
        <v>La Libertad</v>
      </c>
      <c r="S142" t="str">
        <f>TRIM(IF(Transportes!F141="TRÁNSITO INTERRUMPIDO","Interrumpido",IF(Transportes!F141="TRÁNSITO RESTRINGIDO","Restringido","Normal")))</f>
        <v>Restringido</v>
      </c>
      <c r="T142" t="str">
        <f>TRIM(IF(MID(TRIM(Transportes!H141),1,FIND("-",TRIM(Transportes!H141),1)-2)="Acción humana","H","F"))</f>
        <v>F</v>
      </c>
      <c r="U142" s="53">
        <f>Transportes!G141</f>
        <v>36</v>
      </c>
    </row>
    <row r="143" spans="18:21">
      <c r="R143" t="str">
        <f>TRIM(MID(TRIM(Transportes!D142),1,FIND(CHAR(10),TRIM(Transportes!D142),1)-1))</f>
        <v>Tumbes</v>
      </c>
      <c r="S143" t="str">
        <f>TRIM(IF(Transportes!F142="TRÁNSITO INTERRUMPIDO","Interrumpido",IF(Transportes!F142="TRÁNSITO RESTRINGIDO","Restringido","Normal")))</f>
        <v>Restringido</v>
      </c>
      <c r="T143" t="str">
        <f>TRIM(IF(MID(TRIM(Transportes!H142),1,FIND("-",TRIM(Transportes!H142),1)-2)="Acción humana","H","F"))</f>
        <v>F</v>
      </c>
      <c r="U143" s="53">
        <f>Transportes!G142</f>
        <v>13</v>
      </c>
    </row>
    <row r="144" spans="18:21">
      <c r="R144" t="str">
        <f>TRIM(MID(TRIM(Transportes!D143),1,FIND(CHAR(10),TRIM(Transportes!D143),1)-1))</f>
        <v>Cajamarca</v>
      </c>
      <c r="S144" t="str">
        <f>TRIM(IF(Transportes!F143="TRÁNSITO INTERRUMPIDO","Interrumpido",IF(Transportes!F143="TRÁNSITO RESTRINGIDO","Restringido","Normal")))</f>
        <v>Restringido</v>
      </c>
      <c r="T144" t="str">
        <f>TRIM(IF(MID(TRIM(Transportes!H143),1,FIND("-",TRIM(Transportes!H143),1)-2)="Acción humana","H","F"))</f>
        <v>F</v>
      </c>
      <c r="U144" s="53">
        <f>Transportes!G143</f>
        <v>2</v>
      </c>
    </row>
    <row r="145" spans="18:21">
      <c r="R145" t="str">
        <f>TRIM(MID(TRIM(Transportes!D144),1,FIND(CHAR(10),TRIM(Transportes!D144),1)-1))</f>
        <v>Piura</v>
      </c>
      <c r="S145" t="str">
        <f>TRIM(IF(Transportes!F144="TRÁNSITO INTERRUMPIDO","Interrumpido",IF(Transportes!F144="TRÁNSITO RESTRINGIDO","Restringido","Normal")))</f>
        <v>Restringido</v>
      </c>
      <c r="T145" t="str">
        <f>TRIM(IF(MID(TRIM(Transportes!H144),1,FIND("-",TRIM(Transportes!H144),1)-2)="Acción humana","H","F"))</f>
        <v>F</v>
      </c>
      <c r="U145" s="53">
        <f>Transportes!G144</f>
        <v>130</v>
      </c>
    </row>
    <row r="146" spans="18:21">
      <c r="R146" t="str">
        <f>TRIM(MID(TRIM(Transportes!D145),1,FIND(CHAR(10),TRIM(Transportes!D145),1)-1))</f>
        <v>Tumbes</v>
      </c>
      <c r="S146" t="str">
        <f>TRIM(IF(Transportes!F145="TRÁNSITO INTERRUMPIDO","Interrumpido",IF(Transportes!F145="TRÁNSITO RESTRINGIDO","Restringido","Normal")))</f>
        <v>Restringido</v>
      </c>
      <c r="T146" t="str">
        <f>TRIM(IF(MID(TRIM(Transportes!H145),1,FIND("-",TRIM(Transportes!H145),1)-2)="Acción humana","H","F"))</f>
        <v>F</v>
      </c>
      <c r="U146" s="53">
        <f>Transportes!G145</f>
        <v>11</v>
      </c>
    </row>
    <row r="147" spans="18:21">
      <c r="R147" t="str">
        <f>TRIM(MID(TRIM(Transportes!D146),1,FIND(CHAR(10),TRIM(Transportes!D146),1)-1))</f>
        <v>Ucayali</v>
      </c>
      <c r="S147" t="str">
        <f>TRIM(IF(Transportes!F146="TRÁNSITO INTERRUMPIDO","Interrumpido",IF(Transportes!F146="TRÁNSITO RESTRINGIDO","Restringido","Normal")))</f>
        <v>Restringido</v>
      </c>
      <c r="T147" t="str">
        <f>TRIM(IF(MID(TRIM(Transportes!H146),1,FIND("-",TRIM(Transportes!H146),1)-2)="Acción humana","H","F"))</f>
        <v>F</v>
      </c>
      <c r="U147" s="53">
        <f>Transportes!G146</f>
        <v>283</v>
      </c>
    </row>
    <row r="148" spans="18:21">
      <c r="R148" t="str">
        <f>TRIM(MID(TRIM(Transportes!D147),1,FIND(CHAR(10),TRIM(Transportes!D147),1)-1))</f>
        <v>Piura</v>
      </c>
      <c r="S148" t="str">
        <f>TRIM(IF(Transportes!F147="TRÁNSITO INTERRUMPIDO","Interrumpido",IF(Transportes!F147="TRÁNSITO RESTRINGIDO","Restringido","Normal")))</f>
        <v>Restringido</v>
      </c>
      <c r="T148" t="str">
        <f>TRIM(IF(MID(TRIM(Transportes!H147),1,FIND("-",TRIM(Transportes!H147),1)-2)="Acción humana","H","F"))</f>
        <v>F</v>
      </c>
      <c r="U148" s="53">
        <f>Transportes!G147</f>
        <v>30</v>
      </c>
    </row>
    <row r="149" spans="18:21">
      <c r="R149" t="str">
        <f>TRIM(MID(TRIM(Transportes!D148),1,FIND(CHAR(10),TRIM(Transportes!D148),1)-1))</f>
        <v>San Martín</v>
      </c>
      <c r="S149" t="str">
        <f>TRIM(IF(Transportes!F148="TRÁNSITO INTERRUMPIDO","Interrumpido",IF(Transportes!F148="TRÁNSITO RESTRINGIDO","Restringido","Normal")))</f>
        <v>Restringido</v>
      </c>
      <c r="T149" t="str">
        <f>TRIM(IF(MID(TRIM(Transportes!H148),1,FIND("-",TRIM(Transportes!H148),1)-2)="Acción humana","H","F"))</f>
        <v>F</v>
      </c>
      <c r="U149" s="53">
        <f>Transportes!G148</f>
        <v>200</v>
      </c>
    </row>
    <row r="150" spans="18:21">
      <c r="R150" t="str">
        <f>TRIM(MID(TRIM(Transportes!D149),1,FIND(CHAR(10),TRIM(Transportes!D149),1)-1))</f>
        <v>Lambayeque</v>
      </c>
      <c r="S150" t="str">
        <f>TRIM(IF(Transportes!F149="TRÁNSITO INTERRUMPIDO","Interrumpido",IF(Transportes!F149="TRÁNSITO RESTRINGIDO","Restringido","Normal")))</f>
        <v>Restringido</v>
      </c>
      <c r="T150" t="str">
        <f>TRIM(IF(MID(TRIM(Transportes!H149),1,FIND("-",TRIM(Transportes!H149),1)-2)="Acción humana","H","F"))</f>
        <v>F</v>
      </c>
      <c r="U150" s="53">
        <f>Transportes!G149</f>
        <v>20</v>
      </c>
    </row>
    <row r="151" spans="18:21">
      <c r="R151" t="str">
        <f>TRIM(MID(TRIM(Transportes!D150),1,FIND(CHAR(10),TRIM(Transportes!D150),1)-1))</f>
        <v>Amazonas</v>
      </c>
      <c r="S151" t="str">
        <f>TRIM(IF(Transportes!F150="TRÁNSITO INTERRUMPIDO","Interrumpido",IF(Transportes!F150="TRÁNSITO RESTRINGIDO","Restringido","Normal")))</f>
        <v>Restringido</v>
      </c>
      <c r="T151" t="str">
        <f>TRIM(IF(MID(TRIM(Transportes!H150),1,FIND("-",TRIM(Transportes!H150),1)-2)="Acción humana","H","F"))</f>
        <v>F</v>
      </c>
      <c r="U151" s="53">
        <f>Transportes!G150</f>
        <v>45</v>
      </c>
    </row>
    <row r="152" spans="18:21">
      <c r="R152" t="str">
        <f>TRIM(MID(TRIM(Transportes!D151),1,FIND(CHAR(10),TRIM(Transportes!D151),1)-1))</f>
        <v>Amazonas</v>
      </c>
      <c r="S152" t="str">
        <f>TRIM(IF(Transportes!F151="TRÁNSITO INTERRUMPIDO","Interrumpido",IF(Transportes!F151="TRÁNSITO RESTRINGIDO","Restringido","Normal")))</f>
        <v>Restringido</v>
      </c>
      <c r="T152" t="str">
        <f>TRIM(IF(MID(TRIM(Transportes!H151),1,FIND("-",TRIM(Transportes!H151),1)-2)="Acción humana","H","F"))</f>
        <v>F</v>
      </c>
      <c r="U152" s="53" t="str">
        <f>Transportes!G151</f>
        <v>-</v>
      </c>
    </row>
    <row r="153" spans="18:21">
      <c r="R153" t="str">
        <f>TRIM(MID(TRIM(Transportes!D152),1,FIND(CHAR(10),TRIM(Transportes!D152),1)-1))</f>
        <v>Amazonas</v>
      </c>
      <c r="S153" t="str">
        <f>TRIM(IF(Transportes!F152="TRÁNSITO INTERRUMPIDO","Interrumpido",IF(Transportes!F152="TRÁNSITO RESTRINGIDO","Restringido","Normal")))</f>
        <v>Restringido</v>
      </c>
      <c r="T153" t="str">
        <f>TRIM(IF(MID(TRIM(Transportes!H152),1,FIND("-",TRIM(Transportes!H152),1)-2)="Acción humana","H","F"))</f>
        <v>F</v>
      </c>
      <c r="U153" s="53">
        <f>Transportes!G152</f>
        <v>15</v>
      </c>
    </row>
    <row r="154" spans="18:21">
      <c r="R154" t="str">
        <f>TRIM(MID(TRIM(Transportes!D153),1,FIND(CHAR(10),TRIM(Transportes!D153),1)-1))</f>
        <v>Ucayali</v>
      </c>
      <c r="S154" t="str">
        <f>TRIM(IF(Transportes!F153="TRÁNSITO INTERRUMPIDO","Interrumpido",IF(Transportes!F153="TRÁNSITO RESTRINGIDO","Restringido","Normal")))</f>
        <v>Restringido</v>
      </c>
      <c r="T154" t="str">
        <f>TRIM(IF(MID(TRIM(Transportes!H153),1,FIND("-",TRIM(Transportes!H153),1)-2)="Acción humana","H","F"))</f>
        <v>F</v>
      </c>
      <c r="U154" s="53">
        <f>Transportes!G153</f>
        <v>141</v>
      </c>
    </row>
    <row r="155" spans="18:21">
      <c r="R155" t="str">
        <f>TRIM(MID(TRIM(Transportes!D154),1,FIND(CHAR(10),TRIM(Transportes!D154),1)-1))</f>
        <v>Ucayali</v>
      </c>
      <c r="S155" t="str">
        <f>TRIM(IF(Transportes!F154="TRÁNSITO INTERRUMPIDO","Interrumpido",IF(Transportes!F154="TRÁNSITO RESTRINGIDO","Restringido","Normal")))</f>
        <v>Restringido</v>
      </c>
      <c r="T155" t="str">
        <f>TRIM(IF(MID(TRIM(Transportes!H154),1,FIND("-",TRIM(Transportes!H154),1)-2)="Acción humana","H","F"))</f>
        <v>F</v>
      </c>
      <c r="U155" s="53">
        <f>Transportes!G154</f>
        <v>81</v>
      </c>
    </row>
    <row r="156" spans="18:21">
      <c r="R156" t="str">
        <f>TRIM(MID(TRIM(Transportes!D155),1,FIND(CHAR(10),TRIM(Transportes!D155),1)-1))</f>
        <v>Moquegua</v>
      </c>
      <c r="S156" t="str">
        <f>TRIM(IF(Transportes!F155="TRÁNSITO INTERRUMPIDO","Interrumpido",IF(Transportes!F155="TRÁNSITO RESTRINGIDO","Restringido","Normal")))</f>
        <v>Restringido</v>
      </c>
      <c r="T156" t="str">
        <f>TRIM(IF(MID(TRIM(Transportes!H155),1,FIND("-",TRIM(Transportes!H155),1)-2)="Acción humana","H","F"))</f>
        <v>F</v>
      </c>
      <c r="U156" s="53">
        <f>Transportes!G155</f>
        <v>40</v>
      </c>
    </row>
    <row r="157" spans="18:21">
      <c r="R157" t="str">
        <f>TRIM(MID(TRIM(Transportes!D156),1,FIND(CHAR(10),TRIM(Transportes!D156),1)-1))</f>
        <v>Moquegua</v>
      </c>
      <c r="S157" t="str">
        <f>TRIM(IF(Transportes!F156="TRÁNSITO INTERRUMPIDO","Interrumpido",IF(Transportes!F156="TRÁNSITO RESTRINGIDO","Restringido","Normal")))</f>
        <v>Restringido</v>
      </c>
      <c r="T157" t="str">
        <f>TRIM(IF(MID(TRIM(Transportes!H156),1,FIND("-",TRIM(Transportes!H156),1)-2)="Acción humana","H","F"))</f>
        <v>F</v>
      </c>
      <c r="U157" s="53">
        <f>Transportes!G156</f>
        <v>63</v>
      </c>
    </row>
    <row r="158" spans="18:21">
      <c r="R158" t="str">
        <f>TRIM(MID(TRIM(Transportes!D157),1,FIND(CHAR(10),TRIM(Transportes!D157),1)-1))</f>
        <v>La Libertad</v>
      </c>
      <c r="S158" t="str">
        <f>TRIM(IF(Transportes!F157="TRÁNSITO INTERRUMPIDO","Interrumpido",IF(Transportes!F157="TRÁNSITO RESTRINGIDO","Restringido","Normal")))</f>
        <v>Restringido</v>
      </c>
      <c r="T158" t="str">
        <f>TRIM(IF(MID(TRIM(Transportes!H157),1,FIND("-",TRIM(Transportes!H157),1)-2)="Acción humana","H","F"))</f>
        <v>H</v>
      </c>
      <c r="U158" s="53" t="str">
        <f>Transportes!G157</f>
        <v>-</v>
      </c>
    </row>
    <row r="159" spans="18:21">
      <c r="R159" t="str">
        <f>TRIM(MID(TRIM(Transportes!D158),1,FIND(CHAR(10),TRIM(Transportes!D158),1)-1))</f>
        <v>Puno</v>
      </c>
      <c r="S159" t="str">
        <f>TRIM(IF(Transportes!F158="TRÁNSITO INTERRUMPIDO","Interrumpido",IF(Transportes!F158="TRÁNSITO RESTRINGIDO","Restringido","Normal")))</f>
        <v>Restringido</v>
      </c>
      <c r="T159" t="str">
        <f>TRIM(IF(MID(TRIM(Transportes!H158),1,FIND("-",TRIM(Transportes!H158),1)-2)="Acción humana","H","F"))</f>
        <v>F</v>
      </c>
      <c r="U159" s="53">
        <f>Transportes!G158</f>
        <v>60</v>
      </c>
    </row>
    <row r="160" spans="18:21">
      <c r="R160" t="str">
        <f>TRIM(MID(TRIM(Transportes!D159),1,FIND(CHAR(10),TRIM(Transportes!D159),1)-1))</f>
        <v>Cajamarca</v>
      </c>
      <c r="S160" t="str">
        <f>TRIM(IF(Transportes!F159="TRÁNSITO INTERRUMPIDO","Interrumpido",IF(Transportes!F159="TRÁNSITO RESTRINGIDO","Restringido","Normal")))</f>
        <v>Normal</v>
      </c>
      <c r="T160" t="str">
        <f>TRIM(IF(MID(TRIM(Transportes!H159),1,FIND("-",TRIM(Transportes!H159),1)-2)="Acción humana","H","F"))</f>
        <v>F</v>
      </c>
      <c r="U160" s="53">
        <f>Transportes!G159</f>
        <v>30</v>
      </c>
    </row>
    <row r="161" spans="18:21">
      <c r="R161" t="str">
        <f>TRIM(MID(TRIM(Transportes!D160),1,FIND(CHAR(10),TRIM(Transportes!D160),1)-1))</f>
        <v>Puno</v>
      </c>
      <c r="S161" t="str">
        <f>TRIM(IF(Transportes!F160="TRÁNSITO INTERRUMPIDO","Interrumpido",IF(Transportes!F160="TRÁNSITO RESTRINGIDO","Restringido","Normal")))</f>
        <v>Normal</v>
      </c>
      <c r="T161" t="str">
        <f>TRIM(IF(MID(TRIM(Transportes!H160),1,FIND("-",TRIM(Transportes!H160),1)-2)="Acción humana","H","F"))</f>
        <v>F</v>
      </c>
      <c r="U161" s="53">
        <f>Transportes!G160</f>
        <v>600</v>
      </c>
    </row>
    <row r="162" spans="18:21">
      <c r="R162" t="str">
        <f>TRIM(MID(TRIM(Transportes!D161),1,FIND(CHAR(10),TRIM(Transportes!D161),1)-1))</f>
        <v>Junín</v>
      </c>
      <c r="S162" t="str">
        <f>TRIM(IF(Transportes!F161="TRÁNSITO INTERRUMPIDO","Interrumpido",IF(Transportes!F161="TRÁNSITO RESTRINGIDO","Restringido","Normal")))</f>
        <v>Normal</v>
      </c>
      <c r="T162" t="str">
        <f>TRIM(IF(MID(TRIM(Transportes!H161),1,FIND("-",TRIM(Transportes!H161),1)-2)="Acción humana","H","F"))</f>
        <v>F</v>
      </c>
      <c r="U162" s="53" t="str">
        <f>Transportes!G161</f>
        <v>-</v>
      </c>
    </row>
    <row r="163" spans="18:21">
      <c r="R163" t="e">
        <f>TRIM(MID(TRIM(Transportes!D162),1,FIND(CHAR(10),TRIM(Transportes!D162),1)-1))</f>
        <v>#VALUE!</v>
      </c>
      <c r="S163" t="str">
        <f>TRIM(IF(Transportes!F162="TRÁNSITO INTERRUMPIDO","Interrumpido",IF(Transportes!F162="TRÁNSITO RESTRINGIDO","Restringido","Normal")))</f>
        <v>Normal</v>
      </c>
      <c r="T163" t="e">
        <f>TRIM(IF(MID(TRIM(Transportes!H162),1,FIND("-",TRIM(Transportes!H162),1)-2)="Acción humana","H","F"))</f>
        <v>#VALUE!</v>
      </c>
      <c r="U163" s="53">
        <f>Transportes!G162</f>
        <v>0</v>
      </c>
    </row>
    <row r="164" spans="18:21">
      <c r="R164" t="e">
        <f>TRIM(MID(TRIM(Transportes!D163),1,FIND(CHAR(10),TRIM(Transportes!D163),1)-1))</f>
        <v>#VALUE!</v>
      </c>
      <c r="S164" t="str">
        <f>TRIM(IF(Transportes!F163="TRÁNSITO INTERRUMPIDO","Interrumpido",IF(Transportes!F163="TRÁNSITO RESTRINGIDO","Restringido","Normal")))</f>
        <v>Normal</v>
      </c>
      <c r="T164" t="e">
        <f>TRIM(IF(MID(TRIM(Transportes!H163),1,FIND("-",TRIM(Transportes!H163),1)-2)="Acción humana","H","F"))</f>
        <v>#VALUE!</v>
      </c>
      <c r="U164" s="53">
        <f>Transportes!G163</f>
        <v>0</v>
      </c>
    </row>
    <row r="165" spans="18:21">
      <c r="R165" t="e">
        <f>TRIM(MID(TRIM(Transportes!D164),1,FIND(CHAR(10),TRIM(Transportes!D164),1)-1))</f>
        <v>#VALUE!</v>
      </c>
      <c r="S165" t="str">
        <f>TRIM(IF(Transportes!F164="TRÁNSITO INTERRUMPIDO","Interrumpido",IF(Transportes!F164="TRÁNSITO RESTRINGIDO","Restringido","Normal")))</f>
        <v>Normal</v>
      </c>
      <c r="T165" t="e">
        <f>TRIM(IF(MID(TRIM(Transportes!H164),1,FIND("-",TRIM(Transportes!H164),1)-2)="Acción humana","H","F"))</f>
        <v>#VALUE!</v>
      </c>
      <c r="U165" s="53">
        <f>Transportes!G164</f>
        <v>0</v>
      </c>
    </row>
    <row r="166" spans="18:21">
      <c r="R166" t="e">
        <f>TRIM(MID(TRIM(Transportes!D165),1,FIND(CHAR(10),TRIM(Transportes!D165),1)-1))</f>
        <v>#VALUE!</v>
      </c>
      <c r="S166" t="str">
        <f>TRIM(IF(Transportes!F165="TRÁNSITO INTERRUMPIDO","Interrumpido",IF(Transportes!F165="TRÁNSITO RESTRINGIDO","Restringido","Normal")))</f>
        <v>Normal</v>
      </c>
      <c r="T166" t="e">
        <f>TRIM(IF(MID(TRIM(Transportes!H165),1,FIND("-",TRIM(Transportes!H165),1)-2)="Acción humana","H","F"))</f>
        <v>#VALUE!</v>
      </c>
      <c r="U166" s="53">
        <f>Transportes!G165</f>
        <v>0</v>
      </c>
    </row>
    <row r="167" spans="18:21">
      <c r="R167" t="e">
        <f>TRIM(MID(TRIM(Transportes!D166),1,FIND(CHAR(10),TRIM(Transportes!D166),1)-1))</f>
        <v>#VALUE!</v>
      </c>
      <c r="S167" t="str">
        <f>TRIM(IF(Transportes!F166="TRÁNSITO INTERRUMPIDO","Interrumpido",IF(Transportes!F166="TRÁNSITO RESTRINGIDO","Restringido","Normal")))</f>
        <v>Normal</v>
      </c>
      <c r="T167" t="e">
        <f>TRIM(IF(MID(TRIM(Transportes!H166),1,FIND("-",TRIM(Transportes!H166),1)-2)="Acción humana","H","F"))</f>
        <v>#VALUE!</v>
      </c>
      <c r="U167" s="53">
        <f>Transportes!G166</f>
        <v>0</v>
      </c>
    </row>
    <row r="168" spans="18:21">
      <c r="R168" t="e">
        <f>TRIM(MID(TRIM(Transportes!D167),1,FIND(CHAR(10),TRIM(Transportes!D167),1)-1))</f>
        <v>#VALUE!</v>
      </c>
      <c r="S168" t="str">
        <f>TRIM(IF(Transportes!F167="TRÁNSITO INTERRUMPIDO","Interrumpido",IF(Transportes!F167="TRÁNSITO RESTRINGIDO","Restringido","Normal")))</f>
        <v>Normal</v>
      </c>
      <c r="T168" t="e">
        <f>TRIM(IF(MID(TRIM(Transportes!H167),1,FIND("-",TRIM(Transportes!H167),1)-2)="Acción humana","H","F"))</f>
        <v>#VALUE!</v>
      </c>
      <c r="U168" s="53">
        <f>Transportes!G167</f>
        <v>0</v>
      </c>
    </row>
    <row r="169" spans="18:21">
      <c r="R169" t="e">
        <f>TRIM(MID(TRIM(Transportes!D168),1,FIND(CHAR(10),TRIM(Transportes!D168),1)-1))</f>
        <v>#VALUE!</v>
      </c>
      <c r="S169" t="str">
        <f>TRIM(IF(Transportes!F168="TRÁNSITO INTERRUMPIDO","Interrumpido",IF(Transportes!F168="TRÁNSITO RESTRINGIDO","Restringido","Normal")))</f>
        <v>Normal</v>
      </c>
      <c r="T169" t="e">
        <f>TRIM(IF(MID(TRIM(Transportes!H168),1,FIND("-",TRIM(Transportes!H168),1)-2)="Acción humana","H","F"))</f>
        <v>#VALUE!</v>
      </c>
      <c r="U169" s="53">
        <f>Transportes!G168</f>
        <v>0</v>
      </c>
    </row>
    <row r="170" spans="18:21">
      <c r="R170" t="e">
        <f>TRIM(MID(TRIM(Transportes!D169),1,FIND(CHAR(10),TRIM(Transportes!D169),1)-1))</f>
        <v>#VALUE!</v>
      </c>
      <c r="S170" t="str">
        <f>TRIM(IF(Transportes!F169="TRÁNSITO INTERRUMPIDO","Interrumpido",IF(Transportes!F169="TRÁNSITO RESTRINGIDO","Restringido","Normal")))</f>
        <v>Normal</v>
      </c>
      <c r="T170" t="e">
        <f>TRIM(IF(MID(TRIM(Transportes!H169),1,FIND("-",TRIM(Transportes!H169),1)-2)="Acción humana","H","F"))</f>
        <v>#VALUE!</v>
      </c>
      <c r="U170" s="53">
        <f>Transportes!G169</f>
        <v>0</v>
      </c>
    </row>
    <row r="171" spans="18:21">
      <c r="R171" t="e">
        <f>TRIM(MID(TRIM(Transportes!D170),1,FIND(CHAR(10),TRIM(Transportes!D170),1)-1))</f>
        <v>#VALUE!</v>
      </c>
      <c r="S171" t="str">
        <f>TRIM(IF(Transportes!F170="TRÁNSITO INTERRUMPIDO","Interrumpido",IF(Transportes!F170="TRÁNSITO RESTRINGIDO","Restringido","Normal")))</f>
        <v>Normal</v>
      </c>
      <c r="T171" t="e">
        <f>TRIM(IF(MID(TRIM(Transportes!H170),1,FIND("-",TRIM(Transportes!H170),1)-2)="Acción humana","H","F"))</f>
        <v>#VALUE!</v>
      </c>
      <c r="U171" s="53">
        <f>Transportes!G170</f>
        <v>0</v>
      </c>
    </row>
    <row r="172" spans="18:21">
      <c r="R172" t="e">
        <f>TRIM(MID(TRIM(Transportes!D171),1,FIND(CHAR(10),TRIM(Transportes!D171),1)-1))</f>
        <v>#VALUE!</v>
      </c>
      <c r="S172" t="str">
        <f>TRIM(IF(Transportes!F171="TRÁNSITO INTERRUMPIDO","Interrumpido",IF(Transportes!F171="TRÁNSITO RESTRINGIDO","Restringido","Normal")))</f>
        <v>Normal</v>
      </c>
      <c r="T172" t="e">
        <f>TRIM(IF(MID(TRIM(Transportes!H171),1,FIND("-",TRIM(Transportes!H171),1)-2)="Acción humana","H","F"))</f>
        <v>#VALUE!</v>
      </c>
      <c r="U172" s="53">
        <f>Transportes!G171</f>
        <v>0</v>
      </c>
    </row>
    <row r="173" spans="18:21">
      <c r="R173" t="e">
        <f>TRIM(MID(TRIM(Transportes!D172),1,FIND(CHAR(10),TRIM(Transportes!D172),1)-1))</f>
        <v>#VALUE!</v>
      </c>
      <c r="S173" t="str">
        <f>TRIM(IF(Transportes!F172="TRÁNSITO INTERRUMPIDO","Interrumpido",IF(Transportes!F172="TRÁNSITO RESTRINGIDO","Restringido","Normal")))</f>
        <v>Normal</v>
      </c>
      <c r="T173" t="e">
        <f>TRIM(IF(MID(TRIM(Transportes!H172),1,FIND("-",TRIM(Transportes!H172),1)-2)="Acción humana","H","F"))</f>
        <v>#VALUE!</v>
      </c>
      <c r="U173" s="53">
        <f>Transportes!G172</f>
        <v>0</v>
      </c>
    </row>
    <row r="174" spans="18:21">
      <c r="R174" t="e">
        <f>TRIM(MID(TRIM(Transportes!D173),1,FIND(CHAR(10),TRIM(Transportes!D173),1)-1))</f>
        <v>#VALUE!</v>
      </c>
      <c r="S174" t="str">
        <f>TRIM(IF(Transportes!F173="TRÁNSITO INTERRUMPIDO","Interrumpido",IF(Transportes!F173="TRÁNSITO RESTRINGIDO","Restringido","Normal")))</f>
        <v>Normal</v>
      </c>
      <c r="T174" t="e">
        <f>TRIM(IF(MID(TRIM(Transportes!H173),1,FIND("-",TRIM(Transportes!H173),1)-2)="Acción humana","H","F"))</f>
        <v>#VALUE!</v>
      </c>
      <c r="U174" s="53">
        <f>Transportes!G173</f>
        <v>0</v>
      </c>
    </row>
    <row r="175" spans="18:21">
      <c r="R175" t="e">
        <f>TRIM(MID(TRIM(Transportes!D174),1,FIND(CHAR(10),TRIM(Transportes!D174),1)-1))</f>
        <v>#VALUE!</v>
      </c>
      <c r="S175" t="str">
        <f>TRIM(IF(Transportes!F174="TRÁNSITO INTERRUMPIDO","Interrumpido",IF(Transportes!F174="TRÁNSITO RESTRINGIDO","Restringido","Normal")))</f>
        <v>Normal</v>
      </c>
      <c r="T175" t="e">
        <f>TRIM(IF(MID(TRIM(Transportes!H174),1,FIND("-",TRIM(Transportes!H174),1)-2)="Acción humana","H","F"))</f>
        <v>#VALUE!</v>
      </c>
      <c r="U175" s="53">
        <f>Transportes!G174</f>
        <v>0</v>
      </c>
    </row>
    <row r="176" spans="18:21">
      <c r="R176" t="e">
        <f>TRIM(MID(TRIM(Transportes!D175),1,FIND(CHAR(10),TRIM(Transportes!D175),1)-1))</f>
        <v>#VALUE!</v>
      </c>
      <c r="S176" t="str">
        <f>TRIM(IF(Transportes!F175="TRÁNSITO INTERRUMPIDO","Interrumpido",IF(Transportes!F175="TRÁNSITO RESTRINGIDO","Restringido","Normal")))</f>
        <v>Normal</v>
      </c>
      <c r="T176" t="e">
        <f>TRIM(IF(MID(TRIM(Transportes!H175),1,FIND("-",TRIM(Transportes!H175),1)-2)="Acción humana","H","F"))</f>
        <v>#VALUE!</v>
      </c>
      <c r="U176" s="53">
        <f>Transportes!G175</f>
        <v>0</v>
      </c>
    </row>
    <row r="177" spans="18:21">
      <c r="R177" t="e">
        <f>TRIM(MID(TRIM(Transportes!D176),1,FIND(CHAR(10),TRIM(Transportes!D176),1)-1))</f>
        <v>#VALUE!</v>
      </c>
      <c r="S177" t="str">
        <f>TRIM(IF(Transportes!F176="TRÁNSITO INTERRUMPIDO","Interrumpido",IF(Transportes!F176="TRÁNSITO RESTRINGIDO","Restringido","Normal")))</f>
        <v>Normal</v>
      </c>
      <c r="T177" t="e">
        <f>TRIM(IF(MID(TRIM(Transportes!H176),1,FIND("-",TRIM(Transportes!H176),1)-2)="Acción humana","H","F"))</f>
        <v>#VALUE!</v>
      </c>
      <c r="U177" s="53">
        <f>Transportes!G176</f>
        <v>0</v>
      </c>
    </row>
    <row r="178" spans="18:21">
      <c r="R178" t="e">
        <f>TRIM(MID(TRIM(Transportes!D177),1,FIND(CHAR(10),TRIM(Transportes!D177),1)-1))</f>
        <v>#VALUE!</v>
      </c>
      <c r="S178" t="str">
        <f>TRIM(IF(Transportes!F177="TRÁNSITO INTERRUMPIDO","Interrumpido",IF(Transportes!F177="TRÁNSITO RESTRINGIDO","Restringido","Normal")))</f>
        <v>Normal</v>
      </c>
      <c r="T178" t="e">
        <f>TRIM(IF(MID(TRIM(Transportes!H177),1,FIND("-",TRIM(Transportes!H177),1)-2)="Acción humana","H","F"))</f>
        <v>#VALUE!</v>
      </c>
      <c r="U178" s="53">
        <f>Transportes!G177</f>
        <v>0</v>
      </c>
    </row>
    <row r="179" spans="18:21">
      <c r="R179" t="e">
        <f>TRIM(MID(TRIM(Transportes!D178),1,FIND(CHAR(10),TRIM(Transportes!D178),1)-1))</f>
        <v>#VALUE!</v>
      </c>
      <c r="S179" t="str">
        <f>TRIM(IF(Transportes!F178="TRÁNSITO INTERRUMPIDO","Interrumpido",IF(Transportes!F178="TRÁNSITO RESTRINGIDO","Restringido","Normal")))</f>
        <v>Normal</v>
      </c>
      <c r="T179" t="e">
        <f>TRIM(IF(MID(TRIM(Transportes!H178),1,FIND("-",TRIM(Transportes!H178),1)-2)="Acción humana","H","F"))</f>
        <v>#VALUE!</v>
      </c>
      <c r="U179" s="53">
        <f>Transportes!G178</f>
        <v>0</v>
      </c>
    </row>
    <row r="180" spans="18:21">
      <c r="R180" t="e">
        <f>TRIM(MID(TRIM(Transportes!D179),1,FIND(CHAR(10),TRIM(Transportes!D179),1)-1))</f>
        <v>#VALUE!</v>
      </c>
      <c r="S180" t="str">
        <f>TRIM(IF(Transportes!F179="TRÁNSITO INTERRUMPIDO","Interrumpido",IF(Transportes!F179="TRÁNSITO RESTRINGIDO","Restringido","Normal")))</f>
        <v>Normal</v>
      </c>
      <c r="T180" t="e">
        <f>TRIM(IF(MID(TRIM(Transportes!H179),1,FIND("-",TRIM(Transportes!H179),1)-2)="Acción humana","H","F"))</f>
        <v>#VALUE!</v>
      </c>
      <c r="U180" s="53">
        <f>Transportes!G179</f>
        <v>0</v>
      </c>
    </row>
    <row r="181" spans="18:21">
      <c r="R181" t="e">
        <f>TRIM(MID(TRIM(Transportes!D180),1,FIND(CHAR(10),TRIM(Transportes!D180),1)-1))</f>
        <v>#VALUE!</v>
      </c>
      <c r="S181" t="str">
        <f>TRIM(IF(Transportes!F180="TRÁNSITO INTERRUMPIDO","Interrumpido",IF(Transportes!F180="TRÁNSITO RESTRINGIDO","Restringido","Normal")))</f>
        <v>Normal</v>
      </c>
      <c r="T181" t="e">
        <f>TRIM(IF(MID(TRIM(Transportes!H180),1,FIND("-",TRIM(Transportes!H180),1)-2)="Acción humana","H","F"))</f>
        <v>#VALUE!</v>
      </c>
      <c r="U181" s="53">
        <f>Transportes!G180</f>
        <v>0</v>
      </c>
    </row>
    <row r="182" spans="18:21">
      <c r="R182" t="e">
        <f>TRIM(MID(TRIM(Transportes!D181),1,FIND(CHAR(10),TRIM(Transportes!D181),1)-1))</f>
        <v>#VALUE!</v>
      </c>
      <c r="S182" t="str">
        <f>TRIM(IF(Transportes!F181="TRÁNSITO INTERRUMPIDO","Interrumpido",IF(Transportes!F181="TRÁNSITO RESTRINGIDO","Restringido","Normal")))</f>
        <v>Normal</v>
      </c>
      <c r="T182" t="e">
        <f>TRIM(IF(MID(TRIM(Transportes!H181),1,FIND("-",TRIM(Transportes!H181),1)-2)="Acción humana","H","F"))</f>
        <v>#VALUE!</v>
      </c>
      <c r="U182" s="53">
        <f>Transportes!G181</f>
        <v>0</v>
      </c>
    </row>
    <row r="183" spans="18:21">
      <c r="R183" t="e">
        <f>TRIM(MID(TRIM(Transportes!D182),1,FIND(CHAR(10),TRIM(Transportes!D182),1)-1))</f>
        <v>#VALUE!</v>
      </c>
      <c r="S183" t="str">
        <f>TRIM(IF(Transportes!F182="TRÁNSITO INTERRUMPIDO","Interrumpido",IF(Transportes!F182="TRÁNSITO RESTRINGIDO","Restringido","Normal")))</f>
        <v>Normal</v>
      </c>
      <c r="T183" t="e">
        <f>TRIM(IF(MID(TRIM(Transportes!H182),1,FIND("-",TRIM(Transportes!H182),1)-2)="Acción humana","H","F"))</f>
        <v>#VALUE!</v>
      </c>
      <c r="U183" s="53">
        <f>Transportes!G182</f>
        <v>0</v>
      </c>
    </row>
    <row r="184" spans="18:21">
      <c r="R184" t="e">
        <f>TRIM(MID(TRIM(Transportes!D183),1,FIND(CHAR(10),TRIM(Transportes!D183),1)-1))</f>
        <v>#VALUE!</v>
      </c>
      <c r="S184" t="str">
        <f>TRIM(IF(Transportes!F183="TRÁNSITO INTERRUMPIDO","Interrumpido",IF(Transportes!F183="TRÁNSITO RESTRINGIDO","Restringido","Normal")))</f>
        <v>Normal</v>
      </c>
      <c r="T184" t="e">
        <f>TRIM(IF(MID(TRIM(Transportes!H183),1,FIND("-",TRIM(Transportes!H183),1)-2)="Acción humana","H","F"))</f>
        <v>#VALUE!</v>
      </c>
      <c r="U184" s="53">
        <f>Transportes!G183</f>
        <v>0</v>
      </c>
    </row>
    <row r="185" spans="18:21">
      <c r="R185" t="e">
        <f>TRIM(MID(TRIM(Transportes!D184),1,FIND(CHAR(10),TRIM(Transportes!D184),1)-1))</f>
        <v>#VALUE!</v>
      </c>
      <c r="S185" t="str">
        <f>TRIM(IF(Transportes!F184="TRÁNSITO INTERRUMPIDO","Interrumpido",IF(Transportes!F184="TRÁNSITO RESTRINGIDO","Restringido","Normal")))</f>
        <v>Normal</v>
      </c>
      <c r="T185" t="e">
        <f>TRIM(IF(MID(TRIM(Transportes!H184),1,FIND("-",TRIM(Transportes!H184),1)-2)="Acción humana","H","F"))</f>
        <v>#VALUE!</v>
      </c>
      <c r="U185" s="53">
        <f>Transportes!G184</f>
        <v>0</v>
      </c>
    </row>
    <row r="186" spans="18:21">
      <c r="R186" t="e">
        <f>TRIM(MID(TRIM(Transportes!D185),1,FIND(CHAR(10),TRIM(Transportes!D185),1)-1))</f>
        <v>#VALUE!</v>
      </c>
      <c r="S186" t="str">
        <f>TRIM(IF(Transportes!F185="TRÁNSITO INTERRUMPIDO","Interrumpido",IF(Transportes!F185="TRÁNSITO RESTRINGIDO","Restringido","Normal")))</f>
        <v>Normal</v>
      </c>
      <c r="T186" t="e">
        <f>TRIM(IF(MID(TRIM(Transportes!H185),1,FIND("-",TRIM(Transportes!H185),1)-2)="Acción humana","H","F"))</f>
        <v>#VALUE!</v>
      </c>
      <c r="U186" s="53">
        <f>Transportes!G185</f>
        <v>0</v>
      </c>
    </row>
    <row r="187" spans="18:21">
      <c r="R187" t="e">
        <f>TRIM(MID(TRIM(Transportes!D186),1,FIND(CHAR(10),TRIM(Transportes!D186),1)-1))</f>
        <v>#VALUE!</v>
      </c>
      <c r="S187" t="str">
        <f>TRIM(IF(Transportes!F186="TRÁNSITO INTERRUMPIDO","Interrumpido",IF(Transportes!F186="TRÁNSITO RESTRINGIDO","Restringido","Normal")))</f>
        <v>Normal</v>
      </c>
      <c r="T187" t="e">
        <f>TRIM(IF(MID(TRIM(Transportes!H186),1,FIND("-",TRIM(Transportes!H186),1)-2)="Acción humana","H","F"))</f>
        <v>#VALUE!</v>
      </c>
      <c r="U187" s="53">
        <f>Transportes!G186</f>
        <v>0</v>
      </c>
    </row>
    <row r="188" spans="18:21">
      <c r="R188" t="e">
        <f>TRIM(MID(TRIM(Transportes!D187),1,FIND(CHAR(10),TRIM(Transportes!D187),1)-1))</f>
        <v>#VALUE!</v>
      </c>
      <c r="S188" t="str">
        <f>TRIM(IF(Transportes!F187="TRÁNSITO INTERRUMPIDO","Interrumpido",IF(Transportes!F187="TRÁNSITO RESTRINGIDO","Restringido","Normal")))</f>
        <v>Normal</v>
      </c>
      <c r="T188" t="e">
        <f>TRIM(IF(MID(TRIM(Transportes!H187),1,FIND("-",TRIM(Transportes!H187),1)-2)="Acción humana","H","F"))</f>
        <v>#VALUE!</v>
      </c>
      <c r="U188" s="53">
        <f>Transportes!G187</f>
        <v>0</v>
      </c>
    </row>
    <row r="189" spans="18:21">
      <c r="R189" t="e">
        <f>TRIM(MID(TRIM(Transportes!D188),1,FIND(CHAR(10),TRIM(Transportes!D188),1)-1))</f>
        <v>#VALUE!</v>
      </c>
      <c r="S189" t="str">
        <f>TRIM(IF(Transportes!F188="TRÁNSITO INTERRUMPIDO","Interrumpido",IF(Transportes!F188="TRÁNSITO RESTRINGIDO","Restringido","Normal")))</f>
        <v>Normal</v>
      </c>
      <c r="T189" t="e">
        <f>TRIM(IF(MID(TRIM(Transportes!H188),1,FIND("-",TRIM(Transportes!H188),1)-2)="Acción humana","H","F"))</f>
        <v>#VALUE!</v>
      </c>
      <c r="U189" s="53">
        <f>Transportes!G188</f>
        <v>0</v>
      </c>
    </row>
    <row r="190" spans="18:21">
      <c r="R190" t="e">
        <f>TRIM(MID(TRIM(Transportes!D189),1,FIND(CHAR(10),TRIM(Transportes!D189),1)-1))</f>
        <v>#VALUE!</v>
      </c>
      <c r="S190" t="str">
        <f>TRIM(IF(Transportes!F189="TRÁNSITO INTERRUMPIDO","Interrumpido",IF(Transportes!F189="TRÁNSITO RESTRINGIDO","Restringido","Normal")))</f>
        <v>Normal</v>
      </c>
      <c r="T190" t="e">
        <f>TRIM(IF(MID(TRIM(Transportes!H189),1,FIND("-",TRIM(Transportes!H189),1)-2)="Acción humana","H","F"))</f>
        <v>#VALUE!</v>
      </c>
      <c r="U190" s="53">
        <f>Transportes!G189</f>
        <v>0</v>
      </c>
    </row>
    <row r="191" spans="18:21">
      <c r="R191" t="e">
        <f>TRIM(MID(TRIM(Transportes!D190),1,FIND(CHAR(10),TRIM(Transportes!D190),1)-1))</f>
        <v>#VALUE!</v>
      </c>
      <c r="S191" t="str">
        <f>TRIM(IF(Transportes!F190="TRÁNSITO INTERRUMPIDO","Interrumpido",IF(Transportes!F190="TRÁNSITO RESTRINGIDO","Restringido","Normal")))</f>
        <v>Normal</v>
      </c>
      <c r="T191" t="e">
        <f>TRIM(IF(MID(TRIM(Transportes!H190),1,FIND("-",TRIM(Transportes!H190),1)-2)="Acción humana","H","F"))</f>
        <v>#VALUE!</v>
      </c>
      <c r="U191" s="53">
        <f>Transportes!G190</f>
        <v>0</v>
      </c>
    </row>
    <row r="192" spans="18:21">
      <c r="R192" t="e">
        <f>TRIM(MID(TRIM(Transportes!D191),1,FIND(CHAR(10),TRIM(Transportes!D191),1)-1))</f>
        <v>#VALUE!</v>
      </c>
      <c r="S192" t="str">
        <f>TRIM(IF(Transportes!F191="TRÁNSITO INTERRUMPIDO","Interrumpido",IF(Transportes!F191="TRÁNSITO RESTRINGIDO","Restringido","Normal")))</f>
        <v>Normal</v>
      </c>
      <c r="T192" t="e">
        <f>TRIM(IF(MID(TRIM(Transportes!H191),1,FIND("-",TRIM(Transportes!H191),1)-2)="Acción humana","H","F"))</f>
        <v>#VALUE!</v>
      </c>
      <c r="U192" s="53">
        <f>Transportes!G191</f>
        <v>0</v>
      </c>
    </row>
    <row r="193" spans="18:21">
      <c r="R193" t="e">
        <f>TRIM(MID(TRIM(Transportes!D192),1,FIND(CHAR(10),TRIM(Transportes!D192),1)-1))</f>
        <v>#VALUE!</v>
      </c>
      <c r="S193" t="str">
        <f>TRIM(IF(Transportes!F192="TRÁNSITO INTERRUMPIDO","Interrumpido",IF(Transportes!F192="TRÁNSITO RESTRINGIDO","Restringido","Normal")))</f>
        <v>Normal</v>
      </c>
      <c r="T193" t="e">
        <f>TRIM(IF(MID(TRIM(Transportes!H192),1,FIND("-",TRIM(Transportes!H192),1)-2)="Acción humana","H","F"))</f>
        <v>#VALUE!</v>
      </c>
      <c r="U193" s="53">
        <f>Transportes!G192</f>
        <v>0</v>
      </c>
    </row>
    <row r="194" spans="18:21">
      <c r="R194" t="e">
        <f>TRIM(MID(TRIM(Transportes!D193),1,FIND(CHAR(10),TRIM(Transportes!D193),1)-1))</f>
        <v>#VALUE!</v>
      </c>
      <c r="S194" t="str">
        <f>TRIM(IF(Transportes!F193="TRÁNSITO INTERRUMPIDO","Interrumpido",IF(Transportes!F193="TRÁNSITO RESTRINGIDO","Restringido","Normal")))</f>
        <v>Normal</v>
      </c>
      <c r="T194" t="e">
        <f>TRIM(IF(MID(TRIM(Transportes!H193),1,FIND("-",TRIM(Transportes!H193),1)-2)="Acción humana","H","F"))</f>
        <v>#VALUE!</v>
      </c>
      <c r="U194" s="53">
        <f>Transportes!G193</f>
        <v>0</v>
      </c>
    </row>
    <row r="195" spans="18:21">
      <c r="R195" t="e">
        <f>TRIM(MID(TRIM(Transportes!D194),1,FIND(CHAR(10),TRIM(Transportes!D194),1)-1))</f>
        <v>#VALUE!</v>
      </c>
      <c r="S195" t="str">
        <f>TRIM(IF(Transportes!F194="TRÁNSITO INTERRUMPIDO","Interrumpido",IF(Transportes!F194="TRÁNSITO RESTRINGIDO","Restringido","Normal")))</f>
        <v>Normal</v>
      </c>
      <c r="T195" t="e">
        <f>TRIM(IF(MID(TRIM(Transportes!H194),1,FIND("-",TRIM(Transportes!H194),1)-2)="Acción humana","H","F"))</f>
        <v>#VALUE!</v>
      </c>
      <c r="U195" s="53">
        <f>Transportes!G194</f>
        <v>0</v>
      </c>
    </row>
    <row r="196" spans="18:21">
      <c r="R196" t="e">
        <f>TRIM(MID(TRIM(Transportes!D195),1,FIND(CHAR(10),TRIM(Transportes!D195),1)-1))</f>
        <v>#VALUE!</v>
      </c>
      <c r="S196" t="str">
        <f>TRIM(IF(Transportes!F195="TRÁNSITO INTERRUMPIDO","Interrumpido",IF(Transportes!F195="TRÁNSITO RESTRINGIDO","Restringido","Normal")))</f>
        <v>Normal</v>
      </c>
      <c r="T196" t="e">
        <f>TRIM(IF(MID(TRIM(Transportes!H195),1,FIND("-",TRIM(Transportes!H195),1)-2)="Acción humana","H","F"))</f>
        <v>#VALUE!</v>
      </c>
      <c r="U196" s="53">
        <f>Transportes!G195</f>
        <v>0</v>
      </c>
    </row>
    <row r="197" spans="18:21">
      <c r="R197" t="e">
        <f>TRIM(MID(TRIM(Transportes!D196),1,FIND(CHAR(10),TRIM(Transportes!D196),1)-1))</f>
        <v>#VALUE!</v>
      </c>
      <c r="S197" t="str">
        <f>TRIM(IF(Transportes!F196="TRÁNSITO INTERRUMPIDO","Interrumpido",IF(Transportes!F196="TRÁNSITO RESTRINGIDO","Restringido","Normal")))</f>
        <v>Normal</v>
      </c>
      <c r="T197" t="e">
        <f>TRIM(IF(MID(TRIM(Transportes!H196),1,FIND("-",TRIM(Transportes!H196),1)-2)="Acción humana","H","F"))</f>
        <v>#VALUE!</v>
      </c>
      <c r="U197" s="53">
        <f>Transportes!G196</f>
        <v>0</v>
      </c>
    </row>
    <row r="198" spans="18:21">
      <c r="R198" t="e">
        <f>TRIM(MID(TRIM(Transportes!D197),1,FIND(CHAR(10),TRIM(Transportes!D197),1)-1))</f>
        <v>#VALUE!</v>
      </c>
      <c r="S198" t="str">
        <f>TRIM(IF(Transportes!F197="TRÁNSITO INTERRUMPIDO","Interrumpido",IF(Transportes!F197="TRÁNSITO RESTRINGIDO","Restringido","Normal")))</f>
        <v>Normal</v>
      </c>
      <c r="T198" t="e">
        <f>TRIM(IF(MID(TRIM(Transportes!H197),1,FIND("-",TRIM(Transportes!H197),1)-2)="Acción humana","H","F"))</f>
        <v>#VALUE!</v>
      </c>
      <c r="U198" s="53">
        <f>Transportes!G197</f>
        <v>0</v>
      </c>
    </row>
    <row r="199" spans="18:21">
      <c r="R199" t="e">
        <f>TRIM(MID(TRIM(Transportes!D198),1,FIND(CHAR(10),TRIM(Transportes!D198),1)-1))</f>
        <v>#VALUE!</v>
      </c>
      <c r="S199" t="str">
        <f>TRIM(IF(Transportes!F198="TRÁNSITO INTERRUMPIDO","Interrumpido",IF(Transportes!F198="TRÁNSITO RESTRINGIDO","Restringido","Normal")))</f>
        <v>Normal</v>
      </c>
      <c r="T199" t="e">
        <f>TRIM(IF(MID(TRIM(Transportes!H198),1,FIND("-",TRIM(Transportes!H198),1)-2)="Acción humana","H","F"))</f>
        <v>#VALUE!</v>
      </c>
      <c r="U199" s="53">
        <f>Transportes!G198</f>
        <v>0</v>
      </c>
    </row>
    <row r="200" spans="18:21">
      <c r="R200" t="e">
        <f>TRIM(MID(TRIM(Transportes!D199),1,FIND(CHAR(10),TRIM(Transportes!D199),1)-1))</f>
        <v>#VALUE!</v>
      </c>
      <c r="S200" t="str">
        <f>TRIM(IF(Transportes!F199="TRÁNSITO INTERRUMPIDO","Interrumpido",IF(Transportes!F199="TRÁNSITO RESTRINGIDO","Restringido","Normal")))</f>
        <v>Normal</v>
      </c>
      <c r="T200" t="e">
        <f>TRIM(IF(MID(TRIM(Transportes!H199),1,FIND("-",TRIM(Transportes!H199),1)-2)="Acción humana","H","F"))</f>
        <v>#VALUE!</v>
      </c>
      <c r="U200" s="53">
        <f>Transportes!G199</f>
        <v>0</v>
      </c>
    </row>
    <row r="201" spans="18:21">
      <c r="R201" t="e">
        <f>TRIM(MID(TRIM(Transportes!D200),1,FIND(CHAR(10),TRIM(Transportes!D200),1)-1))</f>
        <v>#VALUE!</v>
      </c>
      <c r="S201" t="str">
        <f>TRIM(IF(Transportes!F200="TRÁNSITO INTERRUMPIDO","Interrumpido",IF(Transportes!F200="TRÁNSITO RESTRINGIDO","Restringido","Normal")))</f>
        <v>Normal</v>
      </c>
      <c r="T201" t="e">
        <f>TRIM(IF(MID(TRIM(Transportes!H200),1,FIND("-",TRIM(Transportes!H200),1)-2)="Acción humana","H","F"))</f>
        <v>#VALUE!</v>
      </c>
      <c r="U201" s="53">
        <f>Transportes!G200</f>
        <v>0</v>
      </c>
    </row>
    <row r="202" spans="18:21">
      <c r="R202" t="e">
        <f>TRIM(MID(TRIM(Transportes!D201),1,FIND(CHAR(10),TRIM(Transportes!D201),1)-1))</f>
        <v>#VALUE!</v>
      </c>
      <c r="S202" t="str">
        <f>TRIM(IF(Transportes!F201="TRÁNSITO INTERRUMPIDO","Interrumpido",IF(Transportes!F201="TRÁNSITO RESTRINGIDO","Restringido","Normal")))</f>
        <v>Normal</v>
      </c>
      <c r="T202" t="e">
        <f>TRIM(IF(MID(TRIM(Transportes!H201),1,FIND("-",TRIM(Transportes!H201),1)-2)="Acción humana","H","F"))</f>
        <v>#VALUE!</v>
      </c>
      <c r="U202" s="53">
        <f>Transportes!G201</f>
        <v>0</v>
      </c>
    </row>
    <row r="203" spans="18:21">
      <c r="R203" t="e">
        <f>TRIM(MID(TRIM(Transportes!D202),1,FIND(CHAR(10),TRIM(Transportes!D202),1)-1))</f>
        <v>#VALUE!</v>
      </c>
      <c r="S203" t="str">
        <f>TRIM(IF(Transportes!F202="TRÁNSITO INTERRUMPIDO","Interrumpido",IF(Transportes!F202="TRÁNSITO RESTRINGIDO","Restringido","Normal")))</f>
        <v>Normal</v>
      </c>
      <c r="T203" t="e">
        <f>TRIM(IF(MID(TRIM(Transportes!H202),1,FIND("-",TRIM(Transportes!H202),1)-2)="Acción humana","H","F"))</f>
        <v>#VALUE!</v>
      </c>
      <c r="U203" s="53">
        <f>Transportes!G202</f>
        <v>0</v>
      </c>
    </row>
    <row r="204" spans="18:21">
      <c r="R204" t="e">
        <f>TRIM(MID(TRIM(Transportes!D203),1,FIND(CHAR(10),TRIM(Transportes!D203),1)-1))</f>
        <v>#VALUE!</v>
      </c>
      <c r="S204" t="str">
        <f>TRIM(IF(Transportes!F203="TRÁNSITO INTERRUMPIDO","Interrumpido",IF(Transportes!F203="TRÁNSITO RESTRINGIDO","Restringido","Normal")))</f>
        <v>Normal</v>
      </c>
      <c r="T204" t="e">
        <f>TRIM(IF(MID(TRIM(Transportes!H203),1,FIND("-",TRIM(Transportes!H203),1)-2)="Acción humana","H","F"))</f>
        <v>#VALUE!</v>
      </c>
      <c r="U204" s="53">
        <f>Transportes!G203</f>
        <v>0</v>
      </c>
    </row>
    <row r="205" spans="18:21">
      <c r="R205" t="e">
        <f>TRIM(MID(TRIM(Transportes!D204),1,FIND(CHAR(10),TRIM(Transportes!D204),1)-1))</f>
        <v>#VALUE!</v>
      </c>
      <c r="S205" t="str">
        <f>TRIM(IF(Transportes!F204="TRÁNSITO INTERRUMPIDO","Interrumpido",IF(Transportes!F204="TRÁNSITO RESTRINGIDO","Restringido","Normal")))</f>
        <v>Normal</v>
      </c>
      <c r="T205" t="e">
        <f>TRIM(IF(MID(TRIM(Transportes!H204),1,FIND("-",TRIM(Transportes!H204),1)-2)="Acción humana","H","F"))</f>
        <v>#VALUE!</v>
      </c>
      <c r="U205" s="53">
        <f>Transportes!G204</f>
        <v>0</v>
      </c>
    </row>
    <row r="206" spans="18:21">
      <c r="R206" t="e">
        <f>TRIM(MID(TRIM(Transportes!D205),1,FIND(CHAR(10),TRIM(Transportes!D205),1)-1))</f>
        <v>#VALUE!</v>
      </c>
      <c r="S206" t="str">
        <f>TRIM(IF(Transportes!F205="TRÁNSITO INTERRUMPIDO","Interrumpido",IF(Transportes!F205="TRÁNSITO RESTRINGIDO","Restringido","Normal")))</f>
        <v>Normal</v>
      </c>
      <c r="T206" t="e">
        <f>TRIM(IF(MID(TRIM(Transportes!H205),1,FIND("-",TRIM(Transportes!H205),1)-2)="Acción humana","H","F"))</f>
        <v>#VALUE!</v>
      </c>
      <c r="U206" s="53">
        <f>Transportes!G205</f>
        <v>0</v>
      </c>
    </row>
    <row r="207" spans="18:21">
      <c r="R207" t="e">
        <f>TRIM(MID(TRIM(Transportes!D206),1,FIND(CHAR(10),TRIM(Transportes!D206),1)-1))</f>
        <v>#VALUE!</v>
      </c>
      <c r="S207" t="str">
        <f>TRIM(IF(Transportes!F206="TRÁNSITO INTERRUMPIDO","Interrumpido",IF(Transportes!F206="TRÁNSITO RESTRINGIDO","Restringido","Normal")))</f>
        <v>Normal</v>
      </c>
      <c r="T207" t="e">
        <f>TRIM(IF(MID(TRIM(Transportes!H206),1,FIND("-",TRIM(Transportes!H206),1)-2)="Acción humana","H","F"))</f>
        <v>#VALUE!</v>
      </c>
      <c r="U207" s="53">
        <f>Transportes!G206</f>
        <v>0</v>
      </c>
    </row>
    <row r="208" spans="18:21">
      <c r="R208" t="e">
        <f>TRIM(MID(TRIM(Transportes!D207),1,FIND(CHAR(10),TRIM(Transportes!D207),1)-1))</f>
        <v>#VALUE!</v>
      </c>
      <c r="S208" t="str">
        <f>TRIM(IF(Transportes!F207="TRÁNSITO INTERRUMPIDO","Interrumpido",IF(Transportes!F207="TRÁNSITO RESTRINGIDO","Restringido","Normal")))</f>
        <v>Normal</v>
      </c>
      <c r="T208" t="e">
        <f>TRIM(IF(MID(TRIM(Transportes!H207),1,FIND("-",TRIM(Transportes!H207),1)-2)="Acción humana","H","F"))</f>
        <v>#VALUE!</v>
      </c>
      <c r="U208" s="53">
        <f>Transportes!G207</f>
        <v>0</v>
      </c>
    </row>
    <row r="209" spans="18:21">
      <c r="R209" t="e">
        <f>TRIM(MID(TRIM(Transportes!D208),1,FIND(CHAR(10),TRIM(Transportes!D208),1)-1))</f>
        <v>#VALUE!</v>
      </c>
      <c r="S209" t="str">
        <f>TRIM(IF(Transportes!F208="TRÁNSITO INTERRUMPIDO","Interrumpido",IF(Transportes!F208="TRÁNSITO RESTRINGIDO","Restringido","Normal")))</f>
        <v>Normal</v>
      </c>
      <c r="T209" t="e">
        <f>TRIM(IF(MID(TRIM(Transportes!H208),1,FIND("-",TRIM(Transportes!H208),1)-2)="Acción humana","H","F"))</f>
        <v>#VALUE!</v>
      </c>
      <c r="U209" s="53">
        <f>Transportes!G208</f>
        <v>0</v>
      </c>
    </row>
    <row r="210" spans="18:21">
      <c r="R210" t="e">
        <f>TRIM(MID(TRIM(Transportes!D209),1,FIND(CHAR(10),TRIM(Transportes!D209),1)-1))</f>
        <v>#VALUE!</v>
      </c>
      <c r="S210" t="str">
        <f>TRIM(IF(Transportes!F209="TRÁNSITO INTERRUMPIDO","Interrumpido",IF(Transportes!F209="TRÁNSITO RESTRINGIDO","Restringido","Normal")))</f>
        <v>Normal</v>
      </c>
      <c r="T210" t="e">
        <f>TRIM(IF(MID(TRIM(Transportes!H209),1,FIND("-",TRIM(Transportes!H209),1)-2)="Acción humana","H","F"))</f>
        <v>#VALUE!</v>
      </c>
      <c r="U210" s="53">
        <f>Transportes!G209</f>
        <v>0</v>
      </c>
    </row>
    <row r="211" spans="18:21">
      <c r="R211" t="e">
        <f>TRIM(MID(TRIM(Transportes!D210),1,FIND(CHAR(10),TRIM(Transportes!D210),1)-1))</f>
        <v>#VALUE!</v>
      </c>
      <c r="S211" t="str">
        <f>TRIM(IF(Transportes!F210="TRÁNSITO INTERRUMPIDO","Interrumpido",IF(Transportes!F210="TRÁNSITO RESTRINGIDO","Restringido","Normal")))</f>
        <v>Normal</v>
      </c>
      <c r="T211" t="e">
        <f>TRIM(IF(MID(TRIM(Transportes!H210),1,FIND("-",TRIM(Transportes!H210),1)-2)="Acción humana","H","F"))</f>
        <v>#VALUE!</v>
      </c>
      <c r="U211" s="53">
        <f>Transportes!G210</f>
        <v>0</v>
      </c>
    </row>
    <row r="212" spans="18:21">
      <c r="R212" t="e">
        <f>TRIM(MID(TRIM(Transportes!D211),1,FIND(CHAR(10),TRIM(Transportes!D211),1)-1))</f>
        <v>#VALUE!</v>
      </c>
      <c r="S212" t="str">
        <f>TRIM(IF(Transportes!F211="TRÁNSITO INTERRUMPIDO","Interrumpido",IF(Transportes!F211="TRÁNSITO RESTRINGIDO","Restringido","Normal")))</f>
        <v>Normal</v>
      </c>
      <c r="T212" t="e">
        <f>TRIM(IF(MID(TRIM(Transportes!H211),1,FIND("-",TRIM(Transportes!H211),1)-2)="Acción humana","H","F"))</f>
        <v>#VALUE!</v>
      </c>
      <c r="U212" s="53">
        <f>Transportes!G211</f>
        <v>0</v>
      </c>
    </row>
    <row r="213" spans="18:21">
      <c r="R213" t="e">
        <f>TRIM(MID(TRIM(Transportes!D212),1,FIND(CHAR(10),TRIM(Transportes!D212),1)-1))</f>
        <v>#VALUE!</v>
      </c>
      <c r="S213" t="str">
        <f>TRIM(IF(Transportes!F212="TRÁNSITO INTERRUMPIDO","Interrumpido",IF(Transportes!F212="TRÁNSITO RESTRINGIDO","Restringido","Normal")))</f>
        <v>Normal</v>
      </c>
      <c r="T213" t="e">
        <f>TRIM(IF(MID(TRIM(Transportes!H212),1,FIND("-",TRIM(Transportes!H212),1)-2)="Acción humana","H","F"))</f>
        <v>#VALUE!</v>
      </c>
      <c r="U213" s="53">
        <f>Transportes!G212</f>
        <v>0</v>
      </c>
    </row>
    <row r="214" spans="18:21">
      <c r="R214" t="e">
        <f>TRIM(MID(TRIM(Transportes!D213),1,FIND(CHAR(10),TRIM(Transportes!D213),1)-1))</f>
        <v>#VALUE!</v>
      </c>
      <c r="S214" t="str">
        <f>TRIM(IF(Transportes!F213="TRÁNSITO INTERRUMPIDO","Interrumpido",IF(Transportes!F213="TRÁNSITO RESTRINGIDO","Restringido","Normal")))</f>
        <v>Normal</v>
      </c>
      <c r="T214" t="e">
        <f>TRIM(IF(MID(TRIM(Transportes!H213),1,FIND("-",TRIM(Transportes!H213),1)-2)="Acción humana","H","F"))</f>
        <v>#VALUE!</v>
      </c>
      <c r="U214" s="53">
        <f>Transportes!G213</f>
        <v>0</v>
      </c>
    </row>
    <row r="215" spans="18:21">
      <c r="R215" t="e">
        <f>TRIM(MID(TRIM(Transportes!D214),1,FIND(CHAR(10),TRIM(Transportes!D214),1)-1))</f>
        <v>#VALUE!</v>
      </c>
      <c r="S215" t="str">
        <f>TRIM(IF(Transportes!F214="TRÁNSITO INTERRUMPIDO","Interrumpido",IF(Transportes!F214="TRÁNSITO RESTRINGIDO","Restringido","Normal")))</f>
        <v>Normal</v>
      </c>
      <c r="T215" t="e">
        <f>TRIM(IF(MID(TRIM(Transportes!H214),1,FIND("-",TRIM(Transportes!H214),1)-2)="Acción humana","H","F"))</f>
        <v>#VALUE!</v>
      </c>
      <c r="U215" s="53">
        <f>Transportes!G214</f>
        <v>0</v>
      </c>
    </row>
    <row r="216" spans="18:21">
      <c r="R216" t="e">
        <f>TRIM(MID(TRIM(Transportes!D215),1,FIND(CHAR(10),TRIM(Transportes!D215),1)-1))</f>
        <v>#VALUE!</v>
      </c>
      <c r="S216" t="str">
        <f>TRIM(IF(Transportes!F215="TRÁNSITO INTERRUMPIDO","Interrumpido",IF(Transportes!F215="TRÁNSITO RESTRINGIDO","Restringido","Normal")))</f>
        <v>Normal</v>
      </c>
      <c r="T216" t="e">
        <f>TRIM(IF(MID(TRIM(Transportes!H215),1,FIND("-",TRIM(Transportes!H215),1)-2)="Acción humana","H","F"))</f>
        <v>#VALUE!</v>
      </c>
      <c r="U216" s="53">
        <f>Transportes!G215</f>
        <v>0</v>
      </c>
    </row>
    <row r="217" spans="18:21">
      <c r="R217" t="e">
        <f>TRIM(MID(TRIM(Transportes!D216),1,FIND(CHAR(10),TRIM(Transportes!D216),1)-1))</f>
        <v>#VALUE!</v>
      </c>
      <c r="S217" t="str">
        <f>TRIM(IF(Transportes!F216="TRÁNSITO INTERRUMPIDO","Interrumpido",IF(Transportes!F216="TRÁNSITO RESTRINGIDO","Restringido","Normal")))</f>
        <v>Normal</v>
      </c>
      <c r="T217" t="e">
        <f>TRIM(IF(MID(TRIM(Transportes!H216),1,FIND("-",TRIM(Transportes!H216),1)-2)="Acción humana","H","F"))</f>
        <v>#VALUE!</v>
      </c>
      <c r="U217" s="53">
        <f>Transportes!G216</f>
        <v>0</v>
      </c>
    </row>
    <row r="218" spans="18:21">
      <c r="R218" t="e">
        <f>TRIM(MID(TRIM(Transportes!D217),1,FIND(CHAR(10),TRIM(Transportes!D217),1)-1))</f>
        <v>#VALUE!</v>
      </c>
      <c r="S218" t="str">
        <f>TRIM(IF(Transportes!F217="TRÁNSITO INTERRUMPIDO","Interrumpido",IF(Transportes!F217="TRÁNSITO RESTRINGIDO","Restringido","Normal")))</f>
        <v>Normal</v>
      </c>
      <c r="T218" t="e">
        <f>TRIM(IF(MID(TRIM(Transportes!H217),1,FIND("-",TRIM(Transportes!H217),1)-2)="Acción humana","H","F"))</f>
        <v>#VALUE!</v>
      </c>
      <c r="U218" s="53">
        <f>Transportes!G217</f>
        <v>0</v>
      </c>
    </row>
    <row r="219" spans="18:21">
      <c r="R219" t="e">
        <f>TRIM(MID(TRIM(Transportes!D218),1,FIND(CHAR(10),TRIM(Transportes!D218),1)-1))</f>
        <v>#VALUE!</v>
      </c>
      <c r="S219" t="str">
        <f>TRIM(IF(Transportes!F218="TRÁNSITO INTERRUMPIDO","Interrumpido",IF(Transportes!F218="TRÁNSITO RESTRINGIDO","Restringido","Normal")))</f>
        <v>Normal</v>
      </c>
      <c r="T219" t="e">
        <f>TRIM(IF(MID(TRIM(Transportes!H218),1,FIND("-",TRIM(Transportes!H218),1)-2)="Acción humana","H","F"))</f>
        <v>#VALUE!</v>
      </c>
      <c r="U219" s="53">
        <f>Transportes!G218</f>
        <v>0</v>
      </c>
    </row>
    <row r="220" spans="18:21">
      <c r="R220" t="e">
        <f>TRIM(MID(TRIM(Transportes!D219),1,FIND(CHAR(10),TRIM(Transportes!D219),1)-1))</f>
        <v>#VALUE!</v>
      </c>
      <c r="S220" t="str">
        <f>TRIM(IF(Transportes!F219="TRÁNSITO INTERRUMPIDO","Interrumpido",IF(Transportes!F219="TRÁNSITO RESTRINGIDO","Restringido","Normal")))</f>
        <v>Normal</v>
      </c>
      <c r="T220" t="e">
        <f>TRIM(IF(MID(TRIM(Transportes!H219),1,FIND("-",TRIM(Transportes!H219),1)-2)="Acción humana","H","F"))</f>
        <v>#VALUE!</v>
      </c>
      <c r="U220" s="53">
        <f>Transportes!G219</f>
        <v>0</v>
      </c>
    </row>
    <row r="221" spans="18:21">
      <c r="R221" t="e">
        <f>TRIM(MID(TRIM(Transportes!D220),1,FIND(CHAR(10),TRIM(Transportes!D220),1)-1))</f>
        <v>#VALUE!</v>
      </c>
      <c r="S221" t="str">
        <f>TRIM(IF(Transportes!F220="TRÁNSITO INTERRUMPIDO","Interrumpido",IF(Transportes!F220="TRÁNSITO RESTRINGIDO","Restringido","Normal")))</f>
        <v>Normal</v>
      </c>
      <c r="T221" t="e">
        <f>TRIM(IF(MID(TRIM(Transportes!H220),1,FIND("-",TRIM(Transportes!H220),1)-2)="Acción humana","H","F"))</f>
        <v>#VALUE!</v>
      </c>
      <c r="U221" s="53">
        <f>Transportes!G220</f>
        <v>0</v>
      </c>
    </row>
    <row r="222" spans="18:21">
      <c r="R222" t="e">
        <f>TRIM(MID(TRIM(Transportes!D221),1,FIND(CHAR(10),TRIM(Transportes!D221),1)-1))</f>
        <v>#VALUE!</v>
      </c>
      <c r="S222" t="str">
        <f>TRIM(IF(Transportes!F221="TRÁNSITO INTERRUMPIDO","Interrumpido",IF(Transportes!F221="TRÁNSITO RESTRINGIDO","Restringido","Normal")))</f>
        <v>Normal</v>
      </c>
      <c r="T222" t="e">
        <f>TRIM(IF(MID(TRIM(Transportes!H221),1,FIND("-",TRIM(Transportes!H221),1)-2)="Acción humana","H","F"))</f>
        <v>#VALUE!</v>
      </c>
      <c r="U222" s="53">
        <f>Transportes!G221</f>
        <v>0</v>
      </c>
    </row>
    <row r="223" spans="18:21">
      <c r="R223" t="e">
        <f>TRIM(MID(TRIM(Transportes!D222),1,FIND(CHAR(10),TRIM(Transportes!D222),1)-1))</f>
        <v>#VALUE!</v>
      </c>
      <c r="S223" t="str">
        <f>TRIM(IF(Transportes!F222="TRÁNSITO INTERRUMPIDO","Interrumpido",IF(Transportes!F222="TRÁNSITO RESTRINGIDO","Restringido","Normal")))</f>
        <v>Normal</v>
      </c>
      <c r="T223" t="e">
        <f>TRIM(IF(MID(TRIM(Transportes!H222),1,FIND("-",TRIM(Transportes!H222),1)-2)="Acción humana","H","F"))</f>
        <v>#VALUE!</v>
      </c>
      <c r="U223" s="53">
        <f>Transportes!G222</f>
        <v>0</v>
      </c>
    </row>
    <row r="224" spans="18:21">
      <c r="R224" t="e">
        <f>TRIM(MID(TRIM(Transportes!D223),1,FIND(CHAR(10),TRIM(Transportes!D223),1)-1))</f>
        <v>#VALUE!</v>
      </c>
      <c r="S224" t="str">
        <f>TRIM(IF(Transportes!F223="TRÁNSITO INTERRUMPIDO","Interrumpido",IF(Transportes!F223="TRÁNSITO RESTRINGIDO","Restringido","Normal")))</f>
        <v>Normal</v>
      </c>
      <c r="T224" t="e">
        <f>TRIM(IF(MID(TRIM(Transportes!H223),1,FIND("-",TRIM(Transportes!H223),1)-2)="Acción humana","H","F"))</f>
        <v>#VALUE!</v>
      </c>
      <c r="U224" s="53">
        <f>Transportes!G223</f>
        <v>0</v>
      </c>
    </row>
    <row r="225" spans="18:21">
      <c r="R225" t="e">
        <f>TRIM(MID(TRIM(Transportes!D224),1,FIND(CHAR(10),TRIM(Transportes!D224),1)-1))</f>
        <v>#VALUE!</v>
      </c>
      <c r="S225" t="str">
        <f>TRIM(IF(Transportes!F224="TRÁNSITO INTERRUMPIDO","Interrumpido",IF(Transportes!F224="TRÁNSITO RESTRINGIDO","Restringido","Normal")))</f>
        <v>Normal</v>
      </c>
      <c r="T225" t="e">
        <f>TRIM(IF(MID(TRIM(Transportes!H224),1,FIND("-",TRIM(Transportes!H224),1)-2)="Acción humana","H","F"))</f>
        <v>#VALUE!</v>
      </c>
      <c r="U225" s="53">
        <f>Transportes!G224</f>
        <v>0</v>
      </c>
    </row>
    <row r="226" spans="18:21">
      <c r="R226" t="e">
        <f>TRIM(MID(TRIM(Transportes!D225),1,FIND(CHAR(10),TRIM(Transportes!D225),1)-1))</f>
        <v>#VALUE!</v>
      </c>
      <c r="S226" t="str">
        <f>TRIM(IF(Transportes!F225="TRÁNSITO INTERRUMPIDO","Interrumpido",IF(Transportes!F225="TRÁNSITO RESTRINGIDO","Restringido","Normal")))</f>
        <v>Normal</v>
      </c>
      <c r="T226" t="e">
        <f>TRIM(IF(MID(TRIM(Transportes!H225),1,FIND("-",TRIM(Transportes!H225),1)-2)="Acción humana","H","F"))</f>
        <v>#VALUE!</v>
      </c>
      <c r="U226" s="53">
        <f>Transportes!G225</f>
        <v>0</v>
      </c>
    </row>
    <row r="227" spans="18:21">
      <c r="R227" t="e">
        <f>TRIM(MID(TRIM(Transportes!D226),1,FIND(CHAR(10),TRIM(Transportes!D226),1)-1))</f>
        <v>#VALUE!</v>
      </c>
      <c r="S227" t="str">
        <f>TRIM(IF(Transportes!F226="TRÁNSITO INTERRUMPIDO","Interrumpido",IF(Transportes!F226="TRÁNSITO RESTRINGIDO","Restringido","Normal")))</f>
        <v>Normal</v>
      </c>
      <c r="T227" t="e">
        <f>TRIM(IF(MID(TRIM(Transportes!H226),1,FIND("-",TRIM(Transportes!H226),1)-2)="Acción humana","H","F"))</f>
        <v>#VALUE!</v>
      </c>
      <c r="U227" s="53">
        <f>Transportes!G226</f>
        <v>0</v>
      </c>
    </row>
    <row r="228" spans="18:21">
      <c r="R228" t="e">
        <f>TRIM(MID(TRIM(Transportes!D227),1,FIND(CHAR(10),TRIM(Transportes!D227),1)-1))</f>
        <v>#VALUE!</v>
      </c>
      <c r="S228" t="str">
        <f>TRIM(IF(Transportes!F227="TRÁNSITO INTERRUMPIDO","Interrumpido",IF(Transportes!F227="TRÁNSITO RESTRINGIDO","Restringido","Normal")))</f>
        <v>Normal</v>
      </c>
      <c r="T228" t="e">
        <f>TRIM(IF(MID(TRIM(Transportes!H227),1,FIND("-",TRIM(Transportes!H227),1)-2)="Acción humana","H","F"))</f>
        <v>#VALUE!</v>
      </c>
      <c r="U228" s="53">
        <f>Transportes!G227</f>
        <v>0</v>
      </c>
    </row>
    <row r="229" spans="18:21">
      <c r="R229" t="e">
        <f>TRIM(MID(TRIM(Transportes!D228),1,FIND(CHAR(10),TRIM(Transportes!D228),1)-1))</f>
        <v>#VALUE!</v>
      </c>
      <c r="S229" t="str">
        <f>TRIM(IF(Transportes!F228="TRÁNSITO INTERRUMPIDO","Interrumpido",IF(Transportes!F228="TRÁNSITO RESTRINGIDO","Restringido","Normal")))</f>
        <v>Normal</v>
      </c>
      <c r="T229" t="e">
        <f>TRIM(IF(MID(TRIM(Transportes!H228),1,FIND("-",TRIM(Transportes!H228),1)-2)="Acción humana","H","F"))</f>
        <v>#VALUE!</v>
      </c>
      <c r="U229" s="53">
        <f>Transportes!G228</f>
        <v>0</v>
      </c>
    </row>
    <row r="230" spans="18:21">
      <c r="R230" t="e">
        <f>TRIM(MID(TRIM(Transportes!D229),1,FIND(CHAR(10),TRIM(Transportes!D229),1)-1))</f>
        <v>#VALUE!</v>
      </c>
      <c r="S230" t="str">
        <f>TRIM(IF(Transportes!F229="TRÁNSITO INTERRUMPIDO","Interrumpido",IF(Transportes!F229="TRÁNSITO RESTRINGIDO","Restringido","Normal")))</f>
        <v>Normal</v>
      </c>
      <c r="T230" t="e">
        <f>TRIM(IF(MID(TRIM(Transportes!H229),1,FIND("-",TRIM(Transportes!H229),1)-2)="Acción humana","H","F"))</f>
        <v>#VALUE!</v>
      </c>
      <c r="U230" s="53">
        <f>Transportes!G229</f>
        <v>0</v>
      </c>
    </row>
    <row r="231" spans="18:21">
      <c r="R231" t="e">
        <f>TRIM(MID(TRIM(Transportes!D230),1,FIND(CHAR(10),TRIM(Transportes!D230),1)-1))</f>
        <v>#VALUE!</v>
      </c>
      <c r="S231" t="str">
        <f>TRIM(IF(Transportes!F230="TRÁNSITO INTERRUMPIDO","Interrumpido",IF(Transportes!F230="TRÁNSITO RESTRINGIDO","Restringido","Normal")))</f>
        <v>Normal</v>
      </c>
      <c r="T231" t="e">
        <f>TRIM(IF(MID(TRIM(Transportes!H230),1,FIND("-",TRIM(Transportes!H230),1)-2)="Acción humana","H","F"))</f>
        <v>#VALUE!</v>
      </c>
      <c r="U231" s="53">
        <f>Transportes!G230</f>
        <v>0</v>
      </c>
    </row>
    <row r="232" spans="18:21">
      <c r="R232" t="e">
        <f>TRIM(MID(TRIM(Transportes!D231),1,FIND(CHAR(10),TRIM(Transportes!D231),1)-1))</f>
        <v>#VALUE!</v>
      </c>
      <c r="S232" t="str">
        <f>TRIM(IF(Transportes!F231="TRÁNSITO INTERRUMPIDO","Interrumpido",IF(Transportes!F231="TRÁNSITO RESTRINGIDO","Restringido","Normal")))</f>
        <v>Normal</v>
      </c>
      <c r="T232" t="e">
        <f>TRIM(IF(MID(TRIM(Transportes!H231),1,FIND("-",TRIM(Transportes!H231),1)-2)="Acción humana","H","F"))</f>
        <v>#VALUE!</v>
      </c>
      <c r="U232" s="53">
        <f>Transportes!G231</f>
        <v>0</v>
      </c>
    </row>
    <row r="233" spans="18:21">
      <c r="R233" t="e">
        <f>TRIM(MID(TRIM(Transportes!D232),1,FIND(CHAR(10),TRIM(Transportes!D232),1)-1))</f>
        <v>#VALUE!</v>
      </c>
      <c r="S233" t="str">
        <f>TRIM(IF(Transportes!F232="TRÁNSITO INTERRUMPIDO","Interrumpido",IF(Transportes!F232="TRÁNSITO RESTRINGIDO","Restringido","Normal")))</f>
        <v>Normal</v>
      </c>
      <c r="T233" t="e">
        <f>TRIM(IF(MID(TRIM(Transportes!H232),1,FIND("-",TRIM(Transportes!H232),1)-2)="Acción humana","H","F"))</f>
        <v>#VALUE!</v>
      </c>
      <c r="U233" s="53">
        <f>Transportes!G232</f>
        <v>0</v>
      </c>
    </row>
    <row r="234" spans="18:21">
      <c r="R234" t="e">
        <f>TRIM(MID(TRIM(Transportes!D233),1,FIND(CHAR(10),TRIM(Transportes!D233),1)-1))</f>
        <v>#VALUE!</v>
      </c>
      <c r="S234" t="str">
        <f>TRIM(IF(Transportes!F233="TRÁNSITO INTERRUMPIDO","Interrumpido",IF(Transportes!F233="TRÁNSITO RESTRINGIDO","Restringido","Normal")))</f>
        <v>Normal</v>
      </c>
      <c r="T234" t="e">
        <f>TRIM(IF(MID(TRIM(Transportes!H233),1,FIND("-",TRIM(Transportes!H233),1)-2)="Acción humana","H","F"))</f>
        <v>#VALUE!</v>
      </c>
      <c r="U234" s="53">
        <f>Transportes!G233</f>
        <v>0</v>
      </c>
    </row>
    <row r="235" spans="18:21">
      <c r="R235" t="e">
        <f>TRIM(MID(TRIM(Transportes!D234),1,FIND(CHAR(10),TRIM(Transportes!D234),1)-1))</f>
        <v>#VALUE!</v>
      </c>
      <c r="S235" t="str">
        <f>TRIM(IF(Transportes!F234="TRÁNSITO INTERRUMPIDO","Interrumpido",IF(Transportes!F234="TRÁNSITO RESTRINGIDO","Restringido","Normal")))</f>
        <v>Normal</v>
      </c>
      <c r="T235" t="e">
        <f>TRIM(IF(MID(TRIM(Transportes!H234),1,FIND("-",TRIM(Transportes!H234),1)-2)="Acción humana","H","F"))</f>
        <v>#VALUE!</v>
      </c>
      <c r="U235" s="53">
        <f>Transportes!G234</f>
        <v>0</v>
      </c>
    </row>
    <row r="236" spans="18:21">
      <c r="R236" t="e">
        <f>TRIM(MID(TRIM(Transportes!D235),1,FIND(CHAR(10),TRIM(Transportes!D235),1)-1))</f>
        <v>#VALUE!</v>
      </c>
      <c r="S236" t="str">
        <f>TRIM(IF(Transportes!F235="TRÁNSITO INTERRUMPIDO","Interrumpido",IF(Transportes!F235="TRÁNSITO RESTRINGIDO","Restringido","Normal")))</f>
        <v>Normal</v>
      </c>
      <c r="T236" t="e">
        <f>TRIM(IF(MID(TRIM(Transportes!H235),1,FIND("-",TRIM(Transportes!H235),1)-2)="Acción humana","H","F"))</f>
        <v>#VALUE!</v>
      </c>
      <c r="U236" s="53">
        <f>Transportes!G235</f>
        <v>0</v>
      </c>
    </row>
    <row r="237" spans="18:21">
      <c r="R237" t="e">
        <f>TRIM(MID(TRIM(Transportes!D236),1,FIND(CHAR(10),TRIM(Transportes!D236),1)-1))</f>
        <v>#VALUE!</v>
      </c>
      <c r="S237" t="str">
        <f>TRIM(IF(Transportes!F236="TRÁNSITO INTERRUMPIDO","Interrumpido",IF(Transportes!F236="TRÁNSITO RESTRINGIDO","Restringido","Normal")))</f>
        <v>Normal</v>
      </c>
      <c r="T237" t="e">
        <f>TRIM(IF(MID(TRIM(Transportes!H236),1,FIND("-",TRIM(Transportes!H236),1)-2)="Acción humana","H","F"))</f>
        <v>#VALUE!</v>
      </c>
      <c r="U237" s="53">
        <f>Transportes!G236</f>
        <v>0</v>
      </c>
    </row>
    <row r="238" spans="18:21">
      <c r="R238" t="e">
        <f>TRIM(MID(TRIM(Transportes!D237),1,FIND(CHAR(10),TRIM(Transportes!D237),1)-1))</f>
        <v>#VALUE!</v>
      </c>
      <c r="S238" t="str">
        <f>TRIM(IF(Transportes!F237="TRÁNSITO INTERRUMPIDO","Interrumpido",IF(Transportes!F237="TRÁNSITO RESTRINGIDO","Restringido","Normal")))</f>
        <v>Normal</v>
      </c>
      <c r="T238" t="e">
        <f>TRIM(IF(MID(TRIM(Transportes!H237),1,FIND("-",TRIM(Transportes!H237),1)-2)="Acción humana","H","F"))</f>
        <v>#VALUE!</v>
      </c>
      <c r="U238" s="53">
        <f>Transportes!G237</f>
        <v>0</v>
      </c>
    </row>
    <row r="239" spans="18:21">
      <c r="R239" t="e">
        <f>TRIM(MID(TRIM(Transportes!D238),1,FIND(CHAR(10),TRIM(Transportes!D238),1)-1))</f>
        <v>#VALUE!</v>
      </c>
      <c r="S239" t="str">
        <f>TRIM(IF(Transportes!F238="TRÁNSITO INTERRUMPIDO","Interrumpido",IF(Transportes!F238="TRÁNSITO RESTRINGIDO","Restringido","Normal")))</f>
        <v>Normal</v>
      </c>
      <c r="T239" t="e">
        <f>TRIM(IF(MID(TRIM(Transportes!H238),1,FIND("-",TRIM(Transportes!H238),1)-2)="Acción humana","H","F"))</f>
        <v>#VALUE!</v>
      </c>
      <c r="U239" s="53">
        <f>Transportes!G238</f>
        <v>0</v>
      </c>
    </row>
    <row r="240" spans="18:21">
      <c r="R240" t="e">
        <f>TRIM(MID(TRIM(Transportes!D239),1,FIND(CHAR(10),TRIM(Transportes!D239),1)-1))</f>
        <v>#VALUE!</v>
      </c>
      <c r="S240" t="str">
        <f>TRIM(IF(Transportes!F239="TRÁNSITO INTERRUMPIDO","Interrumpido",IF(Transportes!F239="TRÁNSITO RESTRINGIDO","Restringido","Normal")))</f>
        <v>Normal</v>
      </c>
      <c r="T240" t="e">
        <f>TRIM(IF(MID(TRIM(Transportes!H239),1,FIND("-",TRIM(Transportes!H239),1)-2)="Acción humana","H","F"))</f>
        <v>#VALUE!</v>
      </c>
      <c r="U240" s="53">
        <f>Transportes!G239</f>
        <v>0</v>
      </c>
    </row>
    <row r="241" spans="18:21">
      <c r="R241" t="e">
        <f>TRIM(MID(TRIM(Transportes!D240),1,FIND(CHAR(10),TRIM(Transportes!D240),1)-1))</f>
        <v>#VALUE!</v>
      </c>
      <c r="S241" t="str">
        <f>TRIM(IF(Transportes!F240="TRÁNSITO INTERRUMPIDO","Interrumpido",IF(Transportes!F240="TRÁNSITO RESTRINGIDO","Restringido","Normal")))</f>
        <v>Normal</v>
      </c>
      <c r="T241" t="e">
        <f>TRIM(IF(MID(TRIM(Transportes!H240),1,FIND("-",TRIM(Transportes!H240),1)-2)="Acción humana","H","F"))</f>
        <v>#VALUE!</v>
      </c>
      <c r="U241" s="53">
        <f>Transportes!G240</f>
        <v>0</v>
      </c>
    </row>
    <row r="242" spans="18:21">
      <c r="R242" t="e">
        <f>TRIM(MID(TRIM(Transportes!D241),1,FIND(CHAR(10),TRIM(Transportes!D241),1)-1))</f>
        <v>#VALUE!</v>
      </c>
      <c r="S242" t="str">
        <f>TRIM(IF(Transportes!F241="TRÁNSITO INTERRUMPIDO","Interrumpido",IF(Transportes!F241="TRÁNSITO RESTRINGIDO","Restringido","Normal")))</f>
        <v>Normal</v>
      </c>
      <c r="T242" t="e">
        <f>TRIM(IF(MID(TRIM(Transportes!H241),1,FIND("-",TRIM(Transportes!H241),1)-2)="Acción humana","H","F"))</f>
        <v>#VALUE!</v>
      </c>
      <c r="U242" s="53">
        <f>Transportes!G241</f>
        <v>0</v>
      </c>
    </row>
    <row r="243" spans="18:21">
      <c r="R243" t="e">
        <f>TRIM(MID(TRIM(Transportes!D242),1,FIND(CHAR(10),TRIM(Transportes!D242),1)-1))</f>
        <v>#VALUE!</v>
      </c>
      <c r="S243" t="str">
        <f>TRIM(IF(Transportes!F242="TRÁNSITO INTERRUMPIDO","Interrumpido",IF(Transportes!F242="TRÁNSITO RESTRINGIDO","Restringido","Normal")))</f>
        <v>Normal</v>
      </c>
      <c r="T243" t="e">
        <f>TRIM(IF(MID(TRIM(Transportes!H242),1,FIND("-",TRIM(Transportes!H242),1)-2)="Acción humana","H","F"))</f>
        <v>#VALUE!</v>
      </c>
      <c r="U243" s="53">
        <f>Transportes!G242</f>
        <v>0</v>
      </c>
    </row>
    <row r="244" spans="18:21">
      <c r="R244" t="e">
        <f>TRIM(MID(TRIM(Transportes!D243),1,FIND(CHAR(10),TRIM(Transportes!D243),1)-1))</f>
        <v>#VALUE!</v>
      </c>
      <c r="S244" t="str">
        <f>TRIM(IF(Transportes!F243="TRÁNSITO INTERRUMPIDO","Interrumpido",IF(Transportes!F243="TRÁNSITO RESTRINGIDO","Restringido","Normal")))</f>
        <v>Normal</v>
      </c>
      <c r="T244" t="e">
        <f>TRIM(IF(MID(TRIM(Transportes!H243),1,FIND("-",TRIM(Transportes!H243),1)-2)="Acción humana","H","F"))</f>
        <v>#VALUE!</v>
      </c>
      <c r="U244" s="53">
        <f>Transportes!G243</f>
        <v>0</v>
      </c>
    </row>
    <row r="245" spans="18:21">
      <c r="R245" t="e">
        <f>TRIM(MID(TRIM(Transportes!D244),1,FIND(CHAR(10),TRIM(Transportes!D244),1)-1))</f>
        <v>#VALUE!</v>
      </c>
      <c r="S245" t="str">
        <f>TRIM(IF(Transportes!F244="TRÁNSITO INTERRUMPIDO","Interrumpido",IF(Transportes!F244="TRÁNSITO RESTRINGIDO","Restringido","Normal")))</f>
        <v>Normal</v>
      </c>
      <c r="T245" t="e">
        <f>TRIM(IF(MID(TRIM(Transportes!H244),1,FIND("-",TRIM(Transportes!H244),1)-2)="Acción humana","H","F"))</f>
        <v>#VALUE!</v>
      </c>
      <c r="U245" s="53">
        <f>Transportes!G244</f>
        <v>0</v>
      </c>
    </row>
    <row r="246" spans="18:21">
      <c r="R246" t="e">
        <f>TRIM(MID(TRIM(Transportes!D245),1,FIND(CHAR(10),TRIM(Transportes!D245),1)-1))</f>
        <v>#VALUE!</v>
      </c>
      <c r="S246" t="str">
        <f>TRIM(IF(Transportes!F245="TRÁNSITO INTERRUMPIDO","Interrumpido",IF(Transportes!F245="TRÁNSITO RESTRINGIDO","Restringido","Normal")))</f>
        <v>Normal</v>
      </c>
      <c r="T246" t="e">
        <f>TRIM(IF(MID(TRIM(Transportes!H245),1,FIND("-",TRIM(Transportes!H245),1)-2)="Acción humana","H","F"))</f>
        <v>#VALUE!</v>
      </c>
      <c r="U246" s="53">
        <f>Transportes!G245</f>
        <v>0</v>
      </c>
    </row>
    <row r="247" spans="18:21">
      <c r="R247" t="e">
        <f>TRIM(MID(TRIM(Transportes!D246),1,FIND(CHAR(10),TRIM(Transportes!D246),1)-1))</f>
        <v>#VALUE!</v>
      </c>
      <c r="S247" t="str">
        <f>TRIM(IF(Transportes!F246="TRÁNSITO INTERRUMPIDO","Interrumpido",IF(Transportes!F246="TRÁNSITO RESTRINGIDO","Restringido","Normal")))</f>
        <v>Normal</v>
      </c>
      <c r="T247" t="e">
        <f>TRIM(IF(MID(TRIM(Transportes!H246),1,FIND("-",TRIM(Transportes!H246),1)-2)="Acción humana","H","F"))</f>
        <v>#VALUE!</v>
      </c>
      <c r="U247" s="53">
        <f>Transportes!G246</f>
        <v>0</v>
      </c>
    </row>
    <row r="248" spans="18:21">
      <c r="R248" t="e">
        <f>TRIM(MID(TRIM(Transportes!D247),1,FIND(CHAR(10),TRIM(Transportes!D247),1)-1))</f>
        <v>#VALUE!</v>
      </c>
      <c r="S248" t="str">
        <f>TRIM(IF(Transportes!F247="TRÁNSITO INTERRUMPIDO","Interrumpido",IF(Transportes!F247="TRÁNSITO RESTRINGIDO","Restringido","Normal")))</f>
        <v>Normal</v>
      </c>
      <c r="T248" t="e">
        <f>TRIM(IF(MID(TRIM(Transportes!H247),1,FIND("-",TRIM(Transportes!H247),1)-2)="Acción humana","H","F"))</f>
        <v>#VALUE!</v>
      </c>
      <c r="U248" s="53">
        <f>Transportes!G247</f>
        <v>0</v>
      </c>
    </row>
    <row r="249" spans="18:21">
      <c r="R249" t="e">
        <f>TRIM(MID(TRIM(Transportes!D248),1,FIND(CHAR(10),TRIM(Transportes!D248),1)-1))</f>
        <v>#VALUE!</v>
      </c>
      <c r="S249" t="str">
        <f>TRIM(IF(Transportes!F248="TRÁNSITO INTERRUMPIDO","Interrumpido",IF(Transportes!F248="TRÁNSITO RESTRINGIDO","Restringido","Normal")))</f>
        <v>Normal</v>
      </c>
      <c r="T249" t="e">
        <f>TRIM(IF(MID(TRIM(Transportes!H248),1,FIND("-",TRIM(Transportes!H248),1)-2)="Acción humana","H","F"))</f>
        <v>#VALUE!</v>
      </c>
      <c r="U249" s="53">
        <f>Transportes!G248</f>
        <v>0</v>
      </c>
    </row>
    <row r="250" spans="18:21">
      <c r="R250" t="e">
        <f>TRIM(MID(TRIM(Transportes!D249),1,FIND(CHAR(10),TRIM(Transportes!D249),1)-1))</f>
        <v>#VALUE!</v>
      </c>
      <c r="S250" t="str">
        <f>TRIM(IF(Transportes!F249="TRÁNSITO INTERRUMPIDO","Interrumpido",IF(Transportes!F249="TRÁNSITO RESTRINGIDO","Restringido","Normal")))</f>
        <v>Normal</v>
      </c>
      <c r="T250" t="e">
        <f>TRIM(IF(MID(TRIM(Transportes!H249),1,FIND("-",TRIM(Transportes!H249),1)-2)="Acción humana","H","F"))</f>
        <v>#VALUE!</v>
      </c>
      <c r="U250" s="53">
        <f>Transportes!G249</f>
        <v>0</v>
      </c>
    </row>
    <row r="251" spans="18:21">
      <c r="R251" t="e">
        <f>TRIM(MID(TRIM(Transportes!D250),1,FIND(CHAR(10),TRIM(Transportes!D250),1)-1))</f>
        <v>#VALUE!</v>
      </c>
      <c r="S251" t="str">
        <f>TRIM(IF(Transportes!F250="TRÁNSITO INTERRUMPIDO","Interrumpido",IF(Transportes!F250="TRÁNSITO RESTRINGIDO","Restringido","Normal")))</f>
        <v>Normal</v>
      </c>
      <c r="T251" t="e">
        <f>TRIM(IF(MID(TRIM(Transportes!H250),1,FIND("-",TRIM(Transportes!H250),1)-2)="Acción humana","H","F"))</f>
        <v>#VALUE!</v>
      </c>
      <c r="U251" s="53">
        <f>Transportes!G250</f>
        <v>0</v>
      </c>
    </row>
    <row r="252" spans="18:21">
      <c r="R252" t="e">
        <f>TRIM(MID(TRIM(Transportes!D251),1,FIND(CHAR(10),TRIM(Transportes!D251),1)-1))</f>
        <v>#VALUE!</v>
      </c>
      <c r="S252" t="str">
        <f>TRIM(IF(Transportes!F251="TRÁNSITO INTERRUMPIDO","Interrumpido",IF(Transportes!F251="TRÁNSITO RESTRINGIDO","Restringido","Normal")))</f>
        <v>Normal</v>
      </c>
      <c r="T252" t="e">
        <f>TRIM(IF(MID(TRIM(Transportes!H251),1,FIND("-",TRIM(Transportes!H251),1)-2)="Acción humana","H","F"))</f>
        <v>#VALUE!</v>
      </c>
      <c r="U252" s="53">
        <f>Transportes!G251</f>
        <v>0</v>
      </c>
    </row>
    <row r="253" spans="18:21">
      <c r="R253" t="e">
        <f>TRIM(MID(TRIM(Transportes!D252),1,FIND(CHAR(10),TRIM(Transportes!D252),1)-1))</f>
        <v>#VALUE!</v>
      </c>
      <c r="S253" t="str">
        <f>TRIM(IF(Transportes!F252="TRÁNSITO INTERRUMPIDO","Interrumpido",IF(Transportes!F252="TRÁNSITO RESTRINGIDO","Restringido","Normal")))</f>
        <v>Normal</v>
      </c>
      <c r="T253" t="e">
        <f>TRIM(IF(MID(TRIM(Transportes!H252),1,FIND("-",TRIM(Transportes!H252),1)-2)="Acción humana","H","F"))</f>
        <v>#VALUE!</v>
      </c>
      <c r="U253" s="53">
        <f>Transportes!G252</f>
        <v>0</v>
      </c>
    </row>
    <row r="254" spans="18:21">
      <c r="R254" t="e">
        <f>TRIM(MID(TRIM(Transportes!D253),1,FIND(CHAR(10),TRIM(Transportes!D253),1)-1))</f>
        <v>#VALUE!</v>
      </c>
      <c r="S254" t="str">
        <f>TRIM(IF(Transportes!F253="TRÁNSITO INTERRUMPIDO","Interrumpido",IF(Transportes!F253="TRÁNSITO RESTRINGIDO","Restringido","Normal")))</f>
        <v>Normal</v>
      </c>
      <c r="T254" t="e">
        <f>TRIM(IF(MID(TRIM(Transportes!H253),1,FIND("-",TRIM(Transportes!H253),1)-2)="Acción humana","H","F"))</f>
        <v>#VALUE!</v>
      </c>
      <c r="U254" s="53">
        <f>Transportes!G253</f>
        <v>0</v>
      </c>
    </row>
    <row r="255" spans="18:21">
      <c r="R255" t="e">
        <f>TRIM(MID(TRIM(Transportes!D254),1,FIND(CHAR(10),TRIM(Transportes!D254),1)-1))</f>
        <v>#VALUE!</v>
      </c>
      <c r="S255" t="str">
        <f>TRIM(IF(Transportes!F254="TRÁNSITO INTERRUMPIDO","Interrumpido",IF(Transportes!F254="TRÁNSITO RESTRINGIDO","Restringido","Normal")))</f>
        <v>Normal</v>
      </c>
      <c r="T255" t="e">
        <f>TRIM(IF(MID(TRIM(Transportes!H254),1,FIND("-",TRIM(Transportes!H254),1)-2)="Acción humana","H","F"))</f>
        <v>#VALUE!</v>
      </c>
      <c r="U255" s="53">
        <f>Transportes!G254</f>
        <v>0</v>
      </c>
    </row>
    <row r="256" spans="18:21">
      <c r="R256" t="e">
        <f>TRIM(MID(TRIM(Transportes!D255),1,FIND(CHAR(10),TRIM(Transportes!D255),1)-1))</f>
        <v>#VALUE!</v>
      </c>
      <c r="S256" t="str">
        <f>TRIM(IF(Transportes!F255="TRÁNSITO INTERRUMPIDO","Interrumpido",IF(Transportes!F255="TRÁNSITO RESTRINGIDO","Restringido","Normal")))</f>
        <v>Normal</v>
      </c>
      <c r="T256" t="e">
        <f>TRIM(IF(MID(TRIM(Transportes!H255),1,FIND("-",TRIM(Transportes!H255),1)-2)="Acción humana","H","F"))</f>
        <v>#VALUE!</v>
      </c>
      <c r="U256" s="53">
        <f>Transportes!G255</f>
        <v>0</v>
      </c>
    </row>
    <row r="257" spans="18:21">
      <c r="R257" t="e">
        <f>TRIM(MID(TRIM(Transportes!D256),1,FIND(CHAR(10),TRIM(Transportes!D256),1)-1))</f>
        <v>#VALUE!</v>
      </c>
      <c r="S257" t="str">
        <f>TRIM(IF(Transportes!F256="TRÁNSITO INTERRUMPIDO","Interrumpido",IF(Transportes!F256="TRÁNSITO RESTRINGIDO","Restringido","Normal")))</f>
        <v>Normal</v>
      </c>
      <c r="T257" t="e">
        <f>TRIM(IF(MID(TRIM(Transportes!H256),1,FIND("-",TRIM(Transportes!H256),1)-2)="Acción humana","H","F"))</f>
        <v>#VALUE!</v>
      </c>
      <c r="U257" s="53">
        <f>Transportes!G256</f>
        <v>0</v>
      </c>
    </row>
    <row r="258" spans="18:21">
      <c r="R258" t="e">
        <f>TRIM(MID(TRIM(Transportes!D257),1,FIND(CHAR(10),TRIM(Transportes!D257),1)-1))</f>
        <v>#VALUE!</v>
      </c>
      <c r="S258" t="str">
        <f>TRIM(IF(Transportes!F257="TRÁNSITO INTERRUMPIDO","Interrumpido",IF(Transportes!F257="TRÁNSITO RESTRINGIDO","Restringido","Normal")))</f>
        <v>Normal</v>
      </c>
      <c r="T258" t="e">
        <f>TRIM(IF(MID(TRIM(Transportes!H257),1,FIND("-",TRIM(Transportes!H257),1)-2)="Acción humana","H","F"))</f>
        <v>#VALUE!</v>
      </c>
      <c r="U258" s="53">
        <f>Transportes!G257</f>
        <v>0</v>
      </c>
    </row>
    <row r="259" spans="18:21">
      <c r="R259" t="e">
        <f>TRIM(MID(TRIM(Transportes!D258),1,FIND(CHAR(10),TRIM(Transportes!D258),1)-1))</f>
        <v>#VALUE!</v>
      </c>
      <c r="S259" t="str">
        <f>TRIM(IF(Transportes!F258="TRÁNSITO INTERRUMPIDO","Interrumpido",IF(Transportes!F258="TRÁNSITO RESTRINGIDO","Restringido","Normal")))</f>
        <v>Normal</v>
      </c>
      <c r="T259" t="e">
        <f>TRIM(IF(MID(TRIM(Transportes!H258),1,FIND("-",TRIM(Transportes!H258),1)-2)="Acción humana","H","F"))</f>
        <v>#VALUE!</v>
      </c>
      <c r="U259" s="53">
        <f>Transportes!G258</f>
        <v>0</v>
      </c>
    </row>
    <row r="260" spans="18:21">
      <c r="R260" t="e">
        <f>TRIM(MID(TRIM(Transportes!D259),1,FIND(CHAR(10),TRIM(Transportes!D259),1)-1))</f>
        <v>#VALUE!</v>
      </c>
      <c r="S260" t="str">
        <f>TRIM(IF(Transportes!F259="TRÁNSITO INTERRUMPIDO","Interrumpido",IF(Transportes!F259="TRÁNSITO RESTRINGIDO","Restringido","Normal")))</f>
        <v>Normal</v>
      </c>
      <c r="T260" t="e">
        <f>TRIM(IF(MID(TRIM(Transportes!H259),1,FIND("-",TRIM(Transportes!H259),1)-2)="Acción humana","H","F"))</f>
        <v>#VALUE!</v>
      </c>
      <c r="U260" s="53">
        <f>Transportes!G259</f>
        <v>0</v>
      </c>
    </row>
    <row r="261" spans="18:21">
      <c r="R261" t="e">
        <f>TRIM(MID(TRIM(Transportes!D260),1,FIND(CHAR(10),TRIM(Transportes!D260),1)-1))</f>
        <v>#VALUE!</v>
      </c>
      <c r="S261" t="str">
        <f>TRIM(IF(Transportes!F260="TRÁNSITO INTERRUMPIDO","Interrumpido",IF(Transportes!F260="TRÁNSITO RESTRINGIDO","Restringido","Normal")))</f>
        <v>Normal</v>
      </c>
      <c r="T261" t="e">
        <f>TRIM(IF(MID(TRIM(Transportes!H260),1,FIND("-",TRIM(Transportes!H260),1)-2)="Acción humana","H","F"))</f>
        <v>#VALUE!</v>
      </c>
      <c r="U261" s="53">
        <f>Transportes!G260</f>
        <v>0</v>
      </c>
    </row>
    <row r="262" spans="18:21">
      <c r="R262" t="e">
        <f>TRIM(MID(TRIM(Transportes!D261),1,FIND(CHAR(10),TRIM(Transportes!D261),1)-1))</f>
        <v>#VALUE!</v>
      </c>
      <c r="S262" t="str">
        <f>TRIM(IF(Transportes!F261="TRÁNSITO INTERRUMPIDO","Interrumpido",IF(Transportes!F261="TRÁNSITO RESTRINGIDO","Restringido","Normal")))</f>
        <v>Normal</v>
      </c>
      <c r="T262" t="e">
        <f>TRIM(IF(MID(TRIM(Transportes!H261),1,FIND("-",TRIM(Transportes!H261),1)-2)="Acción humana","H","F"))</f>
        <v>#VALUE!</v>
      </c>
      <c r="U262" s="53">
        <f>Transportes!G261</f>
        <v>0</v>
      </c>
    </row>
    <row r="263" spans="18:21">
      <c r="R263" t="e">
        <f>TRIM(MID(TRIM(Transportes!D262),1,FIND(CHAR(10),TRIM(Transportes!D262),1)-1))</f>
        <v>#VALUE!</v>
      </c>
      <c r="S263" t="str">
        <f>TRIM(IF(Transportes!F262="TRÁNSITO INTERRUMPIDO","Interrumpido",IF(Transportes!F262="TRÁNSITO RESTRINGIDO","Restringido","Normal")))</f>
        <v>Normal</v>
      </c>
      <c r="T263" t="e">
        <f>TRIM(IF(MID(TRIM(Transportes!H262),1,FIND("-",TRIM(Transportes!H262),1)-2)="Acción humana","H","F"))</f>
        <v>#VALUE!</v>
      </c>
      <c r="U263" s="53">
        <f>Transportes!G262</f>
        <v>0</v>
      </c>
    </row>
    <row r="264" spans="18:21">
      <c r="R264" t="e">
        <f>TRIM(MID(TRIM(Transportes!D263),1,FIND(CHAR(10),TRIM(Transportes!D263),1)-1))</f>
        <v>#VALUE!</v>
      </c>
      <c r="S264" t="str">
        <f>TRIM(IF(Transportes!F263="TRÁNSITO INTERRUMPIDO","Interrumpido",IF(Transportes!F263="TRÁNSITO RESTRINGIDO","Restringido","Normal")))</f>
        <v>Normal</v>
      </c>
      <c r="T264" t="e">
        <f>TRIM(IF(MID(TRIM(Transportes!H263),1,FIND("-",TRIM(Transportes!H263),1)-2)="Acción humana","H","F"))</f>
        <v>#VALUE!</v>
      </c>
      <c r="U264" s="53">
        <f>Transportes!G263</f>
        <v>0</v>
      </c>
    </row>
    <row r="265" spans="18:21">
      <c r="R265" t="e">
        <f>TRIM(MID(TRIM(Transportes!D264),1,FIND(CHAR(10),TRIM(Transportes!D264),1)-1))</f>
        <v>#VALUE!</v>
      </c>
      <c r="S265" t="str">
        <f>TRIM(IF(Transportes!F264="TRÁNSITO INTERRUMPIDO","Interrumpido",IF(Transportes!F264="TRÁNSITO RESTRINGIDO","Restringido","Normal")))</f>
        <v>Normal</v>
      </c>
      <c r="T265" t="e">
        <f>TRIM(IF(MID(TRIM(Transportes!H264),1,FIND("-",TRIM(Transportes!H264),1)-2)="Acción humana","H","F"))</f>
        <v>#VALUE!</v>
      </c>
      <c r="U265" s="53">
        <f>Transportes!G264</f>
        <v>0</v>
      </c>
    </row>
    <row r="266" spans="18:21">
      <c r="R266" t="e">
        <f>TRIM(MID(TRIM(Transportes!D265),1,FIND(CHAR(10),TRIM(Transportes!D265),1)-1))</f>
        <v>#VALUE!</v>
      </c>
      <c r="S266" t="str">
        <f>TRIM(IF(Transportes!F265="TRÁNSITO INTERRUMPIDO","Interrumpido",IF(Transportes!F265="TRÁNSITO RESTRINGIDO","Restringido","Normal")))</f>
        <v>Normal</v>
      </c>
      <c r="T266" t="e">
        <f>TRIM(IF(MID(TRIM(Transportes!H265),1,FIND("-",TRIM(Transportes!H265),1)-2)="Acción humana","H","F"))</f>
        <v>#VALUE!</v>
      </c>
      <c r="U266" s="53">
        <f>Transportes!G265</f>
        <v>0</v>
      </c>
    </row>
    <row r="267" spans="18:21">
      <c r="R267" t="e">
        <f>TRIM(MID(TRIM(Transportes!D266),1,FIND(CHAR(10),TRIM(Transportes!D266),1)-1))</f>
        <v>#VALUE!</v>
      </c>
      <c r="S267" t="str">
        <f>TRIM(IF(Transportes!F266="TRÁNSITO INTERRUMPIDO","Interrumpido",IF(Transportes!F266="TRÁNSITO RESTRINGIDO","Restringido","Normal")))</f>
        <v>Normal</v>
      </c>
      <c r="T267" t="e">
        <f>TRIM(IF(MID(TRIM(Transportes!H266),1,FIND("-",TRIM(Transportes!H266),1)-2)="Acción humana","H","F"))</f>
        <v>#VALUE!</v>
      </c>
      <c r="U267" s="53">
        <f>Transportes!G266</f>
        <v>0</v>
      </c>
    </row>
    <row r="268" spans="18:21">
      <c r="R268" t="e">
        <f>TRIM(MID(TRIM(Transportes!D267),1,FIND(CHAR(10),TRIM(Transportes!D267),1)-1))</f>
        <v>#VALUE!</v>
      </c>
      <c r="S268" t="str">
        <f>TRIM(IF(Transportes!F267="TRÁNSITO INTERRUMPIDO","Interrumpido",IF(Transportes!F267="TRÁNSITO RESTRINGIDO","Restringido","Normal")))</f>
        <v>Normal</v>
      </c>
      <c r="T268" t="e">
        <f>TRIM(IF(MID(TRIM(Transportes!H267),1,FIND("-",TRIM(Transportes!H267),1)-2)="Acción humana","H","F"))</f>
        <v>#VALUE!</v>
      </c>
      <c r="U268" s="53">
        <f>Transportes!G267</f>
        <v>0</v>
      </c>
    </row>
    <row r="269" spans="18:21">
      <c r="R269" t="e">
        <f>TRIM(MID(TRIM(Transportes!D268),1,FIND(CHAR(10),TRIM(Transportes!D268),1)-1))</f>
        <v>#VALUE!</v>
      </c>
      <c r="S269" t="str">
        <f>TRIM(IF(Transportes!F268="TRÁNSITO INTERRUMPIDO","Interrumpido",IF(Transportes!F268="TRÁNSITO RESTRINGIDO","Restringido","Normal")))</f>
        <v>Normal</v>
      </c>
      <c r="T269" t="e">
        <f>TRIM(IF(MID(TRIM(Transportes!H268),1,FIND("-",TRIM(Transportes!H268),1)-2)="Acción humana","H","F"))</f>
        <v>#VALUE!</v>
      </c>
      <c r="U269" s="53">
        <f>Transportes!G268</f>
        <v>0</v>
      </c>
    </row>
    <row r="270" spans="18:21">
      <c r="R270" t="e">
        <f>TRIM(MID(TRIM(Transportes!D269),1,FIND(CHAR(10),TRIM(Transportes!D269),1)-1))</f>
        <v>#VALUE!</v>
      </c>
      <c r="S270" t="str">
        <f>TRIM(IF(Transportes!F269="TRÁNSITO INTERRUMPIDO","Interrumpido",IF(Transportes!F269="TRÁNSITO RESTRINGIDO","Restringido","Normal")))</f>
        <v>Normal</v>
      </c>
      <c r="T270" t="e">
        <f>TRIM(IF(MID(TRIM(Transportes!H269),1,FIND("-",TRIM(Transportes!H269),1)-2)="Acción humana","H","F"))</f>
        <v>#VALUE!</v>
      </c>
      <c r="U270" s="53">
        <f>Transportes!G269</f>
        <v>0</v>
      </c>
    </row>
    <row r="271" spans="18:21">
      <c r="R271" t="e">
        <f>TRIM(MID(TRIM(Transportes!D270),1,FIND(CHAR(10),TRIM(Transportes!D270),1)-1))</f>
        <v>#VALUE!</v>
      </c>
      <c r="S271" t="str">
        <f>TRIM(IF(Transportes!F270="TRÁNSITO INTERRUMPIDO","Interrumpido",IF(Transportes!F270="TRÁNSITO RESTRINGIDO","Restringido","Normal")))</f>
        <v>Normal</v>
      </c>
      <c r="T271" t="e">
        <f>TRIM(IF(MID(TRIM(Transportes!H270),1,FIND("-",TRIM(Transportes!H270),1)-2)="Acción humana","H","F"))</f>
        <v>#VALUE!</v>
      </c>
      <c r="U271" s="53">
        <f>Transportes!G270</f>
        <v>0</v>
      </c>
    </row>
    <row r="272" spans="18:21">
      <c r="R272" t="e">
        <f>TRIM(MID(TRIM(Transportes!D271),1,FIND(CHAR(10),TRIM(Transportes!D271),1)-1))</f>
        <v>#VALUE!</v>
      </c>
      <c r="S272" t="str">
        <f>TRIM(IF(Transportes!F271="TRÁNSITO INTERRUMPIDO","Interrumpido",IF(Transportes!F271="TRÁNSITO RESTRINGIDO","Restringido","Normal")))</f>
        <v>Normal</v>
      </c>
      <c r="T272" t="e">
        <f>TRIM(IF(MID(TRIM(Transportes!H271),1,FIND("-",TRIM(Transportes!H271),1)-2)="Acción humana","H","F"))</f>
        <v>#VALUE!</v>
      </c>
      <c r="U272" s="53">
        <f>Transportes!G271</f>
        <v>0</v>
      </c>
    </row>
    <row r="273" spans="18:21">
      <c r="R273" t="e">
        <f>TRIM(MID(TRIM(Transportes!D272),1,FIND(CHAR(10),TRIM(Transportes!D272),1)-1))</f>
        <v>#VALUE!</v>
      </c>
      <c r="S273" t="str">
        <f>TRIM(IF(Transportes!F272="TRÁNSITO INTERRUMPIDO","Interrumpido",IF(Transportes!F272="TRÁNSITO RESTRINGIDO","Restringido","Normal")))</f>
        <v>Normal</v>
      </c>
      <c r="T273" t="e">
        <f>TRIM(IF(MID(TRIM(Transportes!H272),1,FIND("-",TRIM(Transportes!H272),1)-2)="Acción humana","H","F"))</f>
        <v>#VALUE!</v>
      </c>
      <c r="U273" s="53">
        <f>Transportes!G272</f>
        <v>0</v>
      </c>
    </row>
    <row r="274" spans="18:21">
      <c r="R274" t="e">
        <f>TRIM(MID(TRIM(Transportes!D273),1,FIND(CHAR(10),TRIM(Transportes!D273),1)-1))</f>
        <v>#VALUE!</v>
      </c>
      <c r="S274" t="str">
        <f>TRIM(IF(Transportes!F273="TRÁNSITO INTERRUMPIDO","Interrumpido",IF(Transportes!F273="TRÁNSITO RESTRINGIDO","Restringido","Normal")))</f>
        <v>Normal</v>
      </c>
      <c r="T274" t="e">
        <f>TRIM(IF(MID(TRIM(Transportes!H273),1,FIND("-",TRIM(Transportes!H273),1)-2)="Acción humana","H","F"))</f>
        <v>#VALUE!</v>
      </c>
      <c r="U274" s="53">
        <f>Transportes!G273</f>
        <v>0</v>
      </c>
    </row>
    <row r="275" spans="18:21">
      <c r="R275" t="e">
        <f>TRIM(MID(TRIM(Transportes!D274),1,FIND(CHAR(10),TRIM(Transportes!D274),1)-1))</f>
        <v>#VALUE!</v>
      </c>
      <c r="S275" t="str">
        <f>TRIM(IF(Transportes!F274="TRÁNSITO INTERRUMPIDO","Interrumpido",IF(Transportes!F274="TRÁNSITO RESTRINGIDO","Restringido","Normal")))</f>
        <v>Normal</v>
      </c>
      <c r="T275" t="e">
        <f>TRIM(IF(MID(TRIM(Transportes!H274),1,FIND("-",TRIM(Transportes!H274),1)-2)="Acción humana","H","F"))</f>
        <v>#VALUE!</v>
      </c>
      <c r="U275" s="53">
        <f>Transportes!G274</f>
        <v>0</v>
      </c>
    </row>
    <row r="276" spans="18:21">
      <c r="R276" t="e">
        <f>TRIM(MID(TRIM(Transportes!D275),1,FIND(CHAR(10),TRIM(Transportes!D275),1)-1))</f>
        <v>#VALUE!</v>
      </c>
      <c r="S276" t="str">
        <f>TRIM(IF(Transportes!F275="TRÁNSITO INTERRUMPIDO","Interrumpido",IF(Transportes!F275="TRÁNSITO RESTRINGIDO","Restringido","Normal")))</f>
        <v>Normal</v>
      </c>
      <c r="T276" t="e">
        <f>TRIM(IF(MID(TRIM(Transportes!H275),1,FIND("-",TRIM(Transportes!H275),1)-2)="Acción humana","H","F"))</f>
        <v>#VALUE!</v>
      </c>
      <c r="U276" s="53">
        <f>Transportes!G275</f>
        <v>0</v>
      </c>
    </row>
    <row r="277" spans="18:21">
      <c r="R277" t="e">
        <f>TRIM(MID(TRIM(Transportes!D276),1,FIND(CHAR(10),TRIM(Transportes!D276),1)-1))</f>
        <v>#VALUE!</v>
      </c>
      <c r="S277" t="str">
        <f>TRIM(IF(Transportes!F276="TRÁNSITO INTERRUMPIDO","Interrumpido",IF(Transportes!F276="TRÁNSITO RESTRINGIDO","Restringido","Normal")))</f>
        <v>Normal</v>
      </c>
      <c r="T277" t="e">
        <f>TRIM(IF(MID(TRIM(Transportes!H276),1,FIND("-",TRIM(Transportes!H276),1)-2)="Acción humana","H","F"))</f>
        <v>#VALUE!</v>
      </c>
      <c r="U277" s="53">
        <f>Transportes!G276</f>
        <v>0</v>
      </c>
    </row>
    <row r="278" spans="18:21">
      <c r="R278" t="e">
        <f>TRIM(MID(TRIM(Transportes!D277),1,FIND(CHAR(10),TRIM(Transportes!D277),1)-1))</f>
        <v>#VALUE!</v>
      </c>
      <c r="S278" t="str">
        <f>TRIM(IF(Transportes!F277="TRÁNSITO INTERRUMPIDO","Interrumpido",IF(Transportes!F277="TRÁNSITO RESTRINGIDO","Restringido","Normal")))</f>
        <v>Normal</v>
      </c>
      <c r="T278" t="e">
        <f>TRIM(IF(MID(TRIM(Transportes!H277),1,FIND("-",TRIM(Transportes!H277),1)-2)="Acción humana","H","F"))</f>
        <v>#VALUE!</v>
      </c>
      <c r="U278" s="53">
        <f>Transportes!G277</f>
        <v>0</v>
      </c>
    </row>
    <row r="279" spans="18:21">
      <c r="R279" t="e">
        <f>TRIM(MID(TRIM(Transportes!D278),1,FIND(CHAR(10),TRIM(Transportes!D278),1)-1))</f>
        <v>#VALUE!</v>
      </c>
      <c r="S279" t="str">
        <f>TRIM(IF(Transportes!F278="TRÁNSITO INTERRUMPIDO","Interrumpido",IF(Transportes!F278="TRÁNSITO RESTRINGIDO","Restringido","Normal")))</f>
        <v>Normal</v>
      </c>
      <c r="T279" t="e">
        <f>TRIM(IF(MID(TRIM(Transportes!H278),1,FIND("-",TRIM(Transportes!H278),1)-2)="Acción humana","H","F"))</f>
        <v>#VALUE!</v>
      </c>
      <c r="U279" s="53">
        <f>Transportes!G278</f>
        <v>0</v>
      </c>
    </row>
    <row r="280" spans="18:21">
      <c r="R280" t="e">
        <f>TRIM(MID(TRIM(Transportes!D279),1,FIND(CHAR(10),TRIM(Transportes!D279),1)-1))</f>
        <v>#VALUE!</v>
      </c>
      <c r="S280" t="str">
        <f>TRIM(IF(Transportes!F279="TRÁNSITO INTERRUMPIDO","Interrumpido",IF(Transportes!F279="TRÁNSITO RESTRINGIDO","Restringido","Normal")))</f>
        <v>Normal</v>
      </c>
      <c r="T280" t="e">
        <f>TRIM(IF(MID(TRIM(Transportes!H279),1,FIND("-",TRIM(Transportes!H279),1)-2)="Acción humana","H","F"))</f>
        <v>#VALUE!</v>
      </c>
      <c r="U280" s="53">
        <f>Transportes!G279</f>
        <v>0</v>
      </c>
    </row>
    <row r="281" spans="18:21">
      <c r="R281" t="e">
        <f>TRIM(MID(TRIM(Transportes!D280),1,FIND(CHAR(10),TRIM(Transportes!D280),1)-1))</f>
        <v>#VALUE!</v>
      </c>
      <c r="S281" t="str">
        <f>TRIM(IF(Transportes!F280="TRÁNSITO INTERRUMPIDO","Interrumpido",IF(Transportes!F280="TRÁNSITO RESTRINGIDO","Restringido","Normal")))</f>
        <v>Normal</v>
      </c>
      <c r="T281" t="e">
        <f>TRIM(IF(MID(TRIM(Transportes!H280),1,FIND("-",TRIM(Transportes!H280),1)-2)="Acción humana","H","F"))</f>
        <v>#VALUE!</v>
      </c>
      <c r="U281" s="53">
        <f>Transportes!G280</f>
        <v>0</v>
      </c>
    </row>
    <row r="282" spans="18:21">
      <c r="R282" t="e">
        <f>TRIM(MID(TRIM(Transportes!D281),1,FIND(CHAR(10),TRIM(Transportes!D281),1)-1))</f>
        <v>#VALUE!</v>
      </c>
      <c r="S282" t="str">
        <f>TRIM(IF(Transportes!F281="TRÁNSITO INTERRUMPIDO","Interrumpido",IF(Transportes!F281="TRÁNSITO RESTRINGIDO","Restringido","Normal")))</f>
        <v>Normal</v>
      </c>
      <c r="T282" t="e">
        <f>TRIM(IF(MID(TRIM(Transportes!H281),1,FIND("-",TRIM(Transportes!H281),1)-2)="Acción humana","H","F"))</f>
        <v>#VALUE!</v>
      </c>
      <c r="U282" s="53">
        <f>Transportes!G281</f>
        <v>0</v>
      </c>
    </row>
    <row r="283" spans="18:21">
      <c r="R283" t="e">
        <f>TRIM(MID(TRIM(Transportes!D282),1,FIND(CHAR(10),TRIM(Transportes!D282),1)-1))</f>
        <v>#VALUE!</v>
      </c>
      <c r="S283" t="str">
        <f>TRIM(IF(Transportes!F282="TRÁNSITO INTERRUMPIDO","Interrumpido",IF(Transportes!F282="TRÁNSITO RESTRINGIDO","Restringido","Normal")))</f>
        <v>Normal</v>
      </c>
      <c r="T283" t="e">
        <f>TRIM(IF(MID(TRIM(Transportes!H282),1,FIND("-",TRIM(Transportes!H282),1)-2)="Acción humana","H","F"))</f>
        <v>#VALUE!</v>
      </c>
      <c r="U283" s="53">
        <f>Transportes!G282</f>
        <v>0</v>
      </c>
    </row>
    <row r="284" spans="18:21">
      <c r="R284" t="e">
        <f>TRIM(MID(TRIM(Transportes!D283),1,FIND(CHAR(10),TRIM(Transportes!D283),1)-1))</f>
        <v>#VALUE!</v>
      </c>
      <c r="S284" t="str">
        <f>TRIM(IF(Transportes!F283="TRÁNSITO INTERRUMPIDO","Interrumpido",IF(Transportes!F283="TRÁNSITO RESTRINGIDO","Restringido","Normal")))</f>
        <v>Normal</v>
      </c>
      <c r="T284" t="e">
        <f>TRIM(IF(MID(TRIM(Transportes!H283),1,FIND("-",TRIM(Transportes!H283),1)-2)="Acción humana","H","F"))</f>
        <v>#VALUE!</v>
      </c>
      <c r="U284" s="53">
        <f>Transportes!G283</f>
        <v>0</v>
      </c>
    </row>
    <row r="285" spans="18:21">
      <c r="R285" t="e">
        <f>TRIM(MID(TRIM(Transportes!D284),1,FIND(CHAR(10),TRIM(Transportes!D284),1)-1))</f>
        <v>#VALUE!</v>
      </c>
      <c r="S285" t="str">
        <f>TRIM(IF(Transportes!F284="TRÁNSITO INTERRUMPIDO","Interrumpido",IF(Transportes!F284="TRÁNSITO RESTRINGIDO","Restringido","Normal")))</f>
        <v>Normal</v>
      </c>
      <c r="T285" t="e">
        <f>TRIM(IF(MID(TRIM(Transportes!H284),1,FIND("-",TRIM(Transportes!H284),1)-2)="Acción humana","H","F"))</f>
        <v>#VALUE!</v>
      </c>
      <c r="U285" s="53">
        <f>Transportes!G284</f>
        <v>0</v>
      </c>
    </row>
    <row r="286" spans="18:21">
      <c r="R286" t="e">
        <f>TRIM(MID(TRIM(Transportes!D285),1,FIND(CHAR(10),TRIM(Transportes!D285),1)-1))</f>
        <v>#VALUE!</v>
      </c>
      <c r="S286" t="str">
        <f>TRIM(IF(Transportes!F285="TRÁNSITO INTERRUMPIDO","Interrumpido",IF(Transportes!F285="TRÁNSITO RESTRINGIDO","Restringido","Normal")))</f>
        <v>Normal</v>
      </c>
      <c r="T286" t="e">
        <f>TRIM(IF(MID(TRIM(Transportes!H285),1,FIND("-",TRIM(Transportes!H285),1)-2)="Acción humana","H","F"))</f>
        <v>#VALUE!</v>
      </c>
      <c r="U286" s="53">
        <f>Transportes!G285</f>
        <v>0</v>
      </c>
    </row>
    <row r="287" spans="18:21">
      <c r="R287" t="e">
        <f>TRIM(MID(TRIM(Transportes!D286),1,FIND(CHAR(10),TRIM(Transportes!D286),1)-1))</f>
        <v>#VALUE!</v>
      </c>
      <c r="S287" t="str">
        <f>TRIM(IF(Transportes!F286="TRÁNSITO INTERRUMPIDO","Interrumpido",IF(Transportes!F286="TRÁNSITO RESTRINGIDO","Restringido","Normal")))</f>
        <v>Normal</v>
      </c>
      <c r="T287" t="e">
        <f>TRIM(IF(MID(TRIM(Transportes!H286),1,FIND("-",TRIM(Transportes!H286),1)-2)="Acción humana","H","F"))</f>
        <v>#VALUE!</v>
      </c>
      <c r="U287" s="53">
        <f>Transportes!G286</f>
        <v>0</v>
      </c>
    </row>
    <row r="288" spans="18:21">
      <c r="R288" t="e">
        <f>TRIM(MID(TRIM(Transportes!D287),1,FIND(CHAR(10),TRIM(Transportes!D287),1)-1))</f>
        <v>#VALUE!</v>
      </c>
      <c r="S288" t="str">
        <f>TRIM(IF(Transportes!F287="TRÁNSITO INTERRUMPIDO","Interrumpido",IF(Transportes!F287="TRÁNSITO RESTRINGIDO","Restringido","Normal")))</f>
        <v>Normal</v>
      </c>
      <c r="T288" t="e">
        <f>TRIM(IF(MID(TRIM(Transportes!H287),1,FIND("-",TRIM(Transportes!H287),1)-2)="Acción humana","H","F"))</f>
        <v>#VALUE!</v>
      </c>
      <c r="U288" s="53">
        <f>Transportes!G287</f>
        <v>0</v>
      </c>
    </row>
    <row r="289" spans="18:21">
      <c r="R289" t="e">
        <f>TRIM(MID(TRIM(Transportes!D288),1,FIND(CHAR(10),TRIM(Transportes!D288),1)-1))</f>
        <v>#VALUE!</v>
      </c>
      <c r="S289" t="str">
        <f>TRIM(IF(Transportes!F288="TRÁNSITO INTERRUMPIDO","Interrumpido",IF(Transportes!F288="TRÁNSITO RESTRINGIDO","Restringido","Normal")))</f>
        <v>Normal</v>
      </c>
      <c r="T289" t="e">
        <f>TRIM(IF(MID(TRIM(Transportes!H288),1,FIND("-",TRIM(Transportes!H288),1)-2)="Acción humana","H","F"))</f>
        <v>#VALUE!</v>
      </c>
      <c r="U289" s="53">
        <f>Transportes!G288</f>
        <v>0</v>
      </c>
    </row>
    <row r="290" spans="18:21">
      <c r="R290" t="e">
        <f>TRIM(MID(TRIM(Transportes!D289),1,FIND(CHAR(10),TRIM(Transportes!D289),1)-1))</f>
        <v>#VALUE!</v>
      </c>
      <c r="S290" t="str">
        <f>TRIM(IF(Transportes!F289="TRÁNSITO INTERRUMPIDO","Interrumpido",IF(Transportes!F289="TRÁNSITO RESTRINGIDO","Restringido","Normal")))</f>
        <v>Normal</v>
      </c>
      <c r="T290" t="e">
        <f>TRIM(IF(MID(TRIM(Transportes!H289),1,FIND("-",TRIM(Transportes!H289),1)-2)="Acción humana","H","F"))</f>
        <v>#VALUE!</v>
      </c>
      <c r="U290" s="53">
        <f>Transportes!G289</f>
        <v>0</v>
      </c>
    </row>
    <row r="291" spans="18:21">
      <c r="R291" t="e">
        <f>TRIM(MID(TRIM(Transportes!D290),1,FIND(CHAR(10),TRIM(Transportes!D290),1)-1))</f>
        <v>#VALUE!</v>
      </c>
      <c r="S291" t="str">
        <f>TRIM(IF(Transportes!F290="TRÁNSITO INTERRUMPIDO","Interrumpido",IF(Transportes!F290="TRÁNSITO RESTRINGIDO","Restringido","Normal")))</f>
        <v>Normal</v>
      </c>
      <c r="T291" t="e">
        <f>TRIM(IF(MID(TRIM(Transportes!H290),1,FIND("-",TRIM(Transportes!H290),1)-2)="Acción humana","H","F"))</f>
        <v>#VALUE!</v>
      </c>
      <c r="U291" s="53">
        <f>Transportes!G290</f>
        <v>0</v>
      </c>
    </row>
    <row r="292" spans="18:21">
      <c r="R292" t="e">
        <f>TRIM(MID(TRIM(Transportes!D291),1,FIND(CHAR(10),TRIM(Transportes!D291),1)-1))</f>
        <v>#VALUE!</v>
      </c>
      <c r="S292" t="str">
        <f>TRIM(IF(Transportes!F291="TRÁNSITO INTERRUMPIDO","Interrumpido",IF(Transportes!F291="TRÁNSITO RESTRINGIDO","Restringido","Normal")))</f>
        <v>Normal</v>
      </c>
      <c r="T292" t="e">
        <f>TRIM(IF(MID(TRIM(Transportes!H291),1,FIND("-",TRIM(Transportes!H291),1)-2)="Acción humana","H","F"))</f>
        <v>#VALUE!</v>
      </c>
      <c r="U292" s="53">
        <f>Transportes!G291</f>
        <v>0</v>
      </c>
    </row>
    <row r="293" spans="18:21">
      <c r="R293" t="e">
        <f>TRIM(MID(TRIM(Transportes!D292),1,FIND(CHAR(10),TRIM(Transportes!D292),1)-1))</f>
        <v>#VALUE!</v>
      </c>
      <c r="S293" t="str">
        <f>TRIM(IF(Transportes!F292="TRÁNSITO INTERRUMPIDO","Interrumpido",IF(Transportes!F292="TRÁNSITO RESTRINGIDO","Restringido","Normal")))</f>
        <v>Normal</v>
      </c>
      <c r="T293" t="e">
        <f>TRIM(IF(MID(TRIM(Transportes!H292),1,FIND("-",TRIM(Transportes!H292),1)-2)="Acción humana","H","F"))</f>
        <v>#VALUE!</v>
      </c>
      <c r="U293" s="53">
        <f>Transportes!G292</f>
        <v>0</v>
      </c>
    </row>
    <row r="294" spans="18:21">
      <c r="R294" t="e">
        <f>TRIM(MID(TRIM(Transportes!D293),1,FIND(CHAR(10),TRIM(Transportes!D293),1)-1))</f>
        <v>#VALUE!</v>
      </c>
      <c r="S294" t="str">
        <f>TRIM(IF(Transportes!F293="TRÁNSITO INTERRUMPIDO","Interrumpido",IF(Transportes!F293="TRÁNSITO RESTRINGIDO","Restringido","Normal")))</f>
        <v>Normal</v>
      </c>
      <c r="T294" t="e">
        <f>TRIM(IF(MID(TRIM(Transportes!H293),1,FIND("-",TRIM(Transportes!H293),1)-2)="Acción humana","H","F"))</f>
        <v>#VALUE!</v>
      </c>
      <c r="U294" s="53">
        <f>Transportes!G293</f>
        <v>0</v>
      </c>
    </row>
    <row r="295" spans="18:21">
      <c r="R295" t="e">
        <f>TRIM(MID(TRIM(Transportes!D294),1,FIND(CHAR(10),TRIM(Transportes!D294),1)-1))</f>
        <v>#VALUE!</v>
      </c>
      <c r="S295" t="str">
        <f>TRIM(IF(Transportes!F294="TRÁNSITO INTERRUMPIDO","Interrumpido",IF(Transportes!F294="TRÁNSITO RESTRINGIDO","Restringido","Normal")))</f>
        <v>Normal</v>
      </c>
      <c r="T295" t="e">
        <f>TRIM(IF(MID(TRIM(Transportes!H294),1,FIND("-",TRIM(Transportes!H294),1)-2)="Acción humana","H","F"))</f>
        <v>#VALUE!</v>
      </c>
      <c r="U295" s="53">
        <f>Transportes!G294</f>
        <v>0</v>
      </c>
    </row>
    <row r="296" spans="18:21">
      <c r="R296" t="e">
        <f>TRIM(MID(TRIM(Transportes!D295),1,FIND(CHAR(10),TRIM(Transportes!D295),1)-1))</f>
        <v>#VALUE!</v>
      </c>
      <c r="S296" t="str">
        <f>TRIM(IF(Transportes!F295="TRÁNSITO INTERRUMPIDO","Interrumpido",IF(Transportes!F295="TRÁNSITO RESTRINGIDO","Restringido","Normal")))</f>
        <v>Normal</v>
      </c>
      <c r="T296" t="e">
        <f>TRIM(IF(MID(TRIM(Transportes!H295),1,FIND("-",TRIM(Transportes!H295),1)-2)="Acción humana","H","F"))</f>
        <v>#VALUE!</v>
      </c>
      <c r="U296" s="53">
        <f>Transportes!G295</f>
        <v>0</v>
      </c>
    </row>
    <row r="297" spans="18:21">
      <c r="R297" t="e">
        <f>TRIM(MID(TRIM(Transportes!D296),1,FIND(CHAR(10),TRIM(Transportes!D296),1)-1))</f>
        <v>#VALUE!</v>
      </c>
      <c r="S297" t="str">
        <f>TRIM(IF(Transportes!F296="TRÁNSITO INTERRUMPIDO","Interrumpido",IF(Transportes!F296="TRÁNSITO RESTRINGIDO","Restringido","Normal")))</f>
        <v>Normal</v>
      </c>
      <c r="T297" t="e">
        <f>TRIM(IF(MID(TRIM(Transportes!H296),1,FIND("-",TRIM(Transportes!H296),1)-2)="Acción humana","H","F"))</f>
        <v>#VALUE!</v>
      </c>
      <c r="U297" s="53">
        <f>Transportes!G296</f>
        <v>0</v>
      </c>
    </row>
    <row r="298" spans="18:21">
      <c r="R298" t="e">
        <f>TRIM(MID(TRIM(Transportes!D297),1,FIND(CHAR(10),TRIM(Transportes!D297),1)-1))</f>
        <v>#VALUE!</v>
      </c>
      <c r="S298" t="str">
        <f>TRIM(IF(Transportes!F297="TRÁNSITO INTERRUMPIDO","Interrumpido",IF(Transportes!F297="TRÁNSITO RESTRINGIDO","Restringido","Normal")))</f>
        <v>Normal</v>
      </c>
      <c r="T298" t="e">
        <f>TRIM(IF(MID(TRIM(Transportes!H297),1,FIND("-",TRIM(Transportes!H297),1)-2)="Acción humana","H","F"))</f>
        <v>#VALUE!</v>
      </c>
      <c r="U298" s="53">
        <f>Transportes!G297</f>
        <v>0</v>
      </c>
    </row>
    <row r="299" spans="18:21">
      <c r="R299" t="e">
        <f>TRIM(MID(TRIM(Transportes!D298),1,FIND(CHAR(10),TRIM(Transportes!D298),1)-1))</f>
        <v>#VALUE!</v>
      </c>
      <c r="S299" t="str">
        <f>TRIM(IF(Transportes!F298="TRÁNSITO INTERRUMPIDO","Interrumpido",IF(Transportes!F298="TRÁNSITO RESTRINGIDO","Restringido","Normal")))</f>
        <v>Normal</v>
      </c>
      <c r="T299" t="e">
        <f>TRIM(IF(MID(TRIM(Transportes!H298),1,FIND("-",TRIM(Transportes!H298),1)-2)="Acción humana","H","F"))</f>
        <v>#VALUE!</v>
      </c>
      <c r="U299" s="53">
        <f>Transportes!G298</f>
        <v>0</v>
      </c>
    </row>
    <row r="300" spans="18:21">
      <c r="R300" t="e">
        <f>TRIM(MID(TRIM(Transportes!D299),1,FIND(CHAR(10),TRIM(Transportes!D299),1)-1))</f>
        <v>#VALUE!</v>
      </c>
      <c r="S300" t="str">
        <f>TRIM(IF(Transportes!F299="TRÁNSITO INTERRUMPIDO","Interrumpido",IF(Transportes!F299="TRÁNSITO RESTRINGIDO","Restringido","Normal")))</f>
        <v>Normal</v>
      </c>
      <c r="T300" t="e">
        <f>TRIM(IF(MID(TRIM(Transportes!H299),1,FIND("-",TRIM(Transportes!H299),1)-2)="Acción humana","H","F"))</f>
        <v>#VALUE!</v>
      </c>
      <c r="U300" s="53">
        <f>Transportes!G299</f>
        <v>0</v>
      </c>
    </row>
    <row r="301" spans="18:21">
      <c r="R301" t="e">
        <f>TRIM(MID(TRIM(Transportes!D300),1,FIND(CHAR(10),TRIM(Transportes!D300),1)-1))</f>
        <v>#VALUE!</v>
      </c>
      <c r="S301" t="str">
        <f>TRIM(IF(Transportes!F300="TRÁNSITO INTERRUMPIDO","Interrumpido",IF(Transportes!F300="TRÁNSITO RESTRINGIDO","Restringido","Normal")))</f>
        <v>Normal</v>
      </c>
      <c r="T301" t="e">
        <f>TRIM(IF(MID(TRIM(Transportes!H300),1,FIND("-",TRIM(Transportes!H300),1)-2)="Acción humana","H","F"))</f>
        <v>#VALUE!</v>
      </c>
      <c r="U301" s="53">
        <f>Transportes!G300</f>
        <v>0</v>
      </c>
    </row>
    <row r="302" spans="18:21">
      <c r="R302" t="e">
        <f>TRIM(MID(TRIM(Transportes!D301),1,FIND(CHAR(10),TRIM(Transportes!D301),1)-1))</f>
        <v>#VALUE!</v>
      </c>
      <c r="S302" t="str">
        <f>TRIM(IF(Transportes!F301="TRÁNSITO INTERRUMPIDO","Interrumpido",IF(Transportes!F301="TRÁNSITO RESTRINGIDO","Restringido","Normal")))</f>
        <v>Normal</v>
      </c>
      <c r="T302" t="e">
        <f>TRIM(IF(MID(TRIM(Transportes!H301),1,FIND("-",TRIM(Transportes!H301),1)-2)="Acción humana","H","F"))</f>
        <v>#VALUE!</v>
      </c>
      <c r="U302" s="53">
        <f>Transportes!G301</f>
        <v>0</v>
      </c>
    </row>
    <row r="303" spans="18:21">
      <c r="R303" t="e">
        <f>TRIM(MID(TRIM(Transportes!D302),1,FIND(CHAR(10),TRIM(Transportes!D302),1)-1))</f>
        <v>#VALUE!</v>
      </c>
      <c r="S303" t="str">
        <f>TRIM(IF(Transportes!F302="TRÁNSITO INTERRUMPIDO","Interrumpido",IF(Transportes!F302="TRÁNSITO RESTRINGIDO","Restringido","Normal")))</f>
        <v>Normal</v>
      </c>
      <c r="T303" t="e">
        <f>TRIM(IF(MID(TRIM(Transportes!H302),1,FIND("-",TRIM(Transportes!H302),1)-2)="Acción humana","H","F"))</f>
        <v>#VALUE!</v>
      </c>
      <c r="U303" s="53">
        <f>Transportes!G302</f>
        <v>0</v>
      </c>
    </row>
    <row r="304" spans="18:21">
      <c r="R304" t="e">
        <f>TRIM(MID(TRIM(Transportes!D303),1,FIND(CHAR(10),TRIM(Transportes!D303),1)-1))</f>
        <v>#VALUE!</v>
      </c>
      <c r="S304" t="str">
        <f>TRIM(IF(Transportes!F303="TRÁNSITO INTERRUMPIDO","Interrumpido",IF(Transportes!F303="TRÁNSITO RESTRINGIDO","Restringido","Normal")))</f>
        <v>Normal</v>
      </c>
      <c r="T304" t="e">
        <f>TRIM(IF(MID(TRIM(Transportes!H303),1,FIND("-",TRIM(Transportes!H303),1)-2)="Acción humana","H","F"))</f>
        <v>#VALUE!</v>
      </c>
      <c r="U304" s="53">
        <f>Transportes!G303</f>
        <v>0</v>
      </c>
    </row>
    <row r="305" spans="18:21">
      <c r="R305" t="e">
        <f>TRIM(MID(TRIM(Transportes!D304),1,FIND(CHAR(10),TRIM(Transportes!D304),1)-1))</f>
        <v>#VALUE!</v>
      </c>
      <c r="S305" t="str">
        <f>TRIM(IF(Transportes!F304="TRÁNSITO INTERRUMPIDO","Interrumpido",IF(Transportes!F304="TRÁNSITO RESTRINGIDO","Restringido","Normal")))</f>
        <v>Normal</v>
      </c>
      <c r="T305" t="e">
        <f>TRIM(IF(MID(TRIM(Transportes!H304),1,FIND("-",TRIM(Transportes!H304),1)-2)="Acción humana","H","F"))</f>
        <v>#VALUE!</v>
      </c>
      <c r="U305" s="53">
        <f>Transportes!G304</f>
        <v>0</v>
      </c>
    </row>
    <row r="306" spans="18:21">
      <c r="R306" t="e">
        <f>TRIM(MID(TRIM(Transportes!D305),1,FIND(CHAR(10),TRIM(Transportes!D305),1)-1))</f>
        <v>#VALUE!</v>
      </c>
      <c r="S306" t="str">
        <f>TRIM(IF(Transportes!F305="TRÁNSITO INTERRUMPIDO","Interrumpido",IF(Transportes!F305="TRÁNSITO RESTRINGIDO","Restringido","Normal")))</f>
        <v>Normal</v>
      </c>
      <c r="T306" t="e">
        <f>TRIM(IF(MID(TRIM(Transportes!H305),1,FIND("-",TRIM(Transportes!H305),1)-2)="Acción humana","H","F"))</f>
        <v>#VALUE!</v>
      </c>
      <c r="U306" s="53">
        <f>Transportes!G305</f>
        <v>0</v>
      </c>
    </row>
    <row r="307" spans="18:21">
      <c r="R307" t="e">
        <f>TRIM(MID(TRIM(Transportes!D306),1,FIND(CHAR(10),TRIM(Transportes!D306),1)-1))</f>
        <v>#VALUE!</v>
      </c>
      <c r="S307" t="str">
        <f>TRIM(IF(Transportes!F306="TRÁNSITO INTERRUMPIDO","Interrumpido",IF(Transportes!F306="TRÁNSITO RESTRINGIDO","Restringido","Normal")))</f>
        <v>Normal</v>
      </c>
      <c r="T307" t="e">
        <f>TRIM(IF(MID(TRIM(Transportes!H306),1,FIND("-",TRIM(Transportes!H306),1)-2)="Acción humana","H","F"))</f>
        <v>#VALUE!</v>
      </c>
      <c r="U307" s="53">
        <f>Transportes!G306</f>
        <v>0</v>
      </c>
    </row>
    <row r="308" spans="18:21">
      <c r="R308" t="e">
        <f>TRIM(MID(TRIM(Transportes!D307),1,FIND(CHAR(10),TRIM(Transportes!D307),1)-1))</f>
        <v>#VALUE!</v>
      </c>
      <c r="S308" t="str">
        <f>TRIM(IF(Transportes!F307="TRÁNSITO INTERRUMPIDO","Interrumpido",IF(Transportes!F307="TRÁNSITO RESTRINGIDO","Restringido","Normal")))</f>
        <v>Normal</v>
      </c>
      <c r="T308" t="e">
        <f>TRIM(IF(MID(TRIM(Transportes!H307),1,FIND("-",TRIM(Transportes!H307),1)-2)="Acción humana","H","F"))</f>
        <v>#VALUE!</v>
      </c>
      <c r="U308" s="53">
        <f>Transportes!G307</f>
        <v>0</v>
      </c>
    </row>
    <row r="309" spans="18:21">
      <c r="R309" t="e">
        <f>TRIM(MID(TRIM(Transportes!D308),1,FIND(CHAR(10),TRIM(Transportes!D308),1)-1))</f>
        <v>#VALUE!</v>
      </c>
      <c r="S309" t="str">
        <f>TRIM(IF(Transportes!F308="TRÁNSITO INTERRUMPIDO","Interrumpido",IF(Transportes!F308="TRÁNSITO RESTRINGIDO","Restringido","Normal")))</f>
        <v>Normal</v>
      </c>
      <c r="T309" t="e">
        <f>TRIM(IF(MID(TRIM(Transportes!H308),1,FIND("-",TRIM(Transportes!H308),1)-2)="Acción humana","H","F"))</f>
        <v>#VALUE!</v>
      </c>
      <c r="U309" s="53">
        <f>Transportes!G308</f>
        <v>0</v>
      </c>
    </row>
    <row r="310" spans="18:21">
      <c r="R310" t="e">
        <f>TRIM(MID(TRIM(Transportes!D309),1,FIND(CHAR(10),TRIM(Transportes!D309),1)-1))</f>
        <v>#VALUE!</v>
      </c>
      <c r="S310" t="str">
        <f>TRIM(IF(Transportes!F309="TRÁNSITO INTERRUMPIDO","Interrumpido",IF(Transportes!F309="TRÁNSITO RESTRINGIDO","Restringido","Normal")))</f>
        <v>Normal</v>
      </c>
      <c r="T310" t="e">
        <f>TRIM(IF(MID(TRIM(Transportes!H309),1,FIND("-",TRIM(Transportes!H309),1)-2)="Acción humana","H","F"))</f>
        <v>#VALUE!</v>
      </c>
      <c r="U310" s="53">
        <f>Transportes!G309</f>
        <v>0</v>
      </c>
    </row>
    <row r="311" spans="18:21">
      <c r="R311" t="e">
        <f>TRIM(MID(TRIM(Transportes!D310),1,FIND(CHAR(10),TRIM(Transportes!D310),1)-1))</f>
        <v>#VALUE!</v>
      </c>
      <c r="S311" t="str">
        <f>TRIM(IF(Transportes!F310="TRÁNSITO INTERRUMPIDO","Interrumpido",IF(Transportes!F310="TRÁNSITO RESTRINGIDO","Restringido","Normal")))</f>
        <v>Normal</v>
      </c>
      <c r="T311" t="e">
        <f>TRIM(IF(MID(TRIM(Transportes!H310),1,FIND("-",TRIM(Transportes!H310),1)-2)="Acción humana","H","F"))</f>
        <v>#VALUE!</v>
      </c>
      <c r="U311" s="53">
        <f>Transportes!G310</f>
        <v>0</v>
      </c>
    </row>
    <row r="312" spans="18:21">
      <c r="R312" t="e">
        <f>TRIM(MID(TRIM(Transportes!D311),1,FIND(CHAR(10),TRIM(Transportes!D311),1)-1))</f>
        <v>#VALUE!</v>
      </c>
      <c r="S312" t="str">
        <f>TRIM(IF(Transportes!F311="TRÁNSITO INTERRUMPIDO","Interrumpido",IF(Transportes!F311="TRÁNSITO RESTRINGIDO","Restringido","Normal")))</f>
        <v>Normal</v>
      </c>
      <c r="T312" t="e">
        <f>TRIM(IF(MID(TRIM(Transportes!H311),1,FIND("-",TRIM(Transportes!H311),1)-2)="Acción humana","H","F"))</f>
        <v>#VALUE!</v>
      </c>
      <c r="U312" s="53">
        <f>Transportes!G311</f>
        <v>0</v>
      </c>
    </row>
    <row r="313" spans="18:21">
      <c r="R313" t="e">
        <f>TRIM(MID(TRIM(Transportes!D312),1,FIND(CHAR(10),TRIM(Transportes!D312),1)-1))</f>
        <v>#VALUE!</v>
      </c>
      <c r="S313" t="str">
        <f>TRIM(IF(Transportes!F312="TRÁNSITO INTERRUMPIDO","Interrumpido",IF(Transportes!F312="TRÁNSITO RESTRINGIDO","Restringido","Normal")))</f>
        <v>Normal</v>
      </c>
      <c r="T313" t="e">
        <f>TRIM(IF(MID(TRIM(Transportes!H312),1,FIND("-",TRIM(Transportes!H312),1)-2)="Acción humana","H","F"))</f>
        <v>#VALUE!</v>
      </c>
      <c r="U313" s="53">
        <f>Transportes!G312</f>
        <v>0</v>
      </c>
    </row>
    <row r="314" spans="18:21">
      <c r="R314" t="e">
        <f>TRIM(MID(TRIM(Transportes!D313),1,FIND(CHAR(10),TRIM(Transportes!D313),1)-1))</f>
        <v>#VALUE!</v>
      </c>
      <c r="S314" t="str">
        <f>TRIM(IF(Transportes!F313="TRÁNSITO INTERRUMPIDO","Interrumpido",IF(Transportes!F313="TRÁNSITO RESTRINGIDO","Restringido","Normal")))</f>
        <v>Normal</v>
      </c>
      <c r="T314" t="e">
        <f>TRIM(IF(MID(TRIM(Transportes!H313),1,FIND("-",TRIM(Transportes!H313),1)-2)="Acción humana","H","F"))</f>
        <v>#VALUE!</v>
      </c>
      <c r="U314" s="53">
        <f>Transportes!G313</f>
        <v>0</v>
      </c>
    </row>
    <row r="315" spans="18:21">
      <c r="R315" t="e">
        <f>TRIM(MID(TRIM(Transportes!D314),1,FIND(CHAR(10),TRIM(Transportes!D314),1)-1))</f>
        <v>#VALUE!</v>
      </c>
      <c r="S315" t="str">
        <f>TRIM(IF(Transportes!F314="TRÁNSITO INTERRUMPIDO","Interrumpido",IF(Transportes!F314="TRÁNSITO RESTRINGIDO","Restringido","Normal")))</f>
        <v>Normal</v>
      </c>
      <c r="T315" t="e">
        <f>TRIM(IF(MID(TRIM(Transportes!H314),1,FIND("-",TRIM(Transportes!H314),1)-2)="Acción humana","H","F"))</f>
        <v>#VALUE!</v>
      </c>
      <c r="U315" s="53">
        <f>Transportes!G314</f>
        <v>0</v>
      </c>
    </row>
    <row r="316" spans="18:21">
      <c r="R316" t="e">
        <f>TRIM(MID(TRIM(Transportes!D315),1,FIND(CHAR(10),TRIM(Transportes!D315),1)-1))</f>
        <v>#VALUE!</v>
      </c>
      <c r="S316" t="str">
        <f>TRIM(IF(Transportes!F315="TRÁNSITO INTERRUMPIDO","Interrumpido",IF(Transportes!F315="TRÁNSITO RESTRINGIDO","Restringido","Normal")))</f>
        <v>Normal</v>
      </c>
      <c r="T316" t="e">
        <f>TRIM(IF(MID(TRIM(Transportes!H315),1,FIND("-",TRIM(Transportes!H315),1)-2)="Acción humana","H","F"))</f>
        <v>#VALUE!</v>
      </c>
      <c r="U316" s="53">
        <f>Transportes!G315</f>
        <v>0</v>
      </c>
    </row>
    <row r="317" spans="18:21">
      <c r="R317" t="e">
        <f>TRIM(MID(TRIM(Transportes!D316),1,FIND(CHAR(10),TRIM(Transportes!D316),1)-1))</f>
        <v>#VALUE!</v>
      </c>
      <c r="S317" t="str">
        <f>TRIM(IF(Transportes!F316="TRÁNSITO INTERRUMPIDO","Interrumpido",IF(Transportes!F316="TRÁNSITO RESTRINGIDO","Restringido","Normal")))</f>
        <v>Normal</v>
      </c>
      <c r="T317" t="e">
        <f>TRIM(IF(MID(TRIM(Transportes!H316),1,FIND("-",TRIM(Transportes!H316),1)-2)="Acción humana","H","F"))</f>
        <v>#VALUE!</v>
      </c>
      <c r="U317" s="53">
        <f>Transportes!G316</f>
        <v>0</v>
      </c>
    </row>
    <row r="318" spans="18:21">
      <c r="R318" t="e">
        <f>TRIM(MID(TRIM(Transportes!D317),1,FIND(CHAR(10),TRIM(Transportes!D317),1)-1))</f>
        <v>#VALUE!</v>
      </c>
      <c r="S318" t="str">
        <f>TRIM(IF(Transportes!F317="TRÁNSITO INTERRUMPIDO","Interrumpido",IF(Transportes!F317="TRÁNSITO RESTRINGIDO","Restringido","Normal")))</f>
        <v>Normal</v>
      </c>
      <c r="T318" t="e">
        <f>TRIM(IF(MID(TRIM(Transportes!H317),1,FIND("-",TRIM(Transportes!H317),1)-2)="Acción humana","H","F"))</f>
        <v>#VALUE!</v>
      </c>
      <c r="U318" s="53">
        <f>Transportes!G317</f>
        <v>0</v>
      </c>
    </row>
    <row r="319" spans="18:21">
      <c r="R319" t="e">
        <f>TRIM(MID(TRIM(Transportes!D318),1,FIND(CHAR(10),TRIM(Transportes!D318),1)-1))</f>
        <v>#VALUE!</v>
      </c>
      <c r="S319" t="str">
        <f>TRIM(IF(Transportes!F318="TRÁNSITO INTERRUMPIDO","Interrumpido",IF(Transportes!F318="TRÁNSITO RESTRINGIDO","Restringido","Normal")))</f>
        <v>Normal</v>
      </c>
      <c r="T319" t="e">
        <f>TRIM(IF(MID(TRIM(Transportes!H318),1,FIND("-",TRIM(Transportes!H318),1)-2)="Acción humana","H","F"))</f>
        <v>#VALUE!</v>
      </c>
      <c r="U319" s="53">
        <f>Transportes!G318</f>
        <v>0</v>
      </c>
    </row>
    <row r="320" spans="18:21">
      <c r="R320" t="e">
        <f>TRIM(MID(TRIM(Transportes!D319),1,FIND(CHAR(10),TRIM(Transportes!D319),1)-1))</f>
        <v>#VALUE!</v>
      </c>
      <c r="S320" t="str">
        <f>TRIM(IF(Transportes!F319="TRÁNSITO INTERRUMPIDO","Interrumpido",IF(Transportes!F319="TRÁNSITO RESTRINGIDO","Restringido","Normal")))</f>
        <v>Normal</v>
      </c>
      <c r="T320" t="e">
        <f>TRIM(IF(MID(TRIM(Transportes!H319),1,FIND("-",TRIM(Transportes!H319),1)-2)="Acción humana","H","F"))</f>
        <v>#VALUE!</v>
      </c>
      <c r="U320" s="53">
        <f>Transportes!G319</f>
        <v>0</v>
      </c>
    </row>
    <row r="321" spans="18:21">
      <c r="R321" t="e">
        <f>TRIM(MID(TRIM(Transportes!D320),1,FIND(CHAR(10),TRIM(Transportes!D320),1)-1))</f>
        <v>#VALUE!</v>
      </c>
      <c r="S321" t="str">
        <f>TRIM(IF(Transportes!F320="TRÁNSITO INTERRUMPIDO","Interrumpido",IF(Transportes!F320="TRÁNSITO RESTRINGIDO","Restringido","Normal")))</f>
        <v>Normal</v>
      </c>
      <c r="T321" t="e">
        <f>TRIM(IF(MID(TRIM(Transportes!H320),1,FIND("-",TRIM(Transportes!H320),1)-2)="Acción humana","H","F"))</f>
        <v>#VALUE!</v>
      </c>
      <c r="U321" s="53">
        <f>Transportes!G320</f>
        <v>0</v>
      </c>
    </row>
    <row r="322" spans="18:21">
      <c r="R322" t="e">
        <f>TRIM(MID(TRIM(Transportes!D321),1,FIND(CHAR(10),TRIM(Transportes!D321),1)-1))</f>
        <v>#VALUE!</v>
      </c>
      <c r="S322" t="str">
        <f>TRIM(IF(Transportes!F321="TRÁNSITO INTERRUMPIDO","Interrumpido",IF(Transportes!F321="TRÁNSITO RESTRINGIDO","Restringido","Normal")))</f>
        <v>Normal</v>
      </c>
      <c r="T322" t="e">
        <f>TRIM(IF(MID(TRIM(Transportes!H321),1,FIND("-",TRIM(Transportes!H321),1)-2)="Acción humana","H","F"))</f>
        <v>#VALUE!</v>
      </c>
      <c r="U322" s="53">
        <f>Transportes!G321</f>
        <v>0</v>
      </c>
    </row>
    <row r="323" spans="18:21">
      <c r="R323" t="e">
        <f>TRIM(MID(TRIM(Transportes!D322),1,FIND(CHAR(10),TRIM(Transportes!D322),1)-1))</f>
        <v>#VALUE!</v>
      </c>
      <c r="S323" t="str">
        <f>TRIM(IF(Transportes!F322="TRÁNSITO INTERRUMPIDO","Interrumpido",IF(Transportes!F322="TRÁNSITO RESTRINGIDO","Restringido","Normal")))</f>
        <v>Normal</v>
      </c>
      <c r="T323" t="e">
        <f>TRIM(IF(MID(TRIM(Transportes!H322),1,FIND("-",TRIM(Transportes!H322),1)-2)="Acción humana","H","F"))</f>
        <v>#VALUE!</v>
      </c>
      <c r="U323" s="53">
        <f>Transportes!G322</f>
        <v>0</v>
      </c>
    </row>
    <row r="324" spans="18:21">
      <c r="R324" t="e">
        <f>TRIM(MID(TRIM(Transportes!D323),1,FIND(CHAR(10),TRIM(Transportes!D323),1)-1))</f>
        <v>#VALUE!</v>
      </c>
      <c r="S324" t="str">
        <f>TRIM(IF(Transportes!F323="TRÁNSITO INTERRUMPIDO","Interrumpido",IF(Transportes!F323="TRÁNSITO RESTRINGIDO","Restringido","Normal")))</f>
        <v>Normal</v>
      </c>
      <c r="T324" t="e">
        <f>TRIM(IF(MID(TRIM(Transportes!H323),1,FIND("-",TRIM(Transportes!H323),1)-2)="Acción humana","H","F"))</f>
        <v>#VALUE!</v>
      </c>
      <c r="U324" s="53">
        <f>Transportes!G323</f>
        <v>0</v>
      </c>
    </row>
    <row r="325" spans="18:21">
      <c r="R325" t="e">
        <f>TRIM(MID(TRIM(Transportes!D324),1,FIND(CHAR(10),TRIM(Transportes!D324),1)-1))</f>
        <v>#VALUE!</v>
      </c>
      <c r="S325" t="str">
        <f>TRIM(IF(Transportes!F324="TRÁNSITO INTERRUMPIDO","Interrumpido",IF(Transportes!F324="TRÁNSITO RESTRINGIDO","Restringido","Normal")))</f>
        <v>Normal</v>
      </c>
      <c r="T325" t="e">
        <f>TRIM(IF(MID(TRIM(Transportes!H324),1,FIND("-",TRIM(Transportes!H324),1)-2)="Acción humana","H","F"))</f>
        <v>#VALUE!</v>
      </c>
      <c r="U325" s="53">
        <f>Transportes!G324</f>
        <v>0</v>
      </c>
    </row>
    <row r="326" spans="18:21">
      <c r="R326" t="e">
        <f>TRIM(MID(TRIM(Transportes!D325),1,FIND(CHAR(10),TRIM(Transportes!D325),1)-1))</f>
        <v>#VALUE!</v>
      </c>
      <c r="S326" t="str">
        <f>TRIM(IF(Transportes!F325="TRÁNSITO INTERRUMPIDO","Interrumpido",IF(Transportes!F325="TRÁNSITO RESTRINGIDO","Restringido","Normal")))</f>
        <v>Normal</v>
      </c>
      <c r="T326" t="e">
        <f>TRIM(IF(MID(TRIM(Transportes!H325),1,FIND("-",TRIM(Transportes!H325),1)-2)="Acción humana","H","F"))</f>
        <v>#VALUE!</v>
      </c>
      <c r="U326" s="53">
        <f>Transportes!G325</f>
        <v>0</v>
      </c>
    </row>
  </sheetData>
  <mergeCells count="12">
    <mergeCell ref="P15:P16"/>
    <mergeCell ref="M43:P43"/>
    <mergeCell ref="A2:F2"/>
    <mergeCell ref="A3:F3"/>
    <mergeCell ref="F5:I5"/>
    <mergeCell ref="F14:K14"/>
    <mergeCell ref="M14:P14"/>
    <mergeCell ref="F15:F16"/>
    <mergeCell ref="G15:H15"/>
    <mergeCell ref="I15:J15"/>
    <mergeCell ref="K15:K16"/>
    <mergeCell ref="M15:O15"/>
  </mergeCells>
  <phoneticPr fontId="134" type="noConversion"/>
  <hyperlinks>
    <hyperlink ref="B72" r:id="rId1" xr:uid="{00000000-0004-0000-0000-000000000000}"/>
  </hyperlinks>
  <pageMargins left="0.7" right="0.7" top="0.75" bottom="0.75" header="0.3" footer="0.3"/>
  <pageSetup orientation="portrait" horizontalDpi="300" verticalDpi="300" r:id="rId2"/>
  <drawing r:id="rId3"/>
  <tableParts count="1">
    <tablePart r:id="rId4"/>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Q162"/>
  <sheetViews>
    <sheetView showGridLines="0" topLeftCell="A7" zoomScale="96" zoomScaleNormal="96" zoomScaleSheetLayoutView="100" workbookViewId="0">
      <selection activeCell="D13" sqref="D13"/>
    </sheetView>
  </sheetViews>
  <sheetFormatPr baseColWidth="10" defaultColWidth="11" defaultRowHeight="14.25"/>
  <cols>
    <col min="1" max="1" width="4.875" style="64" bestFit="1" customWidth="1"/>
    <col min="2" max="2" width="12.875" style="185" bestFit="1" customWidth="1"/>
    <col min="3" max="3" width="11" customWidth="1"/>
    <col min="4" max="4" width="20.75" bestFit="1" customWidth="1"/>
    <col min="5" max="5" width="29.125" style="55" customWidth="1"/>
    <col min="6" max="6" width="13.625" style="55" bestFit="1" customWidth="1"/>
    <col min="7" max="7" width="11.875" style="53" hidden="1" customWidth="1"/>
    <col min="8" max="8" width="58" bestFit="1" customWidth="1"/>
    <col min="9" max="9" width="20.375" customWidth="1"/>
    <col min="10" max="10" width="27" bestFit="1" customWidth="1"/>
    <col min="11" max="11" width="10.125" style="184" bestFit="1" customWidth="1"/>
    <col min="12" max="12" width="12" style="148" customWidth="1"/>
    <col min="13" max="13" width="12.625" style="149" customWidth="1"/>
  </cols>
  <sheetData>
    <row r="1" spans="1:13" ht="36" customHeight="1">
      <c r="B1" s="177"/>
      <c r="D1" s="298" t="s">
        <v>147</v>
      </c>
      <c r="E1" s="298"/>
      <c r="F1" s="298"/>
      <c r="G1" s="298"/>
      <c r="H1" s="298"/>
      <c r="I1" s="298"/>
      <c r="J1" s="298"/>
      <c r="K1" s="298"/>
    </row>
    <row r="2" spans="1:13" ht="26.25">
      <c r="A2" s="68"/>
      <c r="B2" s="178"/>
      <c r="C2" s="48" t="s">
        <v>0</v>
      </c>
      <c r="D2" s="299" t="s">
        <v>1</v>
      </c>
      <c r="E2" s="299"/>
      <c r="F2" s="299"/>
      <c r="G2" s="299"/>
      <c r="H2" s="299"/>
      <c r="I2" s="299"/>
      <c r="J2" s="299"/>
      <c r="K2" s="299"/>
      <c r="L2" s="150"/>
    </row>
    <row r="3" spans="1:13" ht="26.25">
      <c r="A3" s="68"/>
      <c r="B3" s="179" t="s">
        <v>14</v>
      </c>
      <c r="C3" s="47" t="s">
        <v>707</v>
      </c>
      <c r="D3" s="49"/>
      <c r="E3" s="13"/>
      <c r="F3" s="13"/>
      <c r="G3" s="50"/>
      <c r="H3" s="51"/>
      <c r="I3" s="52"/>
      <c r="J3" s="51"/>
      <c r="K3" s="151"/>
      <c r="L3" s="152"/>
    </row>
    <row r="4" spans="1:13" ht="25.5">
      <c r="A4" s="57" t="s">
        <v>367</v>
      </c>
      <c r="B4" s="57" t="s">
        <v>3</v>
      </c>
      <c r="C4" s="57" t="s">
        <v>17</v>
      </c>
      <c r="D4" s="57" t="s">
        <v>4</v>
      </c>
      <c r="E4" s="222" t="s">
        <v>5</v>
      </c>
      <c r="F4" s="57" t="s">
        <v>7</v>
      </c>
      <c r="G4" s="58" t="s">
        <v>86</v>
      </c>
      <c r="H4" s="57" t="s">
        <v>23</v>
      </c>
      <c r="I4" s="57" t="s">
        <v>646</v>
      </c>
      <c r="J4" s="57" t="s">
        <v>82</v>
      </c>
      <c r="K4" s="57" t="s">
        <v>9</v>
      </c>
      <c r="L4" s="153" t="s">
        <v>10</v>
      </c>
      <c r="M4" s="154" t="s">
        <v>11</v>
      </c>
    </row>
    <row r="5" spans="1:13" s="315" customFormat="1" ht="89.25">
      <c r="A5" s="142">
        <v>157</v>
      </c>
      <c r="B5" s="175" t="s">
        <v>569</v>
      </c>
      <c r="C5" s="89">
        <v>45792</v>
      </c>
      <c r="D5" s="83" t="s">
        <v>123</v>
      </c>
      <c r="E5" s="80" t="s">
        <v>573</v>
      </c>
      <c r="F5" s="134" t="s">
        <v>28</v>
      </c>
      <c r="G5" s="91">
        <v>25</v>
      </c>
      <c r="H5" s="84" t="s">
        <v>710</v>
      </c>
      <c r="I5" s="87" t="s">
        <v>111</v>
      </c>
      <c r="J5" s="86" t="s">
        <v>177</v>
      </c>
      <c r="K5" s="183" t="s">
        <v>30</v>
      </c>
      <c r="L5" s="218">
        <v>-10.074085</v>
      </c>
      <c r="M5" s="219">
        <v>-77.145172000000002</v>
      </c>
    </row>
    <row r="6" spans="1:13" s="315" customFormat="1" ht="140.25">
      <c r="A6" s="142">
        <v>156</v>
      </c>
      <c r="B6" s="175" t="s">
        <v>542</v>
      </c>
      <c r="C6" s="89">
        <v>45790</v>
      </c>
      <c r="D6" s="90" t="s">
        <v>543</v>
      </c>
      <c r="E6" s="80" t="s">
        <v>544</v>
      </c>
      <c r="F6" s="134" t="s">
        <v>28</v>
      </c>
      <c r="G6" s="91">
        <v>1</v>
      </c>
      <c r="H6" s="81" t="s">
        <v>711</v>
      </c>
      <c r="I6" s="87" t="s">
        <v>545</v>
      </c>
      <c r="J6" s="88" t="s">
        <v>218</v>
      </c>
      <c r="K6" s="182" t="s">
        <v>30</v>
      </c>
      <c r="L6" s="82">
        <v>-6.7519439999999999</v>
      </c>
      <c r="M6" s="66">
        <v>-79.724999999999994</v>
      </c>
    </row>
    <row r="7" spans="1:13" s="315" customFormat="1" ht="114.75">
      <c r="A7" s="142">
        <v>155</v>
      </c>
      <c r="B7" s="175" t="s">
        <v>269</v>
      </c>
      <c r="C7" s="89">
        <v>45726</v>
      </c>
      <c r="D7" s="90" t="s">
        <v>267</v>
      </c>
      <c r="E7" s="80" t="s">
        <v>268</v>
      </c>
      <c r="F7" s="134" t="s">
        <v>28</v>
      </c>
      <c r="G7" s="91">
        <v>260</v>
      </c>
      <c r="H7" s="81" t="s">
        <v>712</v>
      </c>
      <c r="I7" s="87" t="s">
        <v>273</v>
      </c>
      <c r="J7" s="86" t="s">
        <v>191</v>
      </c>
      <c r="K7" s="182" t="s">
        <v>30</v>
      </c>
      <c r="L7" s="82">
        <v>-7.6618000000000004</v>
      </c>
      <c r="M7" s="66">
        <v>-77.866600000000005</v>
      </c>
    </row>
    <row r="8" spans="1:13" s="315" customFormat="1" ht="165.75">
      <c r="A8" s="142">
        <v>154</v>
      </c>
      <c r="B8" s="175" t="s">
        <v>246</v>
      </c>
      <c r="C8" s="89">
        <v>45719</v>
      </c>
      <c r="D8" s="90" t="s">
        <v>247</v>
      </c>
      <c r="E8" s="80" t="s">
        <v>248</v>
      </c>
      <c r="F8" s="134" t="s">
        <v>28</v>
      </c>
      <c r="G8" s="91">
        <v>30</v>
      </c>
      <c r="H8" s="81" t="s">
        <v>713</v>
      </c>
      <c r="I8" s="87" t="s">
        <v>249</v>
      </c>
      <c r="J8" s="86" t="s">
        <v>191</v>
      </c>
      <c r="K8" s="182" t="s">
        <v>30</v>
      </c>
      <c r="L8" s="82">
        <v>-7.6699510000000002</v>
      </c>
      <c r="M8" s="66">
        <v>-77.848448000000005</v>
      </c>
    </row>
    <row r="9" spans="1:13" s="315" customFormat="1" ht="111" customHeight="1">
      <c r="A9" s="142">
        <v>153</v>
      </c>
      <c r="B9" s="175" t="s">
        <v>183</v>
      </c>
      <c r="C9" s="89">
        <v>45670</v>
      </c>
      <c r="D9" s="90" t="s">
        <v>182</v>
      </c>
      <c r="E9" s="80" t="s">
        <v>428</v>
      </c>
      <c r="F9" s="134" t="s">
        <v>28</v>
      </c>
      <c r="G9" s="119">
        <v>200</v>
      </c>
      <c r="H9" s="97" t="s">
        <v>714</v>
      </c>
      <c r="I9" s="233" t="s">
        <v>667</v>
      </c>
      <c r="J9" s="88" t="s">
        <v>219</v>
      </c>
      <c r="K9" s="182" t="s">
        <v>30</v>
      </c>
      <c r="L9" s="120">
        <v>-17.151049</v>
      </c>
      <c r="M9" s="121">
        <v>-71.785892000000004</v>
      </c>
    </row>
    <row r="10" spans="1:13" s="315" customFormat="1" ht="111" customHeight="1">
      <c r="A10" s="142">
        <v>152</v>
      </c>
      <c r="B10" s="217" t="s">
        <v>886</v>
      </c>
      <c r="C10" s="89">
        <v>45808</v>
      </c>
      <c r="D10" s="79" t="s">
        <v>398</v>
      </c>
      <c r="E10" s="80" t="s">
        <v>884</v>
      </c>
      <c r="F10" s="94" t="s">
        <v>12</v>
      </c>
      <c r="G10" s="91" t="s">
        <v>102</v>
      </c>
      <c r="H10" s="97" t="s">
        <v>885</v>
      </c>
      <c r="I10" s="87"/>
      <c r="J10" s="88" t="s">
        <v>853</v>
      </c>
      <c r="K10" s="183"/>
      <c r="L10" s="82">
        <v>-11.804304</v>
      </c>
      <c r="M10" s="66">
        <v>-75.645976000000005</v>
      </c>
    </row>
    <row r="11" spans="1:13" s="315" customFormat="1" ht="111" customHeight="1">
      <c r="A11" s="142">
        <v>151</v>
      </c>
      <c r="B11" s="217" t="s">
        <v>876</v>
      </c>
      <c r="C11" s="89">
        <v>45808</v>
      </c>
      <c r="D11" s="32" t="s">
        <v>872</v>
      </c>
      <c r="E11" s="171" t="s">
        <v>873</v>
      </c>
      <c r="F11" s="94" t="s">
        <v>12</v>
      </c>
      <c r="G11" s="36">
        <v>90</v>
      </c>
      <c r="H11" s="31" t="s">
        <v>875</v>
      </c>
      <c r="I11" s="34" t="s">
        <v>874</v>
      </c>
      <c r="J11" s="88" t="s">
        <v>517</v>
      </c>
      <c r="K11" s="183"/>
      <c r="L11" s="82">
        <v>-9.8015509999999999</v>
      </c>
      <c r="M11" s="66">
        <v>-75.523276999999993</v>
      </c>
    </row>
    <row r="12" spans="1:13" s="315" customFormat="1" ht="111" customHeight="1">
      <c r="A12" s="142">
        <v>150</v>
      </c>
      <c r="B12" s="217" t="s">
        <v>871</v>
      </c>
      <c r="C12" s="89">
        <v>45808</v>
      </c>
      <c r="D12" s="83" t="s">
        <v>867</v>
      </c>
      <c r="E12" s="80" t="s">
        <v>870</v>
      </c>
      <c r="F12" s="94" t="s">
        <v>12</v>
      </c>
      <c r="G12" s="200">
        <v>40</v>
      </c>
      <c r="H12" s="81" t="s">
        <v>888</v>
      </c>
      <c r="I12" s="87"/>
      <c r="J12" s="88" t="s">
        <v>869</v>
      </c>
      <c r="K12" s="182"/>
      <c r="L12" s="201">
        <v>-12.61477</v>
      </c>
      <c r="M12" s="202">
        <v>-74.951139999999995</v>
      </c>
    </row>
    <row r="13" spans="1:13" s="315" customFormat="1" ht="111" customHeight="1">
      <c r="A13" s="142">
        <v>149</v>
      </c>
      <c r="B13" s="217" t="s">
        <v>866</v>
      </c>
      <c r="C13" s="89">
        <v>45808</v>
      </c>
      <c r="D13" s="83" t="s">
        <v>863</v>
      </c>
      <c r="E13" s="171" t="s">
        <v>864</v>
      </c>
      <c r="F13" s="94" t="s">
        <v>12</v>
      </c>
      <c r="G13" s="36">
        <v>20</v>
      </c>
      <c r="H13" s="31" t="s">
        <v>889</v>
      </c>
      <c r="I13" s="87" t="s">
        <v>865</v>
      </c>
      <c r="J13" s="88" t="s">
        <v>201</v>
      </c>
      <c r="K13" s="220"/>
      <c r="L13" s="82">
        <v>-14.9837209</v>
      </c>
      <c r="M13" s="66">
        <v>-73.966412000000005</v>
      </c>
    </row>
    <row r="14" spans="1:13" s="315" customFormat="1" ht="111" customHeight="1">
      <c r="A14" s="142">
        <v>148</v>
      </c>
      <c r="B14" s="217" t="s">
        <v>860</v>
      </c>
      <c r="C14" s="89">
        <v>45808</v>
      </c>
      <c r="D14" s="96" t="s">
        <v>558</v>
      </c>
      <c r="E14" s="80" t="s">
        <v>858</v>
      </c>
      <c r="F14" s="94" t="s">
        <v>12</v>
      </c>
      <c r="G14" s="91">
        <v>10</v>
      </c>
      <c r="H14" s="81" t="s">
        <v>859</v>
      </c>
      <c r="I14" s="87" t="s">
        <v>453</v>
      </c>
      <c r="J14" s="88" t="s">
        <v>178</v>
      </c>
      <c r="K14" s="220"/>
      <c r="L14" s="82">
        <v>-4.7479240000000003</v>
      </c>
      <c r="M14" s="66">
        <v>-79.613263000000003</v>
      </c>
    </row>
    <row r="15" spans="1:13" s="315" customFormat="1" ht="104.25" customHeight="1">
      <c r="A15" s="142">
        <v>147</v>
      </c>
      <c r="B15" s="217" t="s">
        <v>856</v>
      </c>
      <c r="C15" s="89">
        <v>45808</v>
      </c>
      <c r="D15" s="79" t="s">
        <v>852</v>
      </c>
      <c r="E15" s="80" t="s">
        <v>854</v>
      </c>
      <c r="F15" s="94" t="s">
        <v>12</v>
      </c>
      <c r="G15" s="91" t="s">
        <v>102</v>
      </c>
      <c r="H15" s="97" t="s">
        <v>855</v>
      </c>
      <c r="I15" s="87"/>
      <c r="J15" s="88" t="s">
        <v>853</v>
      </c>
      <c r="K15" s="183"/>
      <c r="L15" s="82">
        <v>-11.5998</v>
      </c>
      <c r="M15" s="66">
        <v>-76.171099999999996</v>
      </c>
    </row>
    <row r="16" spans="1:13" s="315" customFormat="1" ht="96" customHeight="1">
      <c r="A16" s="142">
        <v>146</v>
      </c>
      <c r="B16" s="217" t="s">
        <v>703</v>
      </c>
      <c r="C16" s="89">
        <v>45807</v>
      </c>
      <c r="D16" s="79" t="s">
        <v>613</v>
      </c>
      <c r="E16" s="80" t="s">
        <v>702</v>
      </c>
      <c r="F16" s="94" t="s">
        <v>12</v>
      </c>
      <c r="G16" s="91" t="s">
        <v>102</v>
      </c>
      <c r="H16" s="81" t="s">
        <v>715</v>
      </c>
      <c r="I16" s="87" t="s">
        <v>27</v>
      </c>
      <c r="J16" s="88" t="s">
        <v>327</v>
      </c>
      <c r="K16" s="220" t="s">
        <v>30</v>
      </c>
      <c r="L16" s="277">
        <v>-10.716491</v>
      </c>
      <c r="M16" s="278">
        <v>-75.176242999999999</v>
      </c>
    </row>
    <row r="17" spans="1:13" s="315" customFormat="1" ht="101.25" customHeight="1">
      <c r="A17" s="142">
        <v>145</v>
      </c>
      <c r="B17" s="217" t="s">
        <v>694</v>
      </c>
      <c r="C17" s="89">
        <v>45807</v>
      </c>
      <c r="D17" s="96" t="s">
        <v>592</v>
      </c>
      <c r="E17" s="80" t="s">
        <v>692</v>
      </c>
      <c r="F17" s="94" t="s">
        <v>12</v>
      </c>
      <c r="G17" s="91">
        <v>70</v>
      </c>
      <c r="H17" s="81" t="s">
        <v>716</v>
      </c>
      <c r="I17" s="87" t="s">
        <v>693</v>
      </c>
      <c r="J17" s="88" t="s">
        <v>227</v>
      </c>
      <c r="K17" s="220" t="s">
        <v>30</v>
      </c>
      <c r="L17" s="82">
        <v>-14.236972</v>
      </c>
      <c r="M17" s="66">
        <v>-69.478249000000005</v>
      </c>
    </row>
    <row r="18" spans="1:13" s="315" customFormat="1" ht="150" customHeight="1">
      <c r="A18" s="142">
        <v>144</v>
      </c>
      <c r="B18" s="217" t="s">
        <v>690</v>
      </c>
      <c r="C18" s="89">
        <v>45807</v>
      </c>
      <c r="D18" s="96" t="s">
        <v>558</v>
      </c>
      <c r="E18" s="80" t="s">
        <v>689</v>
      </c>
      <c r="F18" s="94" t="s">
        <v>12</v>
      </c>
      <c r="G18" s="91">
        <v>25</v>
      </c>
      <c r="H18" s="81" t="s">
        <v>717</v>
      </c>
      <c r="I18" s="87" t="s">
        <v>691</v>
      </c>
      <c r="J18" s="88" t="s">
        <v>178</v>
      </c>
      <c r="K18" s="220" t="s">
        <v>30</v>
      </c>
      <c r="L18" s="82">
        <v>-4.8403989999999997</v>
      </c>
      <c r="M18" s="66">
        <v>-79.604742000000002</v>
      </c>
    </row>
    <row r="19" spans="1:13" s="315" customFormat="1" ht="89.25">
      <c r="A19" s="142">
        <v>143</v>
      </c>
      <c r="B19" s="217" t="s">
        <v>679</v>
      </c>
      <c r="C19" s="89">
        <v>45806</v>
      </c>
      <c r="D19" s="83" t="s">
        <v>649</v>
      </c>
      <c r="E19" s="171" t="s">
        <v>678</v>
      </c>
      <c r="F19" s="94" t="s">
        <v>12</v>
      </c>
      <c r="G19" s="36" t="s">
        <v>102</v>
      </c>
      <c r="H19" s="31" t="s">
        <v>718</v>
      </c>
      <c r="I19" s="87" t="s">
        <v>677</v>
      </c>
      <c r="J19" s="88" t="s">
        <v>201</v>
      </c>
      <c r="K19" s="220" t="s">
        <v>30</v>
      </c>
      <c r="L19" s="82">
        <v>-14.687200000000001</v>
      </c>
      <c r="M19" s="66">
        <v>-74.113292000000001</v>
      </c>
    </row>
    <row r="20" spans="1:13" s="315" customFormat="1" ht="131.25" customHeight="1">
      <c r="A20" s="142">
        <v>142</v>
      </c>
      <c r="B20" s="217" t="s">
        <v>701</v>
      </c>
      <c r="C20" s="89">
        <v>45806</v>
      </c>
      <c r="D20" s="96" t="s">
        <v>698</v>
      </c>
      <c r="E20" s="80" t="s">
        <v>699</v>
      </c>
      <c r="F20" s="94" t="s">
        <v>12</v>
      </c>
      <c r="G20" s="275">
        <v>70</v>
      </c>
      <c r="H20" s="81" t="s">
        <v>719</v>
      </c>
      <c r="I20" s="34" t="s">
        <v>700</v>
      </c>
      <c r="J20" s="86" t="s">
        <v>159</v>
      </c>
      <c r="K20" s="220" t="s">
        <v>30</v>
      </c>
      <c r="L20" s="277">
        <v>-10.472222</v>
      </c>
      <c r="M20" s="278">
        <v>-77.156769999999995</v>
      </c>
    </row>
    <row r="21" spans="1:13" s="315" customFormat="1" ht="123.75" customHeight="1">
      <c r="A21" s="142">
        <v>141</v>
      </c>
      <c r="B21" s="217" t="s">
        <v>681</v>
      </c>
      <c r="C21" s="89">
        <v>45806</v>
      </c>
      <c r="D21" s="83" t="s">
        <v>675</v>
      </c>
      <c r="E21" s="171" t="s">
        <v>676</v>
      </c>
      <c r="F21" s="94" t="s">
        <v>12</v>
      </c>
      <c r="G21" s="36">
        <v>40</v>
      </c>
      <c r="H21" s="31" t="s">
        <v>720</v>
      </c>
      <c r="I21" s="87" t="s">
        <v>680</v>
      </c>
      <c r="J21" s="88" t="s">
        <v>201</v>
      </c>
      <c r="K21" s="220" t="s">
        <v>30</v>
      </c>
      <c r="L21" s="82">
        <v>-14.932186</v>
      </c>
      <c r="M21" s="66">
        <v>-73.878799999999998</v>
      </c>
    </row>
    <row r="22" spans="1:13" s="315" customFormat="1" ht="89.25">
      <c r="A22" s="142">
        <v>140</v>
      </c>
      <c r="B22" s="217" t="s">
        <v>697</v>
      </c>
      <c r="C22" s="89">
        <v>45805</v>
      </c>
      <c r="D22" s="83" t="s">
        <v>695</v>
      </c>
      <c r="E22" s="171" t="s">
        <v>696</v>
      </c>
      <c r="F22" s="94" t="s">
        <v>12</v>
      </c>
      <c r="G22" s="91">
        <v>40</v>
      </c>
      <c r="H22" s="81" t="s">
        <v>721</v>
      </c>
      <c r="I22" s="87" t="s">
        <v>27</v>
      </c>
      <c r="J22" s="86" t="s">
        <v>177</v>
      </c>
      <c r="K22" s="220" t="s">
        <v>30</v>
      </c>
      <c r="L22" s="82">
        <v>-9.2378119999999999</v>
      </c>
      <c r="M22" s="66">
        <v>-76.974254000000002</v>
      </c>
    </row>
    <row r="23" spans="1:13" s="315" customFormat="1" ht="96" customHeight="1">
      <c r="A23" s="142">
        <v>139</v>
      </c>
      <c r="B23" s="217" t="s">
        <v>670</v>
      </c>
      <c r="C23" s="89">
        <v>45805</v>
      </c>
      <c r="D23" s="96" t="s">
        <v>671</v>
      </c>
      <c r="E23" s="80" t="s">
        <v>672</v>
      </c>
      <c r="F23" s="94" t="s">
        <v>12</v>
      </c>
      <c r="G23" s="91">
        <v>10</v>
      </c>
      <c r="H23" s="81" t="s">
        <v>722</v>
      </c>
      <c r="I23" s="87" t="s">
        <v>666</v>
      </c>
      <c r="J23" s="88" t="s">
        <v>218</v>
      </c>
      <c r="K23" s="220" t="s">
        <v>30</v>
      </c>
      <c r="L23" s="82">
        <v>-6.1953969999999998</v>
      </c>
      <c r="M23" s="66">
        <v>-78.736361000000002</v>
      </c>
    </row>
    <row r="24" spans="1:13" s="315" customFormat="1" ht="124.5" customHeight="1">
      <c r="A24" s="142">
        <v>138</v>
      </c>
      <c r="B24" s="217" t="s">
        <v>668</v>
      </c>
      <c r="C24" s="89">
        <v>45805</v>
      </c>
      <c r="D24" s="96" t="s">
        <v>558</v>
      </c>
      <c r="E24" s="80" t="s">
        <v>669</v>
      </c>
      <c r="F24" s="94" t="s">
        <v>12</v>
      </c>
      <c r="G24" s="91">
        <v>20</v>
      </c>
      <c r="H24" s="81" t="s">
        <v>723</v>
      </c>
      <c r="I24" s="87" t="s">
        <v>453</v>
      </c>
      <c r="J24" s="88" t="s">
        <v>178</v>
      </c>
      <c r="K24" s="220" t="s">
        <v>30</v>
      </c>
      <c r="L24" s="82">
        <v>-4.6130800000000001</v>
      </c>
      <c r="M24" s="66">
        <v>-79.645083</v>
      </c>
    </row>
    <row r="25" spans="1:13" s="315" customFormat="1" ht="99.75" customHeight="1">
      <c r="A25" s="142">
        <v>137</v>
      </c>
      <c r="B25" s="217" t="s">
        <v>706</v>
      </c>
      <c r="C25" s="172">
        <v>45804</v>
      </c>
      <c r="D25" s="79" t="s">
        <v>704</v>
      </c>
      <c r="E25" s="80" t="s">
        <v>705</v>
      </c>
      <c r="F25" s="94" t="s">
        <v>12</v>
      </c>
      <c r="G25" s="275">
        <v>50</v>
      </c>
      <c r="H25" s="81" t="s">
        <v>724</v>
      </c>
      <c r="I25" s="276"/>
      <c r="J25" s="88" t="s">
        <v>507</v>
      </c>
      <c r="K25" s="183" t="s">
        <v>30</v>
      </c>
      <c r="L25" s="82">
        <v>-10.615335</v>
      </c>
      <c r="M25" s="66">
        <v>-76.178973999999997</v>
      </c>
    </row>
    <row r="26" spans="1:13" s="315" customFormat="1" ht="123.75" customHeight="1">
      <c r="A26" s="142">
        <v>136</v>
      </c>
      <c r="B26" s="217" t="s">
        <v>665</v>
      </c>
      <c r="C26" s="89">
        <v>45804</v>
      </c>
      <c r="D26" s="96" t="s">
        <v>599</v>
      </c>
      <c r="E26" s="80" t="s">
        <v>664</v>
      </c>
      <c r="F26" s="94" t="s">
        <v>12</v>
      </c>
      <c r="G26" s="91">
        <v>90</v>
      </c>
      <c r="H26" s="81" t="s">
        <v>725</v>
      </c>
      <c r="I26" s="87" t="s">
        <v>674</v>
      </c>
      <c r="J26" s="88" t="s">
        <v>227</v>
      </c>
      <c r="K26" s="220" t="s">
        <v>30</v>
      </c>
      <c r="L26" s="231">
        <v>-14.240897</v>
      </c>
      <c r="M26" s="232">
        <v>-69.157105999999999</v>
      </c>
    </row>
    <row r="27" spans="1:13" s="315" customFormat="1" ht="123.75" customHeight="1">
      <c r="A27" s="142">
        <v>135</v>
      </c>
      <c r="B27" s="217" t="s">
        <v>654</v>
      </c>
      <c r="C27" s="89">
        <v>45804</v>
      </c>
      <c r="D27" s="83" t="s">
        <v>134</v>
      </c>
      <c r="E27" s="80" t="s">
        <v>655</v>
      </c>
      <c r="F27" s="94" t="s">
        <v>12</v>
      </c>
      <c r="G27" s="91">
        <v>10</v>
      </c>
      <c r="H27" s="81" t="s">
        <v>726</v>
      </c>
      <c r="I27" s="85" t="s">
        <v>453</v>
      </c>
      <c r="J27" s="88" t="s">
        <v>178</v>
      </c>
      <c r="K27" s="220" t="s">
        <v>30</v>
      </c>
      <c r="L27" s="82">
        <v>-5.7673040000000002</v>
      </c>
      <c r="M27" s="66">
        <v>-79.457882999999995</v>
      </c>
    </row>
    <row r="28" spans="1:13" s="315" customFormat="1" ht="93.75" customHeight="1">
      <c r="A28" s="142">
        <v>134</v>
      </c>
      <c r="B28" s="217" t="s">
        <v>644</v>
      </c>
      <c r="C28" s="89">
        <v>45803</v>
      </c>
      <c r="D28" s="83" t="s">
        <v>609</v>
      </c>
      <c r="E28" s="80" t="s">
        <v>647</v>
      </c>
      <c r="F28" s="94" t="s">
        <v>12</v>
      </c>
      <c r="G28" s="91">
        <v>10</v>
      </c>
      <c r="H28" s="81" t="s">
        <v>727</v>
      </c>
      <c r="I28" s="34" t="s">
        <v>650</v>
      </c>
      <c r="J28" s="88" t="s">
        <v>218</v>
      </c>
      <c r="K28" s="220" t="s">
        <v>30</v>
      </c>
      <c r="L28" s="82">
        <v>-6.2335070000000004</v>
      </c>
      <c r="M28" s="66">
        <v>-78.733136999999999</v>
      </c>
    </row>
    <row r="29" spans="1:13" s="315" customFormat="1" ht="93.75" customHeight="1">
      <c r="A29" s="142">
        <v>133</v>
      </c>
      <c r="B29" s="234" t="s">
        <v>645</v>
      </c>
      <c r="C29" s="89">
        <v>45803</v>
      </c>
      <c r="D29" s="83" t="s">
        <v>353</v>
      </c>
      <c r="E29" s="131" t="s">
        <v>643</v>
      </c>
      <c r="F29" s="94" t="s">
        <v>12</v>
      </c>
      <c r="G29" s="116">
        <v>20</v>
      </c>
      <c r="H29" s="84" t="s">
        <v>728</v>
      </c>
      <c r="I29" s="87" t="s">
        <v>370</v>
      </c>
      <c r="J29" s="86" t="s">
        <v>259</v>
      </c>
      <c r="K29" s="220" t="s">
        <v>30</v>
      </c>
      <c r="L29" s="82">
        <v>-17.466985000000001</v>
      </c>
      <c r="M29" s="66">
        <v>-70.024193999999994</v>
      </c>
    </row>
    <row r="30" spans="1:13" s="315" customFormat="1" ht="105.75" customHeight="1">
      <c r="A30" s="142">
        <v>132</v>
      </c>
      <c r="B30" s="217" t="s">
        <v>641</v>
      </c>
      <c r="C30" s="89">
        <v>45803</v>
      </c>
      <c r="D30" s="96" t="s">
        <v>642</v>
      </c>
      <c r="E30" s="130" t="s">
        <v>648</v>
      </c>
      <c r="F30" s="94" t="s">
        <v>12</v>
      </c>
      <c r="G30" s="91">
        <v>50</v>
      </c>
      <c r="H30" s="81" t="s">
        <v>729</v>
      </c>
      <c r="I30" s="87" t="s">
        <v>27</v>
      </c>
      <c r="J30" s="88" t="s">
        <v>519</v>
      </c>
      <c r="K30" s="220" t="s">
        <v>30</v>
      </c>
      <c r="L30" s="82">
        <v>-13.731812</v>
      </c>
      <c r="M30" s="66">
        <v>-72.349795999999998</v>
      </c>
    </row>
    <row r="31" spans="1:13" s="315" customFormat="1" ht="116.25" customHeight="1">
      <c r="A31" s="142">
        <v>131</v>
      </c>
      <c r="B31" s="217" t="s">
        <v>640</v>
      </c>
      <c r="C31" s="89">
        <v>45803</v>
      </c>
      <c r="D31" s="83" t="s">
        <v>625</v>
      </c>
      <c r="E31" s="80" t="s">
        <v>639</v>
      </c>
      <c r="F31" s="94" t="s">
        <v>12</v>
      </c>
      <c r="G31" s="91">
        <v>25</v>
      </c>
      <c r="H31" s="81" t="s">
        <v>730</v>
      </c>
      <c r="I31" s="34" t="s">
        <v>651</v>
      </c>
      <c r="J31" s="86" t="s">
        <v>159</v>
      </c>
      <c r="K31" s="220" t="s">
        <v>30</v>
      </c>
      <c r="L31" s="228">
        <v>-10.482284</v>
      </c>
      <c r="M31" s="229">
        <v>-77.176055000000005</v>
      </c>
    </row>
    <row r="32" spans="1:13" s="315" customFormat="1" ht="121.5" customHeight="1">
      <c r="A32" s="142">
        <v>130</v>
      </c>
      <c r="B32" s="217" t="s">
        <v>638</v>
      </c>
      <c r="C32" s="89">
        <v>45801</v>
      </c>
      <c r="D32" s="90" t="s">
        <v>266</v>
      </c>
      <c r="E32" s="80" t="s">
        <v>636</v>
      </c>
      <c r="F32" s="94" t="s">
        <v>12</v>
      </c>
      <c r="G32" s="91">
        <v>120</v>
      </c>
      <c r="H32" s="97" t="s">
        <v>731</v>
      </c>
      <c r="I32" s="87" t="s">
        <v>637</v>
      </c>
      <c r="J32" s="88" t="s">
        <v>516</v>
      </c>
      <c r="K32" s="220" t="s">
        <v>30</v>
      </c>
      <c r="L32" s="224">
        <v>-9.5095130000000001</v>
      </c>
      <c r="M32" s="225">
        <v>-75.025260000000003</v>
      </c>
    </row>
    <row r="33" spans="1:13" s="315" customFormat="1" ht="76.5">
      <c r="A33" s="142">
        <v>129</v>
      </c>
      <c r="B33" s="221" t="s">
        <v>635</v>
      </c>
      <c r="C33" s="89">
        <v>45801</v>
      </c>
      <c r="D33" s="90" t="s">
        <v>633</v>
      </c>
      <c r="E33" s="80" t="s">
        <v>634</v>
      </c>
      <c r="F33" s="94" t="s">
        <v>12</v>
      </c>
      <c r="G33" s="197">
        <v>10</v>
      </c>
      <c r="H33" s="81" t="s">
        <v>732</v>
      </c>
      <c r="I33" s="87" t="s">
        <v>512</v>
      </c>
      <c r="J33" s="88" t="s">
        <v>342</v>
      </c>
      <c r="K33" s="220" t="s">
        <v>30</v>
      </c>
      <c r="L33" s="198">
        <v>-5.7676600000000002</v>
      </c>
      <c r="M33" s="199">
        <v>-78.138508999999999</v>
      </c>
    </row>
    <row r="34" spans="1:13" s="315" customFormat="1" ht="108.75" customHeight="1">
      <c r="A34" s="142">
        <v>128</v>
      </c>
      <c r="B34" s="217" t="s">
        <v>626</v>
      </c>
      <c r="C34" s="89">
        <v>45799</v>
      </c>
      <c r="D34" s="83" t="s">
        <v>627</v>
      </c>
      <c r="E34" s="80" t="s">
        <v>628</v>
      </c>
      <c r="F34" s="94" t="s">
        <v>12</v>
      </c>
      <c r="G34" s="91">
        <v>20</v>
      </c>
      <c r="H34" s="81" t="s">
        <v>733</v>
      </c>
      <c r="I34" s="34" t="s">
        <v>631</v>
      </c>
      <c r="J34" s="88" t="s">
        <v>521</v>
      </c>
      <c r="K34" s="165" t="s">
        <v>30</v>
      </c>
      <c r="L34" s="82">
        <v>-14.515703</v>
      </c>
      <c r="M34" s="66">
        <v>-72.037209000000004</v>
      </c>
    </row>
    <row r="35" spans="1:13" s="315" customFormat="1" ht="114.75">
      <c r="A35" s="142">
        <v>127</v>
      </c>
      <c r="B35" s="217" t="s">
        <v>610</v>
      </c>
      <c r="C35" s="89">
        <v>45799</v>
      </c>
      <c r="D35" s="83" t="s">
        <v>613</v>
      </c>
      <c r="E35" s="80" t="s">
        <v>611</v>
      </c>
      <c r="F35" s="94" t="s">
        <v>12</v>
      </c>
      <c r="G35" s="91">
        <v>20</v>
      </c>
      <c r="H35" s="81" t="s">
        <v>734</v>
      </c>
      <c r="I35" s="34" t="s">
        <v>632</v>
      </c>
      <c r="J35" s="88" t="s">
        <v>612</v>
      </c>
      <c r="K35" s="165" t="s">
        <v>30</v>
      </c>
      <c r="L35" s="82">
        <v>-10.651515</v>
      </c>
      <c r="M35" s="66">
        <v>-75.114142000000001</v>
      </c>
    </row>
    <row r="36" spans="1:13" s="315" customFormat="1" ht="89.25">
      <c r="A36" s="142">
        <v>126</v>
      </c>
      <c r="B36" s="217" t="s">
        <v>602</v>
      </c>
      <c r="C36" s="89">
        <v>45799</v>
      </c>
      <c r="D36" s="96" t="s">
        <v>558</v>
      </c>
      <c r="E36" s="80" t="s">
        <v>624</v>
      </c>
      <c r="F36" s="94" t="s">
        <v>12</v>
      </c>
      <c r="G36" s="91">
        <v>30</v>
      </c>
      <c r="H36" s="81" t="s">
        <v>735</v>
      </c>
      <c r="I36" s="87" t="s">
        <v>603</v>
      </c>
      <c r="J36" s="88" t="s">
        <v>178</v>
      </c>
      <c r="K36" s="165" t="s">
        <v>30</v>
      </c>
      <c r="L36" s="82">
        <v>-4.7562670000000002</v>
      </c>
      <c r="M36" s="66">
        <v>-79.617176999999998</v>
      </c>
    </row>
    <row r="37" spans="1:13" s="315" customFormat="1" ht="89.25">
      <c r="A37" s="142">
        <v>125</v>
      </c>
      <c r="B37" s="230" t="s">
        <v>656</v>
      </c>
      <c r="C37" s="89">
        <v>45798</v>
      </c>
      <c r="D37" s="83" t="s">
        <v>657</v>
      </c>
      <c r="E37" s="171" t="s">
        <v>658</v>
      </c>
      <c r="F37" s="94" t="s">
        <v>12</v>
      </c>
      <c r="G37" s="36">
        <v>15</v>
      </c>
      <c r="H37" s="31" t="s">
        <v>736</v>
      </c>
      <c r="I37" s="87" t="s">
        <v>27</v>
      </c>
      <c r="J37" s="88" t="s">
        <v>181</v>
      </c>
      <c r="K37" s="220" t="s">
        <v>30</v>
      </c>
      <c r="L37" s="82">
        <v>-13.637276999999999</v>
      </c>
      <c r="M37" s="66">
        <v>-75.697784999999996</v>
      </c>
    </row>
    <row r="38" spans="1:13" s="315" customFormat="1" ht="76.5">
      <c r="A38" s="142">
        <v>124</v>
      </c>
      <c r="B38" s="217" t="s">
        <v>606</v>
      </c>
      <c r="C38" s="89">
        <v>45798</v>
      </c>
      <c r="D38" s="83" t="s">
        <v>607</v>
      </c>
      <c r="E38" s="80" t="s">
        <v>608</v>
      </c>
      <c r="F38" s="94" t="s">
        <v>12</v>
      </c>
      <c r="G38" s="186">
        <v>100</v>
      </c>
      <c r="H38" s="97" t="s">
        <v>737</v>
      </c>
      <c r="I38" s="87" t="s">
        <v>27</v>
      </c>
      <c r="J38" s="86" t="s">
        <v>343</v>
      </c>
      <c r="K38" s="165" t="s">
        <v>30</v>
      </c>
      <c r="L38" s="187">
        <v>-7.0855420000000002</v>
      </c>
      <c r="M38" s="188">
        <v>-76.637118999999998</v>
      </c>
    </row>
    <row r="39" spans="1:13" s="315" customFormat="1" ht="89.25">
      <c r="A39" s="142">
        <v>123</v>
      </c>
      <c r="B39" s="217" t="s">
        <v>601</v>
      </c>
      <c r="C39" s="89">
        <v>45433</v>
      </c>
      <c r="D39" s="90" t="s">
        <v>605</v>
      </c>
      <c r="E39" s="80" t="s">
        <v>600</v>
      </c>
      <c r="F39" s="94" t="s">
        <v>12</v>
      </c>
      <c r="G39" s="91">
        <v>30</v>
      </c>
      <c r="H39" s="81" t="s">
        <v>738</v>
      </c>
      <c r="I39" s="92" t="s">
        <v>604</v>
      </c>
      <c r="J39" s="88" t="s">
        <v>240</v>
      </c>
      <c r="K39" s="220" t="s">
        <v>30</v>
      </c>
      <c r="L39" s="226">
        <v>-6.509557</v>
      </c>
      <c r="M39" s="227">
        <v>-78.715943999999993</v>
      </c>
    </row>
    <row r="40" spans="1:13" s="315" customFormat="1" ht="76.5">
      <c r="A40" s="142">
        <v>122</v>
      </c>
      <c r="B40" s="165" t="s">
        <v>598</v>
      </c>
      <c r="C40" s="89">
        <v>45432</v>
      </c>
      <c r="D40" s="90" t="s">
        <v>31</v>
      </c>
      <c r="E40" s="80" t="s">
        <v>629</v>
      </c>
      <c r="F40" s="94" t="s">
        <v>12</v>
      </c>
      <c r="G40" s="91" t="s">
        <v>102</v>
      </c>
      <c r="H40" s="97" t="s">
        <v>739</v>
      </c>
      <c r="I40" s="87" t="s">
        <v>662</v>
      </c>
      <c r="J40" s="88" t="s">
        <v>532</v>
      </c>
      <c r="K40" s="165" t="s">
        <v>30</v>
      </c>
      <c r="L40" s="82">
        <v>-9.0845099999999999</v>
      </c>
      <c r="M40" s="66">
        <v>-75.721131</v>
      </c>
    </row>
    <row r="41" spans="1:13" s="315" customFormat="1" ht="102">
      <c r="A41" s="142">
        <v>121</v>
      </c>
      <c r="B41" s="217" t="s">
        <v>593</v>
      </c>
      <c r="C41" s="89">
        <v>45797</v>
      </c>
      <c r="D41" s="83" t="s">
        <v>126</v>
      </c>
      <c r="E41" s="80" t="s">
        <v>594</v>
      </c>
      <c r="F41" s="94" t="s">
        <v>12</v>
      </c>
      <c r="G41" s="91">
        <v>20</v>
      </c>
      <c r="H41" s="81" t="s">
        <v>740</v>
      </c>
      <c r="I41" s="34" t="s">
        <v>380</v>
      </c>
      <c r="J41" s="88" t="s">
        <v>218</v>
      </c>
      <c r="K41" s="165" t="s">
        <v>30</v>
      </c>
      <c r="L41" s="82">
        <v>-6.1089370000000001</v>
      </c>
      <c r="M41" s="66">
        <v>-78.714099000000004</v>
      </c>
    </row>
    <row r="42" spans="1:13" s="315" customFormat="1" ht="126" customHeight="1">
      <c r="A42" s="142">
        <v>120</v>
      </c>
      <c r="B42" s="217" t="s">
        <v>596</v>
      </c>
      <c r="C42" s="89">
        <v>45796</v>
      </c>
      <c r="D42" s="96" t="s">
        <v>595</v>
      </c>
      <c r="E42" s="80" t="s">
        <v>673</v>
      </c>
      <c r="F42" s="94" t="s">
        <v>12</v>
      </c>
      <c r="G42" s="223">
        <v>50</v>
      </c>
      <c r="H42" s="81" t="s">
        <v>741</v>
      </c>
      <c r="I42" s="87" t="s">
        <v>127</v>
      </c>
      <c r="J42" s="88" t="s">
        <v>507</v>
      </c>
      <c r="K42" s="165" t="s">
        <v>30</v>
      </c>
      <c r="L42" s="224">
        <v>-10.613597</v>
      </c>
      <c r="M42" s="225">
        <v>-76.179884000000001</v>
      </c>
    </row>
    <row r="43" spans="1:13" s="315" customFormat="1" ht="126" customHeight="1">
      <c r="A43" s="142">
        <v>119</v>
      </c>
      <c r="B43" s="175" t="s">
        <v>591</v>
      </c>
      <c r="C43" s="89">
        <v>45796</v>
      </c>
      <c r="D43" s="96" t="s">
        <v>522</v>
      </c>
      <c r="E43" s="130" t="s">
        <v>590</v>
      </c>
      <c r="F43" s="94" t="s">
        <v>12</v>
      </c>
      <c r="G43" s="91">
        <v>5</v>
      </c>
      <c r="H43" s="81" t="s">
        <v>742</v>
      </c>
      <c r="I43" s="34" t="s">
        <v>597</v>
      </c>
      <c r="J43" s="88" t="s">
        <v>521</v>
      </c>
      <c r="K43" s="165" t="s">
        <v>30</v>
      </c>
      <c r="L43" s="82">
        <v>-14.070356</v>
      </c>
      <c r="M43" s="66">
        <v>-72.559875000000005</v>
      </c>
    </row>
    <row r="44" spans="1:13" s="315" customFormat="1" ht="98.25" customHeight="1">
      <c r="A44" s="142">
        <v>118</v>
      </c>
      <c r="B44" s="217" t="s">
        <v>587</v>
      </c>
      <c r="C44" s="89">
        <v>45796</v>
      </c>
      <c r="D44" s="90" t="s">
        <v>267</v>
      </c>
      <c r="E44" s="80" t="s">
        <v>588</v>
      </c>
      <c r="F44" s="94" t="s">
        <v>12</v>
      </c>
      <c r="G44" s="91">
        <v>70</v>
      </c>
      <c r="H44" s="81" t="s">
        <v>743</v>
      </c>
      <c r="I44" s="87" t="s">
        <v>589</v>
      </c>
      <c r="J44" s="86" t="s">
        <v>191</v>
      </c>
      <c r="K44" s="165" t="s">
        <v>30</v>
      </c>
      <c r="L44" s="82">
        <v>-7.6673770000000001</v>
      </c>
      <c r="M44" s="66">
        <v>-77.8476</v>
      </c>
    </row>
    <row r="45" spans="1:13" s="315" customFormat="1" ht="76.5">
      <c r="A45" s="142">
        <v>117</v>
      </c>
      <c r="B45" s="221" t="s">
        <v>586</v>
      </c>
      <c r="C45" s="89">
        <v>45796</v>
      </c>
      <c r="D45" s="90" t="s">
        <v>129</v>
      </c>
      <c r="E45" s="80" t="s">
        <v>585</v>
      </c>
      <c r="F45" s="94" t="s">
        <v>12</v>
      </c>
      <c r="G45" s="197">
        <v>20</v>
      </c>
      <c r="H45" s="81" t="s">
        <v>744</v>
      </c>
      <c r="I45" s="87" t="s">
        <v>512</v>
      </c>
      <c r="J45" s="88" t="s">
        <v>342</v>
      </c>
      <c r="K45" s="220" t="s">
        <v>30</v>
      </c>
      <c r="L45" s="198">
        <v>-5.1074973000000004</v>
      </c>
      <c r="M45" s="199">
        <v>-78.365061999999995</v>
      </c>
    </row>
    <row r="46" spans="1:13" s="315" customFormat="1" ht="89.25">
      <c r="A46" s="142">
        <v>116</v>
      </c>
      <c r="B46" s="221" t="s">
        <v>614</v>
      </c>
      <c r="C46" s="89">
        <v>45793</v>
      </c>
      <c r="D46" s="90" t="s">
        <v>615</v>
      </c>
      <c r="E46" s="80" t="s">
        <v>616</v>
      </c>
      <c r="F46" s="94" t="s">
        <v>12</v>
      </c>
      <c r="G46" s="91">
        <v>20</v>
      </c>
      <c r="H46" s="81" t="s">
        <v>745</v>
      </c>
      <c r="I46" s="87" t="s">
        <v>617</v>
      </c>
      <c r="J46" s="88" t="s">
        <v>218</v>
      </c>
      <c r="K46" s="165" t="s">
        <v>30</v>
      </c>
      <c r="L46" s="82">
        <v>-6.630833</v>
      </c>
      <c r="M46" s="66">
        <v>-79.125277999999994</v>
      </c>
    </row>
    <row r="47" spans="1:13" s="315" customFormat="1" ht="89.25">
      <c r="A47" s="142">
        <v>115</v>
      </c>
      <c r="B47" s="217" t="s">
        <v>574</v>
      </c>
      <c r="C47" s="89">
        <v>45793</v>
      </c>
      <c r="D47" s="96" t="s">
        <v>558</v>
      </c>
      <c r="E47" s="80" t="s">
        <v>575</v>
      </c>
      <c r="F47" s="94" t="s">
        <v>12</v>
      </c>
      <c r="G47" s="91">
        <v>40</v>
      </c>
      <c r="H47" s="81" t="s">
        <v>746</v>
      </c>
      <c r="I47" s="87" t="s">
        <v>453</v>
      </c>
      <c r="J47" s="88" t="s">
        <v>178</v>
      </c>
      <c r="K47" s="220" t="s">
        <v>30</v>
      </c>
      <c r="L47" s="82">
        <v>-4.8402310000000002</v>
      </c>
      <c r="M47" s="66">
        <v>-79.605215000000001</v>
      </c>
    </row>
    <row r="48" spans="1:13" s="315" customFormat="1" ht="89.25">
      <c r="A48" s="142">
        <v>114</v>
      </c>
      <c r="B48" s="217" t="s">
        <v>581</v>
      </c>
      <c r="C48" s="89">
        <v>45792</v>
      </c>
      <c r="D48" s="79" t="s">
        <v>576</v>
      </c>
      <c r="E48" s="80" t="s">
        <v>577</v>
      </c>
      <c r="F48" s="94" t="s">
        <v>12</v>
      </c>
      <c r="G48" s="91" t="s">
        <v>102</v>
      </c>
      <c r="H48" s="81" t="s">
        <v>747</v>
      </c>
      <c r="I48" s="87" t="s">
        <v>27</v>
      </c>
      <c r="J48" s="88" t="s">
        <v>519</v>
      </c>
      <c r="K48" s="220" t="s">
        <v>30</v>
      </c>
      <c r="L48" s="82">
        <v>-14.66864666</v>
      </c>
      <c r="M48" s="66">
        <v>-71.280101536999993</v>
      </c>
    </row>
    <row r="49" spans="1:17" s="315" customFormat="1" ht="89.25">
      <c r="A49" s="142">
        <v>113</v>
      </c>
      <c r="B49" s="217" t="s">
        <v>580</v>
      </c>
      <c r="C49" s="89">
        <v>45792</v>
      </c>
      <c r="D49" s="79" t="s">
        <v>578</v>
      </c>
      <c r="E49" s="80" t="s">
        <v>579</v>
      </c>
      <c r="F49" s="94" t="s">
        <v>12</v>
      </c>
      <c r="G49" s="91" t="s">
        <v>102</v>
      </c>
      <c r="H49" s="81" t="s">
        <v>747</v>
      </c>
      <c r="I49" s="87" t="s">
        <v>27</v>
      </c>
      <c r="J49" s="88" t="s">
        <v>519</v>
      </c>
      <c r="K49" s="220" t="s">
        <v>30</v>
      </c>
      <c r="L49" s="82">
        <v>-14.635122000000001</v>
      </c>
      <c r="M49" s="66">
        <v>-71.276989999999998</v>
      </c>
    </row>
    <row r="50" spans="1:17" s="315" customFormat="1" ht="89.25">
      <c r="A50" s="142">
        <v>112</v>
      </c>
      <c r="B50" s="175" t="s">
        <v>566</v>
      </c>
      <c r="C50" s="89">
        <v>45792</v>
      </c>
      <c r="D50" s="96" t="s">
        <v>558</v>
      </c>
      <c r="E50" s="80" t="s">
        <v>565</v>
      </c>
      <c r="F50" s="94" t="s">
        <v>12</v>
      </c>
      <c r="G50" s="91">
        <v>40</v>
      </c>
      <c r="H50" s="81" t="s">
        <v>746</v>
      </c>
      <c r="I50" s="87" t="s">
        <v>453</v>
      </c>
      <c r="J50" s="88" t="s">
        <v>178</v>
      </c>
      <c r="K50" s="183" t="s">
        <v>30</v>
      </c>
      <c r="L50" s="82">
        <v>-4.6125980000000002</v>
      </c>
      <c r="M50" s="66">
        <v>-79.645229</v>
      </c>
    </row>
    <row r="51" spans="1:17" s="315" customFormat="1" ht="76.5">
      <c r="A51" s="142">
        <v>111</v>
      </c>
      <c r="B51" s="176" t="s">
        <v>561</v>
      </c>
      <c r="C51" s="89">
        <v>45790</v>
      </c>
      <c r="D51" s="79" t="s">
        <v>559</v>
      </c>
      <c r="E51" s="80" t="s">
        <v>560</v>
      </c>
      <c r="F51" s="94" t="s">
        <v>12</v>
      </c>
      <c r="G51" s="208">
        <v>100</v>
      </c>
      <c r="H51" s="81" t="s">
        <v>748</v>
      </c>
      <c r="I51" s="87" t="s">
        <v>135</v>
      </c>
      <c r="J51" s="88" t="s">
        <v>519</v>
      </c>
      <c r="K51" s="183" t="s">
        <v>30</v>
      </c>
      <c r="L51" s="209">
        <v>-12.934186</v>
      </c>
      <c r="M51" s="210">
        <v>-72.668447</v>
      </c>
    </row>
    <row r="52" spans="1:17" s="315" customFormat="1" ht="114.75">
      <c r="A52" s="142">
        <v>110</v>
      </c>
      <c r="B52" s="175" t="s">
        <v>538</v>
      </c>
      <c r="C52" s="89">
        <v>45790</v>
      </c>
      <c r="D52" s="96" t="s">
        <v>536</v>
      </c>
      <c r="E52" s="80" t="s">
        <v>537</v>
      </c>
      <c r="F52" s="94" t="s">
        <v>12</v>
      </c>
      <c r="G52" s="91">
        <v>12</v>
      </c>
      <c r="H52" s="81" t="s">
        <v>749</v>
      </c>
      <c r="I52" s="87" t="s">
        <v>555</v>
      </c>
      <c r="J52" s="88" t="s">
        <v>178</v>
      </c>
      <c r="K52" s="183" t="s">
        <v>30</v>
      </c>
      <c r="L52" s="82">
        <v>-4.981541</v>
      </c>
      <c r="M52" s="66">
        <v>-79.637241000000003</v>
      </c>
    </row>
    <row r="53" spans="1:17" s="315" customFormat="1" ht="102">
      <c r="A53" s="142">
        <v>109</v>
      </c>
      <c r="B53" s="175" t="s">
        <v>539</v>
      </c>
      <c r="C53" s="89">
        <v>45789</v>
      </c>
      <c r="D53" s="83" t="s">
        <v>540</v>
      </c>
      <c r="E53" s="80" t="s">
        <v>541</v>
      </c>
      <c r="F53" s="94" t="s">
        <v>12</v>
      </c>
      <c r="G53" s="91" t="s">
        <v>102</v>
      </c>
      <c r="H53" s="81" t="s">
        <v>750</v>
      </c>
      <c r="I53" s="87" t="s">
        <v>556</v>
      </c>
      <c r="J53" s="86" t="s">
        <v>177</v>
      </c>
      <c r="K53" s="183" t="s">
        <v>30</v>
      </c>
      <c r="L53" s="82">
        <v>-8.5755040000000005</v>
      </c>
      <c r="M53" s="66">
        <v>-77.762568000000002</v>
      </c>
    </row>
    <row r="54" spans="1:17" s="315" customFormat="1" ht="76.5">
      <c r="A54" s="142">
        <v>108</v>
      </c>
      <c r="B54" s="182" t="s">
        <v>533</v>
      </c>
      <c r="C54" s="89">
        <v>45788</v>
      </c>
      <c r="D54" s="90" t="s">
        <v>520</v>
      </c>
      <c r="E54" s="80" t="s">
        <v>534</v>
      </c>
      <c r="F54" s="94" t="s">
        <v>12</v>
      </c>
      <c r="G54" s="162">
        <v>60</v>
      </c>
      <c r="H54" s="81" t="s">
        <v>751</v>
      </c>
      <c r="I54" s="87" t="s">
        <v>457</v>
      </c>
      <c r="J54" s="88" t="s">
        <v>117</v>
      </c>
      <c r="K54" s="182" t="s">
        <v>30</v>
      </c>
      <c r="L54" s="128">
        <v>-6.0614555555555496</v>
      </c>
      <c r="M54" s="129">
        <v>-78.8984194444444</v>
      </c>
      <c r="Q54" s="315" t="s">
        <v>0</v>
      </c>
    </row>
    <row r="55" spans="1:17" s="315" customFormat="1" ht="102">
      <c r="A55" s="142">
        <v>107</v>
      </c>
      <c r="B55" s="217" t="s">
        <v>583</v>
      </c>
      <c r="C55" s="89">
        <v>45787</v>
      </c>
      <c r="D55" s="90" t="s">
        <v>104</v>
      </c>
      <c r="E55" s="80" t="s">
        <v>530</v>
      </c>
      <c r="F55" s="94" t="s">
        <v>12</v>
      </c>
      <c r="G55" s="91">
        <v>50</v>
      </c>
      <c r="H55" s="81" t="s">
        <v>752</v>
      </c>
      <c r="I55" s="87" t="s">
        <v>531</v>
      </c>
      <c r="J55" s="88" t="s">
        <v>345</v>
      </c>
      <c r="K55" s="165" t="s">
        <v>30</v>
      </c>
      <c r="L55" s="128">
        <v>-5.8822570000000001</v>
      </c>
      <c r="M55" s="129">
        <v>-79.530708000000004</v>
      </c>
    </row>
    <row r="56" spans="1:17" s="315" customFormat="1" ht="121.5" customHeight="1">
      <c r="A56" s="142">
        <v>106</v>
      </c>
      <c r="B56" s="175" t="s">
        <v>549</v>
      </c>
      <c r="C56" s="89">
        <v>45785</v>
      </c>
      <c r="D56" s="32" t="s">
        <v>550</v>
      </c>
      <c r="E56" s="171" t="s">
        <v>551</v>
      </c>
      <c r="F56" s="94" t="s">
        <v>12</v>
      </c>
      <c r="G56" s="36">
        <v>15</v>
      </c>
      <c r="H56" s="31" t="s">
        <v>753</v>
      </c>
      <c r="I56" s="87" t="s">
        <v>27</v>
      </c>
      <c r="J56" s="88" t="s">
        <v>181</v>
      </c>
      <c r="K56" s="182" t="s">
        <v>30</v>
      </c>
      <c r="L56" s="82">
        <v>-13.353954999999999</v>
      </c>
      <c r="M56" s="66">
        <v>-74.668083999999993</v>
      </c>
    </row>
    <row r="57" spans="1:17" s="315" customFormat="1" ht="132" customHeight="1">
      <c r="A57" s="142">
        <v>105</v>
      </c>
      <c r="B57" s="175" t="s">
        <v>546</v>
      </c>
      <c r="C57" s="89">
        <v>45784</v>
      </c>
      <c r="D57" s="32" t="s">
        <v>547</v>
      </c>
      <c r="E57" s="171" t="s">
        <v>548</v>
      </c>
      <c r="F57" s="94" t="s">
        <v>12</v>
      </c>
      <c r="G57" s="36" t="s">
        <v>102</v>
      </c>
      <c r="H57" s="31" t="s">
        <v>754</v>
      </c>
      <c r="I57" s="87" t="s">
        <v>27</v>
      </c>
      <c r="J57" s="88" t="s">
        <v>181</v>
      </c>
      <c r="K57" s="183" t="s">
        <v>30</v>
      </c>
      <c r="L57" s="82">
        <v>-15.676631</v>
      </c>
      <c r="M57" s="66">
        <v>-74.524173000000005</v>
      </c>
    </row>
    <row r="58" spans="1:17" s="315" customFormat="1" ht="123.75" customHeight="1">
      <c r="A58" s="142">
        <v>104</v>
      </c>
      <c r="B58" s="176" t="s">
        <v>525</v>
      </c>
      <c r="C58" s="89">
        <v>45784</v>
      </c>
      <c r="D58" s="79" t="s">
        <v>523</v>
      </c>
      <c r="E58" s="80" t="s">
        <v>524</v>
      </c>
      <c r="F58" s="94" t="s">
        <v>12</v>
      </c>
      <c r="G58" s="208">
        <v>250</v>
      </c>
      <c r="H58" s="81" t="s">
        <v>755</v>
      </c>
      <c r="I58" s="87" t="s">
        <v>27</v>
      </c>
      <c r="J58" s="88" t="s">
        <v>519</v>
      </c>
      <c r="K58" s="183" t="s">
        <v>30</v>
      </c>
      <c r="L58" s="209">
        <v>-13.130601</v>
      </c>
      <c r="M58" s="210">
        <v>-72.593124000000003</v>
      </c>
    </row>
    <row r="59" spans="1:17" s="315" customFormat="1" ht="76.5">
      <c r="A59" s="142">
        <v>103</v>
      </c>
      <c r="B59" s="175" t="s">
        <v>514</v>
      </c>
      <c r="C59" s="89">
        <v>45784</v>
      </c>
      <c r="D59" s="90" t="s">
        <v>371</v>
      </c>
      <c r="E59" s="80" t="s">
        <v>515</v>
      </c>
      <c r="F59" s="94" t="s">
        <v>12</v>
      </c>
      <c r="G59" s="91">
        <v>120</v>
      </c>
      <c r="H59" s="81" t="s">
        <v>756</v>
      </c>
      <c r="I59" s="34" t="s">
        <v>482</v>
      </c>
      <c r="J59" s="88" t="s">
        <v>516</v>
      </c>
      <c r="K59" s="182" t="s">
        <v>30</v>
      </c>
      <c r="L59" s="82">
        <v>-10.413309999999999</v>
      </c>
      <c r="M59" s="66">
        <v>-75.532516999999999</v>
      </c>
    </row>
    <row r="60" spans="1:17" s="315" customFormat="1" ht="121.5" customHeight="1">
      <c r="A60" s="142">
        <v>102</v>
      </c>
      <c r="B60" s="182" t="s">
        <v>527</v>
      </c>
      <c r="C60" s="89">
        <v>45783</v>
      </c>
      <c r="D60" s="90" t="s">
        <v>115</v>
      </c>
      <c r="E60" s="80" t="s">
        <v>529</v>
      </c>
      <c r="F60" s="94" t="s">
        <v>12</v>
      </c>
      <c r="G60" s="162">
        <v>60</v>
      </c>
      <c r="H60" s="81" t="s">
        <v>757</v>
      </c>
      <c r="I60" s="87" t="s">
        <v>528</v>
      </c>
      <c r="J60" s="88" t="s">
        <v>117</v>
      </c>
      <c r="K60" s="182" t="s">
        <v>30</v>
      </c>
      <c r="L60" s="128">
        <v>-6.4840694444444402</v>
      </c>
      <c r="M60" s="129">
        <v>-78.858088888888801</v>
      </c>
    </row>
    <row r="61" spans="1:17" s="315" customFormat="1" ht="119.25" customHeight="1">
      <c r="A61" s="142">
        <v>101</v>
      </c>
      <c r="B61" s="176" t="s">
        <v>504</v>
      </c>
      <c r="C61" s="89">
        <v>45783</v>
      </c>
      <c r="D61" s="79" t="s">
        <v>337</v>
      </c>
      <c r="E61" s="80" t="s">
        <v>505</v>
      </c>
      <c r="F61" s="94" t="s">
        <v>12</v>
      </c>
      <c r="G61" s="91" t="s">
        <v>102</v>
      </c>
      <c r="H61" s="81" t="s">
        <v>758</v>
      </c>
      <c r="I61" s="87" t="s">
        <v>95</v>
      </c>
      <c r="J61" s="88" t="s">
        <v>99</v>
      </c>
      <c r="K61" s="183"/>
      <c r="L61" s="82">
        <v>-5.7883777233971898</v>
      </c>
      <c r="M61" s="66">
        <v>-79.390254020690904</v>
      </c>
    </row>
    <row r="62" spans="1:17" s="315" customFormat="1" ht="89.25">
      <c r="A62" s="142">
        <v>100</v>
      </c>
      <c r="B62" s="176" t="s">
        <v>510</v>
      </c>
      <c r="C62" s="89">
        <v>45783</v>
      </c>
      <c r="D62" s="90" t="s">
        <v>508</v>
      </c>
      <c r="E62" s="80" t="s">
        <v>509</v>
      </c>
      <c r="F62" s="94" t="s">
        <v>12</v>
      </c>
      <c r="G62" s="211" t="s">
        <v>102</v>
      </c>
      <c r="H62" s="97" t="s">
        <v>759</v>
      </c>
      <c r="I62" s="87" t="s">
        <v>27</v>
      </c>
      <c r="J62" s="88" t="s">
        <v>327</v>
      </c>
      <c r="K62" s="182" t="s">
        <v>30</v>
      </c>
      <c r="L62" s="212">
        <v>-10.890098</v>
      </c>
      <c r="M62" s="213">
        <v>-74.954255000000003</v>
      </c>
    </row>
    <row r="63" spans="1:17" s="315" customFormat="1" ht="143.25" customHeight="1">
      <c r="A63" s="142">
        <v>99</v>
      </c>
      <c r="B63" s="175" t="s">
        <v>503</v>
      </c>
      <c r="C63" s="89">
        <v>45783</v>
      </c>
      <c r="D63" s="90" t="s">
        <v>502</v>
      </c>
      <c r="E63" s="80" t="s">
        <v>506</v>
      </c>
      <c r="F63" s="94" t="s">
        <v>12</v>
      </c>
      <c r="G63" s="91">
        <v>900</v>
      </c>
      <c r="H63" s="81" t="s">
        <v>760</v>
      </c>
      <c r="I63" s="87" t="s">
        <v>27</v>
      </c>
      <c r="J63" s="88" t="s">
        <v>163</v>
      </c>
      <c r="K63" s="183" t="s">
        <v>30</v>
      </c>
      <c r="L63" s="82">
        <v>-3.7630479999999999</v>
      </c>
      <c r="M63" s="66">
        <v>-80.793040000000005</v>
      </c>
    </row>
    <row r="64" spans="1:17" s="315" customFormat="1" ht="120.75" customHeight="1">
      <c r="A64" s="142">
        <v>98</v>
      </c>
      <c r="B64" s="176" t="s">
        <v>501</v>
      </c>
      <c r="C64" s="89">
        <v>45783</v>
      </c>
      <c r="D64" s="79" t="s">
        <v>337</v>
      </c>
      <c r="E64" s="80" t="s">
        <v>663</v>
      </c>
      <c r="F64" s="94" t="s">
        <v>12</v>
      </c>
      <c r="G64" s="91" t="s">
        <v>102</v>
      </c>
      <c r="H64" s="81" t="s">
        <v>761</v>
      </c>
      <c r="I64" s="87" t="s">
        <v>95</v>
      </c>
      <c r="J64" s="88" t="s">
        <v>345</v>
      </c>
      <c r="K64" s="183" t="s">
        <v>30</v>
      </c>
      <c r="L64" s="82">
        <v>-5.7980400000000003</v>
      </c>
      <c r="M64" s="66">
        <v>-79.377009999999999</v>
      </c>
    </row>
    <row r="65" spans="1:13" s="315" customFormat="1" ht="76.5">
      <c r="A65" s="142">
        <v>97</v>
      </c>
      <c r="B65" s="176" t="s">
        <v>500</v>
      </c>
      <c r="C65" s="89">
        <v>45783</v>
      </c>
      <c r="D65" s="79" t="s">
        <v>337</v>
      </c>
      <c r="E65" s="80" t="s">
        <v>513</v>
      </c>
      <c r="F65" s="94" t="s">
        <v>12</v>
      </c>
      <c r="G65" s="91" t="s">
        <v>102</v>
      </c>
      <c r="H65" s="81" t="s">
        <v>762</v>
      </c>
      <c r="I65" s="87" t="s">
        <v>95</v>
      </c>
      <c r="J65" s="88" t="s">
        <v>345</v>
      </c>
      <c r="K65" s="183" t="s">
        <v>30</v>
      </c>
      <c r="L65" s="82">
        <v>-5.7992600000000003</v>
      </c>
      <c r="M65" s="66">
        <v>-79.337509999999995</v>
      </c>
    </row>
    <row r="66" spans="1:13" s="315" customFormat="1" ht="89.25">
      <c r="A66" s="142">
        <v>96</v>
      </c>
      <c r="B66" s="176" t="s">
        <v>495</v>
      </c>
      <c r="C66" s="89">
        <v>45782</v>
      </c>
      <c r="D66" s="90" t="s">
        <v>496</v>
      </c>
      <c r="E66" s="80" t="s">
        <v>497</v>
      </c>
      <c r="F66" s="94" t="s">
        <v>12</v>
      </c>
      <c r="G66" s="91">
        <v>600</v>
      </c>
      <c r="H66" s="81" t="s">
        <v>763</v>
      </c>
      <c r="I66" s="87" t="s">
        <v>511</v>
      </c>
      <c r="J66" s="86" t="s">
        <v>343</v>
      </c>
      <c r="K66" s="183" t="s">
        <v>30</v>
      </c>
      <c r="L66" s="82">
        <v>-7.7010930000000002</v>
      </c>
      <c r="M66" s="66">
        <v>-76.667962000000003</v>
      </c>
    </row>
    <row r="67" spans="1:13" s="315" customFormat="1" ht="102">
      <c r="A67" s="142">
        <v>95</v>
      </c>
      <c r="B67" s="176" t="s">
        <v>494</v>
      </c>
      <c r="C67" s="89">
        <v>45782</v>
      </c>
      <c r="D67" s="90" t="s">
        <v>129</v>
      </c>
      <c r="E67" s="80" t="s">
        <v>493</v>
      </c>
      <c r="F67" s="94" t="s">
        <v>12</v>
      </c>
      <c r="G67" s="205">
        <v>10</v>
      </c>
      <c r="H67" s="81" t="s">
        <v>764</v>
      </c>
      <c r="I67" s="87" t="s">
        <v>512</v>
      </c>
      <c r="J67" s="88" t="s">
        <v>342</v>
      </c>
      <c r="K67" s="183" t="s">
        <v>30</v>
      </c>
      <c r="L67" s="206">
        <v>-5.1044710000000002</v>
      </c>
      <c r="M67" s="207">
        <v>-78.364018999999999</v>
      </c>
    </row>
    <row r="68" spans="1:13" s="315" customFormat="1" ht="89.25">
      <c r="A68" s="142">
        <v>94</v>
      </c>
      <c r="B68" s="182" t="s">
        <v>485</v>
      </c>
      <c r="C68" s="89">
        <v>45778</v>
      </c>
      <c r="D68" s="90" t="s">
        <v>314</v>
      </c>
      <c r="E68" s="80" t="s">
        <v>487</v>
      </c>
      <c r="F68" s="94" t="s">
        <v>12</v>
      </c>
      <c r="G68" s="162">
        <v>50</v>
      </c>
      <c r="H68" s="81" t="s">
        <v>765</v>
      </c>
      <c r="I68" s="87" t="s">
        <v>488</v>
      </c>
      <c r="J68" s="88" t="s">
        <v>117</v>
      </c>
      <c r="K68" s="182" t="s">
        <v>30</v>
      </c>
      <c r="L68" s="128">
        <v>-6.5538777777777701</v>
      </c>
      <c r="M68" s="129">
        <v>-78.751011111111097</v>
      </c>
    </row>
    <row r="69" spans="1:13" s="315" customFormat="1" ht="102">
      <c r="A69" s="142">
        <v>93</v>
      </c>
      <c r="B69" s="182" t="s">
        <v>484</v>
      </c>
      <c r="C69" s="89">
        <v>45778</v>
      </c>
      <c r="D69" s="203" t="s">
        <v>492</v>
      </c>
      <c r="E69" s="92" t="s">
        <v>491</v>
      </c>
      <c r="F69" s="94" t="s">
        <v>12</v>
      </c>
      <c r="G69" s="162">
        <v>80</v>
      </c>
      <c r="H69" s="81" t="s">
        <v>765</v>
      </c>
      <c r="I69" s="87" t="s">
        <v>454</v>
      </c>
      <c r="J69" s="88" t="s">
        <v>117</v>
      </c>
      <c r="K69" s="182" t="s">
        <v>30</v>
      </c>
      <c r="L69" s="128">
        <v>-6.50305</v>
      </c>
      <c r="M69" s="129">
        <v>-78.812124999999995</v>
      </c>
    </row>
    <row r="70" spans="1:13" s="315" customFormat="1" ht="76.5">
      <c r="A70" s="142">
        <v>92</v>
      </c>
      <c r="B70" s="230" t="s">
        <v>659</v>
      </c>
      <c r="C70" s="89">
        <v>45777</v>
      </c>
      <c r="D70" s="83" t="s">
        <v>660</v>
      </c>
      <c r="E70" s="80" t="s">
        <v>661</v>
      </c>
      <c r="F70" s="94" t="s">
        <v>12</v>
      </c>
      <c r="G70" s="91" t="s">
        <v>102</v>
      </c>
      <c r="H70" s="81" t="s">
        <v>766</v>
      </c>
      <c r="I70" s="87" t="s">
        <v>27</v>
      </c>
      <c r="J70" s="88" t="s">
        <v>327</v>
      </c>
      <c r="K70" s="165" t="s">
        <v>30</v>
      </c>
      <c r="L70" s="194">
        <v>-11.542871999999999</v>
      </c>
      <c r="M70" s="195">
        <v>-76.278538999999995</v>
      </c>
    </row>
    <row r="71" spans="1:13" s="315" customFormat="1" ht="76.5">
      <c r="A71" s="142">
        <v>91</v>
      </c>
      <c r="B71" s="182" t="s">
        <v>618</v>
      </c>
      <c r="C71" s="89">
        <v>45777</v>
      </c>
      <c r="D71" s="83" t="s">
        <v>619</v>
      </c>
      <c r="E71" s="80" t="s">
        <v>620</v>
      </c>
      <c r="F71" s="94" t="s">
        <v>12</v>
      </c>
      <c r="G71" s="91">
        <v>15</v>
      </c>
      <c r="H71" s="81" t="s">
        <v>767</v>
      </c>
      <c r="I71" s="87" t="s">
        <v>27</v>
      </c>
      <c r="J71" s="86" t="s">
        <v>177</v>
      </c>
      <c r="K71" s="165" t="s">
        <v>30</v>
      </c>
      <c r="L71" s="82">
        <v>-8.9671070000000004</v>
      </c>
      <c r="M71" s="66">
        <v>-77.354515000000006</v>
      </c>
    </row>
    <row r="72" spans="1:13" s="315" customFormat="1" ht="102">
      <c r="A72" s="142">
        <v>90</v>
      </c>
      <c r="B72" s="182" t="s">
        <v>483</v>
      </c>
      <c r="C72" s="89">
        <v>45777</v>
      </c>
      <c r="D72" s="90" t="s">
        <v>115</v>
      </c>
      <c r="E72" s="80" t="s">
        <v>486</v>
      </c>
      <c r="F72" s="94" t="s">
        <v>12</v>
      </c>
      <c r="G72" s="162">
        <v>80</v>
      </c>
      <c r="H72" s="81" t="s">
        <v>768</v>
      </c>
      <c r="I72" s="87" t="s">
        <v>454</v>
      </c>
      <c r="J72" s="88" t="s">
        <v>117</v>
      </c>
      <c r="K72" s="182" t="s">
        <v>30</v>
      </c>
      <c r="L72" s="128">
        <v>-6.5020027777777702</v>
      </c>
      <c r="M72" s="129">
        <v>-78.814266666666597</v>
      </c>
    </row>
    <row r="73" spans="1:13" s="315" customFormat="1" ht="102">
      <c r="A73" s="142">
        <v>89</v>
      </c>
      <c r="B73" s="175" t="s">
        <v>473</v>
      </c>
      <c r="C73" s="89">
        <v>45777</v>
      </c>
      <c r="D73" s="83" t="s">
        <v>471</v>
      </c>
      <c r="E73" s="80" t="s">
        <v>472</v>
      </c>
      <c r="F73" s="94" t="s">
        <v>12</v>
      </c>
      <c r="G73" s="200">
        <v>40</v>
      </c>
      <c r="H73" s="81" t="s">
        <v>868</v>
      </c>
      <c r="I73" s="87" t="s">
        <v>27</v>
      </c>
      <c r="J73" s="88" t="s">
        <v>202</v>
      </c>
      <c r="K73" s="182" t="s">
        <v>30</v>
      </c>
      <c r="L73" s="201">
        <v>-13.370086000000001</v>
      </c>
      <c r="M73" s="202">
        <v>-75.447986</v>
      </c>
    </row>
    <row r="74" spans="1:13" s="315" customFormat="1" ht="76.5">
      <c r="A74" s="142">
        <v>88</v>
      </c>
      <c r="B74" s="175" t="s">
        <v>465</v>
      </c>
      <c r="C74" s="89">
        <v>45776</v>
      </c>
      <c r="D74" s="83" t="s">
        <v>463</v>
      </c>
      <c r="E74" s="80" t="s">
        <v>464</v>
      </c>
      <c r="F74" s="94" t="s">
        <v>12</v>
      </c>
      <c r="G74" s="122">
        <v>25</v>
      </c>
      <c r="H74" s="81" t="s">
        <v>769</v>
      </c>
      <c r="I74" s="87" t="s">
        <v>27</v>
      </c>
      <c r="J74" s="88" t="s">
        <v>327</v>
      </c>
      <c r="K74" s="182" t="s">
        <v>30</v>
      </c>
      <c r="L74" s="194">
        <v>-11.05847</v>
      </c>
      <c r="M74" s="195">
        <v>-75.331942999999995</v>
      </c>
    </row>
    <row r="75" spans="1:13" s="315" customFormat="1" ht="76.5">
      <c r="A75" s="142">
        <v>87</v>
      </c>
      <c r="B75" s="176" t="s">
        <v>462</v>
      </c>
      <c r="C75" s="89">
        <v>45775</v>
      </c>
      <c r="D75" s="90" t="s">
        <v>461</v>
      </c>
      <c r="E75" s="80" t="s">
        <v>526</v>
      </c>
      <c r="F75" s="94" t="s">
        <v>12</v>
      </c>
      <c r="G75" s="197">
        <v>16</v>
      </c>
      <c r="H75" s="81" t="s">
        <v>770</v>
      </c>
      <c r="I75" s="87" t="s">
        <v>135</v>
      </c>
      <c r="J75" s="86" t="s">
        <v>343</v>
      </c>
      <c r="K75" s="183" t="s">
        <v>30</v>
      </c>
      <c r="L75" s="198">
        <v>-6.2358419999999999</v>
      </c>
      <c r="M75" s="199">
        <v>-77.196231999999995</v>
      </c>
    </row>
    <row r="76" spans="1:13" s="315" customFormat="1" ht="102">
      <c r="A76" s="142">
        <v>86</v>
      </c>
      <c r="B76" s="176" t="s">
        <v>458</v>
      </c>
      <c r="C76" s="89">
        <v>45775</v>
      </c>
      <c r="D76" s="90" t="s">
        <v>132</v>
      </c>
      <c r="E76" s="80" t="s">
        <v>459</v>
      </c>
      <c r="F76" s="94" t="s">
        <v>12</v>
      </c>
      <c r="G76" s="197">
        <v>130</v>
      </c>
      <c r="H76" s="81" t="s">
        <v>771</v>
      </c>
      <c r="I76" s="87" t="s">
        <v>460</v>
      </c>
      <c r="J76" s="86" t="s">
        <v>191</v>
      </c>
      <c r="K76" s="183" t="s">
        <v>30</v>
      </c>
      <c r="L76" s="198">
        <v>-7.8206540000000002</v>
      </c>
      <c r="M76" s="199">
        <v>-77.658400999999998</v>
      </c>
    </row>
    <row r="77" spans="1:13" s="315" customFormat="1" ht="76.5">
      <c r="A77" s="142">
        <v>85</v>
      </c>
      <c r="B77" s="182" t="s">
        <v>455</v>
      </c>
      <c r="C77" s="89">
        <v>45772</v>
      </c>
      <c r="D77" s="90" t="s">
        <v>128</v>
      </c>
      <c r="E77" s="80" t="s">
        <v>456</v>
      </c>
      <c r="F77" s="94" t="s">
        <v>12</v>
      </c>
      <c r="G77" s="162">
        <v>35</v>
      </c>
      <c r="H77" s="81" t="s">
        <v>772</v>
      </c>
      <c r="I77" s="87" t="s">
        <v>457</v>
      </c>
      <c r="J77" s="88" t="s">
        <v>117</v>
      </c>
      <c r="K77" s="182" t="s">
        <v>30</v>
      </c>
      <c r="L77" s="128">
        <v>-6.3264888888888802</v>
      </c>
      <c r="M77" s="129">
        <v>-78.830383333333302</v>
      </c>
    </row>
    <row r="78" spans="1:13" s="315" customFormat="1" ht="76.5">
      <c r="A78" s="142">
        <v>84</v>
      </c>
      <c r="B78" s="175" t="s">
        <v>435</v>
      </c>
      <c r="C78" s="89">
        <v>45772</v>
      </c>
      <c r="D78" s="83" t="s">
        <v>125</v>
      </c>
      <c r="E78" s="80" t="s">
        <v>434</v>
      </c>
      <c r="F78" s="94" t="s">
        <v>12</v>
      </c>
      <c r="G78" s="122">
        <v>120</v>
      </c>
      <c r="H78" s="81" t="s">
        <v>773</v>
      </c>
      <c r="I78" s="87" t="s">
        <v>490</v>
      </c>
      <c r="J78" s="86" t="s">
        <v>191</v>
      </c>
      <c r="K78" s="182" t="s">
        <v>30</v>
      </c>
      <c r="L78" s="194">
        <v>-7.9349379999999998</v>
      </c>
      <c r="M78" s="195">
        <v>-77.561670000000007</v>
      </c>
    </row>
    <row r="79" spans="1:13" s="315" customFormat="1" ht="96" customHeight="1">
      <c r="A79" s="142">
        <v>83</v>
      </c>
      <c r="B79" s="175" t="s">
        <v>479</v>
      </c>
      <c r="C79" s="89">
        <v>45771</v>
      </c>
      <c r="D79" s="83" t="s">
        <v>477</v>
      </c>
      <c r="E79" s="80" t="s">
        <v>478</v>
      </c>
      <c r="F79" s="94" t="s">
        <v>12</v>
      </c>
      <c r="G79" s="91">
        <v>45</v>
      </c>
      <c r="H79" s="81" t="s">
        <v>774</v>
      </c>
      <c r="I79" s="87" t="s">
        <v>27</v>
      </c>
      <c r="J79" s="86" t="s">
        <v>177</v>
      </c>
      <c r="K79" s="182" t="s">
        <v>30</v>
      </c>
      <c r="L79" s="82">
        <v>-8.5288500000000003</v>
      </c>
      <c r="M79" s="66">
        <v>-77.399497999999994</v>
      </c>
    </row>
    <row r="80" spans="1:13" s="315" customFormat="1" ht="110.25" customHeight="1">
      <c r="A80" s="142">
        <v>82</v>
      </c>
      <c r="B80" s="175" t="s">
        <v>442</v>
      </c>
      <c r="C80" s="89">
        <v>45771</v>
      </c>
      <c r="D80" s="83" t="s">
        <v>440</v>
      </c>
      <c r="E80" s="80" t="s">
        <v>441</v>
      </c>
      <c r="F80" s="94" t="s">
        <v>12</v>
      </c>
      <c r="G80" s="122">
        <v>150</v>
      </c>
      <c r="H80" s="81" t="s">
        <v>775</v>
      </c>
      <c r="I80" s="87" t="s">
        <v>27</v>
      </c>
      <c r="J80" s="88" t="s">
        <v>327</v>
      </c>
      <c r="K80" s="182" t="s">
        <v>30</v>
      </c>
      <c r="L80" s="194">
        <v>-11.517265999999999</v>
      </c>
      <c r="M80" s="195">
        <v>-74.449680999999998</v>
      </c>
    </row>
    <row r="81" spans="1:13" s="315" customFormat="1" ht="110.25" customHeight="1">
      <c r="A81" s="142">
        <v>81</v>
      </c>
      <c r="B81" s="175" t="s">
        <v>439</v>
      </c>
      <c r="C81" s="89">
        <v>45771</v>
      </c>
      <c r="D81" s="83" t="s">
        <v>387</v>
      </c>
      <c r="E81" s="80" t="s">
        <v>438</v>
      </c>
      <c r="F81" s="94" t="s">
        <v>12</v>
      </c>
      <c r="G81" s="91">
        <v>80</v>
      </c>
      <c r="H81" s="81" t="s">
        <v>775</v>
      </c>
      <c r="I81" s="87" t="s">
        <v>27</v>
      </c>
      <c r="J81" s="88" t="s">
        <v>327</v>
      </c>
      <c r="K81" s="182" t="s">
        <v>30</v>
      </c>
      <c r="L81" s="194">
        <v>-11.268234439949801</v>
      </c>
      <c r="M81" s="195">
        <v>-74.424197673797593</v>
      </c>
    </row>
    <row r="82" spans="1:13" s="315" customFormat="1" ht="76.5">
      <c r="A82" s="142">
        <v>80</v>
      </c>
      <c r="B82" s="175" t="s">
        <v>437</v>
      </c>
      <c r="C82" s="89">
        <v>45771</v>
      </c>
      <c r="D82" s="83" t="s">
        <v>436</v>
      </c>
      <c r="E82" s="80" t="s">
        <v>557</v>
      </c>
      <c r="F82" s="94" t="s">
        <v>12</v>
      </c>
      <c r="G82" s="193">
        <v>50</v>
      </c>
      <c r="H82" s="84" t="s">
        <v>776</v>
      </c>
      <c r="I82" s="87" t="s">
        <v>27</v>
      </c>
      <c r="J82" s="86" t="s">
        <v>177</v>
      </c>
      <c r="K82" s="182" t="s">
        <v>30</v>
      </c>
      <c r="L82" s="194">
        <v>-8.5007839999999995</v>
      </c>
      <c r="M82" s="195">
        <v>-77.298874999999995</v>
      </c>
    </row>
    <row r="83" spans="1:13" s="315" customFormat="1" ht="89.25">
      <c r="A83" s="142">
        <v>79</v>
      </c>
      <c r="B83" s="175" t="s">
        <v>430</v>
      </c>
      <c r="C83" s="89">
        <v>45770</v>
      </c>
      <c r="D83" s="83" t="s">
        <v>300</v>
      </c>
      <c r="E83" s="80" t="s">
        <v>429</v>
      </c>
      <c r="F83" s="94" t="s">
        <v>12</v>
      </c>
      <c r="G83" s="91">
        <v>135</v>
      </c>
      <c r="H83" s="81" t="s">
        <v>777</v>
      </c>
      <c r="I83" s="87" t="s">
        <v>27</v>
      </c>
      <c r="J83" s="88" t="s">
        <v>181</v>
      </c>
      <c r="K83" s="182" t="s">
        <v>30</v>
      </c>
      <c r="L83" s="82">
        <v>-14.3927</v>
      </c>
      <c r="M83" s="66">
        <v>-75.598640000000003</v>
      </c>
    </row>
    <row r="84" spans="1:13" s="315" customFormat="1" ht="102">
      <c r="A84" s="142">
        <v>78</v>
      </c>
      <c r="B84" s="175" t="s">
        <v>433</v>
      </c>
      <c r="C84" s="89">
        <v>45770</v>
      </c>
      <c r="D84" s="83" t="s">
        <v>431</v>
      </c>
      <c r="E84" s="80" t="s">
        <v>432</v>
      </c>
      <c r="F84" s="94" t="s">
        <v>12</v>
      </c>
      <c r="G84" s="91">
        <v>30</v>
      </c>
      <c r="H84" s="81" t="s">
        <v>778</v>
      </c>
      <c r="I84" s="87" t="s">
        <v>27</v>
      </c>
      <c r="J84" s="88" t="s">
        <v>163</v>
      </c>
      <c r="K84" s="182" t="s">
        <v>30</v>
      </c>
      <c r="L84" s="191">
        <v>-5.4047900000000002</v>
      </c>
      <c r="M84" s="192">
        <v>-79.621875000000003</v>
      </c>
    </row>
    <row r="85" spans="1:13" s="315" customFormat="1" ht="89.25">
      <c r="A85" s="142">
        <v>77</v>
      </c>
      <c r="B85" s="175" t="s">
        <v>424</v>
      </c>
      <c r="C85" s="89">
        <v>45770</v>
      </c>
      <c r="D85" s="90" t="s">
        <v>136</v>
      </c>
      <c r="E85" s="80" t="s">
        <v>422</v>
      </c>
      <c r="F85" s="94" t="s">
        <v>12</v>
      </c>
      <c r="G85" s="91">
        <v>100</v>
      </c>
      <c r="H85" s="81" t="s">
        <v>779</v>
      </c>
      <c r="I85" s="85" t="s">
        <v>423</v>
      </c>
      <c r="J85" s="88" t="s">
        <v>178</v>
      </c>
      <c r="K85" s="182" t="s">
        <v>30</v>
      </c>
      <c r="L85" s="163">
        <v>-4.670223</v>
      </c>
      <c r="M85" s="164">
        <v>-79.600038999999995</v>
      </c>
    </row>
    <row r="86" spans="1:13" s="315" customFormat="1" ht="76.5">
      <c r="A86" s="142">
        <v>76</v>
      </c>
      <c r="B86" s="175" t="s">
        <v>419</v>
      </c>
      <c r="C86" s="89">
        <v>45768</v>
      </c>
      <c r="D86" s="83" t="s">
        <v>417</v>
      </c>
      <c r="E86" s="80" t="s">
        <v>418</v>
      </c>
      <c r="F86" s="94" t="s">
        <v>12</v>
      </c>
      <c r="G86" s="91" t="s">
        <v>102</v>
      </c>
      <c r="H86" s="81" t="s">
        <v>780</v>
      </c>
      <c r="I86" s="87" t="s">
        <v>27</v>
      </c>
      <c r="J86" s="88" t="s">
        <v>280</v>
      </c>
      <c r="K86" s="183" t="s">
        <v>30</v>
      </c>
      <c r="L86" s="82">
        <v>-12.679361</v>
      </c>
      <c r="M86" s="66">
        <v>-73.686762000000002</v>
      </c>
    </row>
    <row r="87" spans="1:13" s="315" customFormat="1" ht="89.25">
      <c r="A87" s="142">
        <v>75</v>
      </c>
      <c r="B87" s="175" t="s">
        <v>425</v>
      </c>
      <c r="C87" s="89">
        <v>45762</v>
      </c>
      <c r="D87" s="83" t="s">
        <v>426</v>
      </c>
      <c r="E87" s="80" t="s">
        <v>630</v>
      </c>
      <c r="F87" s="94" t="s">
        <v>12</v>
      </c>
      <c r="G87" s="91">
        <v>130</v>
      </c>
      <c r="H87" s="81" t="s">
        <v>781</v>
      </c>
      <c r="I87" s="87" t="s">
        <v>427</v>
      </c>
      <c r="J87" s="88" t="s">
        <v>178</v>
      </c>
      <c r="K87" s="183" t="s">
        <v>30</v>
      </c>
      <c r="L87" s="187">
        <v>-4.7083000000000004</v>
      </c>
      <c r="M87" s="188">
        <v>-79.818700000000007</v>
      </c>
    </row>
    <row r="88" spans="1:13" s="315" customFormat="1" ht="76.5">
      <c r="A88" s="142">
        <v>74</v>
      </c>
      <c r="B88" s="175" t="s">
        <v>405</v>
      </c>
      <c r="C88" s="89">
        <v>45762</v>
      </c>
      <c r="D88" s="83" t="s">
        <v>403</v>
      </c>
      <c r="E88" s="80" t="s">
        <v>404</v>
      </c>
      <c r="F88" s="94" t="s">
        <v>12</v>
      </c>
      <c r="G88" s="91">
        <v>28</v>
      </c>
      <c r="H88" s="84" t="s">
        <v>782</v>
      </c>
      <c r="I88" s="87" t="s">
        <v>27</v>
      </c>
      <c r="J88" s="86" t="s">
        <v>177</v>
      </c>
      <c r="K88" s="182" t="s">
        <v>30</v>
      </c>
      <c r="L88" s="82">
        <v>-8.3244369999999996</v>
      </c>
      <c r="M88" s="66">
        <v>-77.970228000000006</v>
      </c>
    </row>
    <row r="89" spans="1:13" s="315" customFormat="1" ht="89.25">
      <c r="A89" s="142">
        <v>73</v>
      </c>
      <c r="B89" s="175" t="s">
        <v>401</v>
      </c>
      <c r="C89" s="89">
        <v>45762</v>
      </c>
      <c r="D89" s="83" t="s">
        <v>399</v>
      </c>
      <c r="E89" s="80" t="s">
        <v>400</v>
      </c>
      <c r="F89" s="94" t="s">
        <v>12</v>
      </c>
      <c r="G89" s="186">
        <v>300</v>
      </c>
      <c r="H89" s="97" t="s">
        <v>783</v>
      </c>
      <c r="I89" s="87" t="s">
        <v>27</v>
      </c>
      <c r="J89" s="86" t="s">
        <v>343</v>
      </c>
      <c r="K89" s="182" t="s">
        <v>30</v>
      </c>
      <c r="L89" s="187">
        <v>-7.2650750000000004</v>
      </c>
      <c r="M89" s="188">
        <v>-76.735725000000002</v>
      </c>
    </row>
    <row r="90" spans="1:13" s="315" customFormat="1" ht="102">
      <c r="A90" s="142">
        <v>72</v>
      </c>
      <c r="B90" s="175" t="s">
        <v>395</v>
      </c>
      <c r="C90" s="89">
        <v>45761</v>
      </c>
      <c r="D90" s="83" t="s">
        <v>398</v>
      </c>
      <c r="E90" s="80" t="s">
        <v>410</v>
      </c>
      <c r="F90" s="94" t="s">
        <v>12</v>
      </c>
      <c r="G90" s="91">
        <v>50</v>
      </c>
      <c r="H90" s="81" t="s">
        <v>784</v>
      </c>
      <c r="I90" s="87" t="s">
        <v>396</v>
      </c>
      <c r="J90" s="86" t="s">
        <v>397</v>
      </c>
      <c r="K90" s="183" t="s">
        <v>30</v>
      </c>
      <c r="L90" s="82">
        <v>-11.789118</v>
      </c>
      <c r="M90" s="66">
        <v>-75.690263999999999</v>
      </c>
    </row>
    <row r="91" spans="1:13" s="315" customFormat="1" ht="114.75">
      <c r="A91" s="142">
        <v>71</v>
      </c>
      <c r="B91" s="175" t="s">
        <v>394</v>
      </c>
      <c r="C91" s="89">
        <v>45761</v>
      </c>
      <c r="D91" s="83" t="s">
        <v>113</v>
      </c>
      <c r="E91" s="80" t="s">
        <v>393</v>
      </c>
      <c r="F91" s="94" t="s">
        <v>12</v>
      </c>
      <c r="G91" s="91">
        <v>100</v>
      </c>
      <c r="H91" s="81" t="s">
        <v>785</v>
      </c>
      <c r="I91" s="87" t="s">
        <v>127</v>
      </c>
      <c r="J91" s="88" t="s">
        <v>217</v>
      </c>
      <c r="K91" s="183" t="s">
        <v>30</v>
      </c>
      <c r="L91" s="146">
        <v>-7.6089560000000001</v>
      </c>
      <c r="M91" s="147">
        <v>-76.680706999999998</v>
      </c>
    </row>
    <row r="92" spans="1:13" s="315" customFormat="1" ht="114.75">
      <c r="A92" s="142">
        <v>70</v>
      </c>
      <c r="B92" s="175" t="s">
        <v>392</v>
      </c>
      <c r="C92" s="89">
        <v>45761</v>
      </c>
      <c r="D92" s="83" t="s">
        <v>113</v>
      </c>
      <c r="E92" s="80" t="s">
        <v>391</v>
      </c>
      <c r="F92" s="94" t="s">
        <v>12</v>
      </c>
      <c r="G92" s="91">
        <v>200</v>
      </c>
      <c r="H92" s="81" t="s">
        <v>786</v>
      </c>
      <c r="I92" s="87" t="s">
        <v>127</v>
      </c>
      <c r="J92" s="88" t="s">
        <v>217</v>
      </c>
      <c r="K92" s="183" t="s">
        <v>30</v>
      </c>
      <c r="L92" s="146">
        <v>-7.6093390000000003</v>
      </c>
      <c r="M92" s="147">
        <v>-76.680835999999999</v>
      </c>
    </row>
    <row r="93" spans="1:13" s="315" customFormat="1" ht="114.75">
      <c r="A93" s="142">
        <v>69</v>
      </c>
      <c r="B93" s="176" t="s">
        <v>383</v>
      </c>
      <c r="C93" s="89">
        <v>45759</v>
      </c>
      <c r="D93" s="79" t="s">
        <v>382</v>
      </c>
      <c r="E93" s="80" t="s">
        <v>384</v>
      </c>
      <c r="F93" s="94" t="s">
        <v>12</v>
      </c>
      <c r="G93" s="91">
        <v>100</v>
      </c>
      <c r="H93" s="81" t="s">
        <v>787</v>
      </c>
      <c r="I93" s="87" t="s">
        <v>499</v>
      </c>
      <c r="J93" s="88" t="s">
        <v>345</v>
      </c>
      <c r="K93" s="183" t="s">
        <v>30</v>
      </c>
      <c r="L93" s="180">
        <v>-5.8245511958332701</v>
      </c>
      <c r="M93" s="181">
        <v>-78.257423043250995</v>
      </c>
    </row>
    <row r="94" spans="1:13" s="315" customFormat="1" ht="89.25">
      <c r="A94" s="142">
        <v>68</v>
      </c>
      <c r="B94" s="175" t="s">
        <v>377</v>
      </c>
      <c r="C94" s="89">
        <v>45758</v>
      </c>
      <c r="D94" s="83" t="s">
        <v>328</v>
      </c>
      <c r="E94" s="80" t="s">
        <v>378</v>
      </c>
      <c r="F94" s="94" t="s">
        <v>12</v>
      </c>
      <c r="G94" s="91" t="s">
        <v>102</v>
      </c>
      <c r="H94" s="81" t="s">
        <v>788</v>
      </c>
      <c r="I94" s="92" t="s">
        <v>340</v>
      </c>
      <c r="J94" s="88" t="s">
        <v>181</v>
      </c>
      <c r="K94" s="183" t="s">
        <v>30</v>
      </c>
      <c r="L94" s="82">
        <v>-13.4526520316583</v>
      </c>
      <c r="M94" s="66">
        <v>-74.997353553771902</v>
      </c>
    </row>
    <row r="95" spans="1:13" s="315" customFormat="1" ht="89.25">
      <c r="A95" s="142">
        <v>67</v>
      </c>
      <c r="B95" s="175" t="s">
        <v>376</v>
      </c>
      <c r="C95" s="89">
        <v>45756</v>
      </c>
      <c r="D95" s="83" t="s">
        <v>375</v>
      </c>
      <c r="E95" s="130" t="s">
        <v>446</v>
      </c>
      <c r="F95" s="94" t="s">
        <v>12</v>
      </c>
      <c r="G95" s="91">
        <v>415</v>
      </c>
      <c r="H95" s="81" t="s">
        <v>789</v>
      </c>
      <c r="I95" s="87" t="s">
        <v>27</v>
      </c>
      <c r="J95" s="88" t="s">
        <v>163</v>
      </c>
      <c r="K95" s="183" t="s">
        <v>30</v>
      </c>
      <c r="L95" s="82">
        <v>-3.5743510000000001</v>
      </c>
      <c r="M95" s="66">
        <v>-80.463727000000006</v>
      </c>
    </row>
    <row r="96" spans="1:13" s="315" customFormat="1" ht="89.25">
      <c r="A96" s="142">
        <v>66</v>
      </c>
      <c r="B96" s="175" t="s">
        <v>374</v>
      </c>
      <c r="C96" s="89">
        <v>45755</v>
      </c>
      <c r="D96" s="83" t="s">
        <v>375</v>
      </c>
      <c r="E96" s="130" t="s">
        <v>447</v>
      </c>
      <c r="F96" s="94" t="s">
        <v>12</v>
      </c>
      <c r="G96" s="91" t="s">
        <v>102</v>
      </c>
      <c r="H96" s="81" t="s">
        <v>789</v>
      </c>
      <c r="I96" s="87" t="s">
        <v>27</v>
      </c>
      <c r="J96" s="88" t="s">
        <v>163</v>
      </c>
      <c r="K96" s="182" t="s">
        <v>30</v>
      </c>
      <c r="L96" s="82">
        <v>-3.6095060000000001</v>
      </c>
      <c r="M96" s="66">
        <v>-80.506831000000005</v>
      </c>
    </row>
    <row r="97" spans="1:13" s="315" customFormat="1" ht="133.5" customHeight="1">
      <c r="A97" s="142">
        <v>65</v>
      </c>
      <c r="B97" s="175" t="s">
        <v>372</v>
      </c>
      <c r="C97" s="89">
        <v>45755</v>
      </c>
      <c r="D97" s="83" t="s">
        <v>290</v>
      </c>
      <c r="E97" s="80" t="s">
        <v>373</v>
      </c>
      <c r="F97" s="94" t="s">
        <v>12</v>
      </c>
      <c r="G97" s="91">
        <v>200</v>
      </c>
      <c r="H97" s="81" t="s">
        <v>780</v>
      </c>
      <c r="I97" s="87" t="s">
        <v>27</v>
      </c>
      <c r="J97" s="88" t="s">
        <v>280</v>
      </c>
      <c r="K97" s="182" t="s">
        <v>30</v>
      </c>
      <c r="L97" s="173">
        <v>-12.618480999999999</v>
      </c>
      <c r="M97" s="174">
        <v>-72.839072999999999</v>
      </c>
    </row>
    <row r="98" spans="1:13" s="315" customFormat="1" ht="117.75" customHeight="1">
      <c r="A98" s="142">
        <v>64</v>
      </c>
      <c r="B98" s="175" t="s">
        <v>361</v>
      </c>
      <c r="C98" s="89">
        <v>45754</v>
      </c>
      <c r="D98" s="90" t="s">
        <v>359</v>
      </c>
      <c r="E98" s="80" t="s">
        <v>360</v>
      </c>
      <c r="F98" s="94" t="s">
        <v>12</v>
      </c>
      <c r="G98" s="91">
        <v>50</v>
      </c>
      <c r="H98" s="81" t="s">
        <v>790</v>
      </c>
      <c r="I98" s="85" t="s">
        <v>27</v>
      </c>
      <c r="J98" s="86" t="s">
        <v>177</v>
      </c>
      <c r="K98" s="182" t="s">
        <v>30</v>
      </c>
      <c r="L98" s="163">
        <v>-8.4742669999999993</v>
      </c>
      <c r="M98" s="164">
        <v>-78.017394999999993</v>
      </c>
    </row>
    <row r="99" spans="1:13" s="315" customFormat="1" ht="76.5">
      <c r="A99" s="142">
        <v>63</v>
      </c>
      <c r="B99" s="176" t="s">
        <v>369</v>
      </c>
      <c r="C99" s="89">
        <v>45754</v>
      </c>
      <c r="D99" s="79" t="s">
        <v>337</v>
      </c>
      <c r="E99" s="80" t="s">
        <v>368</v>
      </c>
      <c r="F99" s="94" t="s">
        <v>12</v>
      </c>
      <c r="G99" s="91" t="s">
        <v>102</v>
      </c>
      <c r="H99" s="81" t="s">
        <v>791</v>
      </c>
      <c r="I99" s="87" t="s">
        <v>95</v>
      </c>
      <c r="J99" s="88" t="s">
        <v>345</v>
      </c>
      <c r="K99" s="183"/>
      <c r="L99" s="82">
        <v>-5.8129</v>
      </c>
      <c r="M99" s="66">
        <v>-79.376999999999995</v>
      </c>
    </row>
    <row r="100" spans="1:13" s="315" customFormat="1" ht="102">
      <c r="A100" s="142">
        <v>62</v>
      </c>
      <c r="B100" s="175" t="s">
        <v>352</v>
      </c>
      <c r="C100" s="89">
        <v>45754</v>
      </c>
      <c r="D100" s="83" t="s">
        <v>353</v>
      </c>
      <c r="E100" s="131" t="s">
        <v>358</v>
      </c>
      <c r="F100" s="94" t="s">
        <v>12</v>
      </c>
      <c r="G100" s="116">
        <v>60</v>
      </c>
      <c r="H100" s="84" t="s">
        <v>792</v>
      </c>
      <c r="I100" s="87" t="s">
        <v>370</v>
      </c>
      <c r="J100" s="86" t="s">
        <v>259</v>
      </c>
      <c r="K100" s="182" t="s">
        <v>30</v>
      </c>
      <c r="L100" s="117">
        <v>-17.497316000000001</v>
      </c>
      <c r="M100" s="118">
        <v>-70.032859000000002</v>
      </c>
    </row>
    <row r="101" spans="1:13" s="315" customFormat="1" ht="140.25" customHeight="1">
      <c r="A101" s="142">
        <v>61</v>
      </c>
      <c r="B101" s="175" t="s">
        <v>349</v>
      </c>
      <c r="C101" s="89">
        <v>45753</v>
      </c>
      <c r="D101" s="32" t="s">
        <v>348</v>
      </c>
      <c r="E101" s="171" t="s">
        <v>350</v>
      </c>
      <c r="F101" s="94" t="s">
        <v>12</v>
      </c>
      <c r="G101" s="36">
        <v>100</v>
      </c>
      <c r="H101" s="31" t="s">
        <v>793</v>
      </c>
      <c r="I101" s="34" t="s">
        <v>351</v>
      </c>
      <c r="J101" s="88" t="s">
        <v>517</v>
      </c>
      <c r="K101" s="183" t="s">
        <v>30</v>
      </c>
      <c r="L101" s="82">
        <v>-9.7617139999999996</v>
      </c>
      <c r="M101" s="66">
        <v>-76.798074</v>
      </c>
    </row>
    <row r="102" spans="1:13" s="315" customFormat="1" ht="117" customHeight="1">
      <c r="A102" s="142">
        <v>60</v>
      </c>
      <c r="B102" s="176" t="s">
        <v>336</v>
      </c>
      <c r="C102" s="89">
        <v>45748</v>
      </c>
      <c r="D102" s="79" t="s">
        <v>337</v>
      </c>
      <c r="E102" s="80" t="s">
        <v>338</v>
      </c>
      <c r="F102" s="94" t="s">
        <v>12</v>
      </c>
      <c r="G102" s="91" t="s">
        <v>102</v>
      </c>
      <c r="H102" s="81" t="s">
        <v>794</v>
      </c>
      <c r="I102" s="87" t="s">
        <v>341</v>
      </c>
      <c r="J102" s="88" t="s">
        <v>345</v>
      </c>
      <c r="K102" s="183" t="s">
        <v>30</v>
      </c>
      <c r="L102" s="82">
        <v>5.7949000000000002</v>
      </c>
      <c r="M102" s="66">
        <v>-79.3857</v>
      </c>
    </row>
    <row r="103" spans="1:13" s="315" customFormat="1" ht="89.25">
      <c r="A103" s="142">
        <v>59</v>
      </c>
      <c r="B103" s="175" t="s">
        <v>335</v>
      </c>
      <c r="C103" s="89">
        <v>45748</v>
      </c>
      <c r="D103" s="90" t="s">
        <v>333</v>
      </c>
      <c r="E103" s="80" t="s">
        <v>334</v>
      </c>
      <c r="F103" s="94" t="s">
        <v>12</v>
      </c>
      <c r="G103" s="91">
        <v>80</v>
      </c>
      <c r="H103" s="81" t="s">
        <v>795</v>
      </c>
      <c r="I103" s="87" t="s">
        <v>249</v>
      </c>
      <c r="J103" s="86" t="s">
        <v>191</v>
      </c>
      <c r="K103" s="182" t="s">
        <v>30</v>
      </c>
      <c r="L103" s="169">
        <v>-7.7879589999999999</v>
      </c>
      <c r="M103" s="170">
        <v>-77.901156</v>
      </c>
    </row>
    <row r="104" spans="1:13" s="315" customFormat="1" ht="89.25">
      <c r="A104" s="142">
        <v>58</v>
      </c>
      <c r="B104" s="175" t="s">
        <v>332</v>
      </c>
      <c r="C104" s="89">
        <v>45748</v>
      </c>
      <c r="D104" s="83" t="s">
        <v>136</v>
      </c>
      <c r="E104" s="80" t="s">
        <v>331</v>
      </c>
      <c r="F104" s="94" t="s">
        <v>12</v>
      </c>
      <c r="G104" s="166">
        <v>100</v>
      </c>
      <c r="H104" s="81" t="s">
        <v>796</v>
      </c>
      <c r="I104" s="87" t="s">
        <v>330</v>
      </c>
      <c r="J104" s="88" t="s">
        <v>178</v>
      </c>
      <c r="K104" s="183" t="s">
        <v>30</v>
      </c>
      <c r="L104" s="167">
        <v>-4.6405479999999999</v>
      </c>
      <c r="M104" s="168">
        <v>-79.612014000000002</v>
      </c>
    </row>
    <row r="105" spans="1:13" s="315" customFormat="1" ht="134.25" customHeight="1">
      <c r="A105" s="142">
        <v>57</v>
      </c>
      <c r="B105" s="175" t="s">
        <v>323</v>
      </c>
      <c r="C105" s="89">
        <v>45745</v>
      </c>
      <c r="D105" s="83" t="s">
        <v>324</v>
      </c>
      <c r="E105" s="80" t="s">
        <v>325</v>
      </c>
      <c r="F105" s="94" t="s">
        <v>12</v>
      </c>
      <c r="G105" s="91">
        <v>50</v>
      </c>
      <c r="H105" s="81" t="s">
        <v>797</v>
      </c>
      <c r="I105" s="87" t="s">
        <v>27</v>
      </c>
      <c r="J105" s="88" t="s">
        <v>327</v>
      </c>
      <c r="K105" s="183" t="s">
        <v>30</v>
      </c>
      <c r="L105" s="82">
        <v>-11.189406</v>
      </c>
      <c r="M105" s="66">
        <v>-75.466669699999997</v>
      </c>
    </row>
    <row r="106" spans="1:13" s="315" customFormat="1" ht="76.5">
      <c r="A106" s="142">
        <v>56</v>
      </c>
      <c r="B106" s="175" t="s">
        <v>322</v>
      </c>
      <c r="C106" s="89">
        <v>45745</v>
      </c>
      <c r="D106" s="83" t="s">
        <v>318</v>
      </c>
      <c r="E106" s="80" t="s">
        <v>321</v>
      </c>
      <c r="F106" s="94" t="s">
        <v>12</v>
      </c>
      <c r="G106" s="91">
        <v>300</v>
      </c>
      <c r="H106" s="84" t="s">
        <v>798</v>
      </c>
      <c r="I106" s="87" t="s">
        <v>111</v>
      </c>
      <c r="J106" s="86" t="s">
        <v>177</v>
      </c>
      <c r="K106" s="182" t="s">
        <v>30</v>
      </c>
      <c r="L106" s="82">
        <v>-10.143331</v>
      </c>
      <c r="M106" s="66">
        <v>-77.418736999999993</v>
      </c>
    </row>
    <row r="107" spans="1:13" s="315" customFormat="1" ht="76.5">
      <c r="A107" s="142">
        <v>55</v>
      </c>
      <c r="B107" s="175" t="s">
        <v>347</v>
      </c>
      <c r="C107" s="172">
        <v>45744</v>
      </c>
      <c r="D107" s="90" t="s">
        <v>132</v>
      </c>
      <c r="E107" s="80" t="s">
        <v>357</v>
      </c>
      <c r="F107" s="94" t="s">
        <v>12</v>
      </c>
      <c r="G107" s="91">
        <v>186</v>
      </c>
      <c r="H107" s="81" t="s">
        <v>799</v>
      </c>
      <c r="I107" s="87" t="s">
        <v>381</v>
      </c>
      <c r="J107" s="86" t="s">
        <v>191</v>
      </c>
      <c r="K107" s="182" t="s">
        <v>30</v>
      </c>
      <c r="L107" s="82">
        <v>-7.8278540000000003</v>
      </c>
      <c r="M107" s="66">
        <v>-77.639292999999995</v>
      </c>
    </row>
    <row r="108" spans="1:13" s="315" customFormat="1" ht="76.5">
      <c r="A108" s="142">
        <v>54</v>
      </c>
      <c r="B108" s="175" t="s">
        <v>412</v>
      </c>
      <c r="C108" s="89">
        <v>45743</v>
      </c>
      <c r="D108" s="90" t="s">
        <v>131</v>
      </c>
      <c r="E108" s="80" t="s">
        <v>411</v>
      </c>
      <c r="F108" s="94" t="s">
        <v>12</v>
      </c>
      <c r="G108" s="91">
        <v>63</v>
      </c>
      <c r="H108" s="97" t="s">
        <v>800</v>
      </c>
      <c r="I108" s="92" t="s">
        <v>27</v>
      </c>
      <c r="J108" s="88" t="s">
        <v>245</v>
      </c>
      <c r="K108" s="182" t="s">
        <v>30</v>
      </c>
      <c r="L108" s="189">
        <v>-4.1072790000000001</v>
      </c>
      <c r="M108" s="190">
        <v>-81.056887000000003</v>
      </c>
    </row>
    <row r="109" spans="1:13" s="315" customFormat="1" ht="76.5">
      <c r="A109" s="142">
        <v>53</v>
      </c>
      <c r="B109" s="175" t="s">
        <v>346</v>
      </c>
      <c r="C109" s="89">
        <v>45743</v>
      </c>
      <c r="D109" s="90" t="s">
        <v>131</v>
      </c>
      <c r="E109" s="80" t="s">
        <v>402</v>
      </c>
      <c r="F109" s="94" t="s">
        <v>12</v>
      </c>
      <c r="G109" s="91">
        <v>200</v>
      </c>
      <c r="H109" s="97" t="s">
        <v>800</v>
      </c>
      <c r="I109" s="92" t="s">
        <v>27</v>
      </c>
      <c r="J109" s="88" t="s">
        <v>245</v>
      </c>
      <c r="K109" s="183" t="s">
        <v>30</v>
      </c>
      <c r="L109" s="82">
        <v>-4.1048220000000004</v>
      </c>
      <c r="M109" s="66">
        <v>-81.040464999999998</v>
      </c>
    </row>
    <row r="110" spans="1:13" s="315" customFormat="1" ht="125.25" customHeight="1">
      <c r="A110" s="142">
        <v>52</v>
      </c>
      <c r="B110" s="175" t="s">
        <v>344</v>
      </c>
      <c r="C110" s="115">
        <v>45743</v>
      </c>
      <c r="D110" s="83" t="s">
        <v>179</v>
      </c>
      <c r="E110" s="131" t="s">
        <v>329</v>
      </c>
      <c r="F110" s="94" t="s">
        <v>12</v>
      </c>
      <c r="G110" s="116">
        <v>25</v>
      </c>
      <c r="H110" s="84" t="s">
        <v>801</v>
      </c>
      <c r="I110" s="87" t="s">
        <v>27</v>
      </c>
      <c r="J110" s="86" t="s">
        <v>220</v>
      </c>
      <c r="K110" s="182" t="s">
        <v>30</v>
      </c>
      <c r="L110" s="117">
        <v>-16.621767999999999</v>
      </c>
      <c r="M110" s="118">
        <v>-71.071156999999999</v>
      </c>
    </row>
    <row r="111" spans="1:13" s="315" customFormat="1" ht="120" customHeight="1">
      <c r="A111" s="142">
        <v>51</v>
      </c>
      <c r="B111" s="175" t="s">
        <v>364</v>
      </c>
      <c r="C111" s="89">
        <v>45743</v>
      </c>
      <c r="D111" s="79" t="s">
        <v>348</v>
      </c>
      <c r="E111" s="80" t="s">
        <v>365</v>
      </c>
      <c r="F111" s="94" t="s">
        <v>12</v>
      </c>
      <c r="G111" s="91">
        <v>60</v>
      </c>
      <c r="H111" s="81" t="s">
        <v>802</v>
      </c>
      <c r="I111" s="87" t="s">
        <v>366</v>
      </c>
      <c r="J111" s="88" t="s">
        <v>518</v>
      </c>
      <c r="K111" s="183" t="s">
        <v>30</v>
      </c>
      <c r="L111" s="82">
        <v>-9.7791340000000009</v>
      </c>
      <c r="M111" s="66">
        <v>-76.805539999999993</v>
      </c>
    </row>
    <row r="112" spans="1:13" s="315" customFormat="1" ht="76.5">
      <c r="A112" s="142">
        <v>50</v>
      </c>
      <c r="B112" s="175" t="s">
        <v>317</v>
      </c>
      <c r="C112" s="89">
        <v>45742</v>
      </c>
      <c r="D112" s="90" t="s">
        <v>314</v>
      </c>
      <c r="E112" s="80" t="s">
        <v>315</v>
      </c>
      <c r="F112" s="94" t="s">
        <v>12</v>
      </c>
      <c r="G112" s="91" t="s">
        <v>102</v>
      </c>
      <c r="H112" s="81" t="s">
        <v>803</v>
      </c>
      <c r="I112" s="92" t="s">
        <v>420</v>
      </c>
      <c r="J112" s="88" t="s">
        <v>316</v>
      </c>
      <c r="K112" s="182" t="s">
        <v>30</v>
      </c>
      <c r="L112" s="82">
        <v>-6.5590590000000004</v>
      </c>
      <c r="M112" s="66">
        <v>-78.737170000000006</v>
      </c>
    </row>
    <row r="113" spans="1:13" s="315" customFormat="1" ht="89.25">
      <c r="A113" s="142">
        <v>49</v>
      </c>
      <c r="B113" s="182" t="s">
        <v>310</v>
      </c>
      <c r="C113" s="89">
        <v>45742</v>
      </c>
      <c r="D113" s="90" t="s">
        <v>309</v>
      </c>
      <c r="E113" s="80" t="s">
        <v>421</v>
      </c>
      <c r="F113" s="94" t="s">
        <v>12</v>
      </c>
      <c r="G113" s="91">
        <v>50</v>
      </c>
      <c r="H113" s="97" t="s">
        <v>804</v>
      </c>
      <c r="I113" s="85" t="s">
        <v>27</v>
      </c>
      <c r="J113" s="88" t="s">
        <v>202</v>
      </c>
      <c r="K113" s="182" t="s">
        <v>30</v>
      </c>
      <c r="L113" s="82">
        <v>-12.688105999999999</v>
      </c>
      <c r="M113" s="66">
        <v>-74.588984999999994</v>
      </c>
    </row>
    <row r="114" spans="1:13" s="315" customFormat="1" ht="89.25">
      <c r="A114" s="142">
        <v>48</v>
      </c>
      <c r="B114" s="182" t="s">
        <v>307</v>
      </c>
      <c r="C114" s="89">
        <v>45741</v>
      </c>
      <c r="D114" s="90" t="s">
        <v>306</v>
      </c>
      <c r="E114" s="80" t="s">
        <v>308</v>
      </c>
      <c r="F114" s="94" t="s">
        <v>12</v>
      </c>
      <c r="G114" s="91">
        <v>30</v>
      </c>
      <c r="H114" s="97" t="s">
        <v>805</v>
      </c>
      <c r="I114" s="87" t="s">
        <v>27</v>
      </c>
      <c r="J114" s="88" t="s">
        <v>202</v>
      </c>
      <c r="K114" s="182" t="s">
        <v>30</v>
      </c>
      <c r="L114" s="82">
        <v>-12.796348999999999</v>
      </c>
      <c r="M114" s="66">
        <v>-74.476848000000004</v>
      </c>
    </row>
    <row r="115" spans="1:13" s="315" customFormat="1" ht="118.5" customHeight="1">
      <c r="A115" s="142">
        <v>47</v>
      </c>
      <c r="B115" s="175" t="s">
        <v>305</v>
      </c>
      <c r="C115" s="89">
        <v>45741</v>
      </c>
      <c r="D115" s="79" t="s">
        <v>302</v>
      </c>
      <c r="E115" s="80" t="s">
        <v>304</v>
      </c>
      <c r="F115" s="94" t="s">
        <v>12</v>
      </c>
      <c r="G115" s="91">
        <v>30</v>
      </c>
      <c r="H115" s="97" t="s">
        <v>806</v>
      </c>
      <c r="I115" s="87" t="s">
        <v>127</v>
      </c>
      <c r="J115" s="88" t="s">
        <v>312</v>
      </c>
      <c r="K115" s="182" t="s">
        <v>30</v>
      </c>
      <c r="L115" s="82">
        <v>-6.2105487999999998</v>
      </c>
      <c r="M115" s="66">
        <v>-78.286106000000004</v>
      </c>
    </row>
    <row r="116" spans="1:13" s="315" customFormat="1" ht="102">
      <c r="A116" s="142">
        <v>46</v>
      </c>
      <c r="B116" s="175" t="s">
        <v>303</v>
      </c>
      <c r="C116" s="89">
        <v>45741</v>
      </c>
      <c r="D116" s="79" t="s">
        <v>302</v>
      </c>
      <c r="E116" s="80" t="s">
        <v>301</v>
      </c>
      <c r="F116" s="94" t="s">
        <v>12</v>
      </c>
      <c r="G116" s="91">
        <v>35</v>
      </c>
      <c r="H116" s="97" t="s">
        <v>807</v>
      </c>
      <c r="I116" s="87" t="s">
        <v>313</v>
      </c>
      <c r="J116" s="88" t="s">
        <v>312</v>
      </c>
      <c r="K116" s="182" t="s">
        <v>30</v>
      </c>
      <c r="L116" s="82">
        <v>-6.2105701</v>
      </c>
      <c r="M116" s="66">
        <v>-78.285870000000003</v>
      </c>
    </row>
    <row r="117" spans="1:13" s="315" customFormat="1" ht="89.25">
      <c r="A117" s="142">
        <v>45</v>
      </c>
      <c r="B117" s="175" t="s">
        <v>294</v>
      </c>
      <c r="C117" s="89">
        <v>45739</v>
      </c>
      <c r="D117" s="90" t="s">
        <v>295</v>
      </c>
      <c r="E117" s="80" t="s">
        <v>296</v>
      </c>
      <c r="F117" s="94" t="s">
        <v>12</v>
      </c>
      <c r="G117" s="159">
        <v>120</v>
      </c>
      <c r="H117" s="81" t="s">
        <v>808</v>
      </c>
      <c r="I117" s="87" t="s">
        <v>311</v>
      </c>
      <c r="J117" s="86" t="s">
        <v>177</v>
      </c>
      <c r="K117" s="182" t="s">
        <v>30</v>
      </c>
      <c r="L117" s="160">
        <v>-8.9705159999999999</v>
      </c>
      <c r="M117" s="161">
        <v>-77.363794999999996</v>
      </c>
    </row>
    <row r="118" spans="1:13" s="315" customFormat="1" ht="102">
      <c r="A118" s="142">
        <v>44</v>
      </c>
      <c r="B118" s="175" t="s">
        <v>283</v>
      </c>
      <c r="C118" s="89">
        <v>45736</v>
      </c>
      <c r="D118" s="79" t="s">
        <v>34</v>
      </c>
      <c r="E118" s="80" t="s">
        <v>297</v>
      </c>
      <c r="F118" s="94" t="s">
        <v>12</v>
      </c>
      <c r="G118" s="91">
        <v>50</v>
      </c>
      <c r="H118" s="81" t="s">
        <v>809</v>
      </c>
      <c r="I118" s="87" t="s">
        <v>29</v>
      </c>
      <c r="J118" s="88" t="s">
        <v>154</v>
      </c>
      <c r="K118" s="183" t="s">
        <v>30</v>
      </c>
      <c r="L118" s="82">
        <v>-17.076312000000001</v>
      </c>
      <c r="M118" s="66">
        <v>-70.840873000000002</v>
      </c>
    </row>
    <row r="119" spans="1:13" s="315" customFormat="1" ht="89.25">
      <c r="A119" s="142">
        <v>43</v>
      </c>
      <c r="B119" s="175" t="s">
        <v>292</v>
      </c>
      <c r="C119" s="89">
        <v>45735</v>
      </c>
      <c r="D119" s="90" t="s">
        <v>293</v>
      </c>
      <c r="E119" s="80" t="s">
        <v>298</v>
      </c>
      <c r="F119" s="94" t="s">
        <v>12</v>
      </c>
      <c r="G119" s="91">
        <v>10</v>
      </c>
      <c r="H119" s="81" t="s">
        <v>810</v>
      </c>
      <c r="I119" s="87" t="s">
        <v>27</v>
      </c>
      <c r="J119" s="86" t="s">
        <v>177</v>
      </c>
      <c r="K119" s="182" t="s">
        <v>30</v>
      </c>
      <c r="L119" s="82">
        <v>-9.1105710000000002</v>
      </c>
      <c r="M119" s="66">
        <v>-77.315596999999997</v>
      </c>
    </row>
    <row r="120" spans="1:13" s="315" customFormat="1" ht="89.25">
      <c r="A120" s="142">
        <v>42</v>
      </c>
      <c r="B120" s="175" t="s">
        <v>291</v>
      </c>
      <c r="C120" s="89">
        <v>45735</v>
      </c>
      <c r="D120" s="90" t="s">
        <v>133</v>
      </c>
      <c r="E120" s="80" t="s">
        <v>288</v>
      </c>
      <c r="F120" s="94" t="s">
        <v>12</v>
      </c>
      <c r="G120" s="159">
        <v>15</v>
      </c>
      <c r="H120" s="81" t="s">
        <v>811</v>
      </c>
      <c r="I120" s="87" t="s">
        <v>27</v>
      </c>
      <c r="J120" s="86" t="s">
        <v>177</v>
      </c>
      <c r="K120" s="182" t="s">
        <v>30</v>
      </c>
      <c r="L120" s="160">
        <v>-9.0419610000000006</v>
      </c>
      <c r="M120" s="161">
        <v>-77.362418000000005</v>
      </c>
    </row>
    <row r="121" spans="1:13" s="315" customFormat="1" ht="76.5">
      <c r="A121" s="142">
        <v>41</v>
      </c>
      <c r="B121" s="175" t="s">
        <v>289</v>
      </c>
      <c r="C121" s="89">
        <v>45735</v>
      </c>
      <c r="D121" s="90" t="s">
        <v>287</v>
      </c>
      <c r="E121" s="80" t="s">
        <v>299</v>
      </c>
      <c r="F121" s="94" t="s">
        <v>12</v>
      </c>
      <c r="G121" s="159">
        <v>12</v>
      </c>
      <c r="H121" s="81" t="s">
        <v>812</v>
      </c>
      <c r="I121" s="87" t="s">
        <v>27</v>
      </c>
      <c r="J121" s="86" t="s">
        <v>177</v>
      </c>
      <c r="K121" s="182" t="s">
        <v>30</v>
      </c>
      <c r="L121" s="160">
        <v>-8.8485910000000008</v>
      </c>
      <c r="M121" s="161">
        <v>-77.406182999999999</v>
      </c>
    </row>
    <row r="122" spans="1:13" s="315" customFormat="1" ht="89.25">
      <c r="A122" s="142">
        <v>40</v>
      </c>
      <c r="B122" s="175" t="s">
        <v>286</v>
      </c>
      <c r="C122" s="89">
        <v>45735</v>
      </c>
      <c r="D122" s="90" t="s">
        <v>284</v>
      </c>
      <c r="E122" s="80" t="s">
        <v>285</v>
      </c>
      <c r="F122" s="94" t="s">
        <v>12</v>
      </c>
      <c r="G122" s="91">
        <v>16</v>
      </c>
      <c r="H122" s="81" t="s">
        <v>813</v>
      </c>
      <c r="I122" s="87" t="s">
        <v>27</v>
      </c>
      <c r="J122" s="86" t="s">
        <v>177</v>
      </c>
      <c r="K122" s="183" t="s">
        <v>30</v>
      </c>
      <c r="L122" s="156">
        <v>-8.9195620000000009</v>
      </c>
      <c r="M122" s="157">
        <v>-77.353319999999997</v>
      </c>
    </row>
    <row r="123" spans="1:13" s="315" customFormat="1" ht="89.25">
      <c r="A123" s="142">
        <v>39</v>
      </c>
      <c r="B123" s="175" t="s">
        <v>275</v>
      </c>
      <c r="C123" s="89">
        <v>45730</v>
      </c>
      <c r="D123" s="90" t="s">
        <v>267</v>
      </c>
      <c r="E123" s="80" t="s">
        <v>276</v>
      </c>
      <c r="F123" s="94" t="s">
        <v>12</v>
      </c>
      <c r="G123" s="91">
        <v>600</v>
      </c>
      <c r="H123" s="81" t="s">
        <v>814</v>
      </c>
      <c r="I123" s="87" t="s">
        <v>249</v>
      </c>
      <c r="J123" s="86" t="s">
        <v>191</v>
      </c>
      <c r="K123" s="182" t="s">
        <v>30</v>
      </c>
      <c r="L123" s="82">
        <v>-7.7816000000000001</v>
      </c>
      <c r="M123" s="66">
        <v>-77.863200000000006</v>
      </c>
    </row>
    <row r="124" spans="1:13" s="315" customFormat="1" ht="76.5">
      <c r="A124" s="142">
        <v>38</v>
      </c>
      <c r="B124" s="175" t="s">
        <v>278</v>
      </c>
      <c r="C124" s="89">
        <v>45729</v>
      </c>
      <c r="D124" s="96" t="s">
        <v>277</v>
      </c>
      <c r="E124" s="130" t="s">
        <v>282</v>
      </c>
      <c r="F124" s="94" t="s">
        <v>12</v>
      </c>
      <c r="G124" s="91">
        <v>50</v>
      </c>
      <c r="H124" s="81" t="s">
        <v>815</v>
      </c>
      <c r="I124" s="87" t="s">
        <v>27</v>
      </c>
      <c r="J124" s="88" t="s">
        <v>519</v>
      </c>
      <c r="K124" s="182" t="s">
        <v>30</v>
      </c>
      <c r="L124" s="82">
        <v>-14.013590000000001</v>
      </c>
      <c r="M124" s="66">
        <v>-72.363420000000005</v>
      </c>
    </row>
    <row r="125" spans="1:13" s="315" customFormat="1" ht="89.25">
      <c r="A125" s="142">
        <v>37</v>
      </c>
      <c r="B125" s="175" t="s">
        <v>271</v>
      </c>
      <c r="C125" s="89">
        <v>45728</v>
      </c>
      <c r="D125" s="83" t="s">
        <v>113</v>
      </c>
      <c r="E125" s="80" t="s">
        <v>272</v>
      </c>
      <c r="F125" s="94" t="s">
        <v>12</v>
      </c>
      <c r="G125" s="91">
        <v>150</v>
      </c>
      <c r="H125" s="81" t="s">
        <v>816</v>
      </c>
      <c r="I125" s="92" t="s">
        <v>27</v>
      </c>
      <c r="J125" s="88" t="s">
        <v>217</v>
      </c>
      <c r="K125" s="183" t="s">
        <v>30</v>
      </c>
      <c r="L125" s="146">
        <v>-7.5290169999999996</v>
      </c>
      <c r="M125" s="147">
        <v>-76.671807999999999</v>
      </c>
    </row>
    <row r="126" spans="1:13" s="315" customFormat="1" ht="76.5">
      <c r="A126" s="142">
        <v>36</v>
      </c>
      <c r="B126" s="176" t="s">
        <v>270</v>
      </c>
      <c r="C126" s="89">
        <v>45723</v>
      </c>
      <c r="D126" s="90" t="s">
        <v>130</v>
      </c>
      <c r="E126" s="80" t="s">
        <v>448</v>
      </c>
      <c r="F126" s="94" t="s">
        <v>12</v>
      </c>
      <c r="G126" s="91">
        <v>50</v>
      </c>
      <c r="H126" s="97" t="s">
        <v>817</v>
      </c>
      <c r="I126" s="92" t="s">
        <v>27</v>
      </c>
      <c r="J126" s="88" t="s">
        <v>245</v>
      </c>
      <c r="K126" s="183" t="s">
        <v>30</v>
      </c>
      <c r="L126" s="82">
        <v>-4.1789940000000003</v>
      </c>
      <c r="M126" s="66">
        <v>-81.129051000000004</v>
      </c>
    </row>
    <row r="127" spans="1:13" s="315" customFormat="1" ht="76.5">
      <c r="A127" s="142">
        <v>35</v>
      </c>
      <c r="B127" s="175" t="s">
        <v>390</v>
      </c>
      <c r="C127" s="89">
        <v>45720</v>
      </c>
      <c r="D127" s="83" t="s">
        <v>114</v>
      </c>
      <c r="E127" s="80" t="s">
        <v>389</v>
      </c>
      <c r="F127" s="94" t="s">
        <v>12</v>
      </c>
      <c r="G127" s="91">
        <v>950</v>
      </c>
      <c r="H127" s="84" t="s">
        <v>818</v>
      </c>
      <c r="I127" s="87" t="s">
        <v>111</v>
      </c>
      <c r="J127" s="86" t="s">
        <v>177</v>
      </c>
      <c r="K127" s="182" t="s">
        <v>30</v>
      </c>
      <c r="L127" s="82">
        <v>-8.6627340000000004</v>
      </c>
      <c r="M127" s="66">
        <v>-78.292974999999998</v>
      </c>
    </row>
    <row r="128" spans="1:13" s="315" customFormat="1" ht="109.5" customHeight="1">
      <c r="A128" s="142">
        <v>34</v>
      </c>
      <c r="B128" s="176" t="s">
        <v>254</v>
      </c>
      <c r="C128" s="89">
        <v>45720</v>
      </c>
      <c r="D128" s="79" t="s">
        <v>234</v>
      </c>
      <c r="E128" s="80" t="s">
        <v>255</v>
      </c>
      <c r="F128" s="94" t="s">
        <v>12</v>
      </c>
      <c r="G128" s="91"/>
      <c r="H128" s="81" t="s">
        <v>819</v>
      </c>
      <c r="I128" s="87" t="s">
        <v>95</v>
      </c>
      <c r="J128" s="88" t="s">
        <v>345</v>
      </c>
      <c r="K128" s="183" t="s">
        <v>30</v>
      </c>
      <c r="L128" s="82">
        <v>-5.8907970000000001</v>
      </c>
      <c r="M128" s="66">
        <v>-78.170940000000002</v>
      </c>
    </row>
    <row r="129" spans="1:13" s="315" customFormat="1" ht="114.75">
      <c r="A129" s="142">
        <v>33</v>
      </c>
      <c r="B129" s="176" t="s">
        <v>256</v>
      </c>
      <c r="C129" s="89">
        <v>45719</v>
      </c>
      <c r="D129" s="83" t="s">
        <v>260</v>
      </c>
      <c r="E129" s="80" t="s">
        <v>257</v>
      </c>
      <c r="F129" s="94" t="s">
        <v>12</v>
      </c>
      <c r="G129" s="91">
        <v>15</v>
      </c>
      <c r="H129" s="84" t="s">
        <v>820</v>
      </c>
      <c r="I129" s="87" t="s">
        <v>258</v>
      </c>
      <c r="J129" s="86" t="s">
        <v>259</v>
      </c>
      <c r="K129" s="182" t="s">
        <v>30</v>
      </c>
      <c r="L129" s="82">
        <v>-17.529775000000001</v>
      </c>
      <c r="M129" s="66">
        <v>-70.035994000000002</v>
      </c>
    </row>
    <row r="130" spans="1:13" s="315" customFormat="1" ht="89.25">
      <c r="A130" s="142">
        <v>32</v>
      </c>
      <c r="B130" s="175" t="s">
        <v>251</v>
      </c>
      <c r="C130" s="89">
        <v>45719</v>
      </c>
      <c r="D130" s="79" t="s">
        <v>252</v>
      </c>
      <c r="E130" s="80" t="s">
        <v>253</v>
      </c>
      <c r="F130" s="94" t="s">
        <v>12</v>
      </c>
      <c r="G130" s="91">
        <v>16</v>
      </c>
      <c r="H130" s="97" t="s">
        <v>821</v>
      </c>
      <c r="I130" s="87" t="s">
        <v>185</v>
      </c>
      <c r="J130" s="88" t="s">
        <v>240</v>
      </c>
      <c r="K130" s="182" t="s">
        <v>30</v>
      </c>
      <c r="L130" s="82">
        <v>-6.3433950000000001</v>
      </c>
      <c r="M130" s="66">
        <v>-77.930058000000002</v>
      </c>
    </row>
    <row r="131" spans="1:13" s="315" customFormat="1" ht="140.25">
      <c r="A131" s="142">
        <v>31</v>
      </c>
      <c r="B131" s="175" t="s">
        <v>243</v>
      </c>
      <c r="C131" s="89">
        <v>45719</v>
      </c>
      <c r="D131" s="96" t="s">
        <v>239</v>
      </c>
      <c r="E131" s="130" t="s">
        <v>242</v>
      </c>
      <c r="F131" s="94" t="s">
        <v>12</v>
      </c>
      <c r="G131" s="91">
        <v>30</v>
      </c>
      <c r="H131" s="84" t="s">
        <v>822</v>
      </c>
      <c r="I131" s="137" t="s">
        <v>261</v>
      </c>
      <c r="J131" s="88" t="s">
        <v>240</v>
      </c>
      <c r="K131" s="182" t="s">
        <v>30</v>
      </c>
      <c r="L131" s="82">
        <v>-5.4831269999999996</v>
      </c>
      <c r="M131" s="66">
        <v>-78.822682999999998</v>
      </c>
    </row>
    <row r="132" spans="1:13" s="315" customFormat="1" ht="102">
      <c r="A132" s="142">
        <v>30</v>
      </c>
      <c r="B132" s="175" t="s">
        <v>244</v>
      </c>
      <c r="C132" s="89">
        <v>45718</v>
      </c>
      <c r="D132" s="90" t="s">
        <v>131</v>
      </c>
      <c r="E132" s="80" t="s">
        <v>413</v>
      </c>
      <c r="F132" s="94" t="s">
        <v>12</v>
      </c>
      <c r="G132" s="91">
        <v>184</v>
      </c>
      <c r="H132" s="97" t="s">
        <v>823</v>
      </c>
      <c r="I132" s="92" t="s">
        <v>27</v>
      </c>
      <c r="J132" s="88" t="s">
        <v>245</v>
      </c>
      <c r="K132" s="182" t="s">
        <v>30</v>
      </c>
      <c r="L132" s="82">
        <v>-4.1054079999999997</v>
      </c>
      <c r="M132" s="66">
        <v>-81.043093999999996</v>
      </c>
    </row>
    <row r="133" spans="1:13" s="315" customFormat="1" ht="138" customHeight="1">
      <c r="A133" s="142">
        <v>29</v>
      </c>
      <c r="B133" s="176" t="s">
        <v>236</v>
      </c>
      <c r="C133" s="89">
        <v>45718</v>
      </c>
      <c r="D133" s="79" t="s">
        <v>234</v>
      </c>
      <c r="E133" s="80" t="s">
        <v>233</v>
      </c>
      <c r="F133" s="94" t="s">
        <v>12</v>
      </c>
      <c r="G133" s="91"/>
      <c r="H133" s="81" t="s">
        <v>824</v>
      </c>
      <c r="I133" s="87" t="s">
        <v>235</v>
      </c>
      <c r="J133" s="88" t="s">
        <v>345</v>
      </c>
      <c r="K133" s="183"/>
      <c r="L133" s="82">
        <v>-5.8842872880251802</v>
      </c>
      <c r="M133" s="66">
        <v>-78.173367977142306</v>
      </c>
    </row>
    <row r="134" spans="1:13" s="315" customFormat="1" ht="89.25">
      <c r="A134" s="142">
        <v>28</v>
      </c>
      <c r="B134" s="176" t="s">
        <v>238</v>
      </c>
      <c r="C134" s="89">
        <v>45718</v>
      </c>
      <c r="D134" s="79" t="s">
        <v>234</v>
      </c>
      <c r="E134" s="80" t="s">
        <v>237</v>
      </c>
      <c r="F134" s="94" t="s">
        <v>12</v>
      </c>
      <c r="G134" s="91"/>
      <c r="H134" s="81" t="s">
        <v>825</v>
      </c>
      <c r="I134" s="87" t="s">
        <v>235</v>
      </c>
      <c r="J134" s="88" t="s">
        <v>345</v>
      </c>
      <c r="K134" s="183"/>
      <c r="L134" s="82">
        <v>-5.8835402261386696</v>
      </c>
      <c r="M134" s="66">
        <v>-78.174462318420396</v>
      </c>
    </row>
    <row r="135" spans="1:13" s="315" customFormat="1" ht="89.25">
      <c r="A135" s="142">
        <v>27</v>
      </c>
      <c r="B135" s="175" t="s">
        <v>231</v>
      </c>
      <c r="C135" s="89">
        <v>45716</v>
      </c>
      <c r="D135" s="79" t="s">
        <v>232</v>
      </c>
      <c r="E135" s="80" t="s">
        <v>250</v>
      </c>
      <c r="F135" s="94" t="s">
        <v>12</v>
      </c>
      <c r="G135" s="56">
        <v>250</v>
      </c>
      <c r="H135" s="81" t="s">
        <v>826</v>
      </c>
      <c r="I135" s="87" t="s">
        <v>274</v>
      </c>
      <c r="J135" s="88" t="s">
        <v>117</v>
      </c>
      <c r="K135" s="183" t="s">
        <v>30</v>
      </c>
      <c r="L135" s="82">
        <v>-7.2686000000000002</v>
      </c>
      <c r="M135" s="66">
        <v>-78.514700000000005</v>
      </c>
    </row>
    <row r="136" spans="1:13" s="315" customFormat="1" ht="89.25">
      <c r="A136" s="142">
        <v>26</v>
      </c>
      <c r="B136" s="175" t="s">
        <v>221</v>
      </c>
      <c r="C136" s="89">
        <v>45709</v>
      </c>
      <c r="D136" s="96" t="s">
        <v>224</v>
      </c>
      <c r="E136" s="130" t="s">
        <v>222</v>
      </c>
      <c r="F136" s="94" t="s">
        <v>12</v>
      </c>
      <c r="G136" s="91">
        <v>20</v>
      </c>
      <c r="H136" s="81" t="s">
        <v>827</v>
      </c>
      <c r="I136" s="87" t="s">
        <v>223</v>
      </c>
      <c r="J136" s="88" t="s">
        <v>227</v>
      </c>
      <c r="K136" s="183" t="s">
        <v>30</v>
      </c>
      <c r="L136" s="82">
        <v>-16.091723000000002</v>
      </c>
      <c r="M136" s="66">
        <v>-69.632259000000005</v>
      </c>
    </row>
    <row r="137" spans="1:13" s="315" customFormat="1" ht="89.25">
      <c r="A137" s="142">
        <v>25</v>
      </c>
      <c r="B137" s="175" t="s">
        <v>229</v>
      </c>
      <c r="C137" s="89">
        <v>45709</v>
      </c>
      <c r="D137" s="96" t="s">
        <v>228</v>
      </c>
      <c r="E137" s="130" t="s">
        <v>449</v>
      </c>
      <c r="F137" s="94" t="s">
        <v>12</v>
      </c>
      <c r="G137" s="127">
        <v>40</v>
      </c>
      <c r="H137" s="81" t="s">
        <v>828</v>
      </c>
      <c r="I137" s="92" t="s">
        <v>27</v>
      </c>
      <c r="J137" s="88" t="s">
        <v>163</v>
      </c>
      <c r="K137" s="182" t="s">
        <v>30</v>
      </c>
      <c r="L137" s="128">
        <v>-3.5451000000000001</v>
      </c>
      <c r="M137" s="129">
        <v>-80.394999999999996</v>
      </c>
    </row>
    <row r="138" spans="1:13" s="315" customFormat="1" ht="102">
      <c r="A138" s="142">
        <v>24</v>
      </c>
      <c r="B138" s="175" t="s">
        <v>212</v>
      </c>
      <c r="C138" s="89">
        <v>45707</v>
      </c>
      <c r="D138" s="79" t="s">
        <v>204</v>
      </c>
      <c r="E138" s="80" t="s">
        <v>213</v>
      </c>
      <c r="F138" s="94" t="s">
        <v>12</v>
      </c>
      <c r="G138" s="91">
        <v>300</v>
      </c>
      <c r="H138" s="84" t="s">
        <v>829</v>
      </c>
      <c r="I138" s="92" t="s">
        <v>124</v>
      </c>
      <c r="J138" s="88" t="s">
        <v>181</v>
      </c>
      <c r="K138" s="183" t="s">
        <v>30</v>
      </c>
      <c r="L138" s="82">
        <v>-14.68004</v>
      </c>
      <c r="M138" s="66">
        <v>-75.139840000000007</v>
      </c>
    </row>
    <row r="139" spans="1:13" s="315" customFormat="1" ht="118.5" customHeight="1">
      <c r="A139" s="142">
        <v>23</v>
      </c>
      <c r="B139" s="175" t="s">
        <v>208</v>
      </c>
      <c r="C139" s="89">
        <v>45701</v>
      </c>
      <c r="D139" s="96" t="s">
        <v>205</v>
      </c>
      <c r="E139" s="130" t="s">
        <v>210</v>
      </c>
      <c r="F139" s="94" t="s">
        <v>12</v>
      </c>
      <c r="G139" s="91">
        <v>50</v>
      </c>
      <c r="H139" s="84" t="s">
        <v>830</v>
      </c>
      <c r="I139" s="85" t="s">
        <v>206</v>
      </c>
      <c r="J139" s="86" t="s">
        <v>207</v>
      </c>
      <c r="K139" s="183" t="s">
        <v>30</v>
      </c>
      <c r="L139" s="135">
        <v>-11.6073</v>
      </c>
      <c r="M139" s="136">
        <v>-77.239900000000006</v>
      </c>
    </row>
    <row r="140" spans="1:13" s="315" customFormat="1" ht="114" customHeight="1">
      <c r="A140" s="142">
        <v>22</v>
      </c>
      <c r="B140" s="175" t="s">
        <v>200</v>
      </c>
      <c r="C140" s="89">
        <v>45688</v>
      </c>
      <c r="D140" s="90" t="s">
        <v>198</v>
      </c>
      <c r="E140" s="80" t="s">
        <v>199</v>
      </c>
      <c r="F140" s="94" t="s">
        <v>12</v>
      </c>
      <c r="G140" s="91">
        <v>15</v>
      </c>
      <c r="H140" s="81" t="s">
        <v>831</v>
      </c>
      <c r="I140" s="85" t="s">
        <v>185</v>
      </c>
      <c r="J140" s="88" t="s">
        <v>176</v>
      </c>
      <c r="K140" s="182" t="s">
        <v>30</v>
      </c>
      <c r="L140" s="125">
        <v>-6.8551000000000002</v>
      </c>
      <c r="M140" s="126">
        <v>-78.066299999999998</v>
      </c>
    </row>
    <row r="141" spans="1:13" s="315" customFormat="1" ht="102">
      <c r="A141" s="142">
        <v>21</v>
      </c>
      <c r="B141" s="175" t="s">
        <v>195</v>
      </c>
      <c r="C141" s="89">
        <v>45687</v>
      </c>
      <c r="D141" s="90" t="s">
        <v>119</v>
      </c>
      <c r="E141" s="80" t="s">
        <v>196</v>
      </c>
      <c r="F141" s="94" t="s">
        <v>12</v>
      </c>
      <c r="G141" s="91">
        <v>36</v>
      </c>
      <c r="H141" s="81" t="s">
        <v>832</v>
      </c>
      <c r="I141" s="87" t="s">
        <v>116</v>
      </c>
      <c r="J141" s="88" t="s">
        <v>117</v>
      </c>
      <c r="K141" s="182" t="s">
        <v>30</v>
      </c>
      <c r="L141" s="82">
        <v>-7.9260000000000002</v>
      </c>
      <c r="M141" s="66">
        <v>-78.575999999999993</v>
      </c>
    </row>
    <row r="142" spans="1:13" s="315" customFormat="1" ht="111.75" customHeight="1">
      <c r="A142" s="142">
        <v>20</v>
      </c>
      <c r="B142" s="175" t="s">
        <v>194</v>
      </c>
      <c r="C142" s="115">
        <v>45687</v>
      </c>
      <c r="D142" s="96" t="s">
        <v>193</v>
      </c>
      <c r="E142" s="130" t="s">
        <v>450</v>
      </c>
      <c r="F142" s="94" t="s">
        <v>12</v>
      </c>
      <c r="G142" s="127">
        <v>13</v>
      </c>
      <c r="H142" s="81" t="s">
        <v>833</v>
      </c>
      <c r="I142" s="85" t="s">
        <v>27</v>
      </c>
      <c r="J142" s="88" t="s">
        <v>163</v>
      </c>
      <c r="K142" s="182" t="s">
        <v>30</v>
      </c>
      <c r="L142" s="128">
        <v>-3.576508</v>
      </c>
      <c r="M142" s="129">
        <v>-80.465653000000003</v>
      </c>
    </row>
    <row r="143" spans="1:13" s="315" customFormat="1" ht="114.75">
      <c r="A143" s="142">
        <v>19</v>
      </c>
      <c r="B143" s="175" t="s">
        <v>186</v>
      </c>
      <c r="C143" s="115">
        <v>45677</v>
      </c>
      <c r="D143" s="90" t="s">
        <v>184</v>
      </c>
      <c r="E143" s="80" t="s">
        <v>189</v>
      </c>
      <c r="F143" s="94" t="s">
        <v>12</v>
      </c>
      <c r="G143" s="91">
        <v>2</v>
      </c>
      <c r="H143" s="81" t="s">
        <v>834</v>
      </c>
      <c r="I143" s="85" t="s">
        <v>185</v>
      </c>
      <c r="J143" s="88" t="s">
        <v>176</v>
      </c>
      <c r="K143" s="182" t="s">
        <v>30</v>
      </c>
      <c r="L143" s="117">
        <v>-6.7638400000000001</v>
      </c>
      <c r="M143" s="118">
        <v>-78.533422999999999</v>
      </c>
    </row>
    <row r="144" spans="1:13" s="315" customFormat="1" ht="102.75" customHeight="1">
      <c r="A144" s="142">
        <v>18</v>
      </c>
      <c r="B144" s="182" t="s">
        <v>166</v>
      </c>
      <c r="C144" s="89">
        <v>45595</v>
      </c>
      <c r="D144" s="96" t="s">
        <v>167</v>
      </c>
      <c r="E144" s="80" t="s">
        <v>451</v>
      </c>
      <c r="F144" s="94" t="s">
        <v>12</v>
      </c>
      <c r="G144" s="91">
        <v>130</v>
      </c>
      <c r="H144" s="81" t="s">
        <v>835</v>
      </c>
      <c r="I144" s="92" t="s">
        <v>27</v>
      </c>
      <c r="J144" s="88" t="s">
        <v>163</v>
      </c>
      <c r="K144" s="182" t="s">
        <v>30</v>
      </c>
      <c r="L144" s="82">
        <v>-4.8320970000000001</v>
      </c>
      <c r="M144" s="66">
        <v>-80.901155000000003</v>
      </c>
    </row>
    <row r="145" spans="1:13" s="315" customFormat="1" ht="136.5" customHeight="1">
      <c r="A145" s="142">
        <v>17</v>
      </c>
      <c r="B145" s="182" t="s">
        <v>165</v>
      </c>
      <c r="C145" s="89">
        <v>45595</v>
      </c>
      <c r="D145" s="96" t="s">
        <v>164</v>
      </c>
      <c r="E145" s="80" t="s">
        <v>452</v>
      </c>
      <c r="F145" s="94" t="s">
        <v>12</v>
      </c>
      <c r="G145" s="91">
        <v>11</v>
      </c>
      <c r="H145" s="81" t="s">
        <v>836</v>
      </c>
      <c r="I145" s="92" t="s">
        <v>27</v>
      </c>
      <c r="J145" s="88" t="s">
        <v>163</v>
      </c>
      <c r="K145" s="182" t="s">
        <v>30</v>
      </c>
      <c r="L145" s="82">
        <v>-3.5291060000000001</v>
      </c>
      <c r="M145" s="66">
        <v>-80.363461000000001</v>
      </c>
    </row>
    <row r="146" spans="1:13" s="315" customFormat="1" ht="89.25">
      <c r="A146" s="142">
        <v>16</v>
      </c>
      <c r="B146" s="182" t="s">
        <v>149</v>
      </c>
      <c r="C146" s="89">
        <v>45391</v>
      </c>
      <c r="D146" s="90" t="s">
        <v>31</v>
      </c>
      <c r="E146" s="80" t="s">
        <v>151</v>
      </c>
      <c r="F146" s="94" t="s">
        <v>12</v>
      </c>
      <c r="G146" s="91">
        <v>283</v>
      </c>
      <c r="H146" s="97" t="s">
        <v>837</v>
      </c>
      <c r="I146" s="87" t="s">
        <v>83</v>
      </c>
      <c r="J146" s="88" t="s">
        <v>532</v>
      </c>
      <c r="K146" s="182" t="s">
        <v>30</v>
      </c>
      <c r="L146" s="82">
        <v>-9.0373579999999993</v>
      </c>
      <c r="M146" s="66">
        <v>-75.505527999999998</v>
      </c>
    </row>
    <row r="147" spans="1:13" s="315" customFormat="1" ht="148.5" customHeight="1">
      <c r="A147" s="142">
        <v>15</v>
      </c>
      <c r="B147" s="182" t="s">
        <v>103</v>
      </c>
      <c r="C147" s="89">
        <v>45024</v>
      </c>
      <c r="D147" s="90" t="s">
        <v>104</v>
      </c>
      <c r="E147" s="80" t="s">
        <v>112</v>
      </c>
      <c r="F147" s="94" t="s">
        <v>12</v>
      </c>
      <c r="G147" s="91">
        <v>30</v>
      </c>
      <c r="H147" s="81" t="s">
        <v>838</v>
      </c>
      <c r="I147" s="87" t="s">
        <v>95</v>
      </c>
      <c r="J147" s="88" t="s">
        <v>345</v>
      </c>
      <c r="K147" s="317"/>
      <c r="L147" s="82">
        <v>-5.9253954853169102</v>
      </c>
      <c r="M147" s="66">
        <v>-79.551036357879596</v>
      </c>
    </row>
    <row r="148" spans="1:13" s="315" customFormat="1" ht="149.25" customHeight="1">
      <c r="A148" s="142">
        <v>14</v>
      </c>
      <c r="B148" s="182" t="s">
        <v>98</v>
      </c>
      <c r="C148" s="89">
        <v>45024</v>
      </c>
      <c r="D148" s="90" t="s">
        <v>141</v>
      </c>
      <c r="E148" s="80" t="s">
        <v>153</v>
      </c>
      <c r="F148" s="94" t="s">
        <v>12</v>
      </c>
      <c r="G148" s="91">
        <v>200</v>
      </c>
      <c r="H148" s="132" t="s">
        <v>839</v>
      </c>
      <c r="I148" s="87" t="s">
        <v>95</v>
      </c>
      <c r="J148" s="88" t="s">
        <v>345</v>
      </c>
      <c r="K148" s="317"/>
      <c r="L148" s="82">
        <v>-6.4113724456344103</v>
      </c>
      <c r="M148" s="66">
        <v>-76.619019806384998</v>
      </c>
    </row>
    <row r="149" spans="1:13" s="315" customFormat="1" ht="63.75">
      <c r="A149" s="142">
        <v>13</v>
      </c>
      <c r="B149" s="182" t="s">
        <v>108</v>
      </c>
      <c r="C149" s="89">
        <v>45021</v>
      </c>
      <c r="D149" s="90" t="s">
        <v>109</v>
      </c>
      <c r="E149" s="95" t="s">
        <v>110</v>
      </c>
      <c r="F149" s="94" t="s">
        <v>12</v>
      </c>
      <c r="G149" s="91">
        <v>20</v>
      </c>
      <c r="H149" s="81" t="s">
        <v>840</v>
      </c>
      <c r="I149" s="87" t="s">
        <v>498</v>
      </c>
      <c r="J149" s="88" t="s">
        <v>345</v>
      </c>
      <c r="K149" s="317"/>
      <c r="L149" s="82">
        <v>-5.6072516903480301</v>
      </c>
      <c r="M149" s="66">
        <v>-79.897191524505601</v>
      </c>
    </row>
    <row r="150" spans="1:13" s="315" customFormat="1" ht="76.5">
      <c r="A150" s="142">
        <v>12</v>
      </c>
      <c r="B150" s="182" t="s">
        <v>97</v>
      </c>
      <c r="C150" s="89">
        <v>45014</v>
      </c>
      <c r="D150" s="90" t="s">
        <v>122</v>
      </c>
      <c r="E150" s="95" t="s">
        <v>140</v>
      </c>
      <c r="F150" s="94" t="s">
        <v>12</v>
      </c>
      <c r="G150" s="91">
        <v>45</v>
      </c>
      <c r="H150" s="81" t="s">
        <v>841</v>
      </c>
      <c r="I150" s="87" t="s">
        <v>95</v>
      </c>
      <c r="J150" s="88" t="s">
        <v>345</v>
      </c>
      <c r="K150" s="317"/>
      <c r="L150" s="82">
        <v>-5.8556340786628898</v>
      </c>
      <c r="M150" s="66">
        <v>-77.985540926456395</v>
      </c>
    </row>
    <row r="151" spans="1:13" s="315" customFormat="1" ht="63.75">
      <c r="A151" s="142">
        <v>11</v>
      </c>
      <c r="B151" s="182" t="s">
        <v>105</v>
      </c>
      <c r="C151" s="89">
        <v>45010</v>
      </c>
      <c r="D151" s="90" t="s">
        <v>106</v>
      </c>
      <c r="E151" s="80" t="s">
        <v>143</v>
      </c>
      <c r="F151" s="94" t="s">
        <v>12</v>
      </c>
      <c r="G151" s="91" t="s">
        <v>102</v>
      </c>
      <c r="H151" s="81" t="s">
        <v>842</v>
      </c>
      <c r="I151" s="87" t="s">
        <v>95</v>
      </c>
      <c r="J151" s="88" t="s">
        <v>345</v>
      </c>
      <c r="K151" s="317"/>
      <c r="L151" s="82">
        <v>-5.88631502237057</v>
      </c>
      <c r="M151" s="66">
        <v>-78.180116415023804</v>
      </c>
    </row>
    <row r="152" spans="1:13" s="315" customFormat="1" ht="76.5">
      <c r="A152" s="142">
        <v>10</v>
      </c>
      <c r="B152" s="182" t="s">
        <v>107</v>
      </c>
      <c r="C152" s="89">
        <v>44999</v>
      </c>
      <c r="D152" s="90" t="s">
        <v>106</v>
      </c>
      <c r="E152" s="80" t="s">
        <v>142</v>
      </c>
      <c r="F152" s="94" t="s">
        <v>12</v>
      </c>
      <c r="G152" s="91">
        <v>15</v>
      </c>
      <c r="H152" s="81" t="s">
        <v>843</v>
      </c>
      <c r="I152" s="87" t="s">
        <v>95</v>
      </c>
      <c r="J152" s="88" t="s">
        <v>345</v>
      </c>
      <c r="K152" s="317"/>
      <c r="L152" s="82">
        <v>-5.8581101753540397</v>
      </c>
      <c r="M152" s="66">
        <v>-78.225035369396196</v>
      </c>
    </row>
    <row r="153" spans="1:13" s="315" customFormat="1" ht="89.25">
      <c r="A153" s="142">
        <v>9</v>
      </c>
      <c r="B153" s="182" t="s">
        <v>101</v>
      </c>
      <c r="C153" s="89">
        <v>44963</v>
      </c>
      <c r="D153" s="79" t="s">
        <v>32</v>
      </c>
      <c r="E153" s="80" t="s">
        <v>137</v>
      </c>
      <c r="F153" s="94" t="s">
        <v>12</v>
      </c>
      <c r="G153" s="91">
        <v>141</v>
      </c>
      <c r="H153" s="81" t="s">
        <v>844</v>
      </c>
      <c r="I153" s="87" t="s">
        <v>83</v>
      </c>
      <c r="J153" s="88" t="s">
        <v>532</v>
      </c>
      <c r="K153" s="182" t="s">
        <v>30</v>
      </c>
      <c r="L153" s="82">
        <v>-8.827</v>
      </c>
      <c r="M153" s="66">
        <v>-75.227999999999994</v>
      </c>
    </row>
    <row r="154" spans="1:13" s="315" customFormat="1" ht="120.75" customHeight="1">
      <c r="A154" s="142">
        <v>8</v>
      </c>
      <c r="B154" s="182" t="s">
        <v>100</v>
      </c>
      <c r="C154" s="89">
        <v>44963</v>
      </c>
      <c r="D154" s="79" t="s">
        <v>31</v>
      </c>
      <c r="E154" s="80" t="s">
        <v>138</v>
      </c>
      <c r="F154" s="94" t="s">
        <v>12</v>
      </c>
      <c r="G154" s="91">
        <v>81</v>
      </c>
      <c r="H154" s="81" t="s">
        <v>845</v>
      </c>
      <c r="I154" s="87" t="s">
        <v>83</v>
      </c>
      <c r="J154" s="88" t="s">
        <v>516</v>
      </c>
      <c r="K154" s="182" t="s">
        <v>30</v>
      </c>
      <c r="L154" s="82">
        <v>-9.1059999999999999</v>
      </c>
      <c r="M154" s="66">
        <v>-75.745000000000005</v>
      </c>
    </row>
    <row r="155" spans="1:13" s="315" customFormat="1" ht="102">
      <c r="A155" s="142">
        <v>7</v>
      </c>
      <c r="B155" s="182" t="s">
        <v>35</v>
      </c>
      <c r="C155" s="89">
        <v>44240</v>
      </c>
      <c r="D155" s="79" t="s">
        <v>34</v>
      </c>
      <c r="E155" s="80" t="s">
        <v>262</v>
      </c>
      <c r="F155" s="94" t="s">
        <v>12</v>
      </c>
      <c r="G155" s="91">
        <v>40</v>
      </c>
      <c r="H155" s="81" t="s">
        <v>809</v>
      </c>
      <c r="I155" s="87" t="s">
        <v>29</v>
      </c>
      <c r="J155" s="88" t="s">
        <v>154</v>
      </c>
      <c r="K155" s="182" t="s">
        <v>30</v>
      </c>
      <c r="L155" s="82">
        <v>-17.07</v>
      </c>
      <c r="M155" s="66">
        <v>-70.850999999999999</v>
      </c>
    </row>
    <row r="156" spans="1:13" s="315" customFormat="1" ht="140.25" customHeight="1">
      <c r="A156" s="142">
        <v>6</v>
      </c>
      <c r="B156" s="182" t="s">
        <v>33</v>
      </c>
      <c r="C156" s="89">
        <v>43889</v>
      </c>
      <c r="D156" s="79" t="s">
        <v>34</v>
      </c>
      <c r="E156" s="80" t="s">
        <v>263</v>
      </c>
      <c r="F156" s="94" t="s">
        <v>12</v>
      </c>
      <c r="G156" s="91">
        <v>63</v>
      </c>
      <c r="H156" s="81" t="s">
        <v>846</v>
      </c>
      <c r="I156" s="87" t="s">
        <v>29</v>
      </c>
      <c r="J156" s="88" t="s">
        <v>154</v>
      </c>
      <c r="K156" s="182" t="s">
        <v>30</v>
      </c>
      <c r="L156" s="82">
        <v>-17.068999999999999</v>
      </c>
      <c r="M156" s="66">
        <v>-70.849999999999994</v>
      </c>
    </row>
    <row r="157" spans="1:13" s="315" customFormat="1" ht="127.5">
      <c r="A157" s="142">
        <v>5</v>
      </c>
      <c r="B157" s="182" t="s">
        <v>118</v>
      </c>
      <c r="C157" s="89">
        <v>43539</v>
      </c>
      <c r="D157" s="79" t="s">
        <v>119</v>
      </c>
      <c r="E157" s="80" t="s">
        <v>120</v>
      </c>
      <c r="F157" s="94" t="s">
        <v>12</v>
      </c>
      <c r="G157" s="93" t="s">
        <v>102</v>
      </c>
      <c r="H157" s="81" t="s">
        <v>847</v>
      </c>
      <c r="I157" s="87" t="s">
        <v>116</v>
      </c>
      <c r="J157" s="88" t="s">
        <v>117</v>
      </c>
      <c r="K157" s="182" t="s">
        <v>30</v>
      </c>
      <c r="L157" s="82">
        <v>-7.9779999999999998</v>
      </c>
      <c r="M157" s="66">
        <v>-78.646000000000001</v>
      </c>
    </row>
    <row r="158" spans="1:13" s="315" customFormat="1" ht="114.75">
      <c r="A158" s="142">
        <v>4</v>
      </c>
      <c r="B158" s="182" t="s">
        <v>36</v>
      </c>
      <c r="C158" s="89">
        <v>43531</v>
      </c>
      <c r="D158" s="79" t="s">
        <v>37</v>
      </c>
      <c r="E158" s="80" t="s">
        <v>264</v>
      </c>
      <c r="F158" s="94" t="s">
        <v>12</v>
      </c>
      <c r="G158" s="93">
        <v>60</v>
      </c>
      <c r="H158" s="81" t="s">
        <v>848</v>
      </c>
      <c r="I158" s="81" t="s">
        <v>18</v>
      </c>
      <c r="J158" s="87" t="s">
        <v>96</v>
      </c>
      <c r="K158" s="317"/>
      <c r="L158" s="82">
        <v>-13.802</v>
      </c>
      <c r="M158" s="66">
        <v>-70.474999999999994</v>
      </c>
    </row>
    <row r="159" spans="1:13" s="315" customFormat="1" ht="164.25" customHeight="1">
      <c r="A159" s="142">
        <v>3</v>
      </c>
      <c r="B159" s="175" t="s">
        <v>564</v>
      </c>
      <c r="C159" s="89">
        <v>45792</v>
      </c>
      <c r="D159" s="96" t="s">
        <v>562</v>
      </c>
      <c r="E159" s="80" t="s">
        <v>563</v>
      </c>
      <c r="F159" s="316" t="s">
        <v>862</v>
      </c>
      <c r="G159" s="91">
        <v>30</v>
      </c>
      <c r="H159" s="81" t="s">
        <v>857</v>
      </c>
      <c r="I159" s="87" t="s">
        <v>582</v>
      </c>
      <c r="J159" s="88" t="s">
        <v>218</v>
      </c>
      <c r="K159" s="183" t="s">
        <v>30</v>
      </c>
      <c r="L159" s="82">
        <v>-6.3282129999999999</v>
      </c>
      <c r="M159" s="66">
        <v>-78.709185000000005</v>
      </c>
    </row>
    <row r="160" spans="1:13" s="315" customFormat="1" ht="159" customHeight="1">
      <c r="A160" s="142">
        <v>2</v>
      </c>
      <c r="B160" s="175" t="s">
        <v>470</v>
      </c>
      <c r="C160" s="89">
        <v>45777</v>
      </c>
      <c r="D160" s="83" t="s">
        <v>535</v>
      </c>
      <c r="E160" s="80" t="s">
        <v>469</v>
      </c>
      <c r="F160" s="316" t="s">
        <v>862</v>
      </c>
      <c r="G160" s="91">
        <v>600</v>
      </c>
      <c r="H160" s="81" t="s">
        <v>861</v>
      </c>
      <c r="I160" s="87" t="s">
        <v>489</v>
      </c>
      <c r="J160" s="88" t="s">
        <v>227</v>
      </c>
      <c r="K160" s="182" t="s">
        <v>30</v>
      </c>
      <c r="L160" s="82">
        <v>-14.427738</v>
      </c>
      <c r="M160" s="66">
        <v>-69.505979999999994</v>
      </c>
    </row>
    <row r="161" spans="1:13" s="315" customFormat="1" ht="76.5">
      <c r="A161" s="142">
        <v>1</v>
      </c>
      <c r="B161" s="175" t="s">
        <v>388</v>
      </c>
      <c r="C161" s="89">
        <v>45758</v>
      </c>
      <c r="D161" s="83" t="s">
        <v>387</v>
      </c>
      <c r="E161" s="80" t="s">
        <v>386</v>
      </c>
      <c r="F161" s="316" t="s">
        <v>862</v>
      </c>
      <c r="G161" s="91" t="s">
        <v>102</v>
      </c>
      <c r="H161" s="81" t="s">
        <v>887</v>
      </c>
      <c r="I161" s="87" t="s">
        <v>572</v>
      </c>
      <c r="J161" s="88" t="s">
        <v>327</v>
      </c>
      <c r="K161" s="183" t="s">
        <v>30</v>
      </c>
      <c r="L161" s="82">
        <v>-11.291700000000001</v>
      </c>
      <c r="M161" s="66">
        <v>-74.434454000000002</v>
      </c>
    </row>
    <row r="162" spans="1:13">
      <c r="A162" s="300" t="s">
        <v>139</v>
      </c>
      <c r="B162" s="301"/>
      <c r="C162" s="301"/>
      <c r="D162" s="301"/>
      <c r="E162" s="301"/>
      <c r="F162" s="46"/>
      <c r="L162"/>
      <c r="M162"/>
    </row>
  </sheetData>
  <mergeCells count="3">
    <mergeCell ref="D1:K1"/>
    <mergeCell ref="D2:K2"/>
    <mergeCell ref="A162:E162"/>
  </mergeCells>
  <phoneticPr fontId="134" type="noConversion"/>
  <hyperlinks>
    <hyperlink ref="K153" r:id="rId1" xr:uid="{00000000-0004-0000-0100-000000000000}"/>
    <hyperlink ref="K156" r:id="rId2" xr:uid="{00000000-0004-0000-0100-000001000000}"/>
    <hyperlink ref="K155" r:id="rId3" xr:uid="{00000000-0004-0000-0100-000002000000}"/>
    <hyperlink ref="K154" r:id="rId4" xr:uid="{00000000-0004-0000-0100-000003000000}"/>
    <hyperlink ref="K145" r:id="rId5" xr:uid="{00000000-0004-0000-0100-000004000000}"/>
    <hyperlink ref="K157" r:id="rId6" xr:uid="{00000000-0004-0000-0100-000005000000}"/>
    <hyperlink ref="B9" r:id="rId7" xr:uid="{00000000-0004-0000-0100-000006000000}"/>
    <hyperlink ref="K9" r:id="rId8" xr:uid="{00000000-0004-0000-0100-000007000000}"/>
    <hyperlink ref="K143" r:id="rId9" xr:uid="{00000000-0004-0000-0100-000008000000}"/>
    <hyperlink ref="K142" r:id="rId10" xr:uid="{00000000-0004-0000-0100-000009000000}"/>
    <hyperlink ref="K141" r:id="rId11" xr:uid="{00000000-0004-0000-0100-00000A000000}"/>
    <hyperlink ref="K140" r:id="rId12" xr:uid="{00000000-0004-0000-0100-00000B000000}"/>
    <hyperlink ref="A162" r:id="rId13" xr:uid="{00000000-0004-0000-0100-00000C000000}"/>
    <hyperlink ref="K146" r:id="rId14" xr:uid="{00000000-0004-0000-0100-00000D000000}"/>
    <hyperlink ref="K139" r:id="rId15" xr:uid="{00000000-0004-0000-0100-00000E000000}"/>
    <hyperlink ref="K138" r:id="rId16" xr:uid="{00000000-0004-0000-0100-00000F000000}"/>
    <hyperlink ref="K136" r:id="rId17" xr:uid="{00000000-0004-0000-0100-000010000000}"/>
    <hyperlink ref="K137" r:id="rId18" xr:uid="{00000000-0004-0000-0100-000011000000}"/>
    <hyperlink ref="B8" r:id="rId19" xr:uid="{00000000-0004-0000-0100-000012000000}"/>
    <hyperlink ref="K128" r:id="rId20" xr:uid="{00000000-0004-0000-0100-000013000000}"/>
    <hyperlink ref="K129" r:id="rId21" xr:uid="{00000000-0004-0000-0100-000014000000}"/>
    <hyperlink ref="K130" r:id="rId22" xr:uid="{00000000-0004-0000-0100-000015000000}"/>
    <hyperlink ref="K131" r:id="rId23" xr:uid="{00000000-0004-0000-0100-000016000000}"/>
    <hyperlink ref="K135" r:id="rId24" xr:uid="{00000000-0004-0000-0100-000017000000}"/>
    <hyperlink ref="B7" r:id="rId25" xr:uid="{00000000-0004-0000-0100-000018000000}"/>
    <hyperlink ref="K7" r:id="rId26" xr:uid="{00000000-0004-0000-0100-000019000000}"/>
    <hyperlink ref="K126" r:id="rId27" xr:uid="{00000000-0004-0000-0100-00001A000000}"/>
    <hyperlink ref="B125" r:id="rId28" xr:uid="{00000000-0004-0000-0100-00001B000000}"/>
    <hyperlink ref="K125" r:id="rId29" xr:uid="{00000000-0004-0000-0100-00001C000000}"/>
    <hyperlink ref="B123" r:id="rId30" xr:uid="{00000000-0004-0000-0100-00001D000000}"/>
    <hyperlink ref="K123" r:id="rId31" xr:uid="{00000000-0004-0000-0100-00001E000000}"/>
    <hyperlink ref="B124" r:id="rId32" xr:uid="{00000000-0004-0000-0100-00001F000000}"/>
    <hyperlink ref="K124" r:id="rId33" xr:uid="{00000000-0004-0000-0100-000020000000}"/>
    <hyperlink ref="B118" r:id="rId34" xr:uid="{00000000-0004-0000-0100-000021000000}"/>
    <hyperlink ref="B122" r:id="rId35" xr:uid="{00000000-0004-0000-0100-000022000000}"/>
    <hyperlink ref="B121" r:id="rId36" xr:uid="{00000000-0004-0000-0100-000023000000}"/>
    <hyperlink ref="B120" r:id="rId37" xr:uid="{00000000-0004-0000-0100-000024000000}"/>
    <hyperlink ref="K122" r:id="rId38" xr:uid="{00000000-0004-0000-0100-000025000000}"/>
    <hyperlink ref="K121" r:id="rId39" xr:uid="{00000000-0004-0000-0100-000026000000}"/>
    <hyperlink ref="K120" r:id="rId40" xr:uid="{00000000-0004-0000-0100-000027000000}"/>
    <hyperlink ref="K119" r:id="rId41" xr:uid="{00000000-0004-0000-0100-000028000000}"/>
    <hyperlink ref="B117" r:id="rId42" xr:uid="{00000000-0004-0000-0100-000029000000}"/>
    <hyperlink ref="K117" r:id="rId43" xr:uid="{00000000-0004-0000-0100-00002A000000}"/>
    <hyperlink ref="K118" r:id="rId44" xr:uid="{00000000-0004-0000-0100-00002B000000}"/>
    <hyperlink ref="K8" r:id="rId45" xr:uid="{00000000-0004-0000-0100-00002C000000}"/>
    <hyperlink ref="B116" r:id="rId46" xr:uid="{00000000-0004-0000-0100-00002D000000}"/>
    <hyperlink ref="B115" r:id="rId47" xr:uid="{00000000-0004-0000-0100-00002E000000}"/>
    <hyperlink ref="B114" r:id="rId48" xr:uid="{00000000-0004-0000-0100-00002F000000}"/>
    <hyperlink ref="B113" r:id="rId49" xr:uid="{00000000-0004-0000-0100-000030000000}"/>
    <hyperlink ref="K113" r:id="rId50" xr:uid="{00000000-0004-0000-0100-000031000000}"/>
    <hyperlink ref="K114" r:id="rId51" xr:uid="{00000000-0004-0000-0100-000032000000}"/>
    <hyperlink ref="K116" r:id="rId52" xr:uid="{00000000-0004-0000-0100-000033000000}"/>
    <hyperlink ref="K115" r:id="rId53" xr:uid="{00000000-0004-0000-0100-000034000000}"/>
    <hyperlink ref="B112" r:id="rId54" xr:uid="{00000000-0004-0000-0100-000035000000}"/>
    <hyperlink ref="K112" r:id="rId55" xr:uid="{00000000-0004-0000-0100-000036000000}"/>
    <hyperlink ref="B106" r:id="rId56" xr:uid="{00000000-0004-0000-0100-000037000000}"/>
    <hyperlink ref="K106" r:id="rId57" xr:uid="{00000000-0004-0000-0100-000038000000}"/>
    <hyperlink ref="B105" r:id="rId58" xr:uid="{00000000-0004-0000-0100-000039000000}"/>
    <hyperlink ref="K105" r:id="rId59" xr:uid="{00000000-0004-0000-0100-00003A000000}"/>
    <hyperlink ref="B110" r:id="rId60" display="VIALES-003560" xr:uid="{00000000-0004-0000-0100-00003B000000}"/>
    <hyperlink ref="K110" r:id="rId61" xr:uid="{00000000-0004-0000-0100-00003C000000}"/>
    <hyperlink ref="B104" r:id="rId62" xr:uid="{00000000-0004-0000-0100-00003D000000}"/>
    <hyperlink ref="B103" r:id="rId63" xr:uid="{00000000-0004-0000-0100-00003E000000}"/>
    <hyperlink ref="B102" r:id="rId64" xr:uid="{00000000-0004-0000-0100-00003F000000}"/>
    <hyperlink ref="K104" r:id="rId65" xr:uid="{00000000-0004-0000-0100-000040000000}"/>
    <hyperlink ref="K103" r:id="rId66" xr:uid="{00000000-0004-0000-0100-000041000000}"/>
    <hyperlink ref="K102" r:id="rId67" xr:uid="{00000000-0004-0000-0100-000042000000}"/>
    <hyperlink ref="B109" r:id="rId68" xr:uid="{00000000-0004-0000-0100-000043000000}"/>
    <hyperlink ref="K109" r:id="rId69" xr:uid="{00000000-0004-0000-0100-000044000000}"/>
    <hyperlink ref="B107" r:id="rId70" xr:uid="{00000000-0004-0000-0100-000045000000}"/>
    <hyperlink ref="K107" r:id="rId71" xr:uid="{00000000-0004-0000-0100-000046000000}"/>
    <hyperlink ref="B101" r:id="rId72" xr:uid="{00000000-0004-0000-0100-000047000000}"/>
    <hyperlink ref="K101" r:id="rId73" xr:uid="{00000000-0004-0000-0100-000048000000}"/>
    <hyperlink ref="B100" r:id="rId74" xr:uid="{00000000-0004-0000-0100-000049000000}"/>
    <hyperlink ref="K100" r:id="rId75" xr:uid="{00000000-0004-0000-0100-00004A000000}"/>
    <hyperlink ref="B98" r:id="rId76" xr:uid="{00000000-0004-0000-0100-00004B000000}"/>
    <hyperlink ref="K98" r:id="rId77" xr:uid="{00000000-0004-0000-0100-00004C000000}"/>
    <hyperlink ref="B111" r:id="rId78" xr:uid="{00000000-0004-0000-0100-00004D000000}"/>
    <hyperlink ref="K111" r:id="rId79" xr:uid="{00000000-0004-0000-0100-00004E000000}"/>
    <hyperlink ref="B99" r:id="rId80" xr:uid="{00000000-0004-0000-0100-00004F000000}"/>
    <hyperlink ref="B149" r:id="rId81" xr:uid="{00000000-0004-0000-0100-000050000000}"/>
    <hyperlink ref="B151" r:id="rId82" xr:uid="{00000000-0004-0000-0100-000051000000}"/>
    <hyperlink ref="B152" r:id="rId83" xr:uid="{00000000-0004-0000-0100-000052000000}"/>
    <hyperlink ref="B148" r:id="rId84" xr:uid="{00000000-0004-0000-0100-000053000000}"/>
    <hyperlink ref="B154" r:id="rId85" xr:uid="{00000000-0004-0000-0100-000054000000}"/>
    <hyperlink ref="B153" r:id="rId86" xr:uid="{00000000-0004-0000-0100-000055000000}"/>
    <hyperlink ref="B156" r:id="rId87" xr:uid="{00000000-0004-0000-0100-000056000000}"/>
    <hyperlink ref="B155" r:id="rId88" xr:uid="{00000000-0004-0000-0100-000057000000}"/>
    <hyperlink ref="B150" r:id="rId89" xr:uid="{00000000-0004-0000-0100-000058000000}"/>
    <hyperlink ref="B157" r:id="rId90" xr:uid="{00000000-0004-0000-0100-000059000000}"/>
    <hyperlink ref="B158" r:id="rId91" xr:uid="{00000000-0004-0000-0100-00005A000000}"/>
    <hyperlink ref="B147" r:id="rId92" xr:uid="{00000000-0004-0000-0100-00005B000000}"/>
    <hyperlink ref="B146" r:id="rId93" xr:uid="{00000000-0004-0000-0100-00005C000000}"/>
    <hyperlink ref="B145" r:id="rId94" xr:uid="{00000000-0004-0000-0100-00005D000000}"/>
    <hyperlink ref="B144" r:id="rId95" xr:uid="{00000000-0004-0000-0100-00005E000000}"/>
    <hyperlink ref="B143" r:id="rId96" xr:uid="{00000000-0004-0000-0100-00005F000000}"/>
    <hyperlink ref="B142" r:id="rId97" xr:uid="{00000000-0004-0000-0100-000060000000}"/>
    <hyperlink ref="B141" r:id="rId98" xr:uid="{00000000-0004-0000-0100-000061000000}"/>
    <hyperlink ref="B140" r:id="rId99" xr:uid="{00000000-0004-0000-0100-000062000000}"/>
    <hyperlink ref="B139" r:id="rId100" xr:uid="{00000000-0004-0000-0100-000063000000}"/>
    <hyperlink ref="B138" r:id="rId101" xr:uid="{00000000-0004-0000-0100-000064000000}"/>
    <hyperlink ref="B136" r:id="rId102" xr:uid="{00000000-0004-0000-0100-000065000000}"/>
    <hyperlink ref="B137" r:id="rId103" xr:uid="{00000000-0004-0000-0100-000066000000}"/>
    <hyperlink ref="B135" r:id="rId104" xr:uid="{00000000-0004-0000-0100-000067000000}"/>
    <hyperlink ref="B133" r:id="rId105" xr:uid="{00000000-0004-0000-0100-000068000000}"/>
    <hyperlink ref="B134" r:id="rId106" xr:uid="{00000000-0004-0000-0100-000069000000}"/>
    <hyperlink ref="B131" r:id="rId107" xr:uid="{00000000-0004-0000-0100-00006A000000}"/>
    <hyperlink ref="B132" r:id="rId108" xr:uid="{00000000-0004-0000-0100-00006B000000}"/>
    <hyperlink ref="B130" r:id="rId109" xr:uid="{00000000-0004-0000-0100-00006C000000}"/>
    <hyperlink ref="B129" r:id="rId110" xr:uid="{00000000-0004-0000-0100-00006D000000}"/>
    <hyperlink ref="B128" r:id="rId111" xr:uid="{00000000-0004-0000-0100-00006E000000}"/>
    <hyperlink ref="B126" r:id="rId112" xr:uid="{00000000-0004-0000-0100-00006F000000}"/>
    <hyperlink ref="B97" r:id="rId113" xr:uid="{00000000-0004-0000-0100-000070000000}"/>
    <hyperlink ref="B96" r:id="rId114" xr:uid="{00000000-0004-0000-0100-000071000000}"/>
    <hyperlink ref="B95" r:id="rId115" xr:uid="{00000000-0004-0000-0100-000072000000}"/>
    <hyperlink ref="B94" r:id="rId116" xr:uid="{00000000-0004-0000-0100-000073000000}"/>
    <hyperlink ref="K94" r:id="rId117" xr:uid="{00000000-0004-0000-0100-000074000000}"/>
    <hyperlink ref="K97" r:id="rId118" xr:uid="{00000000-0004-0000-0100-000075000000}"/>
    <hyperlink ref="K96" r:id="rId119" xr:uid="{00000000-0004-0000-0100-000076000000}"/>
    <hyperlink ref="K95" r:id="rId120" xr:uid="{00000000-0004-0000-0100-000077000000}"/>
    <hyperlink ref="K93" r:id="rId121" xr:uid="{00000000-0004-0000-0100-000078000000}"/>
    <hyperlink ref="B93" r:id="rId122" xr:uid="{00000000-0004-0000-0100-000079000000}"/>
    <hyperlink ref="B161" r:id="rId123" xr:uid="{00000000-0004-0000-0100-00007A000000}"/>
    <hyperlink ref="B127" r:id="rId124" xr:uid="{00000000-0004-0000-0100-00007B000000}"/>
    <hyperlink ref="B92" r:id="rId125" xr:uid="{00000000-0004-0000-0100-00007C000000}"/>
    <hyperlink ref="K92" r:id="rId126" xr:uid="{00000000-0004-0000-0100-00007D000000}"/>
    <hyperlink ref="B91" r:id="rId127" xr:uid="{00000000-0004-0000-0100-00007E000000}"/>
    <hyperlink ref="K91" r:id="rId128" xr:uid="{00000000-0004-0000-0100-00007F000000}"/>
    <hyperlink ref="B89" r:id="rId129" xr:uid="{00000000-0004-0000-0100-000080000000}"/>
    <hyperlink ref="B88" r:id="rId130" xr:uid="{00000000-0004-0000-0100-000081000000}"/>
    <hyperlink ref="K88" r:id="rId131" xr:uid="{00000000-0004-0000-0100-000082000000}"/>
    <hyperlink ref="B108" r:id="rId132" xr:uid="{00000000-0004-0000-0100-000083000000}"/>
    <hyperlink ref="K108" r:id="rId133" xr:uid="{00000000-0004-0000-0100-000084000000}"/>
    <hyperlink ref="K89" r:id="rId134" xr:uid="{00000000-0004-0000-0100-000085000000}"/>
    <hyperlink ref="K161" r:id="rId135" xr:uid="{00000000-0004-0000-0100-000086000000}"/>
    <hyperlink ref="K132" r:id="rId136" xr:uid="{00000000-0004-0000-0100-000087000000}"/>
    <hyperlink ref="K127" r:id="rId137" xr:uid="{00000000-0004-0000-0100-000088000000}"/>
    <hyperlink ref="B86" r:id="rId138" xr:uid="{00000000-0004-0000-0100-000089000000}"/>
    <hyperlink ref="K86" r:id="rId139" xr:uid="{00000000-0004-0000-0100-00008A000000}"/>
    <hyperlink ref="B119" r:id="rId140" xr:uid="{00000000-0004-0000-0100-00008B000000}"/>
    <hyperlink ref="B85" r:id="rId141" xr:uid="{00000000-0004-0000-0100-00008C000000}"/>
    <hyperlink ref="B87" r:id="rId142" xr:uid="{00000000-0004-0000-0100-00008D000000}"/>
    <hyperlink ref="K87" r:id="rId143" xr:uid="{00000000-0004-0000-0100-00008E000000}"/>
    <hyperlink ref="K85" r:id="rId144" xr:uid="{00000000-0004-0000-0100-00008F000000}"/>
    <hyperlink ref="B83" r:id="rId145" xr:uid="{00000000-0004-0000-0100-000090000000}"/>
    <hyperlink ref="B84" r:id="rId146" xr:uid="{00000000-0004-0000-0100-000091000000}"/>
    <hyperlink ref="B78" r:id="rId147" xr:uid="{00000000-0004-0000-0100-000092000000}"/>
    <hyperlink ref="B82" r:id="rId148" xr:uid="{00000000-0004-0000-0100-000093000000}"/>
    <hyperlink ref="B81" r:id="rId149" xr:uid="{00000000-0004-0000-0100-000094000000}"/>
    <hyperlink ref="B80" r:id="rId150" xr:uid="{00000000-0004-0000-0100-000095000000}"/>
    <hyperlink ref="K78" r:id="rId151" xr:uid="{00000000-0004-0000-0100-000096000000}"/>
    <hyperlink ref="K80" r:id="rId152" xr:uid="{00000000-0004-0000-0100-000097000000}"/>
    <hyperlink ref="K81" r:id="rId153" xr:uid="{00000000-0004-0000-0100-000098000000}"/>
    <hyperlink ref="K82" r:id="rId154" xr:uid="{00000000-0004-0000-0100-000099000000}"/>
    <hyperlink ref="K84" r:id="rId155" xr:uid="{00000000-0004-0000-0100-00009A000000}"/>
    <hyperlink ref="K83" r:id="rId156" xr:uid="{00000000-0004-0000-0100-00009B000000}"/>
    <hyperlink ref="B77" r:id="rId157" xr:uid="{00000000-0004-0000-0100-00009C000000}"/>
    <hyperlink ref="K77" r:id="rId158" xr:uid="{00000000-0004-0000-0100-00009D000000}"/>
    <hyperlink ref="B76" r:id="rId159" xr:uid="{00000000-0004-0000-0100-00009E000000}"/>
    <hyperlink ref="B75" r:id="rId160" xr:uid="{00000000-0004-0000-0100-00009F000000}"/>
    <hyperlink ref="K75" r:id="rId161" xr:uid="{00000000-0004-0000-0100-0000A0000000}"/>
    <hyperlink ref="K76" r:id="rId162" xr:uid="{00000000-0004-0000-0100-0000A1000000}"/>
    <hyperlink ref="B74" r:id="rId163" xr:uid="{00000000-0004-0000-0100-0000A2000000}"/>
    <hyperlink ref="K74" r:id="rId164" xr:uid="{00000000-0004-0000-0100-0000A3000000}"/>
    <hyperlink ref="B160" r:id="rId165" xr:uid="{00000000-0004-0000-0100-0000A4000000}"/>
    <hyperlink ref="B73" r:id="rId166" xr:uid="{00000000-0004-0000-0100-0000A5000000}"/>
    <hyperlink ref="K160" r:id="rId167" xr:uid="{00000000-0004-0000-0100-0000A6000000}"/>
    <hyperlink ref="K73" r:id="rId168" xr:uid="{00000000-0004-0000-0100-0000A7000000}"/>
    <hyperlink ref="B79" r:id="rId169" xr:uid="{00000000-0004-0000-0100-0000A8000000}"/>
    <hyperlink ref="B69" r:id="rId170" xr:uid="{00000000-0004-0000-0100-0000A9000000}"/>
    <hyperlink ref="K69" r:id="rId171" xr:uid="{00000000-0004-0000-0100-0000AA000000}"/>
    <hyperlink ref="B72" r:id="rId172" xr:uid="{00000000-0004-0000-0100-0000AB000000}"/>
    <hyperlink ref="K72" r:id="rId173" xr:uid="{00000000-0004-0000-0100-0000AC000000}"/>
    <hyperlink ref="B68" r:id="rId174" xr:uid="{00000000-0004-0000-0100-0000AD000000}"/>
    <hyperlink ref="K68" r:id="rId175" xr:uid="{00000000-0004-0000-0100-0000AE000000}"/>
    <hyperlink ref="K79" r:id="rId176" xr:uid="{00000000-0004-0000-0100-0000AF000000}"/>
    <hyperlink ref="B67" r:id="rId177" xr:uid="{00000000-0004-0000-0100-0000B0000000}"/>
    <hyperlink ref="B66" r:id="rId178" xr:uid="{00000000-0004-0000-0100-0000B1000000}"/>
    <hyperlink ref="B65" r:id="rId179" xr:uid="{00000000-0004-0000-0100-0000B2000000}"/>
    <hyperlink ref="B64" r:id="rId180" xr:uid="{00000000-0004-0000-0100-0000B3000000}"/>
    <hyperlink ref="K64" r:id="rId181" xr:uid="{00000000-0004-0000-0100-0000B4000000}"/>
    <hyperlink ref="K65" r:id="rId182" xr:uid="{00000000-0004-0000-0100-0000B5000000}"/>
    <hyperlink ref="B63" r:id="rId183" xr:uid="{00000000-0004-0000-0100-0000B6000000}"/>
    <hyperlink ref="K66" r:id="rId184" xr:uid="{00000000-0004-0000-0100-0000B7000000}"/>
    <hyperlink ref="K67" r:id="rId185" xr:uid="{00000000-0004-0000-0100-0000B8000000}"/>
    <hyperlink ref="B61" r:id="rId186" xr:uid="{00000000-0004-0000-0100-0000B9000000}"/>
    <hyperlink ref="K63" r:id="rId187" xr:uid="{00000000-0004-0000-0100-0000BA000000}"/>
    <hyperlink ref="B62" r:id="rId188" xr:uid="{00000000-0004-0000-0100-0000BB000000}"/>
    <hyperlink ref="K62" r:id="rId189" xr:uid="{00000000-0004-0000-0100-0000BC000000}"/>
    <hyperlink ref="B59" r:id="rId190" xr:uid="{00000000-0004-0000-0100-0000BD000000}"/>
    <hyperlink ref="K59" r:id="rId191" xr:uid="{00000000-0004-0000-0100-0000BE000000}"/>
    <hyperlink ref="K58" r:id="rId192" xr:uid="{00000000-0004-0000-0100-0000BF000000}"/>
    <hyperlink ref="B58" r:id="rId193" xr:uid="{00000000-0004-0000-0100-0000C0000000}"/>
    <hyperlink ref="B60" r:id="rId194" xr:uid="{00000000-0004-0000-0100-0000C1000000}"/>
    <hyperlink ref="K60" r:id="rId195" xr:uid="{00000000-0004-0000-0100-0000C2000000}"/>
    <hyperlink ref="K144" r:id="rId196" xr:uid="{00000000-0004-0000-0100-0000C3000000}"/>
    <hyperlink ref="B55" r:id="rId197" xr:uid="{00000000-0004-0000-0100-0000C4000000}"/>
    <hyperlink ref="K55" r:id="rId198" xr:uid="{00000000-0004-0000-0100-0000C5000000}"/>
    <hyperlink ref="B54" r:id="rId199" xr:uid="{00000000-0004-0000-0100-0000C6000000}"/>
    <hyperlink ref="K54" r:id="rId200" xr:uid="{00000000-0004-0000-0100-0000C7000000}"/>
    <hyperlink ref="B52" r:id="rId201" display="VIALES-004004" xr:uid="{00000000-0004-0000-0100-0000C8000000}"/>
    <hyperlink ref="B53" r:id="rId202" xr:uid="{00000000-0004-0000-0100-0000C9000000}"/>
    <hyperlink ref="B6" r:id="rId203" xr:uid="{00000000-0004-0000-0100-0000CA000000}"/>
    <hyperlink ref="K52" r:id="rId204" xr:uid="{00000000-0004-0000-0100-0000CB000000}"/>
    <hyperlink ref="B57" r:id="rId205" xr:uid="{00000000-0004-0000-0100-0000CC000000}"/>
    <hyperlink ref="K57" r:id="rId206" xr:uid="{00000000-0004-0000-0100-0000CD000000}"/>
    <hyperlink ref="K56" r:id="rId207" xr:uid="{00000000-0004-0000-0100-0000CE000000}"/>
    <hyperlink ref="B56" r:id="rId208" xr:uid="{00000000-0004-0000-0100-0000CF000000}"/>
    <hyperlink ref="K6" r:id="rId209" xr:uid="{00000000-0004-0000-0100-0000D0000000}"/>
    <hyperlink ref="K53" r:id="rId210" xr:uid="{00000000-0004-0000-0100-0000D1000000}"/>
    <hyperlink ref="K51" r:id="rId211" xr:uid="{00000000-0004-0000-0100-0000D2000000}"/>
    <hyperlink ref="B51" r:id="rId212" xr:uid="{00000000-0004-0000-0100-0000D3000000}"/>
    <hyperlink ref="B159" r:id="rId213" xr:uid="{00000000-0004-0000-0100-0000D4000000}"/>
    <hyperlink ref="B50" r:id="rId214" xr:uid="{00000000-0004-0000-0100-0000D5000000}"/>
    <hyperlink ref="B5" r:id="rId215" xr:uid="{00000000-0004-0000-0100-0000D6000000}"/>
    <hyperlink ref="K5" r:id="rId216" xr:uid="{00000000-0004-0000-0100-0000D7000000}"/>
    <hyperlink ref="K50" r:id="rId217" xr:uid="{00000000-0004-0000-0100-0000D8000000}"/>
    <hyperlink ref="K159" r:id="rId218" xr:uid="{00000000-0004-0000-0100-0000D9000000}"/>
    <hyperlink ref="B47" r:id="rId219" xr:uid="{00000000-0004-0000-0100-0000DA000000}"/>
    <hyperlink ref="B48" r:id="rId220" xr:uid="{00000000-0004-0000-0100-0000DB000000}"/>
    <hyperlink ref="B49" r:id="rId221" xr:uid="{00000000-0004-0000-0100-0000DC000000}"/>
    <hyperlink ref="K48" r:id="rId222" xr:uid="{00000000-0004-0000-0100-0000DD000000}"/>
    <hyperlink ref="K49" r:id="rId223" xr:uid="{00000000-0004-0000-0100-0000DE000000}"/>
    <hyperlink ref="K47" r:id="rId224" xr:uid="{00000000-0004-0000-0100-0000DF000000}"/>
    <hyperlink ref="B45" r:id="rId225" xr:uid="{00000000-0004-0000-0100-0000E0000000}"/>
    <hyperlink ref="B44" r:id="rId226" xr:uid="{00000000-0004-0000-0100-0000E1000000}"/>
    <hyperlink ref="K45" r:id="rId227" xr:uid="{00000000-0004-0000-0100-0000E2000000}"/>
    <hyperlink ref="K44" r:id="rId228" xr:uid="{00000000-0004-0000-0100-0000E3000000}"/>
    <hyperlink ref="B43" r:id="rId229" xr:uid="{00000000-0004-0000-0100-0000E4000000}"/>
    <hyperlink ref="B41" r:id="rId230" xr:uid="{00000000-0004-0000-0100-0000E7000000}"/>
    <hyperlink ref="B42" r:id="rId231" xr:uid="{00000000-0004-0000-0100-0000E8000000}"/>
    <hyperlink ref="K41" r:id="rId232" xr:uid="{00000000-0004-0000-0100-0000E9000000}"/>
    <hyperlink ref="K43" r:id="rId233" xr:uid="{00000000-0004-0000-0100-0000EA000000}"/>
    <hyperlink ref="K42" r:id="rId234" xr:uid="{00000000-0004-0000-0100-0000EB000000}"/>
    <hyperlink ref="B40" r:id="rId235" xr:uid="{00000000-0004-0000-0100-0000EC000000}"/>
    <hyperlink ref="K40" r:id="rId236" xr:uid="{00000000-0004-0000-0100-0000ED000000}"/>
    <hyperlink ref="B39" r:id="rId237" xr:uid="{00000000-0004-0000-0100-0000EE000000}"/>
    <hyperlink ref="K39" r:id="rId238" xr:uid="{00000000-0004-0000-0100-0000EF000000}"/>
    <hyperlink ref="B36" r:id="rId239" xr:uid="{00000000-0004-0000-0100-0000F0000000}"/>
    <hyperlink ref="B38" r:id="rId240" xr:uid="{00000000-0004-0000-0100-0000F1000000}"/>
    <hyperlink ref="K38" r:id="rId241" xr:uid="{00000000-0004-0000-0100-0000F2000000}"/>
    <hyperlink ref="K36" r:id="rId242" xr:uid="{00000000-0004-0000-0100-0000F3000000}"/>
    <hyperlink ref="B35" r:id="rId243" xr:uid="{00000000-0004-0000-0100-0000F5000000}"/>
    <hyperlink ref="B46" r:id="rId244" xr:uid="{00000000-0004-0000-0100-0000F6000000}"/>
    <hyperlink ref="K46" r:id="rId245" xr:uid="{00000000-0004-0000-0100-0000F7000000}"/>
    <hyperlink ref="B71" r:id="rId246" xr:uid="{00000000-0004-0000-0100-0000F8000000}"/>
    <hyperlink ref="K71" r:id="rId247" xr:uid="{00000000-0004-0000-0100-0000F9000000}"/>
    <hyperlink ref="B34" r:id="rId248" xr:uid="{00000000-0004-0000-0100-0000FB000000}"/>
    <hyperlink ref="B90" r:id="rId249" xr:uid="{00000000-0004-0000-0100-0000FE000000}"/>
    <hyperlink ref="K90" r:id="rId250" xr:uid="{00000000-0004-0000-0100-0000FF000000}"/>
    <hyperlink ref="B33" r:id="rId251" xr:uid="{00000000-0004-0000-0100-000000010000}"/>
    <hyperlink ref="B32" r:id="rId252" xr:uid="{00000000-0004-0000-0100-000001010000}"/>
    <hyperlink ref="K32" r:id="rId253" xr:uid="{00000000-0004-0000-0100-000002010000}"/>
    <hyperlink ref="K33" r:id="rId254" xr:uid="{00000000-0004-0000-0100-000003010000}"/>
    <hyperlink ref="K35" r:id="rId255" xr:uid="{00000000-0004-0000-0100-000004010000}"/>
    <hyperlink ref="B31" r:id="rId256" xr:uid="{00000000-0004-0000-0100-000005010000}"/>
    <hyperlink ref="K31" r:id="rId257" xr:uid="{00000000-0004-0000-0100-000006010000}"/>
    <hyperlink ref="B28" r:id="rId258" xr:uid="{00000000-0004-0000-0100-000007010000}"/>
    <hyperlink ref="B29" r:id="rId259" xr:uid="{00000000-0004-0000-0100-000008010000}"/>
    <hyperlink ref="K28" r:id="rId260" xr:uid="{00000000-0004-0000-0100-000009010000}"/>
    <hyperlink ref="K29" r:id="rId261" xr:uid="{00000000-0004-0000-0100-00000A010000}"/>
    <hyperlink ref="B30" r:id="rId262" xr:uid="{00000000-0004-0000-0100-00000B010000}"/>
    <hyperlink ref="K30" r:id="rId263" xr:uid="{00000000-0004-0000-0100-00000C010000}"/>
    <hyperlink ref="K34" r:id="rId264" xr:uid="{00000000-0004-0000-0100-00000D010000}"/>
    <hyperlink ref="B27" r:id="rId265" xr:uid="{00000000-0004-0000-0100-00000E010000}"/>
    <hyperlink ref="B37" r:id="rId266" xr:uid="{00000000-0004-0000-0100-00000F010000}"/>
    <hyperlink ref="K37" r:id="rId267" xr:uid="{00000000-0004-0000-0100-000010010000}"/>
    <hyperlink ref="B70" r:id="rId268" xr:uid="{00000000-0004-0000-0100-000011010000}"/>
    <hyperlink ref="K70" r:id="rId269" xr:uid="{00000000-0004-0000-0100-000012010000}"/>
    <hyperlink ref="K27" r:id="rId270" xr:uid="{00000000-0004-0000-0100-000013010000}"/>
    <hyperlink ref="B26" r:id="rId271" xr:uid="{00000000-0004-0000-0100-000014010000}"/>
    <hyperlink ref="B24" r:id="rId272" xr:uid="{00000000-0004-0000-0100-000015010000}"/>
    <hyperlink ref="K24" r:id="rId273" xr:uid="{00000000-0004-0000-0100-000016010000}"/>
    <hyperlink ref="B23" r:id="rId274" xr:uid="{00000000-0004-0000-0100-000017010000}"/>
    <hyperlink ref="K26" r:id="rId275" xr:uid="{00000000-0004-0000-0100-000019010000}"/>
    <hyperlink ref="K23" r:id="rId276" xr:uid="{00000000-0004-0000-0100-00001A010000}"/>
    <hyperlink ref="B21" r:id="rId277" xr:uid="{00000000-0004-0000-0100-00001B010000}"/>
    <hyperlink ref="B19" r:id="rId278" xr:uid="{00000000-0004-0000-0100-00001C010000}"/>
    <hyperlink ref="K19" r:id="rId279" xr:uid="{00000000-0004-0000-0100-00001E010000}"/>
    <hyperlink ref="K21" r:id="rId280" xr:uid="{00000000-0004-0000-0100-00001F010000}"/>
    <hyperlink ref="B18" r:id="rId281" xr:uid="{00000000-0004-0000-0100-000021010000}"/>
    <hyperlink ref="B17" r:id="rId282" xr:uid="{00000000-0004-0000-0100-000022010000}"/>
    <hyperlink ref="B22" r:id="rId283" xr:uid="{0653E533-1BFE-4E46-A535-DFEA7981D512}"/>
    <hyperlink ref="B20" r:id="rId284" xr:uid="{246F9D1A-A2BC-42BB-BD9A-FD56AB7130EA}"/>
    <hyperlink ref="K17" r:id="rId285" xr:uid="{5F35A014-BADA-467C-ACEA-C5B755D4432E}"/>
    <hyperlink ref="K18" r:id="rId286" xr:uid="{E45616E7-3BBA-44D6-B6DA-0EB3FAABBFD7}"/>
    <hyperlink ref="K20" r:id="rId287" xr:uid="{5944A68A-8347-4E41-ABEB-581FDEBF4D33}"/>
    <hyperlink ref="K22" r:id="rId288" xr:uid="{CAFEDEBC-553E-4388-B25E-016669465942}"/>
    <hyperlink ref="B16" r:id="rId289" xr:uid="{7D9BE4B2-E825-4DB1-B60E-C781FF24CEA9}"/>
    <hyperlink ref="B25" r:id="rId290" xr:uid="{D10D07A9-376C-410A-8AC7-90202D8D4804}"/>
    <hyperlink ref="K16" r:id="rId291" xr:uid="{CBCD47E8-CB5A-4A55-87C4-65601A42778D}"/>
    <hyperlink ref="B15" r:id="rId292" xr:uid="{2315655D-8DB7-46A3-B1EA-FACBCED84718}"/>
    <hyperlink ref="B14" r:id="rId293" xr:uid="{3BA02221-EF7F-41A2-A328-048AB881726B}"/>
    <hyperlink ref="B13" r:id="rId294" xr:uid="{A27D507C-6389-438E-B5B2-956895496810}"/>
    <hyperlink ref="B12" r:id="rId295" xr:uid="{6A9B9F90-1066-47DE-A70E-1D081B057E2C}"/>
    <hyperlink ref="B11" r:id="rId296" xr:uid="{3ECFA80D-44BA-4073-83D4-2E62C759B496}"/>
    <hyperlink ref="B10" r:id="rId297" xr:uid="{7CB51AC7-8527-4B49-8AFB-9315F9AE893A}"/>
  </hyperlinks>
  <pageMargins left="0.7" right="0.7" top="0.75" bottom="0.75" header="0.3" footer="0.3"/>
  <pageSetup paperSize="9" scale="43" fitToHeight="0" orientation="landscape" horizontalDpi="300" verticalDpi="300" r:id="rId298"/>
  <drawing r:id="rId299"/>
  <tableParts count="1">
    <tablePart r:id="rId300"/>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6"/>
  <dimension ref="A1:FJ326"/>
  <sheetViews>
    <sheetView topLeftCell="A4" zoomScale="98" zoomScaleNormal="98" workbookViewId="0">
      <selection activeCell="D8" sqref="D8"/>
    </sheetView>
  </sheetViews>
  <sheetFormatPr baseColWidth="10" defaultColWidth="9.625" defaultRowHeight="15"/>
  <cols>
    <col min="1" max="1" width="4.625" style="37" customWidth="1"/>
    <col min="2" max="2" width="16.125" style="44" customWidth="1"/>
    <col min="3" max="3" width="14.5" style="44" customWidth="1"/>
    <col min="4" max="4" width="56.875" style="44" customWidth="1"/>
    <col min="5" max="5" width="14.75" style="45" customWidth="1"/>
    <col min="6" max="6" width="31.875" style="44" customWidth="1"/>
    <col min="7" max="7" width="7.25" style="44" customWidth="1"/>
    <col min="8" max="16384" width="9.625" style="44"/>
  </cols>
  <sheetData>
    <row r="1" spans="1:166" s="38" customFormat="1">
      <c r="A1" s="37"/>
      <c r="E1" s="39"/>
      <c r="EZ1" s="44"/>
      <c r="FA1" s="44"/>
      <c r="FB1" s="44"/>
      <c r="FC1" s="44"/>
      <c r="FD1" s="44"/>
      <c r="FE1" s="44"/>
      <c r="FF1" s="44"/>
      <c r="FG1" s="44"/>
      <c r="FH1" s="44"/>
      <c r="FI1" s="44"/>
      <c r="FJ1" s="44"/>
    </row>
    <row r="2" spans="1:166" s="38" customFormat="1" ht="34.5" customHeight="1">
      <c r="A2" s="302" t="s">
        <v>19</v>
      </c>
      <c r="B2" s="303"/>
      <c r="C2" s="303"/>
      <c r="D2" s="303"/>
      <c r="E2" s="303"/>
      <c r="F2" s="303"/>
      <c r="EZ2" s="44"/>
      <c r="FA2" s="44"/>
      <c r="FB2" s="44"/>
      <c r="FC2" s="44"/>
      <c r="FD2" s="44"/>
      <c r="FE2" s="44"/>
      <c r="FF2" s="44"/>
      <c r="FG2" s="44"/>
      <c r="FH2" s="44"/>
      <c r="FI2" s="44"/>
      <c r="FJ2" s="44"/>
    </row>
    <row r="3" spans="1:166" s="38" customFormat="1" ht="21">
      <c r="A3" s="304" t="s">
        <v>13</v>
      </c>
      <c r="B3" s="305"/>
      <c r="C3" s="305"/>
      <c r="D3" s="305"/>
      <c r="E3" s="305"/>
      <c r="F3" s="305"/>
      <c r="EZ3" s="44"/>
      <c r="FA3" s="44"/>
      <c r="FB3" s="44"/>
      <c r="FC3" s="44"/>
      <c r="FD3" s="44"/>
      <c r="FE3" s="44"/>
      <c r="FF3" s="44"/>
      <c r="FG3" s="44"/>
      <c r="FH3" s="44"/>
      <c r="FI3" s="44"/>
      <c r="FJ3" s="44"/>
    </row>
    <row r="4" spans="1:166" s="38" customFormat="1">
      <c r="A4" s="40"/>
      <c r="B4" s="41" t="s">
        <v>14</v>
      </c>
      <c r="C4" s="47" t="s">
        <v>708</v>
      </c>
      <c r="D4" s="42"/>
      <c r="E4" s="43"/>
      <c r="F4" s="42"/>
      <c r="EZ4" s="44"/>
      <c r="FA4" s="44"/>
      <c r="FB4" s="44"/>
      <c r="FC4" s="44"/>
      <c r="FD4" s="44"/>
      <c r="FE4" s="44"/>
      <c r="FF4" s="44"/>
      <c r="FG4" s="44"/>
      <c r="FH4" s="44"/>
      <c r="FI4" s="44"/>
      <c r="FJ4" s="44"/>
    </row>
    <row r="5" spans="1:166" s="38" customFormat="1" ht="38.25">
      <c r="A5" s="29" t="s">
        <v>2</v>
      </c>
      <c r="B5" s="26" t="s">
        <v>4</v>
      </c>
      <c r="C5" s="26" t="s">
        <v>5</v>
      </c>
      <c r="D5" s="26" t="s">
        <v>6</v>
      </c>
      <c r="E5" s="26" t="s">
        <v>7</v>
      </c>
      <c r="F5" s="27" t="s">
        <v>8</v>
      </c>
      <c r="EZ5" s="44"/>
      <c r="FA5" s="44"/>
      <c r="FB5" s="44"/>
      <c r="FC5" s="44"/>
      <c r="FD5" s="44"/>
      <c r="FE5" s="44"/>
      <c r="FF5" s="44"/>
      <c r="FG5" s="44"/>
      <c r="FH5" s="44"/>
      <c r="FI5" s="44"/>
      <c r="FJ5" s="44"/>
    </row>
    <row r="6" spans="1:166" ht="210.75" customHeight="1">
      <c r="A6" s="263">
        <v>4</v>
      </c>
      <c r="B6" s="264" t="s">
        <v>882</v>
      </c>
      <c r="C6" s="265" t="s">
        <v>155</v>
      </c>
      <c r="D6" s="266" t="s">
        <v>883</v>
      </c>
      <c r="E6" s="267" t="s">
        <v>180</v>
      </c>
      <c r="F6" s="268" t="s">
        <v>174</v>
      </c>
      <c r="G6" s="38"/>
      <c r="H6" s="38"/>
      <c r="I6" s="38"/>
      <c r="J6" s="38"/>
      <c r="K6" s="38"/>
      <c r="L6" s="38"/>
      <c r="M6" s="38"/>
      <c r="N6" s="38"/>
      <c r="O6" s="38"/>
      <c r="P6" s="38"/>
      <c r="Q6" s="38"/>
      <c r="R6" s="38"/>
      <c r="S6" s="38"/>
      <c r="T6" s="38"/>
      <c r="U6" s="38"/>
      <c r="V6" s="38"/>
      <c r="W6" s="38"/>
      <c r="X6" s="38"/>
      <c r="Y6" s="38"/>
      <c r="Z6" s="38"/>
      <c r="AA6" s="38"/>
      <c r="AB6" s="38"/>
      <c r="AC6" s="38"/>
      <c r="AD6" s="38"/>
      <c r="AE6" s="38"/>
      <c r="AF6" s="38"/>
      <c r="AG6" s="38"/>
      <c r="AH6" s="38"/>
      <c r="AI6" s="38"/>
      <c r="AJ6" s="38"/>
      <c r="AK6" s="38"/>
      <c r="AL6" s="38"/>
      <c r="AM6" s="38"/>
      <c r="AN6" s="38"/>
      <c r="AO6" s="38"/>
      <c r="AP6" s="38"/>
      <c r="AQ6" s="38"/>
      <c r="AR6" s="38"/>
      <c r="AS6" s="38"/>
      <c r="AT6" s="38"/>
      <c r="AU6" s="38"/>
      <c r="AV6" s="38"/>
      <c r="AW6" s="38"/>
      <c r="AX6" s="38"/>
      <c r="AY6" s="38"/>
      <c r="AZ6" s="38"/>
      <c r="BA6" s="38"/>
      <c r="BB6" s="38"/>
      <c r="BC6" s="38"/>
      <c r="BD6" s="38"/>
      <c r="BE6" s="38"/>
      <c r="BF6" s="38"/>
      <c r="BG6" s="38"/>
      <c r="BH6" s="38"/>
      <c r="BI6" s="38"/>
      <c r="BJ6" s="38"/>
      <c r="BK6" s="38"/>
      <c r="BL6" s="38"/>
      <c r="BM6" s="38"/>
      <c r="BN6" s="38"/>
      <c r="BO6" s="38"/>
      <c r="BP6" s="38"/>
      <c r="BQ6" s="38"/>
      <c r="BR6" s="38"/>
      <c r="BS6" s="38"/>
      <c r="BT6" s="38"/>
      <c r="BU6" s="38"/>
      <c r="BV6" s="38"/>
      <c r="BW6" s="38"/>
      <c r="BX6" s="38"/>
      <c r="BY6" s="38"/>
      <c r="BZ6" s="38"/>
      <c r="CA6" s="38"/>
      <c r="CB6" s="38"/>
      <c r="CC6" s="38"/>
      <c r="CD6" s="38"/>
      <c r="CE6" s="38"/>
      <c r="CF6" s="38"/>
      <c r="CG6" s="38"/>
      <c r="CH6" s="38"/>
      <c r="CI6" s="38"/>
      <c r="CJ6" s="38"/>
      <c r="CK6" s="38"/>
      <c r="CL6" s="38"/>
      <c r="CM6" s="38"/>
      <c r="CN6" s="38"/>
      <c r="CO6" s="38"/>
      <c r="CP6" s="38"/>
      <c r="CQ6" s="38"/>
      <c r="CR6" s="38"/>
      <c r="CS6" s="38"/>
      <c r="CT6" s="38"/>
      <c r="CU6" s="38"/>
      <c r="CV6" s="38"/>
      <c r="CW6" s="38"/>
      <c r="CX6" s="38"/>
      <c r="CY6" s="38"/>
      <c r="CZ6" s="38"/>
      <c r="DA6" s="38"/>
      <c r="DB6" s="38"/>
      <c r="DC6" s="38"/>
      <c r="DD6" s="38"/>
      <c r="DE6" s="38"/>
      <c r="DF6" s="38"/>
      <c r="DG6" s="38"/>
      <c r="DH6" s="38"/>
      <c r="DI6" s="38"/>
      <c r="DJ6" s="38"/>
      <c r="DK6" s="38"/>
      <c r="DL6" s="38"/>
      <c r="DM6" s="38"/>
      <c r="DN6" s="38"/>
      <c r="DO6" s="38"/>
      <c r="DP6" s="38"/>
      <c r="DQ6" s="38"/>
      <c r="DR6" s="38"/>
      <c r="DS6" s="38"/>
      <c r="DT6" s="38"/>
      <c r="DU6" s="38"/>
      <c r="DV6" s="38"/>
      <c r="DW6" s="38"/>
      <c r="DX6" s="38"/>
      <c r="DY6" s="38"/>
      <c r="DZ6" s="38"/>
      <c r="EA6" s="38"/>
      <c r="EB6" s="38"/>
      <c r="EC6" s="38"/>
      <c r="ED6" s="38"/>
      <c r="EE6" s="38"/>
      <c r="EF6" s="38"/>
      <c r="EG6" s="38"/>
      <c r="EH6" s="38"/>
      <c r="EI6" s="38"/>
      <c r="EJ6" s="38"/>
      <c r="EK6" s="38"/>
      <c r="EL6" s="38"/>
      <c r="EM6" s="38"/>
      <c r="EN6" s="38"/>
      <c r="EO6" s="38"/>
      <c r="EP6" s="38"/>
      <c r="EQ6" s="38"/>
      <c r="ER6" s="38"/>
      <c r="ES6" s="38"/>
      <c r="ET6" s="38"/>
      <c r="EU6" s="38"/>
      <c r="EV6" s="38"/>
      <c r="EW6" s="38"/>
      <c r="EX6" s="38"/>
      <c r="EY6" s="38"/>
    </row>
    <row r="7" spans="1:166" ht="153.75" customHeight="1">
      <c r="A7" s="269">
        <v>3</v>
      </c>
      <c r="B7" s="264" t="s">
        <v>880</v>
      </c>
      <c r="C7" s="270" t="s">
        <v>156</v>
      </c>
      <c r="D7" s="266" t="s">
        <v>881</v>
      </c>
      <c r="E7" s="267" t="s">
        <v>180</v>
      </c>
      <c r="F7" s="271" t="s">
        <v>170</v>
      </c>
      <c r="G7" s="38"/>
      <c r="H7" s="38"/>
      <c r="I7" s="38"/>
      <c r="J7" s="38"/>
      <c r="K7" s="38"/>
      <c r="L7" s="38"/>
      <c r="M7" s="38"/>
      <c r="N7" s="38"/>
      <c r="O7" s="38"/>
      <c r="P7" s="38"/>
      <c r="Q7" s="38"/>
      <c r="R7" s="38"/>
      <c r="S7" s="38"/>
      <c r="T7" s="38"/>
      <c r="U7" s="38"/>
      <c r="V7" s="38"/>
      <c r="W7" s="38"/>
      <c r="X7" s="38"/>
      <c r="Y7" s="38"/>
      <c r="Z7" s="38"/>
      <c r="AA7" s="38"/>
      <c r="AB7" s="38"/>
      <c r="AC7" s="38"/>
      <c r="AD7" s="38"/>
      <c r="AE7" s="38"/>
      <c r="AF7" s="38"/>
      <c r="AG7" s="38"/>
      <c r="AH7" s="38"/>
      <c r="AI7" s="38"/>
      <c r="AJ7" s="38"/>
      <c r="AK7" s="38"/>
      <c r="AL7" s="38"/>
      <c r="AM7" s="38"/>
      <c r="AN7" s="38"/>
      <c r="AO7" s="38"/>
      <c r="AP7" s="38"/>
      <c r="AQ7" s="38"/>
      <c r="AR7" s="38"/>
      <c r="AS7" s="38"/>
      <c r="AT7" s="38"/>
      <c r="AU7" s="38"/>
      <c r="AV7" s="38"/>
      <c r="AW7" s="38"/>
      <c r="AX7" s="38"/>
      <c r="AY7" s="38"/>
      <c r="AZ7" s="38"/>
      <c r="BA7" s="38"/>
      <c r="BB7" s="38"/>
      <c r="BC7" s="38"/>
      <c r="BD7" s="38"/>
      <c r="BE7" s="38"/>
      <c r="BF7" s="38"/>
      <c r="BG7" s="38"/>
      <c r="BH7" s="38"/>
      <c r="BI7" s="38"/>
      <c r="BJ7" s="38"/>
      <c r="BK7" s="38"/>
      <c r="BL7" s="38"/>
      <c r="BM7" s="38"/>
      <c r="BN7" s="38"/>
      <c r="BO7" s="38"/>
      <c r="BP7" s="38"/>
      <c r="BQ7" s="38"/>
      <c r="BR7" s="38"/>
      <c r="BS7" s="38"/>
      <c r="BT7" s="38"/>
      <c r="BU7" s="38"/>
      <c r="BV7" s="38"/>
      <c r="BW7" s="38"/>
      <c r="BX7" s="38"/>
      <c r="BY7" s="38"/>
      <c r="BZ7" s="38"/>
      <c r="CA7" s="38"/>
      <c r="CB7" s="38"/>
      <c r="CC7" s="38"/>
      <c r="CD7" s="38"/>
      <c r="CE7" s="38"/>
      <c r="CF7" s="38"/>
      <c r="CG7" s="38"/>
      <c r="CH7" s="38"/>
      <c r="CI7" s="38"/>
      <c r="CJ7" s="38"/>
      <c r="CK7" s="38"/>
      <c r="CL7" s="38"/>
      <c r="CM7" s="38"/>
      <c r="CN7" s="38"/>
      <c r="CO7" s="38"/>
      <c r="CP7" s="38"/>
      <c r="CQ7" s="38"/>
      <c r="CR7" s="38"/>
      <c r="CS7" s="38"/>
      <c r="CT7" s="38"/>
      <c r="CU7" s="38"/>
      <c r="CV7" s="38"/>
      <c r="CW7" s="38"/>
      <c r="CX7" s="38"/>
      <c r="CY7" s="38"/>
      <c r="CZ7" s="38"/>
      <c r="DA7" s="38"/>
      <c r="DB7" s="38"/>
      <c r="DC7" s="38"/>
      <c r="DD7" s="38"/>
      <c r="DE7" s="38"/>
      <c r="DF7" s="38"/>
      <c r="DG7" s="38"/>
      <c r="DH7" s="38"/>
      <c r="DI7" s="38"/>
      <c r="DJ7" s="38"/>
      <c r="DK7" s="38"/>
      <c r="DL7" s="38"/>
      <c r="DM7" s="38"/>
      <c r="DN7" s="38"/>
      <c r="DO7" s="38"/>
      <c r="DP7" s="38"/>
      <c r="DQ7" s="38"/>
      <c r="DR7" s="38"/>
      <c r="DS7" s="38"/>
      <c r="DT7" s="38"/>
      <c r="DU7" s="38"/>
      <c r="DV7" s="38"/>
      <c r="DW7" s="38"/>
      <c r="DX7" s="38"/>
      <c r="DY7" s="38"/>
      <c r="DZ7" s="38"/>
      <c r="EA7" s="38"/>
      <c r="EB7" s="38"/>
      <c r="EC7" s="38"/>
      <c r="ED7" s="38"/>
      <c r="EE7" s="38"/>
      <c r="EF7" s="38"/>
      <c r="EG7" s="38"/>
      <c r="EH7" s="38"/>
      <c r="EI7" s="38"/>
      <c r="EJ7" s="38"/>
      <c r="EK7" s="38"/>
      <c r="EL7" s="38"/>
      <c r="EM7" s="38"/>
      <c r="EN7" s="38"/>
      <c r="EO7" s="38"/>
      <c r="EP7" s="38"/>
      <c r="EQ7" s="38"/>
      <c r="ER7" s="38"/>
      <c r="ES7" s="38"/>
      <c r="ET7" s="38"/>
      <c r="EU7" s="38"/>
      <c r="EV7" s="38"/>
      <c r="EW7" s="38"/>
      <c r="EX7" s="38"/>
      <c r="EY7" s="38"/>
    </row>
    <row r="8" spans="1:166" ht="187.5" customHeight="1">
      <c r="A8" s="269">
        <v>2</v>
      </c>
      <c r="B8" s="264" t="s">
        <v>877</v>
      </c>
      <c r="C8" s="270" t="s">
        <v>379</v>
      </c>
      <c r="D8" s="266" t="s">
        <v>879</v>
      </c>
      <c r="E8" s="267" t="s">
        <v>180</v>
      </c>
      <c r="F8" s="272" t="s">
        <v>416</v>
      </c>
      <c r="G8" s="38"/>
      <c r="H8" s="38"/>
      <c r="I8" s="38"/>
      <c r="J8" s="38"/>
      <c r="K8" s="38"/>
      <c r="L8" s="38"/>
      <c r="M8" s="38"/>
      <c r="N8" s="38"/>
      <c r="O8" s="38"/>
      <c r="P8" s="38"/>
      <c r="Q8" s="38"/>
      <c r="R8" s="38"/>
      <c r="S8" s="38"/>
      <c r="T8" s="38"/>
      <c r="U8" s="38"/>
      <c r="V8" s="38"/>
      <c r="W8" s="38"/>
      <c r="X8" s="38"/>
      <c r="Y8" s="38"/>
      <c r="Z8" s="38"/>
      <c r="AA8" s="38"/>
      <c r="AB8" s="38"/>
      <c r="AC8" s="38"/>
      <c r="AD8" s="38"/>
      <c r="AE8" s="38"/>
      <c r="AF8" s="38"/>
      <c r="AG8" s="38"/>
      <c r="AH8" s="38"/>
      <c r="AI8" s="38"/>
      <c r="AJ8" s="38"/>
      <c r="AK8" s="38"/>
      <c r="AL8" s="38"/>
      <c r="AM8" s="38"/>
      <c r="AN8" s="38"/>
      <c r="AO8" s="38"/>
      <c r="AP8" s="38"/>
      <c r="AQ8" s="38"/>
      <c r="AR8" s="38"/>
      <c r="AS8" s="38"/>
      <c r="AT8" s="38"/>
      <c r="AU8" s="38"/>
      <c r="AV8" s="38"/>
      <c r="AW8" s="38"/>
      <c r="AX8" s="38"/>
      <c r="AY8" s="38"/>
      <c r="AZ8" s="38"/>
      <c r="BA8" s="38"/>
      <c r="BB8" s="38"/>
      <c r="BC8" s="38"/>
      <c r="BD8" s="38"/>
      <c r="BE8" s="38"/>
      <c r="BF8" s="38"/>
      <c r="BG8" s="38"/>
      <c r="BH8" s="38"/>
      <c r="BI8" s="38"/>
      <c r="BJ8" s="38"/>
      <c r="BK8" s="38"/>
      <c r="BL8" s="38"/>
      <c r="BM8" s="38"/>
      <c r="BN8" s="38"/>
      <c r="BO8" s="38"/>
      <c r="BP8" s="38"/>
      <c r="BQ8" s="38"/>
      <c r="BR8" s="38"/>
      <c r="BS8" s="38"/>
      <c r="BT8" s="38"/>
      <c r="BU8" s="38"/>
      <c r="BV8" s="38"/>
      <c r="BW8" s="38"/>
      <c r="BX8" s="38"/>
      <c r="BY8" s="38"/>
      <c r="BZ8" s="38"/>
      <c r="CA8" s="38"/>
      <c r="CB8" s="38"/>
      <c r="CC8" s="38"/>
      <c r="CD8" s="38"/>
      <c r="CE8" s="38"/>
      <c r="CF8" s="38"/>
      <c r="CG8" s="38"/>
      <c r="CH8" s="38"/>
      <c r="CI8" s="38"/>
      <c r="CJ8" s="38"/>
      <c r="CK8" s="38"/>
      <c r="CL8" s="38"/>
      <c r="CM8" s="38"/>
      <c r="CN8" s="38"/>
      <c r="CO8" s="38"/>
      <c r="CP8" s="38"/>
      <c r="CQ8" s="38"/>
      <c r="CR8" s="38"/>
      <c r="CS8" s="38"/>
      <c r="CT8" s="38"/>
      <c r="CU8" s="38"/>
      <c r="CV8" s="38"/>
      <c r="CW8" s="38"/>
      <c r="CX8" s="38"/>
      <c r="CY8" s="38"/>
      <c r="CZ8" s="38"/>
      <c r="DA8" s="38"/>
      <c r="DB8" s="38"/>
      <c r="DC8" s="38"/>
      <c r="DD8" s="38"/>
      <c r="DE8" s="38"/>
      <c r="DF8" s="38"/>
      <c r="DG8" s="38"/>
      <c r="DH8" s="38"/>
      <c r="DI8" s="38"/>
      <c r="DJ8" s="38"/>
      <c r="DK8" s="38"/>
      <c r="DL8" s="38"/>
      <c r="DM8" s="38"/>
      <c r="DN8" s="38"/>
      <c r="DO8" s="38"/>
      <c r="DP8" s="38"/>
      <c r="DQ8" s="38"/>
      <c r="DR8" s="38"/>
      <c r="DS8" s="38"/>
      <c r="DT8" s="38"/>
      <c r="DU8" s="38"/>
      <c r="DV8" s="38"/>
      <c r="DW8" s="38"/>
      <c r="DX8" s="38"/>
      <c r="DY8" s="38"/>
      <c r="DZ8" s="38"/>
      <c r="EA8" s="38"/>
      <c r="EB8" s="38"/>
      <c r="EC8" s="38"/>
      <c r="ED8" s="38"/>
      <c r="EE8" s="38"/>
      <c r="EF8" s="38"/>
      <c r="EG8" s="38"/>
      <c r="EH8" s="38"/>
      <c r="EI8" s="38"/>
      <c r="EJ8" s="38"/>
      <c r="EK8" s="38"/>
      <c r="EL8" s="38"/>
      <c r="EM8" s="38"/>
      <c r="EN8" s="38"/>
      <c r="EO8" s="38"/>
      <c r="EP8" s="38"/>
      <c r="EQ8" s="38"/>
      <c r="ER8" s="38"/>
      <c r="ES8" s="38"/>
      <c r="ET8" s="38"/>
      <c r="EU8" s="38"/>
      <c r="EV8" s="38"/>
      <c r="EW8" s="38"/>
      <c r="EX8" s="38"/>
      <c r="EY8" s="38"/>
    </row>
    <row r="9" spans="1:166" ht="168" customHeight="1">
      <c r="A9" s="263">
        <v>1</v>
      </c>
      <c r="B9" s="264" t="s">
        <v>568</v>
      </c>
      <c r="C9" s="273" t="s">
        <v>157</v>
      </c>
      <c r="D9" s="266" t="s">
        <v>878</v>
      </c>
      <c r="E9" s="274" t="s">
        <v>567</v>
      </c>
      <c r="F9" s="271" t="s">
        <v>584</v>
      </c>
      <c r="G9" s="38"/>
      <c r="H9" s="38"/>
      <c r="I9" s="38"/>
      <c r="J9" s="38"/>
      <c r="K9" s="38"/>
      <c r="L9" s="38"/>
      <c r="M9" s="38"/>
      <c r="N9" s="38"/>
      <c r="O9" s="38"/>
      <c r="P9" s="38"/>
      <c r="Q9" s="38"/>
      <c r="R9" s="38"/>
      <c r="S9" s="38"/>
      <c r="T9" s="38"/>
      <c r="U9" s="38"/>
      <c r="V9" s="38"/>
      <c r="W9" s="38"/>
      <c r="X9" s="38"/>
      <c r="Y9" s="38"/>
      <c r="Z9" s="38"/>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row>
    <row r="10" spans="1:166" s="38" customFormat="1">
      <c r="A10" s="37"/>
      <c r="E10" s="39"/>
      <c r="EZ10" s="44"/>
      <c r="FA10" s="44"/>
      <c r="FB10" s="44"/>
      <c r="FC10" s="44"/>
      <c r="FD10" s="44"/>
      <c r="FE10" s="44"/>
      <c r="FF10" s="44"/>
      <c r="FG10" s="44"/>
      <c r="FH10" s="44"/>
      <c r="FI10" s="44"/>
      <c r="FJ10" s="44"/>
    </row>
    <row r="11" spans="1:166" s="38" customFormat="1">
      <c r="A11" s="37"/>
      <c r="E11" s="39"/>
      <c r="EZ11" s="44"/>
      <c r="FA11" s="44"/>
      <c r="FB11" s="44"/>
      <c r="FC11" s="44"/>
      <c r="FD11" s="44"/>
      <c r="FE11" s="44"/>
      <c r="FF11" s="44"/>
      <c r="FG11" s="44"/>
      <c r="FH11" s="44"/>
      <c r="FI11" s="44"/>
      <c r="FJ11" s="44"/>
    </row>
    <row r="12" spans="1:166" s="38" customFormat="1">
      <c r="A12" s="37"/>
      <c r="E12" s="39"/>
      <c r="EZ12" s="44"/>
      <c r="FA12" s="44"/>
      <c r="FB12" s="44"/>
      <c r="FC12" s="44"/>
      <c r="FD12" s="44"/>
      <c r="FE12" s="44"/>
      <c r="FF12" s="44"/>
      <c r="FG12" s="44"/>
      <c r="FH12" s="44"/>
      <c r="FI12" s="44"/>
      <c r="FJ12" s="44"/>
    </row>
    <row r="13" spans="1:166" s="38" customFormat="1">
      <c r="A13" s="37"/>
      <c r="E13" s="39"/>
      <c r="EZ13" s="44"/>
      <c r="FA13" s="44"/>
      <c r="FB13" s="44"/>
      <c r="FC13" s="44"/>
      <c r="FD13" s="44"/>
      <c r="FE13" s="44"/>
      <c r="FF13" s="44"/>
      <c r="FG13" s="44"/>
      <c r="FH13" s="44"/>
      <c r="FI13" s="44"/>
      <c r="FJ13" s="44"/>
    </row>
    <row r="14" spans="1:166" s="38" customFormat="1">
      <c r="A14" s="37"/>
      <c r="E14" s="39"/>
      <c r="EZ14" s="44"/>
      <c r="FA14" s="44"/>
      <c r="FB14" s="44"/>
      <c r="FC14" s="44"/>
      <c r="FD14" s="44"/>
      <c r="FE14" s="44"/>
      <c r="FF14" s="44"/>
      <c r="FG14" s="44"/>
      <c r="FH14" s="44"/>
      <c r="FI14" s="44"/>
      <c r="FJ14" s="44"/>
    </row>
    <row r="15" spans="1:166" s="38" customFormat="1">
      <c r="A15" s="37"/>
      <c r="E15" s="39"/>
      <c r="EZ15" s="44"/>
      <c r="FA15" s="44"/>
      <c r="FB15" s="44"/>
      <c r="FC15" s="44"/>
      <c r="FD15" s="44"/>
      <c r="FE15" s="44"/>
      <c r="FF15" s="44"/>
      <c r="FG15" s="44"/>
      <c r="FH15" s="44"/>
      <c r="FI15" s="44"/>
      <c r="FJ15" s="44"/>
    </row>
    <row r="16" spans="1:166" s="38" customFormat="1">
      <c r="A16" s="37"/>
      <c r="E16" s="39"/>
      <c r="EZ16" s="44"/>
      <c r="FA16" s="44"/>
      <c r="FB16" s="44"/>
      <c r="FC16" s="44"/>
      <c r="FD16" s="44"/>
      <c r="FE16" s="44"/>
      <c r="FF16" s="44"/>
      <c r="FG16" s="44"/>
      <c r="FH16" s="44"/>
      <c r="FI16" s="44"/>
      <c r="FJ16" s="44"/>
    </row>
    <row r="17" spans="1:166" s="38" customFormat="1">
      <c r="A17" s="37"/>
      <c r="E17" s="39"/>
      <c r="EZ17" s="44"/>
      <c r="FA17" s="44"/>
      <c r="FB17" s="44"/>
      <c r="FC17" s="44"/>
      <c r="FD17" s="44"/>
      <c r="FE17" s="44"/>
      <c r="FF17" s="44"/>
      <c r="FG17" s="44"/>
      <c r="FH17" s="44"/>
      <c r="FI17" s="44"/>
      <c r="FJ17" s="44"/>
    </row>
    <row r="18" spans="1:166" s="38" customFormat="1">
      <c r="A18" s="37"/>
      <c r="E18" s="39"/>
      <c r="EZ18" s="44"/>
      <c r="FA18" s="44"/>
      <c r="FB18" s="44"/>
      <c r="FC18" s="44"/>
      <c r="FD18" s="44"/>
      <c r="FE18" s="44"/>
      <c r="FF18" s="44"/>
      <c r="FG18" s="44"/>
      <c r="FH18" s="44"/>
      <c r="FI18" s="44"/>
      <c r="FJ18" s="44"/>
    </row>
    <row r="19" spans="1:166" s="38" customFormat="1">
      <c r="A19" s="37"/>
      <c r="E19" s="39"/>
      <c r="EZ19" s="44"/>
      <c r="FA19" s="44"/>
      <c r="FB19" s="44"/>
      <c r="FC19" s="44"/>
      <c r="FD19" s="44"/>
      <c r="FE19" s="44"/>
      <c r="FF19" s="44"/>
      <c r="FG19" s="44"/>
      <c r="FH19" s="44"/>
      <c r="FI19" s="44"/>
      <c r="FJ19" s="44"/>
    </row>
    <row r="20" spans="1:166" s="38" customFormat="1">
      <c r="A20" s="37"/>
      <c r="E20" s="39"/>
      <c r="EZ20" s="44"/>
      <c r="FA20" s="44"/>
      <c r="FB20" s="44"/>
      <c r="FC20" s="44"/>
      <c r="FD20" s="44"/>
      <c r="FE20" s="44"/>
      <c r="FF20" s="44"/>
      <c r="FG20" s="44"/>
      <c r="FH20" s="44"/>
      <c r="FI20" s="44"/>
      <c r="FJ20" s="44"/>
    </row>
    <row r="21" spans="1:166" s="38" customFormat="1">
      <c r="A21" s="37"/>
      <c r="E21" s="39"/>
      <c r="EZ21" s="44"/>
      <c r="FA21" s="44"/>
      <c r="FB21" s="44"/>
      <c r="FC21" s="44"/>
      <c r="FD21" s="44"/>
      <c r="FE21" s="44"/>
      <c r="FF21" s="44"/>
      <c r="FG21" s="44"/>
      <c r="FH21" s="44"/>
      <c r="FI21" s="44"/>
      <c r="FJ21" s="44"/>
    </row>
    <row r="22" spans="1:166" s="38" customFormat="1">
      <c r="A22" s="37"/>
      <c r="E22" s="39"/>
      <c r="EZ22" s="44"/>
      <c r="FA22" s="44"/>
      <c r="FB22" s="44"/>
      <c r="FC22" s="44"/>
      <c r="FD22" s="44"/>
      <c r="FE22" s="44"/>
      <c r="FF22" s="44"/>
      <c r="FG22" s="44"/>
      <c r="FH22" s="44"/>
      <c r="FI22" s="44"/>
      <c r="FJ22" s="44"/>
    </row>
    <row r="23" spans="1:166" s="38" customFormat="1">
      <c r="A23" s="37"/>
      <c r="E23" s="39"/>
      <c r="EZ23" s="44"/>
      <c r="FA23" s="44"/>
      <c r="FB23" s="44"/>
      <c r="FC23" s="44"/>
      <c r="FD23" s="44"/>
      <c r="FE23" s="44"/>
      <c r="FF23" s="44"/>
      <c r="FG23" s="44"/>
      <c r="FH23" s="44"/>
      <c r="FI23" s="44"/>
      <c r="FJ23" s="44"/>
    </row>
    <row r="24" spans="1:166" s="38" customFormat="1">
      <c r="A24" s="37"/>
      <c r="E24" s="39"/>
      <c r="EZ24" s="44"/>
      <c r="FA24" s="44"/>
      <c r="FB24" s="44"/>
      <c r="FC24" s="44"/>
      <c r="FD24" s="44"/>
      <c r="FE24" s="44"/>
      <c r="FF24" s="44"/>
      <c r="FG24" s="44"/>
      <c r="FH24" s="44"/>
      <c r="FI24" s="44"/>
      <c r="FJ24" s="44"/>
    </row>
    <row r="25" spans="1:166" s="38" customFormat="1">
      <c r="A25" s="37"/>
      <c r="E25" s="39"/>
      <c r="EZ25" s="44"/>
      <c r="FA25" s="44"/>
      <c r="FB25" s="44"/>
      <c r="FC25" s="44"/>
      <c r="FD25" s="44"/>
      <c r="FE25" s="44"/>
      <c r="FF25" s="44"/>
      <c r="FG25" s="44"/>
      <c r="FH25" s="44"/>
      <c r="FI25" s="44"/>
      <c r="FJ25" s="44"/>
    </row>
    <row r="26" spans="1:166" s="38" customFormat="1">
      <c r="A26" s="37"/>
      <c r="E26" s="39"/>
      <c r="EZ26" s="44"/>
      <c r="FA26" s="44"/>
      <c r="FB26" s="44"/>
      <c r="FC26" s="44"/>
      <c r="FD26" s="44"/>
      <c r="FE26" s="44"/>
      <c r="FF26" s="44"/>
      <c r="FG26" s="44"/>
      <c r="FH26" s="44"/>
      <c r="FI26" s="44"/>
      <c r="FJ26" s="44"/>
    </row>
    <row r="27" spans="1:166" s="38" customFormat="1">
      <c r="A27" s="37"/>
      <c r="E27" s="39"/>
      <c r="EZ27" s="44"/>
      <c r="FA27" s="44"/>
      <c r="FB27" s="44"/>
      <c r="FC27" s="44"/>
      <c r="FD27" s="44"/>
      <c r="FE27" s="44"/>
      <c r="FF27" s="44"/>
      <c r="FG27" s="44"/>
      <c r="FH27" s="44"/>
      <c r="FI27" s="44"/>
      <c r="FJ27" s="44"/>
    </row>
    <row r="28" spans="1:166" s="38" customFormat="1">
      <c r="A28" s="37"/>
      <c r="E28" s="39"/>
      <c r="EZ28" s="44"/>
      <c r="FA28" s="44"/>
      <c r="FB28" s="44"/>
      <c r="FC28" s="44"/>
      <c r="FD28" s="44"/>
      <c r="FE28" s="44"/>
      <c r="FF28" s="44"/>
      <c r="FG28" s="44"/>
      <c r="FH28" s="44"/>
      <c r="FI28" s="44"/>
      <c r="FJ28" s="44"/>
    </row>
    <row r="29" spans="1:166" s="38" customFormat="1">
      <c r="A29" s="37"/>
      <c r="E29" s="39"/>
      <c r="EZ29" s="44"/>
      <c r="FA29" s="44"/>
      <c r="FB29" s="44"/>
      <c r="FC29" s="44"/>
      <c r="FD29" s="44"/>
      <c r="FE29" s="44"/>
      <c r="FF29" s="44"/>
      <c r="FG29" s="44"/>
      <c r="FH29" s="44"/>
      <c r="FI29" s="44"/>
      <c r="FJ29" s="44"/>
    </row>
    <row r="30" spans="1:166" s="38" customFormat="1">
      <c r="A30" s="37"/>
      <c r="E30" s="39"/>
      <c r="EZ30" s="44"/>
      <c r="FA30" s="44"/>
      <c r="FB30" s="44"/>
      <c r="FC30" s="44"/>
      <c r="FD30" s="44"/>
      <c r="FE30" s="44"/>
      <c r="FF30" s="44"/>
      <c r="FG30" s="44"/>
      <c r="FH30" s="44"/>
      <c r="FI30" s="44"/>
      <c r="FJ30" s="44"/>
    </row>
    <row r="31" spans="1:166" s="38" customFormat="1">
      <c r="A31" s="37"/>
      <c r="E31" s="39"/>
      <c r="EZ31" s="44"/>
      <c r="FA31" s="44"/>
      <c r="FB31" s="44"/>
      <c r="FC31" s="44"/>
      <c r="FD31" s="44"/>
      <c r="FE31" s="44"/>
      <c r="FF31" s="44"/>
      <c r="FG31" s="44"/>
      <c r="FH31" s="44"/>
      <c r="FI31" s="44"/>
      <c r="FJ31" s="44"/>
    </row>
    <row r="32" spans="1:166" s="38" customFormat="1">
      <c r="A32" s="37"/>
      <c r="E32" s="39"/>
      <c r="EZ32" s="44"/>
      <c r="FA32" s="44"/>
      <c r="FB32" s="44"/>
      <c r="FC32" s="44"/>
      <c r="FD32" s="44"/>
      <c r="FE32" s="44"/>
      <c r="FF32" s="44"/>
      <c r="FG32" s="44"/>
      <c r="FH32" s="44"/>
      <c r="FI32" s="44"/>
      <c r="FJ32" s="44"/>
    </row>
    <row r="33" spans="1:166" s="38" customFormat="1">
      <c r="A33" s="37"/>
      <c r="E33" s="39"/>
      <c r="EZ33" s="44"/>
      <c r="FA33" s="44"/>
      <c r="FB33" s="44"/>
      <c r="FC33" s="44"/>
      <c r="FD33" s="44"/>
      <c r="FE33" s="44"/>
      <c r="FF33" s="44"/>
      <c r="FG33" s="44"/>
      <c r="FH33" s="44"/>
      <c r="FI33" s="44"/>
      <c r="FJ33" s="44"/>
    </row>
    <row r="34" spans="1:166" s="38" customFormat="1">
      <c r="A34" s="37"/>
      <c r="E34" s="39"/>
      <c r="EZ34" s="44"/>
      <c r="FA34" s="44"/>
      <c r="FB34" s="44"/>
      <c r="FC34" s="44"/>
      <c r="FD34" s="44"/>
      <c r="FE34" s="44"/>
      <c r="FF34" s="44"/>
      <c r="FG34" s="44"/>
      <c r="FH34" s="44"/>
      <c r="FI34" s="44"/>
      <c r="FJ34" s="44"/>
    </row>
    <row r="35" spans="1:166" s="38" customFormat="1">
      <c r="A35" s="37"/>
      <c r="E35" s="39"/>
      <c r="EZ35" s="44"/>
      <c r="FA35" s="44"/>
      <c r="FB35" s="44"/>
      <c r="FC35" s="44"/>
      <c r="FD35" s="44"/>
      <c r="FE35" s="44"/>
      <c r="FF35" s="44"/>
      <c r="FG35" s="44"/>
      <c r="FH35" s="44"/>
      <c r="FI35" s="44"/>
      <c r="FJ35" s="44"/>
    </row>
    <row r="36" spans="1:166" s="38" customFormat="1">
      <c r="A36" s="37"/>
      <c r="E36" s="39"/>
      <c r="EZ36" s="44"/>
      <c r="FA36" s="44"/>
      <c r="FB36" s="44"/>
      <c r="FC36" s="44"/>
      <c r="FD36" s="44"/>
      <c r="FE36" s="44"/>
      <c r="FF36" s="44"/>
      <c r="FG36" s="44"/>
      <c r="FH36" s="44"/>
      <c r="FI36" s="44"/>
      <c r="FJ36" s="44"/>
    </row>
    <row r="37" spans="1:166" s="38" customFormat="1">
      <c r="A37" s="37"/>
      <c r="E37" s="39"/>
      <c r="EZ37" s="44"/>
      <c r="FA37" s="44"/>
      <c r="FB37" s="44"/>
      <c r="FC37" s="44"/>
      <c r="FD37" s="44"/>
      <c r="FE37" s="44"/>
      <c r="FF37" s="44"/>
      <c r="FG37" s="44"/>
      <c r="FH37" s="44"/>
      <c r="FI37" s="44"/>
      <c r="FJ37" s="44"/>
    </row>
    <row r="38" spans="1:166" s="38" customFormat="1">
      <c r="A38" s="37"/>
      <c r="E38" s="39"/>
      <c r="EZ38" s="44"/>
      <c r="FA38" s="44"/>
      <c r="FB38" s="44"/>
      <c r="FC38" s="44"/>
      <c r="FD38" s="44"/>
      <c r="FE38" s="44"/>
      <c r="FF38" s="44"/>
      <c r="FG38" s="44"/>
      <c r="FH38" s="44"/>
      <c r="FI38" s="44"/>
      <c r="FJ38" s="44"/>
    </row>
    <row r="39" spans="1:166" s="38" customFormat="1">
      <c r="A39" s="37"/>
      <c r="E39" s="39"/>
      <c r="EZ39" s="44"/>
      <c r="FA39" s="44"/>
      <c r="FB39" s="44"/>
      <c r="FC39" s="44"/>
      <c r="FD39" s="44"/>
      <c r="FE39" s="44"/>
      <c r="FF39" s="44"/>
      <c r="FG39" s="44"/>
      <c r="FH39" s="44"/>
      <c r="FI39" s="44"/>
      <c r="FJ39" s="44"/>
    </row>
    <row r="40" spans="1:166" s="38" customFormat="1">
      <c r="A40" s="37"/>
      <c r="E40" s="39"/>
      <c r="EZ40" s="44"/>
      <c r="FA40" s="44"/>
      <c r="FB40" s="44"/>
      <c r="FC40" s="44"/>
      <c r="FD40" s="44"/>
      <c r="FE40" s="44"/>
      <c r="FF40" s="44"/>
      <c r="FG40" s="44"/>
      <c r="FH40" s="44"/>
      <c r="FI40" s="44"/>
      <c r="FJ40" s="44"/>
    </row>
    <row r="41" spans="1:166" s="38" customFormat="1">
      <c r="A41" s="37"/>
      <c r="E41" s="39"/>
      <c r="EZ41" s="44"/>
      <c r="FA41" s="44"/>
      <c r="FB41" s="44"/>
      <c r="FC41" s="44"/>
      <c r="FD41" s="44"/>
      <c r="FE41" s="44"/>
      <c r="FF41" s="44"/>
      <c r="FG41" s="44"/>
      <c r="FH41" s="44"/>
      <c r="FI41" s="44"/>
      <c r="FJ41" s="44"/>
    </row>
    <row r="42" spans="1:166" s="38" customFormat="1">
      <c r="A42" s="37"/>
      <c r="E42" s="39"/>
      <c r="EZ42" s="44"/>
      <c r="FA42" s="44"/>
      <c r="FB42" s="44"/>
      <c r="FC42" s="44"/>
      <c r="FD42" s="44"/>
      <c r="FE42" s="44"/>
      <c r="FF42" s="44"/>
      <c r="FG42" s="44"/>
      <c r="FH42" s="44"/>
      <c r="FI42" s="44"/>
      <c r="FJ42" s="44"/>
    </row>
    <row r="43" spans="1:166" s="38" customFormat="1">
      <c r="A43" s="37"/>
      <c r="E43" s="39"/>
      <c r="EZ43" s="44"/>
      <c r="FA43" s="44"/>
      <c r="FB43" s="44"/>
      <c r="FC43" s="44"/>
      <c r="FD43" s="44"/>
      <c r="FE43" s="44"/>
      <c r="FF43" s="44"/>
      <c r="FG43" s="44"/>
      <c r="FH43" s="44"/>
      <c r="FI43" s="44"/>
      <c r="FJ43" s="44"/>
    </row>
    <row r="44" spans="1:166" s="38" customFormat="1">
      <c r="A44" s="37"/>
      <c r="E44" s="39"/>
      <c r="EZ44" s="44"/>
      <c r="FA44" s="44"/>
      <c r="FB44" s="44"/>
      <c r="FC44" s="44"/>
      <c r="FD44" s="44"/>
      <c r="FE44" s="44"/>
      <c r="FF44" s="44"/>
      <c r="FG44" s="44"/>
      <c r="FH44" s="44"/>
      <c r="FI44" s="44"/>
      <c r="FJ44" s="44"/>
    </row>
    <row r="45" spans="1:166" s="38" customFormat="1">
      <c r="A45" s="37"/>
      <c r="E45" s="39"/>
      <c r="EZ45" s="44"/>
      <c r="FA45" s="44"/>
      <c r="FB45" s="44"/>
      <c r="FC45" s="44"/>
      <c r="FD45" s="44"/>
      <c r="FE45" s="44"/>
      <c r="FF45" s="44"/>
      <c r="FG45" s="44"/>
      <c r="FH45" s="44"/>
      <c r="FI45" s="44"/>
      <c r="FJ45" s="44"/>
    </row>
    <row r="46" spans="1:166" s="38" customFormat="1">
      <c r="A46" s="37"/>
      <c r="E46" s="39"/>
      <c r="EZ46" s="44"/>
      <c r="FA46" s="44"/>
      <c r="FB46" s="44"/>
      <c r="FC46" s="44"/>
      <c r="FD46" s="44"/>
      <c r="FE46" s="44"/>
      <c r="FF46" s="44"/>
      <c r="FG46" s="44"/>
      <c r="FH46" s="44"/>
      <c r="FI46" s="44"/>
      <c r="FJ46" s="44"/>
    </row>
    <row r="47" spans="1:166" s="38" customFormat="1">
      <c r="A47" s="37"/>
      <c r="E47" s="39"/>
      <c r="EZ47" s="44"/>
      <c r="FA47" s="44"/>
      <c r="FB47" s="44"/>
      <c r="FC47" s="44"/>
      <c r="FD47" s="44"/>
      <c r="FE47" s="44"/>
      <c r="FF47" s="44"/>
      <c r="FG47" s="44"/>
      <c r="FH47" s="44"/>
      <c r="FI47" s="44"/>
      <c r="FJ47" s="44"/>
    </row>
    <row r="48" spans="1:166" s="38" customFormat="1">
      <c r="A48" s="37"/>
      <c r="E48" s="39"/>
      <c r="EZ48" s="44"/>
      <c r="FA48" s="44"/>
      <c r="FB48" s="44"/>
      <c r="FC48" s="44"/>
      <c r="FD48" s="44"/>
      <c r="FE48" s="44"/>
      <c r="FF48" s="44"/>
      <c r="FG48" s="44"/>
      <c r="FH48" s="44"/>
      <c r="FI48" s="44"/>
      <c r="FJ48" s="44"/>
    </row>
    <row r="49" spans="1:166" s="38" customFormat="1">
      <c r="A49" s="37"/>
      <c r="E49" s="39"/>
      <c r="EZ49" s="44"/>
      <c r="FA49" s="44"/>
      <c r="FB49" s="44"/>
      <c r="FC49" s="44"/>
      <c r="FD49" s="44"/>
      <c r="FE49" s="44"/>
      <c r="FF49" s="44"/>
      <c r="FG49" s="44"/>
      <c r="FH49" s="44"/>
      <c r="FI49" s="44"/>
      <c r="FJ49" s="44"/>
    </row>
    <row r="50" spans="1:166" s="38" customFormat="1">
      <c r="A50" s="37"/>
      <c r="E50" s="39"/>
      <c r="EZ50" s="44"/>
      <c r="FA50" s="44"/>
      <c r="FB50" s="44"/>
      <c r="FC50" s="44"/>
      <c r="FD50" s="44"/>
      <c r="FE50" s="44"/>
      <c r="FF50" s="44"/>
      <c r="FG50" s="44"/>
      <c r="FH50" s="44"/>
      <c r="FI50" s="44"/>
      <c r="FJ50" s="44"/>
    </row>
    <row r="51" spans="1:166" s="38" customFormat="1">
      <c r="A51" s="37"/>
      <c r="E51" s="39"/>
      <c r="EZ51" s="44"/>
      <c r="FA51" s="44"/>
      <c r="FB51" s="44"/>
      <c r="FC51" s="44"/>
      <c r="FD51" s="44"/>
      <c r="FE51" s="44"/>
      <c r="FF51" s="44"/>
      <c r="FG51" s="44"/>
      <c r="FH51" s="44"/>
      <c r="FI51" s="44"/>
      <c r="FJ51" s="44"/>
    </row>
    <row r="52" spans="1:166" s="38" customFormat="1">
      <c r="A52" s="37"/>
      <c r="E52" s="39"/>
      <c r="EZ52" s="44"/>
      <c r="FA52" s="44"/>
      <c r="FB52" s="44"/>
      <c r="FC52" s="44"/>
      <c r="FD52" s="44"/>
      <c r="FE52" s="44"/>
      <c r="FF52" s="44"/>
      <c r="FG52" s="44"/>
      <c r="FH52" s="44"/>
      <c r="FI52" s="44"/>
      <c r="FJ52" s="44"/>
    </row>
    <row r="53" spans="1:166" s="38" customFormat="1">
      <c r="A53" s="37"/>
      <c r="E53" s="39"/>
      <c r="EZ53" s="44"/>
      <c r="FA53" s="44"/>
      <c r="FB53" s="44"/>
      <c r="FC53" s="44"/>
      <c r="FD53" s="44"/>
      <c r="FE53" s="44"/>
      <c r="FF53" s="44"/>
      <c r="FG53" s="44"/>
      <c r="FH53" s="44"/>
      <c r="FI53" s="44"/>
      <c r="FJ53" s="44"/>
    </row>
    <row r="54" spans="1:166" s="38" customFormat="1">
      <c r="A54" s="37"/>
      <c r="E54" s="39"/>
      <c r="EZ54" s="44"/>
      <c r="FA54" s="44"/>
      <c r="FB54" s="44"/>
      <c r="FC54" s="44"/>
      <c r="FD54" s="44"/>
      <c r="FE54" s="44"/>
      <c r="FF54" s="44"/>
      <c r="FG54" s="44"/>
      <c r="FH54" s="44"/>
      <c r="FI54" s="44"/>
      <c r="FJ54" s="44"/>
    </row>
    <row r="55" spans="1:166" s="38" customFormat="1">
      <c r="A55" s="37"/>
      <c r="E55" s="39"/>
      <c r="EZ55" s="44"/>
      <c r="FA55" s="44"/>
      <c r="FB55" s="44"/>
      <c r="FC55" s="44"/>
      <c r="FD55" s="44"/>
      <c r="FE55" s="44"/>
      <c r="FF55" s="44"/>
      <c r="FG55" s="44"/>
      <c r="FH55" s="44"/>
      <c r="FI55" s="44"/>
      <c r="FJ55" s="44"/>
    </row>
    <row r="56" spans="1:166" s="38" customFormat="1">
      <c r="A56" s="37"/>
      <c r="E56" s="39"/>
      <c r="EZ56" s="44"/>
      <c r="FA56" s="44"/>
      <c r="FB56" s="44"/>
      <c r="FC56" s="44"/>
      <c r="FD56" s="44"/>
      <c r="FE56" s="44"/>
      <c r="FF56" s="44"/>
      <c r="FG56" s="44"/>
      <c r="FH56" s="44"/>
      <c r="FI56" s="44"/>
      <c r="FJ56" s="44"/>
    </row>
    <row r="57" spans="1:166" s="38" customFormat="1">
      <c r="A57" s="37"/>
      <c r="E57" s="39"/>
      <c r="EZ57" s="44"/>
      <c r="FA57" s="44"/>
      <c r="FB57" s="44"/>
      <c r="FC57" s="44"/>
      <c r="FD57" s="44"/>
      <c r="FE57" s="44"/>
      <c r="FF57" s="44"/>
      <c r="FG57" s="44"/>
      <c r="FH57" s="44"/>
      <c r="FI57" s="44"/>
      <c r="FJ57" s="44"/>
    </row>
    <row r="58" spans="1:166" s="38" customFormat="1">
      <c r="A58" s="37"/>
      <c r="E58" s="39"/>
      <c r="EZ58" s="44"/>
      <c r="FA58" s="44"/>
      <c r="FB58" s="44"/>
      <c r="FC58" s="44"/>
      <c r="FD58" s="44"/>
      <c r="FE58" s="44"/>
      <c r="FF58" s="44"/>
      <c r="FG58" s="44"/>
      <c r="FH58" s="44"/>
      <c r="FI58" s="44"/>
      <c r="FJ58" s="44"/>
    </row>
    <row r="59" spans="1:166" s="38" customFormat="1">
      <c r="A59" s="37"/>
      <c r="E59" s="39"/>
      <c r="EZ59" s="44"/>
      <c r="FA59" s="44"/>
      <c r="FB59" s="44"/>
      <c r="FC59" s="44"/>
      <c r="FD59" s="44"/>
      <c r="FE59" s="44"/>
      <c r="FF59" s="44"/>
      <c r="FG59" s="44"/>
      <c r="FH59" s="44"/>
      <c r="FI59" s="44"/>
      <c r="FJ59" s="44"/>
    </row>
    <row r="60" spans="1:166" s="38" customFormat="1">
      <c r="A60" s="37"/>
      <c r="E60" s="39"/>
      <c r="EZ60" s="44"/>
      <c r="FA60" s="44"/>
      <c r="FB60" s="44"/>
      <c r="FC60" s="44"/>
      <c r="FD60" s="44"/>
      <c r="FE60" s="44"/>
      <c r="FF60" s="44"/>
      <c r="FG60" s="44"/>
      <c r="FH60" s="44"/>
      <c r="FI60" s="44"/>
      <c r="FJ60" s="44"/>
    </row>
    <row r="61" spans="1:166" s="38" customFormat="1">
      <c r="A61" s="37"/>
      <c r="E61" s="39"/>
      <c r="EZ61" s="44"/>
      <c r="FA61" s="44"/>
      <c r="FB61" s="44"/>
      <c r="FC61" s="44"/>
      <c r="FD61" s="44"/>
      <c r="FE61" s="44"/>
      <c r="FF61" s="44"/>
      <c r="FG61" s="44"/>
      <c r="FH61" s="44"/>
      <c r="FI61" s="44"/>
      <c r="FJ61" s="44"/>
    </row>
    <row r="62" spans="1:166" s="38" customFormat="1">
      <c r="A62" s="37"/>
      <c r="E62" s="39"/>
      <c r="EZ62" s="44"/>
      <c r="FA62" s="44"/>
      <c r="FB62" s="44"/>
      <c r="FC62" s="44"/>
      <c r="FD62" s="44"/>
      <c r="FE62" s="44"/>
      <c r="FF62" s="44"/>
      <c r="FG62" s="44"/>
      <c r="FH62" s="44"/>
      <c r="FI62" s="44"/>
      <c r="FJ62" s="44"/>
    </row>
    <row r="63" spans="1:166" s="38" customFormat="1">
      <c r="A63" s="37"/>
      <c r="E63" s="39"/>
      <c r="EZ63" s="44"/>
      <c r="FA63" s="44"/>
      <c r="FB63" s="44"/>
      <c r="FC63" s="44"/>
      <c r="FD63" s="44"/>
      <c r="FE63" s="44"/>
      <c r="FF63" s="44"/>
      <c r="FG63" s="44"/>
      <c r="FH63" s="44"/>
      <c r="FI63" s="44"/>
      <c r="FJ63" s="44"/>
    </row>
    <row r="64" spans="1:166" s="38" customFormat="1">
      <c r="A64" s="37"/>
      <c r="E64" s="39"/>
      <c r="EZ64" s="44"/>
      <c r="FA64" s="44"/>
      <c r="FB64" s="44"/>
      <c r="FC64" s="44"/>
      <c r="FD64" s="44"/>
      <c r="FE64" s="44"/>
      <c r="FF64" s="44"/>
      <c r="FG64" s="44"/>
      <c r="FH64" s="44"/>
      <c r="FI64" s="44"/>
      <c r="FJ64" s="44"/>
    </row>
    <row r="65" spans="1:166" s="38" customFormat="1">
      <c r="A65" s="37"/>
      <c r="E65" s="39"/>
      <c r="EZ65" s="44"/>
      <c r="FA65" s="44"/>
      <c r="FB65" s="44"/>
      <c r="FC65" s="44"/>
      <c r="FD65" s="44"/>
      <c r="FE65" s="44"/>
      <c r="FF65" s="44"/>
      <c r="FG65" s="44"/>
      <c r="FH65" s="44"/>
      <c r="FI65" s="44"/>
      <c r="FJ65" s="44"/>
    </row>
    <row r="66" spans="1:166" s="38" customFormat="1">
      <c r="A66" s="37"/>
      <c r="E66" s="39"/>
      <c r="EZ66" s="44"/>
      <c r="FA66" s="44"/>
      <c r="FB66" s="44"/>
      <c r="FC66" s="44"/>
      <c r="FD66" s="44"/>
      <c r="FE66" s="44"/>
      <c r="FF66" s="44"/>
      <c r="FG66" s="44"/>
      <c r="FH66" s="44"/>
      <c r="FI66" s="44"/>
      <c r="FJ66" s="44"/>
    </row>
    <row r="67" spans="1:166" s="38" customFormat="1">
      <c r="A67" s="37"/>
      <c r="E67" s="39"/>
      <c r="EZ67" s="44"/>
      <c r="FA67" s="44"/>
      <c r="FB67" s="44"/>
      <c r="FC67" s="44"/>
      <c r="FD67" s="44"/>
      <c r="FE67" s="44"/>
      <c r="FF67" s="44"/>
      <c r="FG67" s="44"/>
      <c r="FH67" s="44"/>
      <c r="FI67" s="44"/>
      <c r="FJ67" s="44"/>
    </row>
    <row r="68" spans="1:166" s="38" customFormat="1">
      <c r="A68" s="37"/>
      <c r="E68" s="39"/>
      <c r="EZ68" s="44"/>
      <c r="FA68" s="44"/>
      <c r="FB68" s="44"/>
      <c r="FC68" s="44"/>
      <c r="FD68" s="44"/>
      <c r="FE68" s="44"/>
      <c r="FF68" s="44"/>
      <c r="FG68" s="44"/>
      <c r="FH68" s="44"/>
      <c r="FI68" s="44"/>
      <c r="FJ68" s="44"/>
    </row>
    <row r="69" spans="1:166" s="38" customFormat="1">
      <c r="A69" s="37"/>
      <c r="E69" s="39"/>
      <c r="EZ69" s="44"/>
      <c r="FA69" s="44"/>
      <c r="FB69" s="44"/>
      <c r="FC69" s="44"/>
      <c r="FD69" s="44"/>
      <c r="FE69" s="44"/>
      <c r="FF69" s="44"/>
      <c r="FG69" s="44"/>
      <c r="FH69" s="44"/>
      <c r="FI69" s="44"/>
      <c r="FJ69" s="44"/>
    </row>
    <row r="70" spans="1:166" s="38" customFormat="1">
      <c r="A70" s="37"/>
      <c r="E70" s="39"/>
      <c r="EZ70" s="44"/>
      <c r="FA70" s="44"/>
      <c r="FB70" s="44"/>
      <c r="FC70" s="44"/>
      <c r="FD70" s="44"/>
      <c r="FE70" s="44"/>
      <c r="FF70" s="44"/>
      <c r="FG70" s="44"/>
      <c r="FH70" s="44"/>
      <c r="FI70" s="44"/>
      <c r="FJ70" s="44"/>
    </row>
    <row r="71" spans="1:166" s="38" customFormat="1">
      <c r="A71" s="37"/>
      <c r="E71" s="39"/>
      <c r="EZ71" s="44"/>
      <c r="FA71" s="44"/>
      <c r="FB71" s="44"/>
      <c r="FC71" s="44"/>
      <c r="FD71" s="44"/>
      <c r="FE71" s="44"/>
      <c r="FF71" s="44"/>
      <c r="FG71" s="44"/>
      <c r="FH71" s="44"/>
      <c r="FI71" s="44"/>
      <c r="FJ71" s="44"/>
    </row>
    <row r="72" spans="1:166" s="38" customFormat="1">
      <c r="A72" s="37"/>
      <c r="E72" s="39"/>
      <c r="EZ72" s="44"/>
      <c r="FA72" s="44"/>
      <c r="FB72" s="44"/>
      <c r="FC72" s="44"/>
      <c r="FD72" s="44"/>
      <c r="FE72" s="44"/>
      <c r="FF72" s="44"/>
      <c r="FG72" s="44"/>
      <c r="FH72" s="44"/>
      <c r="FI72" s="44"/>
      <c r="FJ72" s="44"/>
    </row>
    <row r="73" spans="1:166" s="38" customFormat="1">
      <c r="A73" s="37"/>
      <c r="E73" s="39"/>
      <c r="EZ73" s="44"/>
      <c r="FA73" s="44"/>
      <c r="FB73" s="44"/>
      <c r="FC73" s="44"/>
      <c r="FD73" s="44"/>
      <c r="FE73" s="44"/>
      <c r="FF73" s="44"/>
      <c r="FG73" s="44"/>
      <c r="FH73" s="44"/>
      <c r="FI73" s="44"/>
      <c r="FJ73" s="44"/>
    </row>
    <row r="74" spans="1:166" s="38" customFormat="1">
      <c r="A74" s="37"/>
      <c r="E74" s="39"/>
      <c r="EZ74" s="44"/>
      <c r="FA74" s="44"/>
      <c r="FB74" s="44"/>
      <c r="FC74" s="44"/>
      <c r="FD74" s="44"/>
      <c r="FE74" s="44"/>
      <c r="FF74" s="44"/>
      <c r="FG74" s="44"/>
      <c r="FH74" s="44"/>
      <c r="FI74" s="44"/>
      <c r="FJ74" s="44"/>
    </row>
    <row r="75" spans="1:166" s="38" customFormat="1">
      <c r="A75" s="37"/>
      <c r="E75" s="39"/>
      <c r="EZ75" s="44"/>
      <c r="FA75" s="44"/>
      <c r="FB75" s="44"/>
      <c r="FC75" s="44"/>
      <c r="FD75" s="44"/>
      <c r="FE75" s="44"/>
      <c r="FF75" s="44"/>
      <c r="FG75" s="44"/>
      <c r="FH75" s="44"/>
      <c r="FI75" s="44"/>
      <c r="FJ75" s="44"/>
    </row>
    <row r="76" spans="1:166" s="38" customFormat="1">
      <c r="A76" s="37"/>
      <c r="E76" s="39"/>
      <c r="EZ76" s="44"/>
      <c r="FA76" s="44"/>
      <c r="FB76" s="44"/>
      <c r="FC76" s="44"/>
      <c r="FD76" s="44"/>
      <c r="FE76" s="44"/>
      <c r="FF76" s="44"/>
      <c r="FG76" s="44"/>
      <c r="FH76" s="44"/>
      <c r="FI76" s="44"/>
      <c r="FJ76" s="44"/>
    </row>
    <row r="77" spans="1:166" s="38" customFormat="1">
      <c r="A77" s="37"/>
      <c r="E77" s="39"/>
      <c r="EZ77" s="44"/>
      <c r="FA77" s="44"/>
      <c r="FB77" s="44"/>
      <c r="FC77" s="44"/>
      <c r="FD77" s="44"/>
      <c r="FE77" s="44"/>
      <c r="FF77" s="44"/>
      <c r="FG77" s="44"/>
      <c r="FH77" s="44"/>
      <c r="FI77" s="44"/>
      <c r="FJ77" s="44"/>
    </row>
    <row r="78" spans="1:166" s="38" customFormat="1">
      <c r="A78" s="37"/>
      <c r="E78" s="39"/>
      <c r="EZ78" s="44"/>
      <c r="FA78" s="44"/>
      <c r="FB78" s="44"/>
      <c r="FC78" s="44"/>
      <c r="FD78" s="44"/>
      <c r="FE78" s="44"/>
      <c r="FF78" s="44"/>
      <c r="FG78" s="44"/>
      <c r="FH78" s="44"/>
      <c r="FI78" s="44"/>
      <c r="FJ78" s="44"/>
    </row>
    <row r="79" spans="1:166" s="38" customFormat="1">
      <c r="A79" s="37"/>
      <c r="E79" s="39"/>
      <c r="EZ79" s="44"/>
      <c r="FA79" s="44"/>
      <c r="FB79" s="44"/>
      <c r="FC79" s="44"/>
      <c r="FD79" s="44"/>
      <c r="FE79" s="44"/>
      <c r="FF79" s="44"/>
      <c r="FG79" s="44"/>
      <c r="FH79" s="44"/>
      <c r="FI79" s="44"/>
      <c r="FJ79" s="44"/>
    </row>
    <row r="80" spans="1:166" s="38" customFormat="1">
      <c r="A80" s="37"/>
      <c r="E80" s="39"/>
      <c r="EZ80" s="44"/>
      <c r="FA80" s="44"/>
      <c r="FB80" s="44"/>
      <c r="FC80" s="44"/>
      <c r="FD80" s="44"/>
      <c r="FE80" s="44"/>
      <c r="FF80" s="44"/>
      <c r="FG80" s="44"/>
      <c r="FH80" s="44"/>
      <c r="FI80" s="44"/>
      <c r="FJ80" s="44"/>
    </row>
    <row r="81" spans="1:166" s="38" customFormat="1">
      <c r="A81" s="37"/>
      <c r="E81" s="39"/>
      <c r="EZ81" s="44"/>
      <c r="FA81" s="44"/>
      <c r="FB81" s="44"/>
      <c r="FC81" s="44"/>
      <c r="FD81" s="44"/>
      <c r="FE81" s="44"/>
      <c r="FF81" s="44"/>
      <c r="FG81" s="44"/>
      <c r="FH81" s="44"/>
      <c r="FI81" s="44"/>
      <c r="FJ81" s="44"/>
    </row>
    <row r="82" spans="1:166" s="38" customFormat="1">
      <c r="A82" s="37"/>
      <c r="E82" s="39"/>
      <c r="EZ82" s="44"/>
      <c r="FA82" s="44"/>
      <c r="FB82" s="44"/>
      <c r="FC82" s="44"/>
      <c r="FD82" s="44"/>
      <c r="FE82" s="44"/>
      <c r="FF82" s="44"/>
      <c r="FG82" s="44"/>
      <c r="FH82" s="44"/>
      <c r="FI82" s="44"/>
      <c r="FJ82" s="44"/>
    </row>
    <row r="83" spans="1:166" s="38" customFormat="1">
      <c r="A83" s="37"/>
      <c r="E83" s="39"/>
      <c r="EZ83" s="44"/>
      <c r="FA83" s="44"/>
      <c r="FB83" s="44"/>
      <c r="FC83" s="44"/>
      <c r="FD83" s="44"/>
      <c r="FE83" s="44"/>
      <c r="FF83" s="44"/>
      <c r="FG83" s="44"/>
      <c r="FH83" s="44"/>
      <c r="FI83" s="44"/>
      <c r="FJ83" s="44"/>
    </row>
    <row r="84" spans="1:166" s="38" customFormat="1">
      <c r="A84" s="37"/>
      <c r="E84" s="39"/>
      <c r="EZ84" s="44"/>
      <c r="FA84" s="44"/>
      <c r="FB84" s="44"/>
      <c r="FC84" s="44"/>
      <c r="FD84" s="44"/>
      <c r="FE84" s="44"/>
      <c r="FF84" s="44"/>
      <c r="FG84" s="44"/>
      <c r="FH84" s="44"/>
      <c r="FI84" s="44"/>
      <c r="FJ84" s="44"/>
    </row>
    <row r="85" spans="1:166" s="38" customFormat="1">
      <c r="A85" s="37"/>
      <c r="E85" s="39"/>
      <c r="EZ85" s="44"/>
      <c r="FA85" s="44"/>
      <c r="FB85" s="44"/>
      <c r="FC85" s="44"/>
      <c r="FD85" s="44"/>
      <c r="FE85" s="44"/>
      <c r="FF85" s="44"/>
      <c r="FG85" s="44"/>
      <c r="FH85" s="44"/>
      <c r="FI85" s="44"/>
      <c r="FJ85" s="44"/>
    </row>
    <row r="86" spans="1:166" s="38" customFormat="1">
      <c r="A86" s="37"/>
      <c r="E86" s="39"/>
      <c r="EZ86" s="44"/>
      <c r="FA86" s="44"/>
      <c r="FB86" s="44"/>
      <c r="FC86" s="44"/>
      <c r="FD86" s="44"/>
      <c r="FE86" s="44"/>
      <c r="FF86" s="44"/>
      <c r="FG86" s="44"/>
      <c r="FH86" s="44"/>
      <c r="FI86" s="44"/>
      <c r="FJ86" s="44"/>
    </row>
    <row r="87" spans="1:166" s="38" customFormat="1">
      <c r="A87" s="37"/>
      <c r="E87" s="39"/>
      <c r="EZ87" s="44"/>
      <c r="FA87" s="44"/>
      <c r="FB87" s="44"/>
      <c r="FC87" s="44"/>
      <c r="FD87" s="44"/>
      <c r="FE87" s="44"/>
      <c r="FF87" s="44"/>
      <c r="FG87" s="44"/>
      <c r="FH87" s="44"/>
      <c r="FI87" s="44"/>
      <c r="FJ87" s="44"/>
    </row>
    <row r="88" spans="1:166" s="38" customFormat="1">
      <c r="A88" s="37"/>
      <c r="E88" s="39"/>
      <c r="EZ88" s="44"/>
      <c r="FA88" s="44"/>
      <c r="FB88" s="44"/>
      <c r="FC88" s="44"/>
      <c r="FD88" s="44"/>
      <c r="FE88" s="44"/>
      <c r="FF88" s="44"/>
      <c r="FG88" s="44"/>
      <c r="FH88" s="44"/>
      <c r="FI88" s="44"/>
      <c r="FJ88" s="44"/>
    </row>
    <row r="89" spans="1:166" s="38" customFormat="1">
      <c r="A89" s="37"/>
      <c r="E89" s="39"/>
      <c r="EZ89" s="44"/>
      <c r="FA89" s="44"/>
      <c r="FB89" s="44"/>
      <c r="FC89" s="44"/>
      <c r="FD89" s="44"/>
      <c r="FE89" s="44"/>
      <c r="FF89" s="44"/>
      <c r="FG89" s="44"/>
      <c r="FH89" s="44"/>
      <c r="FI89" s="44"/>
      <c r="FJ89" s="44"/>
    </row>
    <row r="90" spans="1:166" s="38" customFormat="1">
      <c r="A90" s="37"/>
      <c r="E90" s="39"/>
      <c r="EZ90" s="44"/>
      <c r="FA90" s="44"/>
      <c r="FB90" s="44"/>
      <c r="FC90" s="44"/>
      <c r="FD90" s="44"/>
      <c r="FE90" s="44"/>
      <c r="FF90" s="44"/>
      <c r="FG90" s="44"/>
      <c r="FH90" s="44"/>
      <c r="FI90" s="44"/>
      <c r="FJ90" s="44"/>
    </row>
    <row r="91" spans="1:166" s="38" customFormat="1">
      <c r="A91" s="37"/>
      <c r="E91" s="39"/>
      <c r="EZ91" s="44"/>
      <c r="FA91" s="44"/>
      <c r="FB91" s="44"/>
      <c r="FC91" s="44"/>
      <c r="FD91" s="44"/>
      <c r="FE91" s="44"/>
      <c r="FF91" s="44"/>
      <c r="FG91" s="44"/>
      <c r="FH91" s="44"/>
      <c r="FI91" s="44"/>
      <c r="FJ91" s="44"/>
    </row>
    <row r="92" spans="1:166" s="38" customFormat="1">
      <c r="A92" s="37"/>
      <c r="E92" s="39"/>
      <c r="EZ92" s="44"/>
      <c r="FA92" s="44"/>
      <c r="FB92" s="44"/>
      <c r="FC92" s="44"/>
      <c r="FD92" s="44"/>
      <c r="FE92" s="44"/>
      <c r="FF92" s="44"/>
      <c r="FG92" s="44"/>
      <c r="FH92" s="44"/>
      <c r="FI92" s="44"/>
      <c r="FJ92" s="44"/>
    </row>
    <row r="93" spans="1:166" s="38" customFormat="1">
      <c r="A93" s="37"/>
      <c r="E93" s="39"/>
      <c r="EZ93" s="44"/>
      <c r="FA93" s="44"/>
      <c r="FB93" s="44"/>
      <c r="FC93" s="44"/>
      <c r="FD93" s="44"/>
      <c r="FE93" s="44"/>
      <c r="FF93" s="44"/>
      <c r="FG93" s="44"/>
      <c r="FH93" s="44"/>
      <c r="FI93" s="44"/>
      <c r="FJ93" s="44"/>
    </row>
    <row r="94" spans="1:166" s="38" customFormat="1">
      <c r="A94" s="37"/>
      <c r="E94" s="39"/>
      <c r="EZ94" s="44"/>
      <c r="FA94" s="44"/>
      <c r="FB94" s="44"/>
      <c r="FC94" s="44"/>
      <c r="FD94" s="44"/>
      <c r="FE94" s="44"/>
      <c r="FF94" s="44"/>
      <c r="FG94" s="44"/>
      <c r="FH94" s="44"/>
      <c r="FI94" s="44"/>
      <c r="FJ94" s="44"/>
    </row>
    <row r="95" spans="1:166" s="38" customFormat="1">
      <c r="A95" s="37"/>
      <c r="E95" s="39"/>
      <c r="EZ95" s="44"/>
      <c r="FA95" s="44"/>
      <c r="FB95" s="44"/>
      <c r="FC95" s="44"/>
      <c r="FD95" s="44"/>
      <c r="FE95" s="44"/>
      <c r="FF95" s="44"/>
      <c r="FG95" s="44"/>
      <c r="FH95" s="44"/>
      <c r="FI95" s="44"/>
      <c r="FJ95" s="44"/>
    </row>
    <row r="96" spans="1:166" s="38" customFormat="1">
      <c r="A96" s="37"/>
      <c r="E96" s="39"/>
      <c r="EZ96" s="44"/>
      <c r="FA96" s="44"/>
      <c r="FB96" s="44"/>
      <c r="FC96" s="44"/>
      <c r="FD96" s="44"/>
      <c r="FE96" s="44"/>
      <c r="FF96" s="44"/>
      <c r="FG96" s="44"/>
      <c r="FH96" s="44"/>
      <c r="FI96" s="44"/>
      <c r="FJ96" s="44"/>
    </row>
    <row r="97" spans="1:166" s="38" customFormat="1">
      <c r="A97" s="37"/>
      <c r="E97" s="39"/>
      <c r="EZ97" s="44"/>
      <c r="FA97" s="44"/>
      <c r="FB97" s="44"/>
      <c r="FC97" s="44"/>
      <c r="FD97" s="44"/>
      <c r="FE97" s="44"/>
      <c r="FF97" s="44"/>
      <c r="FG97" s="44"/>
      <c r="FH97" s="44"/>
      <c r="FI97" s="44"/>
      <c r="FJ97" s="44"/>
    </row>
    <row r="98" spans="1:166" s="38" customFormat="1">
      <c r="A98" s="37"/>
      <c r="E98" s="39"/>
      <c r="EZ98" s="44"/>
      <c r="FA98" s="44"/>
      <c r="FB98" s="44"/>
      <c r="FC98" s="44"/>
      <c r="FD98" s="44"/>
      <c r="FE98" s="44"/>
      <c r="FF98" s="44"/>
      <c r="FG98" s="44"/>
      <c r="FH98" s="44"/>
      <c r="FI98" s="44"/>
      <c r="FJ98" s="44"/>
    </row>
    <row r="99" spans="1:166" s="38" customFormat="1">
      <c r="A99" s="37"/>
      <c r="E99" s="39"/>
      <c r="EZ99" s="44"/>
      <c r="FA99" s="44"/>
      <c r="FB99" s="44"/>
      <c r="FC99" s="44"/>
      <c r="FD99" s="44"/>
      <c r="FE99" s="44"/>
      <c r="FF99" s="44"/>
      <c r="FG99" s="44"/>
      <c r="FH99" s="44"/>
      <c r="FI99" s="44"/>
      <c r="FJ99" s="44"/>
    </row>
    <row r="100" spans="1:166" s="38" customFormat="1">
      <c r="A100" s="37"/>
      <c r="E100" s="39"/>
      <c r="EZ100" s="44"/>
      <c r="FA100" s="44"/>
      <c r="FB100" s="44"/>
      <c r="FC100" s="44"/>
      <c r="FD100" s="44"/>
      <c r="FE100" s="44"/>
      <c r="FF100" s="44"/>
      <c r="FG100" s="44"/>
      <c r="FH100" s="44"/>
      <c r="FI100" s="44"/>
      <c r="FJ100" s="44"/>
    </row>
    <row r="101" spans="1:166" s="38" customFormat="1">
      <c r="A101" s="37"/>
      <c r="E101" s="39"/>
      <c r="EZ101" s="44"/>
      <c r="FA101" s="44"/>
      <c r="FB101" s="44"/>
      <c r="FC101" s="44"/>
      <c r="FD101" s="44"/>
      <c r="FE101" s="44"/>
      <c r="FF101" s="44"/>
      <c r="FG101" s="44"/>
      <c r="FH101" s="44"/>
      <c r="FI101" s="44"/>
      <c r="FJ101" s="44"/>
    </row>
    <row r="102" spans="1:166" s="38" customFormat="1">
      <c r="A102" s="37"/>
      <c r="E102" s="39"/>
      <c r="EZ102" s="44"/>
      <c r="FA102" s="44"/>
      <c r="FB102" s="44"/>
      <c r="FC102" s="44"/>
      <c r="FD102" s="44"/>
      <c r="FE102" s="44"/>
      <c r="FF102" s="44"/>
      <c r="FG102" s="44"/>
      <c r="FH102" s="44"/>
      <c r="FI102" s="44"/>
      <c r="FJ102" s="44"/>
    </row>
    <row r="103" spans="1:166" s="38" customFormat="1">
      <c r="A103" s="37"/>
      <c r="E103" s="39"/>
      <c r="EZ103" s="44"/>
      <c r="FA103" s="44"/>
      <c r="FB103" s="44"/>
      <c r="FC103" s="44"/>
      <c r="FD103" s="44"/>
      <c r="FE103" s="44"/>
      <c r="FF103" s="44"/>
      <c r="FG103" s="44"/>
      <c r="FH103" s="44"/>
      <c r="FI103" s="44"/>
      <c r="FJ103" s="44"/>
    </row>
    <row r="104" spans="1:166" s="38" customFormat="1">
      <c r="A104" s="37"/>
      <c r="E104" s="39"/>
      <c r="EZ104" s="44"/>
      <c r="FA104" s="44"/>
      <c r="FB104" s="44"/>
      <c r="FC104" s="44"/>
      <c r="FD104" s="44"/>
      <c r="FE104" s="44"/>
      <c r="FF104" s="44"/>
      <c r="FG104" s="44"/>
      <c r="FH104" s="44"/>
      <c r="FI104" s="44"/>
      <c r="FJ104" s="44"/>
    </row>
    <row r="105" spans="1:166" s="38" customFormat="1">
      <c r="A105" s="37"/>
      <c r="E105" s="39"/>
      <c r="EZ105" s="44"/>
      <c r="FA105" s="44"/>
      <c r="FB105" s="44"/>
      <c r="FC105" s="44"/>
      <c r="FD105" s="44"/>
      <c r="FE105" s="44"/>
      <c r="FF105" s="44"/>
      <c r="FG105" s="44"/>
      <c r="FH105" s="44"/>
      <c r="FI105" s="44"/>
      <c r="FJ105" s="44"/>
    </row>
    <row r="106" spans="1:166" s="38" customFormat="1">
      <c r="A106" s="37"/>
      <c r="E106" s="39"/>
      <c r="EZ106" s="44"/>
      <c r="FA106" s="44"/>
      <c r="FB106" s="44"/>
      <c r="FC106" s="44"/>
      <c r="FD106" s="44"/>
      <c r="FE106" s="44"/>
      <c r="FF106" s="44"/>
      <c r="FG106" s="44"/>
      <c r="FH106" s="44"/>
      <c r="FI106" s="44"/>
      <c r="FJ106" s="44"/>
    </row>
    <row r="107" spans="1:166" s="38" customFormat="1">
      <c r="A107" s="37"/>
      <c r="E107" s="39"/>
      <c r="EZ107" s="44"/>
      <c r="FA107" s="44"/>
      <c r="FB107" s="44"/>
      <c r="FC107" s="44"/>
      <c r="FD107" s="44"/>
      <c r="FE107" s="44"/>
      <c r="FF107" s="44"/>
      <c r="FG107" s="44"/>
      <c r="FH107" s="44"/>
      <c r="FI107" s="44"/>
      <c r="FJ107" s="44"/>
    </row>
    <row r="108" spans="1:166" s="38" customFormat="1">
      <c r="A108" s="37"/>
      <c r="E108" s="39"/>
      <c r="EZ108" s="44"/>
      <c r="FA108" s="44"/>
      <c r="FB108" s="44"/>
      <c r="FC108" s="44"/>
      <c r="FD108" s="44"/>
      <c r="FE108" s="44"/>
      <c r="FF108" s="44"/>
      <c r="FG108" s="44"/>
      <c r="FH108" s="44"/>
      <c r="FI108" s="44"/>
      <c r="FJ108" s="44"/>
    </row>
    <row r="109" spans="1:166" s="38" customFormat="1">
      <c r="A109" s="37"/>
      <c r="E109" s="39"/>
      <c r="EZ109" s="44"/>
      <c r="FA109" s="44"/>
      <c r="FB109" s="44"/>
      <c r="FC109" s="44"/>
      <c r="FD109" s="44"/>
      <c r="FE109" s="44"/>
      <c r="FF109" s="44"/>
      <c r="FG109" s="44"/>
      <c r="FH109" s="44"/>
      <c r="FI109" s="44"/>
      <c r="FJ109" s="44"/>
    </row>
    <row r="110" spans="1:166" s="38" customFormat="1">
      <c r="A110" s="37"/>
      <c r="E110" s="39"/>
      <c r="EZ110" s="44"/>
      <c r="FA110" s="44"/>
      <c r="FB110" s="44"/>
      <c r="FC110" s="44"/>
      <c r="FD110" s="44"/>
      <c r="FE110" s="44"/>
      <c r="FF110" s="44"/>
      <c r="FG110" s="44"/>
      <c r="FH110" s="44"/>
      <c r="FI110" s="44"/>
      <c r="FJ110" s="44"/>
    </row>
    <row r="111" spans="1:166" s="38" customFormat="1">
      <c r="A111" s="37"/>
      <c r="E111" s="39"/>
      <c r="EZ111" s="44"/>
      <c r="FA111" s="44"/>
      <c r="FB111" s="44"/>
      <c r="FC111" s="44"/>
      <c r="FD111" s="44"/>
      <c r="FE111" s="44"/>
      <c r="FF111" s="44"/>
      <c r="FG111" s="44"/>
      <c r="FH111" s="44"/>
      <c r="FI111" s="44"/>
      <c r="FJ111" s="44"/>
    </row>
    <row r="112" spans="1:166" s="38" customFormat="1">
      <c r="A112" s="37"/>
      <c r="E112" s="39"/>
      <c r="EZ112" s="44"/>
      <c r="FA112" s="44"/>
      <c r="FB112" s="44"/>
      <c r="FC112" s="44"/>
      <c r="FD112" s="44"/>
      <c r="FE112" s="44"/>
      <c r="FF112" s="44"/>
      <c r="FG112" s="44"/>
      <c r="FH112" s="44"/>
      <c r="FI112" s="44"/>
      <c r="FJ112" s="44"/>
    </row>
    <row r="113" spans="1:166" s="38" customFormat="1">
      <c r="A113" s="37"/>
      <c r="E113" s="39"/>
      <c r="EZ113" s="44"/>
      <c r="FA113" s="44"/>
      <c r="FB113" s="44"/>
      <c r="FC113" s="44"/>
      <c r="FD113" s="44"/>
      <c r="FE113" s="44"/>
      <c r="FF113" s="44"/>
      <c r="FG113" s="44"/>
      <c r="FH113" s="44"/>
      <c r="FI113" s="44"/>
      <c r="FJ113" s="44"/>
    </row>
    <row r="114" spans="1:166" s="38" customFormat="1">
      <c r="A114" s="37"/>
      <c r="E114" s="39"/>
      <c r="EZ114" s="44"/>
      <c r="FA114" s="44"/>
      <c r="FB114" s="44"/>
      <c r="FC114" s="44"/>
      <c r="FD114" s="44"/>
      <c r="FE114" s="44"/>
      <c r="FF114" s="44"/>
      <c r="FG114" s="44"/>
      <c r="FH114" s="44"/>
      <c r="FI114" s="44"/>
      <c r="FJ114" s="44"/>
    </row>
    <row r="115" spans="1:166" s="38" customFormat="1">
      <c r="A115" s="37"/>
      <c r="E115" s="39"/>
      <c r="EZ115" s="44"/>
      <c r="FA115" s="44"/>
      <c r="FB115" s="44"/>
      <c r="FC115" s="44"/>
      <c r="FD115" s="44"/>
      <c r="FE115" s="44"/>
      <c r="FF115" s="44"/>
      <c r="FG115" s="44"/>
      <c r="FH115" s="44"/>
      <c r="FI115" s="44"/>
      <c r="FJ115" s="44"/>
    </row>
    <row r="116" spans="1:166" s="38" customFormat="1">
      <c r="A116" s="37"/>
      <c r="E116" s="39"/>
      <c r="EZ116" s="44"/>
      <c r="FA116" s="44"/>
      <c r="FB116" s="44"/>
      <c r="FC116" s="44"/>
      <c r="FD116" s="44"/>
      <c r="FE116" s="44"/>
      <c r="FF116" s="44"/>
      <c r="FG116" s="44"/>
      <c r="FH116" s="44"/>
      <c r="FI116" s="44"/>
      <c r="FJ116" s="44"/>
    </row>
    <row r="117" spans="1:166" s="38" customFormat="1">
      <c r="A117" s="37"/>
      <c r="E117" s="39"/>
      <c r="EZ117" s="44"/>
      <c r="FA117" s="44"/>
      <c r="FB117" s="44"/>
      <c r="FC117" s="44"/>
      <c r="FD117" s="44"/>
      <c r="FE117" s="44"/>
      <c r="FF117" s="44"/>
      <c r="FG117" s="44"/>
      <c r="FH117" s="44"/>
      <c r="FI117" s="44"/>
      <c r="FJ117" s="44"/>
    </row>
    <row r="118" spans="1:166" s="38" customFormat="1">
      <c r="A118" s="37"/>
      <c r="E118" s="39"/>
      <c r="EZ118" s="44"/>
      <c r="FA118" s="44"/>
      <c r="FB118" s="44"/>
      <c r="FC118" s="44"/>
      <c r="FD118" s="44"/>
      <c r="FE118" s="44"/>
      <c r="FF118" s="44"/>
      <c r="FG118" s="44"/>
      <c r="FH118" s="44"/>
      <c r="FI118" s="44"/>
      <c r="FJ118" s="44"/>
    </row>
    <row r="119" spans="1:166" s="38" customFormat="1">
      <c r="A119" s="37"/>
      <c r="E119" s="39"/>
      <c r="EZ119" s="44"/>
      <c r="FA119" s="44"/>
      <c r="FB119" s="44"/>
      <c r="FC119" s="44"/>
      <c r="FD119" s="44"/>
      <c r="FE119" s="44"/>
      <c r="FF119" s="44"/>
      <c r="FG119" s="44"/>
      <c r="FH119" s="44"/>
      <c r="FI119" s="44"/>
      <c r="FJ119" s="44"/>
    </row>
    <row r="120" spans="1:166" s="38" customFormat="1">
      <c r="A120" s="37"/>
      <c r="E120" s="39"/>
      <c r="EZ120" s="44"/>
      <c r="FA120" s="44"/>
      <c r="FB120" s="44"/>
      <c r="FC120" s="44"/>
      <c r="FD120" s="44"/>
      <c r="FE120" s="44"/>
      <c r="FF120" s="44"/>
      <c r="FG120" s="44"/>
      <c r="FH120" s="44"/>
      <c r="FI120" s="44"/>
      <c r="FJ120" s="44"/>
    </row>
    <row r="121" spans="1:166" s="38" customFormat="1">
      <c r="A121" s="37"/>
      <c r="E121" s="39"/>
      <c r="EZ121" s="44"/>
      <c r="FA121" s="44"/>
      <c r="FB121" s="44"/>
      <c r="FC121" s="44"/>
      <c r="FD121" s="44"/>
      <c r="FE121" s="44"/>
      <c r="FF121" s="44"/>
      <c r="FG121" s="44"/>
      <c r="FH121" s="44"/>
      <c r="FI121" s="44"/>
      <c r="FJ121" s="44"/>
    </row>
    <row r="122" spans="1:166" s="38" customFormat="1">
      <c r="A122" s="37"/>
      <c r="E122" s="39"/>
      <c r="EZ122" s="44"/>
      <c r="FA122" s="44"/>
      <c r="FB122" s="44"/>
      <c r="FC122" s="44"/>
      <c r="FD122" s="44"/>
      <c r="FE122" s="44"/>
      <c r="FF122" s="44"/>
      <c r="FG122" s="44"/>
      <c r="FH122" s="44"/>
      <c r="FI122" s="44"/>
      <c r="FJ122" s="44"/>
    </row>
    <row r="123" spans="1:166" s="38" customFormat="1">
      <c r="A123" s="37"/>
      <c r="E123" s="39"/>
      <c r="EZ123" s="44"/>
      <c r="FA123" s="44"/>
      <c r="FB123" s="44"/>
      <c r="FC123" s="44"/>
      <c r="FD123" s="44"/>
      <c r="FE123" s="44"/>
      <c r="FF123" s="44"/>
      <c r="FG123" s="44"/>
      <c r="FH123" s="44"/>
      <c r="FI123" s="44"/>
      <c r="FJ123" s="44"/>
    </row>
    <row r="124" spans="1:166" s="38" customFormat="1">
      <c r="A124" s="37"/>
      <c r="E124" s="39"/>
      <c r="EZ124" s="44"/>
      <c r="FA124" s="44"/>
      <c r="FB124" s="44"/>
      <c r="FC124" s="44"/>
      <c r="FD124" s="44"/>
      <c r="FE124" s="44"/>
      <c r="FF124" s="44"/>
      <c r="FG124" s="44"/>
      <c r="FH124" s="44"/>
      <c r="FI124" s="44"/>
      <c r="FJ124" s="44"/>
    </row>
    <row r="125" spans="1:166" s="38" customFormat="1">
      <c r="A125" s="37"/>
      <c r="E125" s="39"/>
      <c r="EZ125" s="44"/>
      <c r="FA125" s="44"/>
      <c r="FB125" s="44"/>
      <c r="FC125" s="44"/>
      <c r="FD125" s="44"/>
      <c r="FE125" s="44"/>
      <c r="FF125" s="44"/>
      <c r="FG125" s="44"/>
      <c r="FH125" s="44"/>
      <c r="FI125" s="44"/>
      <c r="FJ125" s="44"/>
    </row>
    <row r="126" spans="1:166" s="38" customFormat="1">
      <c r="A126" s="37"/>
      <c r="E126" s="39"/>
      <c r="EZ126" s="44"/>
      <c r="FA126" s="44"/>
      <c r="FB126" s="44"/>
      <c r="FC126" s="44"/>
      <c r="FD126" s="44"/>
      <c r="FE126" s="44"/>
      <c r="FF126" s="44"/>
      <c r="FG126" s="44"/>
      <c r="FH126" s="44"/>
      <c r="FI126" s="44"/>
      <c r="FJ126" s="44"/>
    </row>
    <row r="127" spans="1:166" s="38" customFormat="1">
      <c r="A127" s="37"/>
      <c r="E127" s="39"/>
      <c r="EZ127" s="44"/>
      <c r="FA127" s="44"/>
      <c r="FB127" s="44"/>
      <c r="FC127" s="44"/>
      <c r="FD127" s="44"/>
      <c r="FE127" s="44"/>
      <c r="FF127" s="44"/>
      <c r="FG127" s="44"/>
      <c r="FH127" s="44"/>
      <c r="FI127" s="44"/>
      <c r="FJ127" s="44"/>
    </row>
    <row r="128" spans="1:166" s="38" customFormat="1">
      <c r="A128" s="37"/>
      <c r="E128" s="39"/>
      <c r="EZ128" s="44"/>
      <c r="FA128" s="44"/>
      <c r="FB128" s="44"/>
      <c r="FC128" s="44"/>
      <c r="FD128" s="44"/>
      <c r="FE128" s="44"/>
      <c r="FF128" s="44"/>
      <c r="FG128" s="44"/>
      <c r="FH128" s="44"/>
      <c r="FI128" s="44"/>
      <c r="FJ128" s="44"/>
    </row>
    <row r="129" spans="1:166" s="38" customFormat="1">
      <c r="A129" s="37"/>
      <c r="E129" s="39"/>
      <c r="EZ129" s="44"/>
      <c r="FA129" s="44"/>
      <c r="FB129" s="44"/>
      <c r="FC129" s="44"/>
      <c r="FD129" s="44"/>
      <c r="FE129" s="44"/>
      <c r="FF129" s="44"/>
      <c r="FG129" s="44"/>
      <c r="FH129" s="44"/>
      <c r="FI129" s="44"/>
      <c r="FJ129" s="44"/>
    </row>
    <row r="130" spans="1:166" s="38" customFormat="1">
      <c r="A130" s="37"/>
      <c r="E130" s="39"/>
      <c r="EZ130" s="44"/>
      <c r="FA130" s="44"/>
      <c r="FB130" s="44"/>
      <c r="FC130" s="44"/>
      <c r="FD130" s="44"/>
      <c r="FE130" s="44"/>
      <c r="FF130" s="44"/>
      <c r="FG130" s="44"/>
      <c r="FH130" s="44"/>
      <c r="FI130" s="44"/>
      <c r="FJ130" s="44"/>
    </row>
    <row r="131" spans="1:166" s="38" customFormat="1">
      <c r="A131" s="37"/>
      <c r="E131" s="39"/>
      <c r="EZ131" s="44"/>
      <c r="FA131" s="44"/>
      <c r="FB131" s="44"/>
      <c r="FC131" s="44"/>
      <c r="FD131" s="44"/>
      <c r="FE131" s="44"/>
      <c r="FF131" s="44"/>
      <c r="FG131" s="44"/>
      <c r="FH131" s="44"/>
      <c r="FI131" s="44"/>
      <c r="FJ131" s="44"/>
    </row>
    <row r="132" spans="1:166" s="38" customFormat="1">
      <c r="A132" s="37"/>
      <c r="E132" s="39"/>
      <c r="EZ132" s="44"/>
      <c r="FA132" s="44"/>
      <c r="FB132" s="44"/>
      <c r="FC132" s="44"/>
      <c r="FD132" s="44"/>
      <c r="FE132" s="44"/>
      <c r="FF132" s="44"/>
      <c r="FG132" s="44"/>
      <c r="FH132" s="44"/>
      <c r="FI132" s="44"/>
      <c r="FJ132" s="44"/>
    </row>
    <row r="133" spans="1:166" s="38" customFormat="1">
      <c r="A133" s="37"/>
      <c r="E133" s="39"/>
      <c r="EZ133" s="44"/>
      <c r="FA133" s="44"/>
      <c r="FB133" s="44"/>
      <c r="FC133" s="44"/>
      <c r="FD133" s="44"/>
      <c r="FE133" s="44"/>
      <c r="FF133" s="44"/>
      <c r="FG133" s="44"/>
      <c r="FH133" s="44"/>
      <c r="FI133" s="44"/>
      <c r="FJ133" s="44"/>
    </row>
    <row r="134" spans="1:166" s="38" customFormat="1">
      <c r="A134" s="37"/>
      <c r="E134" s="39"/>
      <c r="EZ134" s="44"/>
      <c r="FA134" s="44"/>
      <c r="FB134" s="44"/>
      <c r="FC134" s="44"/>
      <c r="FD134" s="44"/>
      <c r="FE134" s="44"/>
      <c r="FF134" s="44"/>
      <c r="FG134" s="44"/>
      <c r="FH134" s="44"/>
      <c r="FI134" s="44"/>
      <c r="FJ134" s="44"/>
    </row>
    <row r="135" spans="1:166" s="38" customFormat="1">
      <c r="A135" s="37"/>
      <c r="E135" s="39"/>
      <c r="EZ135" s="44"/>
      <c r="FA135" s="44"/>
      <c r="FB135" s="44"/>
      <c r="FC135" s="44"/>
      <c r="FD135" s="44"/>
      <c r="FE135" s="44"/>
      <c r="FF135" s="44"/>
      <c r="FG135" s="44"/>
      <c r="FH135" s="44"/>
      <c r="FI135" s="44"/>
      <c r="FJ135" s="44"/>
    </row>
    <row r="136" spans="1:166" s="38" customFormat="1">
      <c r="A136" s="37"/>
      <c r="E136" s="39"/>
      <c r="EZ136" s="44"/>
      <c r="FA136" s="44"/>
      <c r="FB136" s="44"/>
      <c r="FC136" s="44"/>
      <c r="FD136" s="44"/>
      <c r="FE136" s="44"/>
      <c r="FF136" s="44"/>
      <c r="FG136" s="44"/>
      <c r="FH136" s="44"/>
      <c r="FI136" s="44"/>
      <c r="FJ136" s="44"/>
    </row>
    <row r="137" spans="1:166" s="38" customFormat="1">
      <c r="A137" s="37"/>
      <c r="E137" s="39"/>
      <c r="EZ137" s="44"/>
      <c r="FA137" s="44"/>
      <c r="FB137" s="44"/>
      <c r="FC137" s="44"/>
      <c r="FD137" s="44"/>
      <c r="FE137" s="44"/>
      <c r="FF137" s="44"/>
      <c r="FG137" s="44"/>
      <c r="FH137" s="44"/>
      <c r="FI137" s="44"/>
      <c r="FJ137" s="44"/>
    </row>
    <row r="138" spans="1:166" s="38" customFormat="1">
      <c r="A138" s="37"/>
      <c r="E138" s="39"/>
      <c r="EZ138" s="44"/>
      <c r="FA138" s="44"/>
      <c r="FB138" s="44"/>
      <c r="FC138" s="44"/>
      <c r="FD138" s="44"/>
      <c r="FE138" s="44"/>
      <c r="FF138" s="44"/>
      <c r="FG138" s="44"/>
      <c r="FH138" s="44"/>
      <c r="FI138" s="44"/>
      <c r="FJ138" s="44"/>
    </row>
    <row r="139" spans="1:166" s="38" customFormat="1">
      <c r="A139" s="37"/>
      <c r="E139" s="39"/>
      <c r="EZ139" s="44"/>
      <c r="FA139" s="44"/>
      <c r="FB139" s="44"/>
      <c r="FC139" s="44"/>
      <c r="FD139" s="44"/>
      <c r="FE139" s="44"/>
      <c r="FF139" s="44"/>
      <c r="FG139" s="44"/>
      <c r="FH139" s="44"/>
      <c r="FI139" s="44"/>
      <c r="FJ139" s="44"/>
    </row>
    <row r="140" spans="1:166" s="38" customFormat="1">
      <c r="A140" s="37"/>
      <c r="E140" s="39"/>
      <c r="EZ140" s="44"/>
      <c r="FA140" s="44"/>
      <c r="FB140" s="44"/>
      <c r="FC140" s="44"/>
      <c r="FD140" s="44"/>
      <c r="FE140" s="44"/>
      <c r="FF140" s="44"/>
      <c r="FG140" s="44"/>
      <c r="FH140" s="44"/>
      <c r="FI140" s="44"/>
      <c r="FJ140" s="44"/>
    </row>
    <row r="141" spans="1:166" s="38" customFormat="1">
      <c r="A141" s="37"/>
      <c r="E141" s="39"/>
      <c r="EZ141" s="44"/>
      <c r="FA141" s="44"/>
      <c r="FB141" s="44"/>
      <c r="FC141" s="44"/>
      <c r="FD141" s="44"/>
      <c r="FE141" s="44"/>
      <c r="FF141" s="44"/>
      <c r="FG141" s="44"/>
      <c r="FH141" s="44"/>
      <c r="FI141" s="44"/>
      <c r="FJ141" s="44"/>
    </row>
    <row r="142" spans="1:166" s="38" customFormat="1">
      <c r="A142" s="37"/>
      <c r="E142" s="39"/>
      <c r="EZ142" s="44"/>
      <c r="FA142" s="44"/>
      <c r="FB142" s="44"/>
      <c r="FC142" s="44"/>
      <c r="FD142" s="44"/>
      <c r="FE142" s="44"/>
      <c r="FF142" s="44"/>
      <c r="FG142" s="44"/>
      <c r="FH142" s="44"/>
      <c r="FI142" s="44"/>
      <c r="FJ142" s="44"/>
    </row>
    <row r="143" spans="1:166" s="38" customFormat="1">
      <c r="A143" s="37"/>
      <c r="E143" s="39"/>
      <c r="EZ143" s="44"/>
      <c r="FA143" s="44"/>
      <c r="FB143" s="44"/>
      <c r="FC143" s="44"/>
      <c r="FD143" s="44"/>
      <c r="FE143" s="44"/>
      <c r="FF143" s="44"/>
      <c r="FG143" s="44"/>
      <c r="FH143" s="44"/>
      <c r="FI143" s="44"/>
      <c r="FJ143" s="44"/>
    </row>
    <row r="144" spans="1:166" s="38" customFormat="1">
      <c r="A144" s="37"/>
      <c r="E144" s="39"/>
      <c r="EZ144" s="44"/>
      <c r="FA144" s="44"/>
      <c r="FB144" s="44"/>
      <c r="FC144" s="44"/>
      <c r="FD144" s="44"/>
      <c r="FE144" s="44"/>
      <c r="FF144" s="44"/>
      <c r="FG144" s="44"/>
      <c r="FH144" s="44"/>
      <c r="FI144" s="44"/>
      <c r="FJ144" s="44"/>
    </row>
    <row r="145" spans="1:166" s="38" customFormat="1">
      <c r="A145" s="37"/>
      <c r="E145" s="39"/>
      <c r="EZ145" s="44"/>
      <c r="FA145" s="44"/>
      <c r="FB145" s="44"/>
      <c r="FC145" s="44"/>
      <c r="FD145" s="44"/>
      <c r="FE145" s="44"/>
      <c r="FF145" s="44"/>
      <c r="FG145" s="44"/>
      <c r="FH145" s="44"/>
      <c r="FI145" s="44"/>
      <c r="FJ145" s="44"/>
    </row>
    <row r="146" spans="1:166" s="38" customFormat="1">
      <c r="A146" s="37"/>
      <c r="E146" s="39"/>
      <c r="EZ146" s="44"/>
      <c r="FA146" s="44"/>
      <c r="FB146" s="44"/>
      <c r="FC146" s="44"/>
      <c r="FD146" s="44"/>
      <c r="FE146" s="44"/>
      <c r="FF146" s="44"/>
      <c r="FG146" s="44"/>
      <c r="FH146" s="44"/>
      <c r="FI146" s="44"/>
      <c r="FJ146" s="44"/>
    </row>
    <row r="147" spans="1:166" s="38" customFormat="1">
      <c r="A147" s="37"/>
      <c r="E147" s="39"/>
      <c r="EZ147" s="44"/>
      <c r="FA147" s="44"/>
      <c r="FB147" s="44"/>
      <c r="FC147" s="44"/>
      <c r="FD147" s="44"/>
      <c r="FE147" s="44"/>
      <c r="FF147" s="44"/>
      <c r="FG147" s="44"/>
      <c r="FH147" s="44"/>
      <c r="FI147" s="44"/>
      <c r="FJ147" s="44"/>
    </row>
    <row r="148" spans="1:166" s="38" customFormat="1">
      <c r="A148" s="37"/>
      <c r="E148" s="39"/>
      <c r="EZ148" s="44"/>
      <c r="FA148" s="44"/>
      <c r="FB148" s="44"/>
      <c r="FC148" s="44"/>
      <c r="FD148" s="44"/>
      <c r="FE148" s="44"/>
      <c r="FF148" s="44"/>
      <c r="FG148" s="44"/>
      <c r="FH148" s="44"/>
      <c r="FI148" s="44"/>
      <c r="FJ148" s="44"/>
    </row>
    <row r="149" spans="1:166" s="38" customFormat="1">
      <c r="A149" s="37"/>
      <c r="E149" s="39"/>
      <c r="EZ149" s="44"/>
      <c r="FA149" s="44"/>
      <c r="FB149" s="44"/>
      <c r="FC149" s="44"/>
      <c r="FD149" s="44"/>
      <c r="FE149" s="44"/>
      <c r="FF149" s="44"/>
      <c r="FG149" s="44"/>
      <c r="FH149" s="44"/>
      <c r="FI149" s="44"/>
      <c r="FJ149" s="44"/>
    </row>
    <row r="150" spans="1:166" s="38" customFormat="1">
      <c r="A150" s="37"/>
      <c r="E150" s="39"/>
      <c r="EZ150" s="44"/>
      <c r="FA150" s="44"/>
      <c r="FB150" s="44"/>
      <c r="FC150" s="44"/>
      <c r="FD150" s="44"/>
      <c r="FE150" s="44"/>
      <c r="FF150" s="44"/>
      <c r="FG150" s="44"/>
      <c r="FH150" s="44"/>
      <c r="FI150" s="44"/>
      <c r="FJ150" s="44"/>
    </row>
    <row r="151" spans="1:166" s="38" customFormat="1">
      <c r="A151" s="37"/>
      <c r="E151" s="39"/>
      <c r="EZ151" s="44"/>
      <c r="FA151" s="44"/>
      <c r="FB151" s="44"/>
      <c r="FC151" s="44"/>
      <c r="FD151" s="44"/>
      <c r="FE151" s="44"/>
      <c r="FF151" s="44"/>
      <c r="FG151" s="44"/>
      <c r="FH151" s="44"/>
      <c r="FI151" s="44"/>
      <c r="FJ151" s="44"/>
    </row>
    <row r="152" spans="1:166" s="38" customFormat="1">
      <c r="A152" s="37"/>
      <c r="E152" s="39"/>
      <c r="EZ152" s="44"/>
      <c r="FA152" s="44"/>
      <c r="FB152" s="44"/>
      <c r="FC152" s="44"/>
      <c r="FD152" s="44"/>
      <c r="FE152" s="44"/>
      <c r="FF152" s="44"/>
      <c r="FG152" s="44"/>
      <c r="FH152" s="44"/>
      <c r="FI152" s="44"/>
      <c r="FJ152" s="44"/>
    </row>
    <row r="153" spans="1:166" s="38" customFormat="1">
      <c r="A153" s="37"/>
      <c r="E153" s="39"/>
      <c r="EZ153" s="44"/>
      <c r="FA153" s="44"/>
      <c r="FB153" s="44"/>
      <c r="FC153" s="44"/>
      <c r="FD153" s="44"/>
      <c r="FE153" s="44"/>
      <c r="FF153" s="44"/>
      <c r="FG153" s="44"/>
      <c r="FH153" s="44"/>
      <c r="FI153" s="44"/>
      <c r="FJ153" s="44"/>
    </row>
    <row r="154" spans="1:166" s="38" customFormat="1">
      <c r="A154" s="37"/>
      <c r="E154" s="39"/>
      <c r="EZ154" s="44"/>
      <c r="FA154" s="44"/>
      <c r="FB154" s="44"/>
      <c r="FC154" s="44"/>
      <c r="FD154" s="44"/>
      <c r="FE154" s="44"/>
      <c r="FF154" s="44"/>
      <c r="FG154" s="44"/>
      <c r="FH154" s="44"/>
      <c r="FI154" s="44"/>
      <c r="FJ154" s="44"/>
    </row>
    <row r="155" spans="1:166" s="38" customFormat="1">
      <c r="A155" s="37"/>
      <c r="E155" s="39"/>
      <c r="EZ155" s="44"/>
      <c r="FA155" s="44"/>
      <c r="FB155" s="44"/>
      <c r="FC155" s="44"/>
      <c r="FD155" s="44"/>
      <c r="FE155" s="44"/>
      <c r="FF155" s="44"/>
      <c r="FG155" s="44"/>
      <c r="FH155" s="44"/>
      <c r="FI155" s="44"/>
      <c r="FJ155" s="44"/>
    </row>
    <row r="156" spans="1:166" s="38" customFormat="1">
      <c r="A156" s="37"/>
      <c r="E156" s="39"/>
      <c r="EZ156" s="44"/>
      <c r="FA156" s="44"/>
      <c r="FB156" s="44"/>
      <c r="FC156" s="44"/>
      <c r="FD156" s="44"/>
      <c r="FE156" s="44"/>
      <c r="FF156" s="44"/>
      <c r="FG156" s="44"/>
      <c r="FH156" s="44"/>
      <c r="FI156" s="44"/>
      <c r="FJ156" s="44"/>
    </row>
    <row r="157" spans="1:166" s="38" customFormat="1">
      <c r="A157" s="37"/>
      <c r="E157" s="39"/>
      <c r="EZ157" s="44"/>
      <c r="FA157" s="44"/>
      <c r="FB157" s="44"/>
      <c r="FC157" s="44"/>
      <c r="FD157" s="44"/>
      <c r="FE157" s="44"/>
      <c r="FF157" s="44"/>
      <c r="FG157" s="44"/>
      <c r="FH157" s="44"/>
      <c r="FI157" s="44"/>
      <c r="FJ157" s="44"/>
    </row>
    <row r="158" spans="1:166" s="38" customFormat="1">
      <c r="A158" s="37"/>
      <c r="E158" s="39"/>
      <c r="EZ158" s="44"/>
      <c r="FA158" s="44"/>
      <c r="FB158" s="44"/>
      <c r="FC158" s="44"/>
      <c r="FD158" s="44"/>
      <c r="FE158" s="44"/>
      <c r="FF158" s="44"/>
      <c r="FG158" s="44"/>
      <c r="FH158" s="44"/>
      <c r="FI158" s="44"/>
      <c r="FJ158" s="44"/>
    </row>
    <row r="159" spans="1:166" s="38" customFormat="1">
      <c r="A159" s="37"/>
      <c r="E159" s="39"/>
      <c r="EZ159" s="44"/>
      <c r="FA159" s="44"/>
      <c r="FB159" s="44"/>
      <c r="FC159" s="44"/>
      <c r="FD159" s="44"/>
      <c r="FE159" s="44"/>
      <c r="FF159" s="44"/>
      <c r="FG159" s="44"/>
      <c r="FH159" s="44"/>
      <c r="FI159" s="44"/>
      <c r="FJ159" s="44"/>
    </row>
    <row r="160" spans="1:166" s="38" customFormat="1">
      <c r="A160" s="37"/>
      <c r="E160" s="39"/>
      <c r="EZ160" s="44"/>
      <c r="FA160" s="44"/>
      <c r="FB160" s="44"/>
      <c r="FC160" s="44"/>
      <c r="FD160" s="44"/>
      <c r="FE160" s="44"/>
      <c r="FF160" s="44"/>
      <c r="FG160" s="44"/>
      <c r="FH160" s="44"/>
      <c r="FI160" s="44"/>
      <c r="FJ160" s="44"/>
    </row>
    <row r="161" spans="1:166" s="38" customFormat="1">
      <c r="A161" s="37"/>
      <c r="E161" s="39"/>
      <c r="EZ161" s="44"/>
      <c r="FA161" s="44"/>
      <c r="FB161" s="44"/>
      <c r="FC161" s="44"/>
      <c r="FD161" s="44"/>
      <c r="FE161" s="44"/>
      <c r="FF161" s="44"/>
      <c r="FG161" s="44"/>
      <c r="FH161" s="44"/>
      <c r="FI161" s="44"/>
      <c r="FJ161" s="44"/>
    </row>
    <row r="162" spans="1:166" s="38" customFormat="1">
      <c r="A162" s="37"/>
      <c r="E162" s="39"/>
      <c r="EZ162" s="44"/>
      <c r="FA162" s="44"/>
      <c r="FB162" s="44"/>
      <c r="FC162" s="44"/>
      <c r="FD162" s="44"/>
      <c r="FE162" s="44"/>
      <c r="FF162" s="44"/>
      <c r="FG162" s="44"/>
      <c r="FH162" s="44"/>
      <c r="FI162" s="44"/>
      <c r="FJ162" s="44"/>
    </row>
    <row r="163" spans="1:166" s="38" customFormat="1">
      <c r="A163" s="37"/>
      <c r="E163" s="39"/>
      <c r="EZ163" s="44"/>
      <c r="FA163" s="44"/>
      <c r="FB163" s="44"/>
      <c r="FC163" s="44"/>
      <c r="FD163" s="44"/>
      <c r="FE163" s="44"/>
      <c r="FF163" s="44"/>
      <c r="FG163" s="44"/>
      <c r="FH163" s="44"/>
      <c r="FI163" s="44"/>
      <c r="FJ163" s="44"/>
    </row>
    <row r="164" spans="1:166" s="38" customFormat="1">
      <c r="A164" s="37"/>
      <c r="E164" s="39"/>
      <c r="EZ164" s="44"/>
      <c r="FA164" s="44"/>
      <c r="FB164" s="44"/>
      <c r="FC164" s="44"/>
      <c r="FD164" s="44"/>
      <c r="FE164" s="44"/>
      <c r="FF164" s="44"/>
      <c r="FG164" s="44"/>
      <c r="FH164" s="44"/>
      <c r="FI164" s="44"/>
      <c r="FJ164" s="44"/>
    </row>
    <row r="165" spans="1:166" s="38" customFormat="1">
      <c r="A165" s="37"/>
      <c r="E165" s="39"/>
      <c r="EZ165" s="44"/>
      <c r="FA165" s="44"/>
      <c r="FB165" s="44"/>
      <c r="FC165" s="44"/>
      <c r="FD165" s="44"/>
      <c r="FE165" s="44"/>
      <c r="FF165" s="44"/>
      <c r="FG165" s="44"/>
      <c r="FH165" s="44"/>
      <c r="FI165" s="44"/>
      <c r="FJ165" s="44"/>
    </row>
    <row r="166" spans="1:166" s="38" customFormat="1">
      <c r="A166" s="37"/>
      <c r="E166" s="39"/>
      <c r="EZ166" s="44"/>
      <c r="FA166" s="44"/>
      <c r="FB166" s="44"/>
      <c r="FC166" s="44"/>
      <c r="FD166" s="44"/>
      <c r="FE166" s="44"/>
      <c r="FF166" s="44"/>
      <c r="FG166" s="44"/>
      <c r="FH166" s="44"/>
      <c r="FI166" s="44"/>
      <c r="FJ166" s="44"/>
    </row>
    <row r="167" spans="1:166" s="38" customFormat="1">
      <c r="A167" s="37"/>
      <c r="E167" s="39"/>
      <c r="EZ167" s="44"/>
      <c r="FA167" s="44"/>
      <c r="FB167" s="44"/>
      <c r="FC167" s="44"/>
      <c r="FD167" s="44"/>
      <c r="FE167" s="44"/>
      <c r="FF167" s="44"/>
      <c r="FG167" s="44"/>
      <c r="FH167" s="44"/>
      <c r="FI167" s="44"/>
      <c r="FJ167" s="44"/>
    </row>
    <row r="168" spans="1:166" s="38" customFormat="1">
      <c r="A168" s="37"/>
      <c r="E168" s="39"/>
      <c r="EZ168" s="44"/>
      <c r="FA168" s="44"/>
      <c r="FB168" s="44"/>
      <c r="FC168" s="44"/>
      <c r="FD168" s="44"/>
      <c r="FE168" s="44"/>
      <c r="FF168" s="44"/>
      <c r="FG168" s="44"/>
      <c r="FH168" s="44"/>
      <c r="FI168" s="44"/>
      <c r="FJ168" s="44"/>
    </row>
    <row r="169" spans="1:166" s="38" customFormat="1">
      <c r="A169" s="37"/>
      <c r="E169" s="39"/>
      <c r="EZ169" s="44"/>
      <c r="FA169" s="44"/>
      <c r="FB169" s="44"/>
      <c r="FC169" s="44"/>
      <c r="FD169" s="44"/>
      <c r="FE169" s="44"/>
      <c r="FF169" s="44"/>
      <c r="FG169" s="44"/>
      <c r="FH169" s="44"/>
      <c r="FI169" s="44"/>
      <c r="FJ169" s="44"/>
    </row>
    <row r="170" spans="1:166" s="38" customFormat="1">
      <c r="A170" s="37"/>
      <c r="E170" s="39"/>
      <c r="EZ170" s="44"/>
      <c r="FA170" s="44"/>
      <c r="FB170" s="44"/>
      <c r="FC170" s="44"/>
      <c r="FD170" s="44"/>
      <c r="FE170" s="44"/>
      <c r="FF170" s="44"/>
      <c r="FG170" s="44"/>
      <c r="FH170" s="44"/>
      <c r="FI170" s="44"/>
      <c r="FJ170" s="44"/>
    </row>
    <row r="171" spans="1:166" s="38" customFormat="1">
      <c r="A171" s="37"/>
      <c r="E171" s="39"/>
      <c r="EZ171" s="44"/>
      <c r="FA171" s="44"/>
      <c r="FB171" s="44"/>
      <c r="FC171" s="44"/>
      <c r="FD171" s="44"/>
      <c r="FE171" s="44"/>
      <c r="FF171" s="44"/>
      <c r="FG171" s="44"/>
      <c r="FH171" s="44"/>
      <c r="FI171" s="44"/>
      <c r="FJ171" s="44"/>
    </row>
    <row r="172" spans="1:166" s="38" customFormat="1">
      <c r="A172" s="37"/>
      <c r="E172" s="39"/>
      <c r="EZ172" s="44"/>
      <c r="FA172" s="44"/>
      <c r="FB172" s="44"/>
      <c r="FC172" s="44"/>
      <c r="FD172" s="44"/>
      <c r="FE172" s="44"/>
      <c r="FF172" s="44"/>
      <c r="FG172" s="44"/>
      <c r="FH172" s="44"/>
      <c r="FI172" s="44"/>
      <c r="FJ172" s="44"/>
    </row>
    <row r="173" spans="1:166" s="38" customFormat="1">
      <c r="A173" s="37"/>
      <c r="E173" s="39"/>
      <c r="EZ173" s="44"/>
      <c r="FA173" s="44"/>
      <c r="FB173" s="44"/>
      <c r="FC173" s="44"/>
      <c r="FD173" s="44"/>
      <c r="FE173" s="44"/>
      <c r="FF173" s="44"/>
      <c r="FG173" s="44"/>
      <c r="FH173" s="44"/>
      <c r="FI173" s="44"/>
      <c r="FJ173" s="44"/>
    </row>
    <row r="174" spans="1:166" s="38" customFormat="1">
      <c r="A174" s="37"/>
      <c r="E174" s="39"/>
      <c r="EZ174" s="44"/>
      <c r="FA174" s="44"/>
      <c r="FB174" s="44"/>
      <c r="FC174" s="44"/>
      <c r="FD174" s="44"/>
      <c r="FE174" s="44"/>
      <c r="FF174" s="44"/>
      <c r="FG174" s="44"/>
      <c r="FH174" s="44"/>
      <c r="FI174" s="44"/>
      <c r="FJ174" s="44"/>
    </row>
    <row r="175" spans="1:166" s="38" customFormat="1">
      <c r="A175" s="37"/>
      <c r="E175" s="39"/>
      <c r="EZ175" s="44"/>
      <c r="FA175" s="44"/>
      <c r="FB175" s="44"/>
      <c r="FC175" s="44"/>
      <c r="FD175" s="44"/>
      <c r="FE175" s="44"/>
      <c r="FF175" s="44"/>
      <c r="FG175" s="44"/>
      <c r="FH175" s="44"/>
      <c r="FI175" s="44"/>
      <c r="FJ175" s="44"/>
    </row>
    <row r="176" spans="1:166" s="38" customFormat="1">
      <c r="A176" s="37"/>
      <c r="E176" s="39"/>
      <c r="EZ176" s="44"/>
      <c r="FA176" s="44"/>
      <c r="FB176" s="44"/>
      <c r="FC176" s="44"/>
      <c r="FD176" s="44"/>
      <c r="FE176" s="44"/>
      <c r="FF176" s="44"/>
      <c r="FG176" s="44"/>
      <c r="FH176" s="44"/>
      <c r="FI176" s="44"/>
      <c r="FJ176" s="44"/>
    </row>
    <row r="177" spans="1:166" s="38" customFormat="1">
      <c r="A177" s="37"/>
      <c r="E177" s="39"/>
      <c r="EZ177" s="44"/>
      <c r="FA177" s="44"/>
      <c r="FB177" s="44"/>
      <c r="FC177" s="44"/>
      <c r="FD177" s="44"/>
      <c r="FE177" s="44"/>
      <c r="FF177" s="44"/>
      <c r="FG177" s="44"/>
      <c r="FH177" s="44"/>
      <c r="FI177" s="44"/>
      <c r="FJ177" s="44"/>
    </row>
    <row r="178" spans="1:166" s="38" customFormat="1">
      <c r="A178" s="37"/>
      <c r="E178" s="39"/>
      <c r="EZ178" s="44"/>
      <c r="FA178" s="44"/>
      <c r="FB178" s="44"/>
      <c r="FC178" s="44"/>
      <c r="FD178" s="44"/>
      <c r="FE178" s="44"/>
      <c r="FF178" s="44"/>
      <c r="FG178" s="44"/>
      <c r="FH178" s="44"/>
      <c r="FI178" s="44"/>
      <c r="FJ178" s="44"/>
    </row>
    <row r="179" spans="1:166" s="38" customFormat="1">
      <c r="A179" s="37"/>
      <c r="E179" s="39"/>
      <c r="EZ179" s="44"/>
      <c r="FA179" s="44"/>
      <c r="FB179" s="44"/>
      <c r="FC179" s="44"/>
      <c r="FD179" s="44"/>
      <c r="FE179" s="44"/>
      <c r="FF179" s="44"/>
      <c r="FG179" s="44"/>
      <c r="FH179" s="44"/>
      <c r="FI179" s="44"/>
      <c r="FJ179" s="44"/>
    </row>
    <row r="180" spans="1:166" s="38" customFormat="1">
      <c r="A180" s="37"/>
      <c r="E180" s="39"/>
      <c r="EZ180" s="44"/>
      <c r="FA180" s="44"/>
      <c r="FB180" s="44"/>
      <c r="FC180" s="44"/>
      <c r="FD180" s="44"/>
      <c r="FE180" s="44"/>
      <c r="FF180" s="44"/>
      <c r="FG180" s="44"/>
      <c r="FH180" s="44"/>
      <c r="FI180" s="44"/>
      <c r="FJ180" s="44"/>
    </row>
    <row r="181" spans="1:166" s="38" customFormat="1">
      <c r="A181" s="37"/>
      <c r="E181" s="39"/>
      <c r="EZ181" s="44"/>
      <c r="FA181" s="44"/>
      <c r="FB181" s="44"/>
      <c r="FC181" s="44"/>
      <c r="FD181" s="44"/>
      <c r="FE181" s="44"/>
      <c r="FF181" s="44"/>
      <c r="FG181" s="44"/>
      <c r="FH181" s="44"/>
      <c r="FI181" s="44"/>
      <c r="FJ181" s="44"/>
    </row>
    <row r="182" spans="1:166" s="38" customFormat="1">
      <c r="A182" s="37"/>
      <c r="E182" s="39"/>
      <c r="EZ182" s="44"/>
      <c r="FA182" s="44"/>
      <c r="FB182" s="44"/>
      <c r="FC182" s="44"/>
      <c r="FD182" s="44"/>
      <c r="FE182" s="44"/>
      <c r="FF182" s="44"/>
      <c r="FG182" s="44"/>
      <c r="FH182" s="44"/>
      <c r="FI182" s="44"/>
      <c r="FJ182" s="44"/>
    </row>
    <row r="183" spans="1:166" s="38" customFormat="1">
      <c r="A183" s="37"/>
      <c r="E183" s="39"/>
      <c r="EZ183" s="44"/>
      <c r="FA183" s="44"/>
      <c r="FB183" s="44"/>
      <c r="FC183" s="44"/>
      <c r="FD183" s="44"/>
      <c r="FE183" s="44"/>
      <c r="FF183" s="44"/>
      <c r="FG183" s="44"/>
      <c r="FH183" s="44"/>
      <c r="FI183" s="44"/>
      <c r="FJ183" s="44"/>
    </row>
    <row r="184" spans="1:166" s="38" customFormat="1">
      <c r="A184" s="37"/>
      <c r="E184" s="39"/>
      <c r="EZ184" s="44"/>
      <c r="FA184" s="44"/>
      <c r="FB184" s="44"/>
      <c r="FC184" s="44"/>
      <c r="FD184" s="44"/>
      <c r="FE184" s="44"/>
      <c r="FF184" s="44"/>
      <c r="FG184" s="44"/>
      <c r="FH184" s="44"/>
      <c r="FI184" s="44"/>
      <c r="FJ184" s="44"/>
    </row>
    <row r="185" spans="1:166" s="38" customFormat="1">
      <c r="A185" s="37"/>
      <c r="E185" s="39"/>
      <c r="EZ185" s="44"/>
      <c r="FA185" s="44"/>
      <c r="FB185" s="44"/>
      <c r="FC185" s="44"/>
      <c r="FD185" s="44"/>
      <c r="FE185" s="44"/>
      <c r="FF185" s="44"/>
      <c r="FG185" s="44"/>
      <c r="FH185" s="44"/>
      <c r="FI185" s="44"/>
      <c r="FJ185" s="44"/>
    </row>
    <row r="186" spans="1:166" s="38" customFormat="1">
      <c r="A186" s="37"/>
      <c r="E186" s="39"/>
      <c r="EZ186" s="44"/>
      <c r="FA186" s="44"/>
      <c r="FB186" s="44"/>
      <c r="FC186" s="44"/>
      <c r="FD186" s="44"/>
      <c r="FE186" s="44"/>
      <c r="FF186" s="44"/>
      <c r="FG186" s="44"/>
      <c r="FH186" s="44"/>
      <c r="FI186" s="44"/>
      <c r="FJ186" s="44"/>
    </row>
    <row r="187" spans="1:166" s="38" customFormat="1">
      <c r="A187" s="37"/>
      <c r="E187" s="39"/>
      <c r="EZ187" s="44"/>
      <c r="FA187" s="44"/>
      <c r="FB187" s="44"/>
      <c r="FC187" s="44"/>
      <c r="FD187" s="44"/>
      <c r="FE187" s="44"/>
      <c r="FF187" s="44"/>
      <c r="FG187" s="44"/>
      <c r="FH187" s="44"/>
      <c r="FI187" s="44"/>
      <c r="FJ187" s="44"/>
    </row>
    <row r="188" spans="1:166" s="38" customFormat="1">
      <c r="A188" s="37"/>
      <c r="E188" s="39"/>
      <c r="EZ188" s="44"/>
      <c r="FA188" s="44"/>
      <c r="FB188" s="44"/>
      <c r="FC188" s="44"/>
      <c r="FD188" s="44"/>
      <c r="FE188" s="44"/>
      <c r="FF188" s="44"/>
      <c r="FG188" s="44"/>
      <c r="FH188" s="44"/>
      <c r="FI188" s="44"/>
      <c r="FJ188" s="44"/>
    </row>
    <row r="189" spans="1:166" s="38" customFormat="1">
      <c r="A189" s="37"/>
      <c r="E189" s="39"/>
      <c r="EZ189" s="44"/>
      <c r="FA189" s="44"/>
      <c r="FB189" s="44"/>
      <c r="FC189" s="44"/>
      <c r="FD189" s="44"/>
      <c r="FE189" s="44"/>
      <c r="FF189" s="44"/>
      <c r="FG189" s="44"/>
      <c r="FH189" s="44"/>
      <c r="FI189" s="44"/>
      <c r="FJ189" s="44"/>
    </row>
    <row r="190" spans="1:166" s="38" customFormat="1">
      <c r="A190" s="37"/>
      <c r="E190" s="39"/>
      <c r="EZ190" s="44"/>
      <c r="FA190" s="44"/>
      <c r="FB190" s="44"/>
      <c r="FC190" s="44"/>
      <c r="FD190" s="44"/>
      <c r="FE190" s="44"/>
      <c r="FF190" s="44"/>
      <c r="FG190" s="44"/>
      <c r="FH190" s="44"/>
      <c r="FI190" s="44"/>
      <c r="FJ190" s="44"/>
    </row>
    <row r="191" spans="1:166" s="38" customFormat="1">
      <c r="A191" s="37"/>
      <c r="E191" s="39"/>
      <c r="EZ191" s="44"/>
      <c r="FA191" s="44"/>
      <c r="FB191" s="44"/>
      <c r="FC191" s="44"/>
      <c r="FD191" s="44"/>
      <c r="FE191" s="44"/>
      <c r="FF191" s="44"/>
      <c r="FG191" s="44"/>
      <c r="FH191" s="44"/>
      <c r="FI191" s="44"/>
      <c r="FJ191" s="44"/>
    </row>
    <row r="192" spans="1:166" s="38" customFormat="1">
      <c r="A192" s="37"/>
      <c r="E192" s="39"/>
      <c r="EZ192" s="44"/>
      <c r="FA192" s="44"/>
      <c r="FB192" s="44"/>
      <c r="FC192" s="44"/>
      <c r="FD192" s="44"/>
      <c r="FE192" s="44"/>
      <c r="FF192" s="44"/>
      <c r="FG192" s="44"/>
      <c r="FH192" s="44"/>
      <c r="FI192" s="44"/>
      <c r="FJ192" s="44"/>
    </row>
    <row r="193" spans="1:166" s="38" customFormat="1">
      <c r="A193" s="37"/>
      <c r="E193" s="39"/>
      <c r="EZ193" s="44"/>
      <c r="FA193" s="44"/>
      <c r="FB193" s="44"/>
      <c r="FC193" s="44"/>
      <c r="FD193" s="44"/>
      <c r="FE193" s="44"/>
      <c r="FF193" s="44"/>
      <c r="FG193" s="44"/>
      <c r="FH193" s="44"/>
      <c r="FI193" s="44"/>
      <c r="FJ193" s="44"/>
    </row>
    <row r="194" spans="1:166" s="38" customFormat="1">
      <c r="A194" s="37"/>
      <c r="E194" s="39"/>
      <c r="EZ194" s="44"/>
      <c r="FA194" s="44"/>
      <c r="FB194" s="44"/>
      <c r="FC194" s="44"/>
      <c r="FD194" s="44"/>
      <c r="FE194" s="44"/>
      <c r="FF194" s="44"/>
      <c r="FG194" s="44"/>
      <c r="FH194" s="44"/>
      <c r="FI194" s="44"/>
      <c r="FJ194" s="44"/>
    </row>
    <row r="195" spans="1:166" s="38" customFormat="1">
      <c r="A195" s="37"/>
      <c r="E195" s="39"/>
      <c r="EZ195" s="44"/>
      <c r="FA195" s="44"/>
      <c r="FB195" s="44"/>
      <c r="FC195" s="44"/>
      <c r="FD195" s="44"/>
      <c r="FE195" s="44"/>
      <c r="FF195" s="44"/>
      <c r="FG195" s="44"/>
      <c r="FH195" s="44"/>
      <c r="FI195" s="44"/>
      <c r="FJ195" s="44"/>
    </row>
    <row r="196" spans="1:166" s="38" customFormat="1">
      <c r="A196" s="37"/>
      <c r="E196" s="39"/>
      <c r="EZ196" s="44"/>
      <c r="FA196" s="44"/>
      <c r="FB196" s="44"/>
      <c r="FC196" s="44"/>
      <c r="FD196" s="44"/>
      <c r="FE196" s="44"/>
      <c r="FF196" s="44"/>
      <c r="FG196" s="44"/>
      <c r="FH196" s="44"/>
      <c r="FI196" s="44"/>
      <c r="FJ196" s="44"/>
    </row>
    <row r="197" spans="1:166" s="38" customFormat="1">
      <c r="A197" s="37"/>
      <c r="E197" s="39"/>
      <c r="EZ197" s="44"/>
      <c r="FA197" s="44"/>
      <c r="FB197" s="44"/>
      <c r="FC197" s="44"/>
      <c r="FD197" s="44"/>
      <c r="FE197" s="44"/>
      <c r="FF197" s="44"/>
      <c r="FG197" s="44"/>
      <c r="FH197" s="44"/>
      <c r="FI197" s="44"/>
      <c r="FJ197" s="44"/>
    </row>
    <row r="198" spans="1:166" s="38" customFormat="1">
      <c r="A198" s="37"/>
      <c r="E198" s="39"/>
      <c r="EZ198" s="44"/>
      <c r="FA198" s="44"/>
      <c r="FB198" s="44"/>
      <c r="FC198" s="44"/>
      <c r="FD198" s="44"/>
      <c r="FE198" s="44"/>
      <c r="FF198" s="44"/>
      <c r="FG198" s="44"/>
      <c r="FH198" s="44"/>
      <c r="FI198" s="44"/>
      <c r="FJ198" s="44"/>
    </row>
    <row r="199" spans="1:166" s="38" customFormat="1">
      <c r="A199" s="37"/>
      <c r="E199" s="39"/>
      <c r="EZ199" s="44"/>
      <c r="FA199" s="44"/>
      <c r="FB199" s="44"/>
      <c r="FC199" s="44"/>
      <c r="FD199" s="44"/>
      <c r="FE199" s="44"/>
      <c r="FF199" s="44"/>
      <c r="FG199" s="44"/>
      <c r="FH199" s="44"/>
      <c r="FI199" s="44"/>
      <c r="FJ199" s="44"/>
    </row>
    <row r="200" spans="1:166" s="38" customFormat="1">
      <c r="A200" s="37"/>
      <c r="E200" s="39"/>
      <c r="EZ200" s="44"/>
      <c r="FA200" s="44"/>
      <c r="FB200" s="44"/>
      <c r="FC200" s="44"/>
      <c r="FD200" s="44"/>
      <c r="FE200" s="44"/>
      <c r="FF200" s="44"/>
      <c r="FG200" s="44"/>
      <c r="FH200" s="44"/>
      <c r="FI200" s="44"/>
      <c r="FJ200" s="44"/>
    </row>
    <row r="201" spans="1:166" s="38" customFormat="1">
      <c r="A201" s="37"/>
      <c r="E201" s="39"/>
      <c r="EZ201" s="44"/>
      <c r="FA201" s="44"/>
      <c r="FB201" s="44"/>
      <c r="FC201" s="44"/>
      <c r="FD201" s="44"/>
      <c r="FE201" s="44"/>
      <c r="FF201" s="44"/>
      <c r="FG201" s="44"/>
      <c r="FH201" s="44"/>
      <c r="FI201" s="44"/>
      <c r="FJ201" s="44"/>
    </row>
    <row r="202" spans="1:166" s="38" customFormat="1">
      <c r="A202" s="37"/>
      <c r="E202" s="39"/>
      <c r="EZ202" s="44"/>
      <c r="FA202" s="44"/>
      <c r="FB202" s="44"/>
      <c r="FC202" s="44"/>
      <c r="FD202" s="44"/>
      <c r="FE202" s="44"/>
      <c r="FF202" s="44"/>
      <c r="FG202" s="44"/>
      <c r="FH202" s="44"/>
      <c r="FI202" s="44"/>
      <c r="FJ202" s="44"/>
    </row>
    <row r="203" spans="1:166" s="38" customFormat="1">
      <c r="A203" s="37"/>
      <c r="E203" s="39"/>
      <c r="EZ203" s="44"/>
      <c r="FA203" s="44"/>
      <c r="FB203" s="44"/>
      <c r="FC203" s="44"/>
      <c r="FD203" s="44"/>
      <c r="FE203" s="44"/>
      <c r="FF203" s="44"/>
      <c r="FG203" s="44"/>
      <c r="FH203" s="44"/>
      <c r="FI203" s="44"/>
      <c r="FJ203" s="44"/>
    </row>
    <row r="204" spans="1:166" s="38" customFormat="1">
      <c r="A204" s="37"/>
      <c r="E204" s="39"/>
      <c r="EZ204" s="44"/>
      <c r="FA204" s="44"/>
      <c r="FB204" s="44"/>
      <c r="FC204" s="44"/>
      <c r="FD204" s="44"/>
      <c r="FE204" s="44"/>
      <c r="FF204" s="44"/>
      <c r="FG204" s="44"/>
      <c r="FH204" s="44"/>
      <c r="FI204" s="44"/>
      <c r="FJ204" s="44"/>
    </row>
    <row r="205" spans="1:166" s="38" customFormat="1">
      <c r="A205" s="37"/>
      <c r="E205" s="39"/>
      <c r="EZ205" s="44"/>
      <c r="FA205" s="44"/>
      <c r="FB205" s="44"/>
      <c r="FC205" s="44"/>
      <c r="FD205" s="44"/>
      <c r="FE205" s="44"/>
      <c r="FF205" s="44"/>
      <c r="FG205" s="44"/>
      <c r="FH205" s="44"/>
      <c r="FI205" s="44"/>
      <c r="FJ205" s="44"/>
    </row>
    <row r="206" spans="1:166" s="38" customFormat="1">
      <c r="A206" s="37"/>
      <c r="E206" s="39"/>
      <c r="EZ206" s="44"/>
      <c r="FA206" s="44"/>
      <c r="FB206" s="44"/>
      <c r="FC206" s="44"/>
      <c r="FD206" s="44"/>
      <c r="FE206" s="44"/>
      <c r="FF206" s="44"/>
      <c r="FG206" s="44"/>
      <c r="FH206" s="44"/>
      <c r="FI206" s="44"/>
      <c r="FJ206" s="44"/>
    </row>
    <row r="207" spans="1:166" s="38" customFormat="1">
      <c r="A207" s="37"/>
      <c r="E207" s="39"/>
      <c r="EZ207" s="44"/>
      <c r="FA207" s="44"/>
      <c r="FB207" s="44"/>
      <c r="FC207" s="44"/>
      <c r="FD207" s="44"/>
      <c r="FE207" s="44"/>
      <c r="FF207" s="44"/>
      <c r="FG207" s="44"/>
      <c r="FH207" s="44"/>
      <c r="FI207" s="44"/>
      <c r="FJ207" s="44"/>
    </row>
    <row r="208" spans="1:166" s="38" customFormat="1">
      <c r="A208" s="37"/>
      <c r="E208" s="39"/>
      <c r="EZ208" s="44"/>
      <c r="FA208" s="44"/>
      <c r="FB208" s="44"/>
      <c r="FC208" s="44"/>
      <c r="FD208" s="44"/>
      <c r="FE208" s="44"/>
      <c r="FF208" s="44"/>
      <c r="FG208" s="44"/>
      <c r="FH208" s="44"/>
      <c r="FI208" s="44"/>
      <c r="FJ208" s="44"/>
    </row>
    <row r="209" spans="1:166" s="38" customFormat="1">
      <c r="A209" s="37"/>
      <c r="E209" s="39"/>
      <c r="EZ209" s="44"/>
      <c r="FA209" s="44"/>
      <c r="FB209" s="44"/>
      <c r="FC209" s="44"/>
      <c r="FD209" s="44"/>
      <c r="FE209" s="44"/>
      <c r="FF209" s="44"/>
      <c r="FG209" s="44"/>
      <c r="FH209" s="44"/>
      <c r="FI209" s="44"/>
      <c r="FJ209" s="44"/>
    </row>
    <row r="210" spans="1:166" s="38" customFormat="1">
      <c r="A210" s="37"/>
      <c r="E210" s="39"/>
      <c r="EZ210" s="44"/>
      <c r="FA210" s="44"/>
      <c r="FB210" s="44"/>
      <c r="FC210" s="44"/>
      <c r="FD210" s="44"/>
      <c r="FE210" s="44"/>
      <c r="FF210" s="44"/>
      <c r="FG210" s="44"/>
      <c r="FH210" s="44"/>
      <c r="FI210" s="44"/>
      <c r="FJ210" s="44"/>
    </row>
    <row r="211" spans="1:166" s="38" customFormat="1">
      <c r="A211" s="37"/>
      <c r="E211" s="39"/>
      <c r="EZ211" s="44"/>
      <c r="FA211" s="44"/>
      <c r="FB211" s="44"/>
      <c r="FC211" s="44"/>
      <c r="FD211" s="44"/>
      <c r="FE211" s="44"/>
      <c r="FF211" s="44"/>
      <c r="FG211" s="44"/>
      <c r="FH211" s="44"/>
      <c r="FI211" s="44"/>
      <c r="FJ211" s="44"/>
    </row>
    <row r="212" spans="1:166" s="38" customFormat="1">
      <c r="A212" s="37"/>
      <c r="E212" s="39"/>
      <c r="EZ212" s="44"/>
      <c r="FA212" s="44"/>
      <c r="FB212" s="44"/>
      <c r="FC212" s="44"/>
      <c r="FD212" s="44"/>
      <c r="FE212" s="44"/>
      <c r="FF212" s="44"/>
      <c r="FG212" s="44"/>
      <c r="FH212" s="44"/>
      <c r="FI212" s="44"/>
      <c r="FJ212" s="44"/>
    </row>
    <row r="213" spans="1:166" s="38" customFormat="1">
      <c r="A213" s="37"/>
      <c r="E213" s="39"/>
      <c r="EZ213" s="44"/>
      <c r="FA213" s="44"/>
      <c r="FB213" s="44"/>
      <c r="FC213" s="44"/>
      <c r="FD213" s="44"/>
      <c r="FE213" s="44"/>
      <c r="FF213" s="44"/>
      <c r="FG213" s="44"/>
      <c r="FH213" s="44"/>
      <c r="FI213" s="44"/>
      <c r="FJ213" s="44"/>
    </row>
    <row r="214" spans="1:166" s="38" customFormat="1">
      <c r="A214" s="37"/>
      <c r="E214" s="39"/>
      <c r="EZ214" s="44"/>
      <c r="FA214" s="44"/>
      <c r="FB214" s="44"/>
      <c r="FC214" s="44"/>
      <c r="FD214" s="44"/>
      <c r="FE214" s="44"/>
      <c r="FF214" s="44"/>
      <c r="FG214" s="44"/>
      <c r="FH214" s="44"/>
      <c r="FI214" s="44"/>
      <c r="FJ214" s="44"/>
    </row>
    <row r="215" spans="1:166" s="38" customFormat="1">
      <c r="A215" s="37"/>
      <c r="E215" s="39"/>
      <c r="EZ215" s="44"/>
      <c r="FA215" s="44"/>
      <c r="FB215" s="44"/>
      <c r="FC215" s="44"/>
      <c r="FD215" s="44"/>
      <c r="FE215" s="44"/>
      <c r="FF215" s="44"/>
      <c r="FG215" s="44"/>
      <c r="FH215" s="44"/>
      <c r="FI215" s="44"/>
      <c r="FJ215" s="44"/>
    </row>
    <row r="216" spans="1:166" s="38" customFormat="1">
      <c r="A216" s="37"/>
      <c r="E216" s="39"/>
      <c r="EZ216" s="44"/>
      <c r="FA216" s="44"/>
      <c r="FB216" s="44"/>
      <c r="FC216" s="44"/>
      <c r="FD216" s="44"/>
      <c r="FE216" s="44"/>
      <c r="FF216" s="44"/>
      <c r="FG216" s="44"/>
      <c r="FH216" s="44"/>
      <c r="FI216" s="44"/>
      <c r="FJ216" s="44"/>
    </row>
    <row r="217" spans="1:166" s="38" customFormat="1">
      <c r="A217" s="37"/>
      <c r="E217" s="39"/>
      <c r="EZ217" s="44"/>
      <c r="FA217" s="44"/>
      <c r="FB217" s="44"/>
      <c r="FC217" s="44"/>
      <c r="FD217" s="44"/>
      <c r="FE217" s="44"/>
      <c r="FF217" s="44"/>
      <c r="FG217" s="44"/>
      <c r="FH217" s="44"/>
      <c r="FI217" s="44"/>
      <c r="FJ217" s="44"/>
    </row>
    <row r="218" spans="1:166" s="38" customFormat="1">
      <c r="A218" s="37"/>
      <c r="E218" s="39"/>
      <c r="EZ218" s="44"/>
      <c r="FA218" s="44"/>
      <c r="FB218" s="44"/>
      <c r="FC218" s="44"/>
      <c r="FD218" s="44"/>
      <c r="FE218" s="44"/>
      <c r="FF218" s="44"/>
      <c r="FG218" s="44"/>
      <c r="FH218" s="44"/>
      <c r="FI218" s="44"/>
      <c r="FJ218" s="44"/>
    </row>
    <row r="219" spans="1:166" s="38" customFormat="1">
      <c r="A219" s="37"/>
      <c r="E219" s="39"/>
      <c r="EZ219" s="44"/>
      <c r="FA219" s="44"/>
      <c r="FB219" s="44"/>
      <c r="FC219" s="44"/>
      <c r="FD219" s="44"/>
      <c r="FE219" s="44"/>
      <c r="FF219" s="44"/>
      <c r="FG219" s="44"/>
      <c r="FH219" s="44"/>
      <c r="FI219" s="44"/>
      <c r="FJ219" s="44"/>
    </row>
    <row r="220" spans="1:166" s="38" customFormat="1">
      <c r="A220" s="37"/>
      <c r="E220" s="39"/>
      <c r="EZ220" s="44"/>
      <c r="FA220" s="44"/>
      <c r="FB220" s="44"/>
      <c r="FC220" s="44"/>
      <c r="FD220" s="44"/>
      <c r="FE220" s="44"/>
      <c r="FF220" s="44"/>
      <c r="FG220" s="44"/>
      <c r="FH220" s="44"/>
      <c r="FI220" s="44"/>
      <c r="FJ220" s="44"/>
    </row>
    <row r="221" spans="1:166" s="38" customFormat="1">
      <c r="A221" s="37"/>
      <c r="E221" s="39"/>
      <c r="EZ221" s="44"/>
      <c r="FA221" s="44"/>
      <c r="FB221" s="44"/>
      <c r="FC221" s="44"/>
      <c r="FD221" s="44"/>
      <c r="FE221" s="44"/>
      <c r="FF221" s="44"/>
      <c r="FG221" s="44"/>
      <c r="FH221" s="44"/>
      <c r="FI221" s="44"/>
      <c r="FJ221" s="44"/>
    </row>
    <row r="222" spans="1:166" s="38" customFormat="1">
      <c r="A222" s="37"/>
      <c r="E222" s="39"/>
      <c r="EZ222" s="44"/>
      <c r="FA222" s="44"/>
      <c r="FB222" s="44"/>
      <c r="FC222" s="44"/>
      <c r="FD222" s="44"/>
      <c r="FE222" s="44"/>
      <c r="FF222" s="44"/>
      <c r="FG222" s="44"/>
      <c r="FH222" s="44"/>
      <c r="FI222" s="44"/>
      <c r="FJ222" s="44"/>
    </row>
    <row r="223" spans="1:166" s="38" customFormat="1">
      <c r="A223" s="37"/>
      <c r="E223" s="39"/>
      <c r="EZ223" s="44"/>
      <c r="FA223" s="44"/>
      <c r="FB223" s="44"/>
      <c r="FC223" s="44"/>
      <c r="FD223" s="44"/>
      <c r="FE223" s="44"/>
      <c r="FF223" s="44"/>
      <c r="FG223" s="44"/>
      <c r="FH223" s="44"/>
      <c r="FI223" s="44"/>
      <c r="FJ223" s="44"/>
    </row>
    <row r="224" spans="1:166" s="38" customFormat="1">
      <c r="A224" s="37"/>
      <c r="E224" s="39"/>
      <c r="EZ224" s="44"/>
      <c r="FA224" s="44"/>
      <c r="FB224" s="44"/>
      <c r="FC224" s="44"/>
      <c r="FD224" s="44"/>
      <c r="FE224" s="44"/>
      <c r="FF224" s="44"/>
      <c r="FG224" s="44"/>
      <c r="FH224" s="44"/>
      <c r="FI224" s="44"/>
      <c r="FJ224" s="44"/>
    </row>
    <row r="225" spans="1:166" s="38" customFormat="1">
      <c r="A225" s="37"/>
      <c r="E225" s="39"/>
      <c r="EZ225" s="44"/>
      <c r="FA225" s="44"/>
      <c r="FB225" s="44"/>
      <c r="FC225" s="44"/>
      <c r="FD225" s="44"/>
      <c r="FE225" s="44"/>
      <c r="FF225" s="44"/>
      <c r="FG225" s="44"/>
      <c r="FH225" s="44"/>
      <c r="FI225" s="44"/>
      <c r="FJ225" s="44"/>
    </row>
    <row r="226" spans="1:166" s="38" customFormat="1">
      <c r="A226" s="37"/>
      <c r="E226" s="39"/>
      <c r="EZ226" s="44"/>
      <c r="FA226" s="44"/>
      <c r="FB226" s="44"/>
      <c r="FC226" s="44"/>
      <c r="FD226" s="44"/>
      <c r="FE226" s="44"/>
      <c r="FF226" s="44"/>
      <c r="FG226" s="44"/>
      <c r="FH226" s="44"/>
      <c r="FI226" s="44"/>
      <c r="FJ226" s="44"/>
    </row>
    <row r="227" spans="1:166" s="38" customFormat="1">
      <c r="A227" s="37"/>
      <c r="E227" s="39"/>
      <c r="EZ227" s="44"/>
      <c r="FA227" s="44"/>
      <c r="FB227" s="44"/>
      <c r="FC227" s="44"/>
      <c r="FD227" s="44"/>
      <c r="FE227" s="44"/>
      <c r="FF227" s="44"/>
      <c r="FG227" s="44"/>
      <c r="FH227" s="44"/>
      <c r="FI227" s="44"/>
      <c r="FJ227" s="44"/>
    </row>
    <row r="228" spans="1:166" s="38" customFormat="1">
      <c r="A228" s="37"/>
      <c r="E228" s="39"/>
      <c r="EZ228" s="44"/>
      <c r="FA228" s="44"/>
      <c r="FB228" s="44"/>
      <c r="FC228" s="44"/>
      <c r="FD228" s="44"/>
      <c r="FE228" s="44"/>
      <c r="FF228" s="44"/>
      <c r="FG228" s="44"/>
      <c r="FH228" s="44"/>
      <c r="FI228" s="44"/>
      <c r="FJ228" s="44"/>
    </row>
    <row r="229" spans="1:166" s="38" customFormat="1">
      <c r="A229" s="37"/>
      <c r="E229" s="39"/>
      <c r="EZ229" s="44"/>
      <c r="FA229" s="44"/>
      <c r="FB229" s="44"/>
      <c r="FC229" s="44"/>
      <c r="FD229" s="44"/>
      <c r="FE229" s="44"/>
      <c r="FF229" s="44"/>
      <c r="FG229" s="44"/>
      <c r="FH229" s="44"/>
      <c r="FI229" s="44"/>
      <c r="FJ229" s="44"/>
    </row>
    <row r="230" spans="1:166" s="38" customFormat="1">
      <c r="A230" s="37"/>
      <c r="E230" s="39"/>
      <c r="EZ230" s="44"/>
      <c r="FA230" s="44"/>
      <c r="FB230" s="44"/>
      <c r="FC230" s="44"/>
      <c r="FD230" s="44"/>
      <c r="FE230" s="44"/>
      <c r="FF230" s="44"/>
      <c r="FG230" s="44"/>
      <c r="FH230" s="44"/>
      <c r="FI230" s="44"/>
      <c r="FJ230" s="44"/>
    </row>
    <row r="231" spans="1:166" s="38" customFormat="1">
      <c r="A231" s="37"/>
      <c r="E231" s="39"/>
      <c r="EZ231" s="44"/>
      <c r="FA231" s="44"/>
      <c r="FB231" s="44"/>
      <c r="FC231" s="44"/>
      <c r="FD231" s="44"/>
      <c r="FE231" s="44"/>
      <c r="FF231" s="44"/>
      <c r="FG231" s="44"/>
      <c r="FH231" s="44"/>
      <c r="FI231" s="44"/>
      <c r="FJ231" s="44"/>
    </row>
    <row r="232" spans="1:166" s="38" customFormat="1">
      <c r="A232" s="37"/>
      <c r="E232" s="39"/>
      <c r="EZ232" s="44"/>
      <c r="FA232" s="44"/>
      <c r="FB232" s="44"/>
      <c r="FC232" s="44"/>
      <c r="FD232" s="44"/>
      <c r="FE232" s="44"/>
      <c r="FF232" s="44"/>
      <c r="FG232" s="44"/>
      <c r="FH232" s="44"/>
      <c r="FI232" s="44"/>
      <c r="FJ232" s="44"/>
    </row>
    <row r="233" spans="1:166" s="38" customFormat="1">
      <c r="A233" s="37"/>
      <c r="E233" s="39"/>
      <c r="EZ233" s="44"/>
      <c r="FA233" s="44"/>
      <c r="FB233" s="44"/>
      <c r="FC233" s="44"/>
      <c r="FD233" s="44"/>
      <c r="FE233" s="44"/>
      <c r="FF233" s="44"/>
      <c r="FG233" s="44"/>
      <c r="FH233" s="44"/>
      <c r="FI233" s="44"/>
      <c r="FJ233" s="44"/>
    </row>
    <row r="234" spans="1:166" s="38" customFormat="1">
      <c r="A234" s="37"/>
      <c r="E234" s="39"/>
      <c r="EZ234" s="44"/>
      <c r="FA234" s="44"/>
      <c r="FB234" s="44"/>
      <c r="FC234" s="44"/>
      <c r="FD234" s="44"/>
      <c r="FE234" s="44"/>
      <c r="FF234" s="44"/>
      <c r="FG234" s="44"/>
      <c r="FH234" s="44"/>
      <c r="FI234" s="44"/>
      <c r="FJ234" s="44"/>
    </row>
    <row r="235" spans="1:166" s="38" customFormat="1">
      <c r="A235" s="37"/>
      <c r="E235" s="39"/>
      <c r="EZ235" s="44"/>
      <c r="FA235" s="44"/>
      <c r="FB235" s="44"/>
      <c r="FC235" s="44"/>
      <c r="FD235" s="44"/>
      <c r="FE235" s="44"/>
      <c r="FF235" s="44"/>
      <c r="FG235" s="44"/>
      <c r="FH235" s="44"/>
      <c r="FI235" s="44"/>
      <c r="FJ235" s="44"/>
    </row>
    <row r="236" spans="1:166" s="38" customFormat="1">
      <c r="A236" s="37"/>
      <c r="E236" s="39"/>
      <c r="EZ236" s="44"/>
      <c r="FA236" s="44"/>
      <c r="FB236" s="44"/>
      <c r="FC236" s="44"/>
      <c r="FD236" s="44"/>
      <c r="FE236" s="44"/>
      <c r="FF236" s="44"/>
      <c r="FG236" s="44"/>
      <c r="FH236" s="44"/>
      <c r="FI236" s="44"/>
      <c r="FJ236" s="44"/>
    </row>
    <row r="237" spans="1:166" s="38" customFormat="1">
      <c r="A237" s="37"/>
      <c r="E237" s="39"/>
      <c r="EZ237" s="44"/>
      <c r="FA237" s="44"/>
      <c r="FB237" s="44"/>
      <c r="FC237" s="44"/>
      <c r="FD237" s="44"/>
      <c r="FE237" s="44"/>
      <c r="FF237" s="44"/>
      <c r="FG237" s="44"/>
      <c r="FH237" s="44"/>
      <c r="FI237" s="44"/>
      <c r="FJ237" s="44"/>
    </row>
    <row r="238" spans="1:166" s="38" customFormat="1">
      <c r="A238" s="37"/>
      <c r="E238" s="39"/>
      <c r="EZ238" s="44"/>
      <c r="FA238" s="44"/>
      <c r="FB238" s="44"/>
      <c r="FC238" s="44"/>
      <c r="FD238" s="44"/>
      <c r="FE238" s="44"/>
      <c r="FF238" s="44"/>
      <c r="FG238" s="44"/>
      <c r="FH238" s="44"/>
      <c r="FI238" s="44"/>
      <c r="FJ238" s="44"/>
    </row>
    <row r="239" spans="1:166" s="38" customFormat="1">
      <c r="A239" s="37"/>
      <c r="E239" s="39"/>
      <c r="EZ239" s="44"/>
      <c r="FA239" s="44"/>
      <c r="FB239" s="44"/>
      <c r="FC239" s="44"/>
      <c r="FD239" s="44"/>
      <c r="FE239" s="44"/>
      <c r="FF239" s="44"/>
      <c r="FG239" s="44"/>
      <c r="FH239" s="44"/>
      <c r="FI239" s="44"/>
      <c r="FJ239" s="44"/>
    </row>
    <row r="240" spans="1:166" s="38" customFormat="1">
      <c r="A240" s="37"/>
      <c r="E240" s="39"/>
      <c r="EZ240" s="44"/>
      <c r="FA240" s="44"/>
      <c r="FB240" s="44"/>
      <c r="FC240" s="44"/>
      <c r="FD240" s="44"/>
      <c r="FE240" s="44"/>
      <c r="FF240" s="44"/>
      <c r="FG240" s="44"/>
      <c r="FH240" s="44"/>
      <c r="FI240" s="44"/>
      <c r="FJ240" s="44"/>
    </row>
    <row r="241" spans="1:166" s="38" customFormat="1">
      <c r="A241" s="37"/>
      <c r="E241" s="39"/>
      <c r="EZ241" s="44"/>
      <c r="FA241" s="44"/>
      <c r="FB241" s="44"/>
      <c r="FC241" s="44"/>
      <c r="FD241" s="44"/>
      <c r="FE241" s="44"/>
      <c r="FF241" s="44"/>
      <c r="FG241" s="44"/>
      <c r="FH241" s="44"/>
      <c r="FI241" s="44"/>
      <c r="FJ241" s="44"/>
    </row>
    <row r="242" spans="1:166" s="38" customFormat="1">
      <c r="A242" s="37"/>
      <c r="E242" s="39"/>
      <c r="EZ242" s="44"/>
      <c r="FA242" s="44"/>
      <c r="FB242" s="44"/>
      <c r="FC242" s="44"/>
      <c r="FD242" s="44"/>
      <c r="FE242" s="44"/>
      <c r="FF242" s="44"/>
      <c r="FG242" s="44"/>
      <c r="FH242" s="44"/>
      <c r="FI242" s="44"/>
      <c r="FJ242" s="44"/>
    </row>
    <row r="243" spans="1:166" s="38" customFormat="1">
      <c r="A243" s="37"/>
      <c r="E243" s="39"/>
      <c r="EZ243" s="44"/>
      <c r="FA243" s="44"/>
      <c r="FB243" s="44"/>
      <c r="FC243" s="44"/>
      <c r="FD243" s="44"/>
      <c r="FE243" s="44"/>
      <c r="FF243" s="44"/>
      <c r="FG243" s="44"/>
      <c r="FH243" s="44"/>
      <c r="FI243" s="44"/>
      <c r="FJ243" s="44"/>
    </row>
    <row r="244" spans="1:166" s="38" customFormat="1">
      <c r="A244" s="37"/>
      <c r="E244" s="39"/>
      <c r="EZ244" s="44"/>
      <c r="FA244" s="44"/>
      <c r="FB244" s="44"/>
      <c r="FC244" s="44"/>
      <c r="FD244" s="44"/>
      <c r="FE244" s="44"/>
      <c r="FF244" s="44"/>
      <c r="FG244" s="44"/>
      <c r="FH244" s="44"/>
      <c r="FI244" s="44"/>
      <c r="FJ244" s="44"/>
    </row>
    <row r="245" spans="1:166" s="38" customFormat="1">
      <c r="A245" s="37"/>
      <c r="E245" s="39"/>
      <c r="EZ245" s="44"/>
      <c r="FA245" s="44"/>
      <c r="FB245" s="44"/>
      <c r="FC245" s="44"/>
      <c r="FD245" s="44"/>
      <c r="FE245" s="44"/>
      <c r="FF245" s="44"/>
      <c r="FG245" s="44"/>
      <c r="FH245" s="44"/>
      <c r="FI245" s="44"/>
      <c r="FJ245" s="44"/>
    </row>
    <row r="246" spans="1:166" s="38" customFormat="1">
      <c r="A246" s="37"/>
      <c r="E246" s="39"/>
      <c r="EZ246" s="44"/>
      <c r="FA246" s="44"/>
      <c r="FB246" s="44"/>
      <c r="FC246" s="44"/>
      <c r="FD246" s="44"/>
      <c r="FE246" s="44"/>
      <c r="FF246" s="44"/>
      <c r="FG246" s="44"/>
      <c r="FH246" s="44"/>
      <c r="FI246" s="44"/>
      <c r="FJ246" s="44"/>
    </row>
    <row r="247" spans="1:166" s="38" customFormat="1">
      <c r="A247" s="37"/>
      <c r="E247" s="39"/>
      <c r="EZ247" s="44"/>
      <c r="FA247" s="44"/>
      <c r="FB247" s="44"/>
      <c r="FC247" s="44"/>
      <c r="FD247" s="44"/>
      <c r="FE247" s="44"/>
      <c r="FF247" s="44"/>
      <c r="FG247" s="44"/>
      <c r="FH247" s="44"/>
      <c r="FI247" s="44"/>
      <c r="FJ247" s="44"/>
    </row>
    <row r="248" spans="1:166" s="38" customFormat="1">
      <c r="A248" s="37"/>
      <c r="E248" s="39"/>
      <c r="EZ248" s="44"/>
      <c r="FA248" s="44"/>
      <c r="FB248" s="44"/>
      <c r="FC248" s="44"/>
      <c r="FD248" s="44"/>
      <c r="FE248" s="44"/>
      <c r="FF248" s="44"/>
      <c r="FG248" s="44"/>
      <c r="FH248" s="44"/>
      <c r="FI248" s="44"/>
      <c r="FJ248" s="44"/>
    </row>
    <row r="249" spans="1:166" s="38" customFormat="1">
      <c r="A249" s="37"/>
      <c r="E249" s="39"/>
      <c r="EZ249" s="44"/>
      <c r="FA249" s="44"/>
      <c r="FB249" s="44"/>
      <c r="FC249" s="44"/>
      <c r="FD249" s="44"/>
      <c r="FE249" s="44"/>
      <c r="FF249" s="44"/>
      <c r="FG249" s="44"/>
      <c r="FH249" s="44"/>
      <c r="FI249" s="44"/>
      <c r="FJ249" s="44"/>
    </row>
    <row r="250" spans="1:166" s="38" customFormat="1">
      <c r="A250" s="37"/>
      <c r="E250" s="39"/>
      <c r="EZ250" s="44"/>
      <c r="FA250" s="44"/>
      <c r="FB250" s="44"/>
      <c r="FC250" s="44"/>
      <c r="FD250" s="44"/>
      <c r="FE250" s="44"/>
      <c r="FF250" s="44"/>
      <c r="FG250" s="44"/>
      <c r="FH250" s="44"/>
      <c r="FI250" s="44"/>
      <c r="FJ250" s="44"/>
    </row>
    <row r="251" spans="1:166" s="38" customFormat="1">
      <c r="A251" s="37"/>
      <c r="E251" s="39"/>
      <c r="EZ251" s="44"/>
      <c r="FA251" s="44"/>
      <c r="FB251" s="44"/>
      <c r="FC251" s="44"/>
      <c r="FD251" s="44"/>
      <c r="FE251" s="44"/>
      <c r="FF251" s="44"/>
      <c r="FG251" s="44"/>
      <c r="FH251" s="44"/>
      <c r="FI251" s="44"/>
      <c r="FJ251" s="44"/>
    </row>
    <row r="252" spans="1:166" s="38" customFormat="1">
      <c r="A252" s="37"/>
      <c r="E252" s="39"/>
      <c r="EZ252" s="44"/>
      <c r="FA252" s="44"/>
      <c r="FB252" s="44"/>
      <c r="FC252" s="44"/>
      <c r="FD252" s="44"/>
      <c r="FE252" s="44"/>
      <c r="FF252" s="44"/>
      <c r="FG252" s="44"/>
      <c r="FH252" s="44"/>
      <c r="FI252" s="44"/>
      <c r="FJ252" s="44"/>
    </row>
    <row r="253" spans="1:166" s="38" customFormat="1">
      <c r="A253" s="37"/>
      <c r="E253" s="39"/>
      <c r="EZ253" s="44"/>
      <c r="FA253" s="44"/>
      <c r="FB253" s="44"/>
      <c r="FC253" s="44"/>
      <c r="FD253" s="44"/>
      <c r="FE253" s="44"/>
      <c r="FF253" s="44"/>
      <c r="FG253" s="44"/>
      <c r="FH253" s="44"/>
      <c r="FI253" s="44"/>
      <c r="FJ253" s="44"/>
    </row>
    <row r="254" spans="1:166" s="38" customFormat="1">
      <c r="A254" s="37"/>
      <c r="E254" s="39"/>
      <c r="EZ254" s="44"/>
      <c r="FA254" s="44"/>
      <c r="FB254" s="44"/>
      <c r="FC254" s="44"/>
      <c r="FD254" s="44"/>
      <c r="FE254" s="44"/>
      <c r="FF254" s="44"/>
      <c r="FG254" s="44"/>
      <c r="FH254" s="44"/>
      <c r="FI254" s="44"/>
      <c r="FJ254" s="44"/>
    </row>
    <row r="255" spans="1:166" s="38" customFormat="1">
      <c r="A255" s="37"/>
      <c r="E255" s="39"/>
      <c r="EZ255" s="44"/>
      <c r="FA255" s="44"/>
      <c r="FB255" s="44"/>
      <c r="FC255" s="44"/>
      <c r="FD255" s="44"/>
      <c r="FE255" s="44"/>
      <c r="FF255" s="44"/>
      <c r="FG255" s="44"/>
      <c r="FH255" s="44"/>
      <c r="FI255" s="44"/>
      <c r="FJ255" s="44"/>
    </row>
    <row r="256" spans="1:166" s="38" customFormat="1">
      <c r="A256" s="37"/>
      <c r="E256" s="39"/>
      <c r="EZ256" s="44"/>
      <c r="FA256" s="44"/>
      <c r="FB256" s="44"/>
      <c r="FC256" s="44"/>
      <c r="FD256" s="44"/>
      <c r="FE256" s="44"/>
      <c r="FF256" s="44"/>
      <c r="FG256" s="44"/>
      <c r="FH256" s="44"/>
      <c r="FI256" s="44"/>
      <c r="FJ256" s="44"/>
    </row>
    <row r="257" spans="1:166" s="38" customFormat="1">
      <c r="A257" s="37"/>
      <c r="E257" s="39"/>
      <c r="EZ257" s="44"/>
      <c r="FA257" s="44"/>
      <c r="FB257" s="44"/>
      <c r="FC257" s="44"/>
      <c r="FD257" s="44"/>
      <c r="FE257" s="44"/>
      <c r="FF257" s="44"/>
      <c r="FG257" s="44"/>
      <c r="FH257" s="44"/>
      <c r="FI257" s="44"/>
      <c r="FJ257" s="44"/>
    </row>
    <row r="258" spans="1:166" s="38" customFormat="1">
      <c r="A258" s="37"/>
      <c r="E258" s="39"/>
      <c r="EZ258" s="44"/>
      <c r="FA258" s="44"/>
      <c r="FB258" s="44"/>
      <c r="FC258" s="44"/>
      <c r="FD258" s="44"/>
      <c r="FE258" s="44"/>
      <c r="FF258" s="44"/>
      <c r="FG258" s="44"/>
      <c r="FH258" s="44"/>
      <c r="FI258" s="44"/>
      <c r="FJ258" s="44"/>
    </row>
    <row r="259" spans="1:166" s="38" customFormat="1">
      <c r="A259" s="37"/>
      <c r="E259" s="39"/>
      <c r="EZ259" s="44"/>
      <c r="FA259" s="44"/>
      <c r="FB259" s="44"/>
      <c r="FC259" s="44"/>
      <c r="FD259" s="44"/>
      <c r="FE259" s="44"/>
      <c r="FF259" s="44"/>
      <c r="FG259" s="44"/>
      <c r="FH259" s="44"/>
      <c r="FI259" s="44"/>
      <c r="FJ259" s="44"/>
    </row>
    <row r="260" spans="1:166" s="38" customFormat="1">
      <c r="A260" s="37"/>
      <c r="E260" s="39"/>
      <c r="EZ260" s="44"/>
      <c r="FA260" s="44"/>
      <c r="FB260" s="44"/>
      <c r="FC260" s="44"/>
      <c r="FD260" s="44"/>
      <c r="FE260" s="44"/>
      <c r="FF260" s="44"/>
      <c r="FG260" s="44"/>
      <c r="FH260" s="44"/>
      <c r="FI260" s="44"/>
      <c r="FJ260" s="44"/>
    </row>
    <row r="261" spans="1:166" s="38" customFormat="1">
      <c r="A261" s="37"/>
      <c r="E261" s="39"/>
      <c r="EZ261" s="44"/>
      <c r="FA261" s="44"/>
      <c r="FB261" s="44"/>
      <c r="FC261" s="44"/>
      <c r="FD261" s="44"/>
      <c r="FE261" s="44"/>
      <c r="FF261" s="44"/>
      <c r="FG261" s="44"/>
      <c r="FH261" s="44"/>
      <c r="FI261" s="44"/>
      <c r="FJ261" s="44"/>
    </row>
    <row r="262" spans="1:166" s="38" customFormat="1">
      <c r="A262" s="37"/>
      <c r="E262" s="39"/>
      <c r="EZ262" s="44"/>
      <c r="FA262" s="44"/>
      <c r="FB262" s="44"/>
      <c r="FC262" s="44"/>
      <c r="FD262" s="44"/>
      <c r="FE262" s="44"/>
      <c r="FF262" s="44"/>
      <c r="FG262" s="44"/>
      <c r="FH262" s="44"/>
      <c r="FI262" s="44"/>
      <c r="FJ262" s="44"/>
    </row>
    <row r="263" spans="1:166" s="38" customFormat="1">
      <c r="A263" s="37"/>
      <c r="E263" s="39"/>
      <c r="EZ263" s="44"/>
      <c r="FA263" s="44"/>
      <c r="FB263" s="44"/>
      <c r="FC263" s="44"/>
      <c r="FD263" s="44"/>
      <c r="FE263" s="44"/>
      <c r="FF263" s="44"/>
      <c r="FG263" s="44"/>
      <c r="FH263" s="44"/>
      <c r="FI263" s="44"/>
      <c r="FJ263" s="44"/>
    </row>
    <row r="264" spans="1:166" s="38" customFormat="1">
      <c r="A264" s="37"/>
      <c r="E264" s="39"/>
      <c r="EZ264" s="44"/>
      <c r="FA264" s="44"/>
      <c r="FB264" s="44"/>
      <c r="FC264" s="44"/>
      <c r="FD264" s="44"/>
      <c r="FE264" s="44"/>
      <c r="FF264" s="44"/>
      <c r="FG264" s="44"/>
      <c r="FH264" s="44"/>
      <c r="FI264" s="44"/>
      <c r="FJ264" s="44"/>
    </row>
    <row r="265" spans="1:166" s="38" customFormat="1">
      <c r="A265" s="37"/>
      <c r="E265" s="39"/>
      <c r="EZ265" s="44"/>
      <c r="FA265" s="44"/>
      <c r="FB265" s="44"/>
      <c r="FC265" s="44"/>
      <c r="FD265" s="44"/>
      <c r="FE265" s="44"/>
      <c r="FF265" s="44"/>
      <c r="FG265" s="44"/>
      <c r="FH265" s="44"/>
      <c r="FI265" s="44"/>
      <c r="FJ265" s="44"/>
    </row>
    <row r="266" spans="1:166" s="38" customFormat="1">
      <c r="A266" s="37"/>
      <c r="E266" s="39"/>
      <c r="EZ266" s="44"/>
      <c r="FA266" s="44"/>
      <c r="FB266" s="44"/>
      <c r="FC266" s="44"/>
      <c r="FD266" s="44"/>
      <c r="FE266" s="44"/>
      <c r="FF266" s="44"/>
      <c r="FG266" s="44"/>
      <c r="FH266" s="44"/>
      <c r="FI266" s="44"/>
      <c r="FJ266" s="44"/>
    </row>
    <row r="267" spans="1:166" s="38" customFormat="1">
      <c r="A267" s="37"/>
      <c r="E267" s="39"/>
      <c r="EZ267" s="44"/>
      <c r="FA267" s="44"/>
      <c r="FB267" s="44"/>
      <c r="FC267" s="44"/>
      <c r="FD267" s="44"/>
      <c r="FE267" s="44"/>
      <c r="FF267" s="44"/>
      <c r="FG267" s="44"/>
      <c r="FH267" s="44"/>
      <c r="FI267" s="44"/>
      <c r="FJ267" s="44"/>
    </row>
    <row r="268" spans="1:166" s="38" customFormat="1">
      <c r="A268" s="37"/>
      <c r="E268" s="39"/>
      <c r="EZ268" s="44"/>
      <c r="FA268" s="44"/>
      <c r="FB268" s="44"/>
      <c r="FC268" s="44"/>
      <c r="FD268" s="44"/>
      <c r="FE268" s="44"/>
      <c r="FF268" s="44"/>
      <c r="FG268" s="44"/>
      <c r="FH268" s="44"/>
      <c r="FI268" s="44"/>
      <c r="FJ268" s="44"/>
    </row>
    <row r="269" spans="1:166" s="38" customFormat="1">
      <c r="A269" s="37"/>
      <c r="E269" s="39"/>
      <c r="EZ269" s="44"/>
      <c r="FA269" s="44"/>
      <c r="FB269" s="44"/>
      <c r="FC269" s="44"/>
      <c r="FD269" s="44"/>
      <c r="FE269" s="44"/>
      <c r="FF269" s="44"/>
      <c r="FG269" s="44"/>
      <c r="FH269" s="44"/>
      <c r="FI269" s="44"/>
      <c r="FJ269" s="44"/>
    </row>
    <row r="270" spans="1:166" s="38" customFormat="1">
      <c r="A270" s="37"/>
      <c r="E270" s="39"/>
      <c r="EZ270" s="44"/>
      <c r="FA270" s="44"/>
      <c r="FB270" s="44"/>
      <c r="FC270" s="44"/>
      <c r="FD270" s="44"/>
      <c r="FE270" s="44"/>
      <c r="FF270" s="44"/>
      <c r="FG270" s="44"/>
      <c r="FH270" s="44"/>
      <c r="FI270" s="44"/>
      <c r="FJ270" s="44"/>
    </row>
    <row r="271" spans="1:166" s="38" customFormat="1">
      <c r="A271" s="37"/>
      <c r="E271" s="39"/>
      <c r="EZ271" s="44"/>
      <c r="FA271" s="44"/>
      <c r="FB271" s="44"/>
      <c r="FC271" s="44"/>
      <c r="FD271" s="44"/>
      <c r="FE271" s="44"/>
      <c r="FF271" s="44"/>
      <c r="FG271" s="44"/>
      <c r="FH271" s="44"/>
      <c r="FI271" s="44"/>
      <c r="FJ271" s="44"/>
    </row>
    <row r="272" spans="1:166" s="38" customFormat="1">
      <c r="A272" s="37"/>
      <c r="E272" s="39"/>
      <c r="EZ272" s="44"/>
      <c r="FA272" s="44"/>
      <c r="FB272" s="44"/>
      <c r="FC272" s="44"/>
      <c r="FD272" s="44"/>
      <c r="FE272" s="44"/>
      <c r="FF272" s="44"/>
      <c r="FG272" s="44"/>
      <c r="FH272" s="44"/>
      <c r="FI272" s="44"/>
      <c r="FJ272" s="44"/>
    </row>
    <row r="273" spans="1:166" s="38" customFormat="1">
      <c r="A273" s="37"/>
      <c r="E273" s="39"/>
      <c r="EZ273" s="44"/>
      <c r="FA273" s="44"/>
      <c r="FB273" s="44"/>
      <c r="FC273" s="44"/>
      <c r="FD273" s="44"/>
      <c r="FE273" s="44"/>
      <c r="FF273" s="44"/>
      <c r="FG273" s="44"/>
      <c r="FH273" s="44"/>
      <c r="FI273" s="44"/>
      <c r="FJ273" s="44"/>
    </row>
    <row r="274" spans="1:166" s="38" customFormat="1">
      <c r="A274" s="37"/>
      <c r="E274" s="39"/>
      <c r="EZ274" s="44"/>
      <c r="FA274" s="44"/>
      <c r="FB274" s="44"/>
      <c r="FC274" s="44"/>
      <c r="FD274" s="44"/>
      <c r="FE274" s="44"/>
      <c r="FF274" s="44"/>
      <c r="FG274" s="44"/>
      <c r="FH274" s="44"/>
      <c r="FI274" s="44"/>
      <c r="FJ274" s="44"/>
    </row>
    <row r="275" spans="1:166" s="38" customFormat="1">
      <c r="A275" s="37"/>
      <c r="E275" s="39"/>
      <c r="EZ275" s="44"/>
      <c r="FA275" s="44"/>
      <c r="FB275" s="44"/>
      <c r="FC275" s="44"/>
      <c r="FD275" s="44"/>
      <c r="FE275" s="44"/>
      <c r="FF275" s="44"/>
      <c r="FG275" s="44"/>
      <c r="FH275" s="44"/>
      <c r="FI275" s="44"/>
      <c r="FJ275" s="44"/>
    </row>
    <row r="276" spans="1:166" s="38" customFormat="1">
      <c r="A276" s="37"/>
      <c r="E276" s="39"/>
      <c r="EZ276" s="44"/>
      <c r="FA276" s="44"/>
      <c r="FB276" s="44"/>
      <c r="FC276" s="44"/>
      <c r="FD276" s="44"/>
      <c r="FE276" s="44"/>
      <c r="FF276" s="44"/>
      <c r="FG276" s="44"/>
      <c r="FH276" s="44"/>
      <c r="FI276" s="44"/>
      <c r="FJ276" s="44"/>
    </row>
    <row r="277" spans="1:166" s="38" customFormat="1">
      <c r="A277" s="37"/>
      <c r="E277" s="39"/>
      <c r="EZ277" s="44"/>
      <c r="FA277" s="44"/>
      <c r="FB277" s="44"/>
      <c r="FC277" s="44"/>
      <c r="FD277" s="44"/>
      <c r="FE277" s="44"/>
      <c r="FF277" s="44"/>
      <c r="FG277" s="44"/>
      <c r="FH277" s="44"/>
      <c r="FI277" s="44"/>
      <c r="FJ277" s="44"/>
    </row>
    <row r="278" spans="1:166" s="38" customFormat="1">
      <c r="A278" s="37"/>
      <c r="E278" s="39"/>
      <c r="EZ278" s="44"/>
      <c r="FA278" s="44"/>
      <c r="FB278" s="44"/>
      <c r="FC278" s="44"/>
      <c r="FD278" s="44"/>
      <c r="FE278" s="44"/>
      <c r="FF278" s="44"/>
      <c r="FG278" s="44"/>
      <c r="FH278" s="44"/>
      <c r="FI278" s="44"/>
      <c r="FJ278" s="44"/>
    </row>
    <row r="279" spans="1:166" s="38" customFormat="1">
      <c r="A279" s="37"/>
      <c r="E279" s="39"/>
      <c r="EZ279" s="44"/>
      <c r="FA279" s="44"/>
      <c r="FB279" s="44"/>
      <c r="FC279" s="44"/>
      <c r="FD279" s="44"/>
      <c r="FE279" s="44"/>
      <c r="FF279" s="44"/>
      <c r="FG279" s="44"/>
      <c r="FH279" s="44"/>
      <c r="FI279" s="44"/>
      <c r="FJ279" s="44"/>
    </row>
    <row r="280" spans="1:166" s="38" customFormat="1">
      <c r="A280" s="37"/>
      <c r="E280" s="39"/>
      <c r="EZ280" s="44"/>
      <c r="FA280" s="44"/>
      <c r="FB280" s="44"/>
      <c r="FC280" s="44"/>
      <c r="FD280" s="44"/>
      <c r="FE280" s="44"/>
      <c r="FF280" s="44"/>
      <c r="FG280" s="44"/>
      <c r="FH280" s="44"/>
      <c r="FI280" s="44"/>
      <c r="FJ280" s="44"/>
    </row>
    <row r="281" spans="1:166" s="38" customFormat="1">
      <c r="A281" s="37"/>
      <c r="E281" s="39"/>
      <c r="EZ281" s="44"/>
      <c r="FA281" s="44"/>
      <c r="FB281" s="44"/>
      <c r="FC281" s="44"/>
      <c r="FD281" s="44"/>
      <c r="FE281" s="44"/>
      <c r="FF281" s="44"/>
      <c r="FG281" s="44"/>
      <c r="FH281" s="44"/>
      <c r="FI281" s="44"/>
      <c r="FJ281" s="44"/>
    </row>
    <row r="282" spans="1:166" s="38" customFormat="1">
      <c r="A282" s="37"/>
      <c r="E282" s="39"/>
      <c r="EZ282" s="44"/>
      <c r="FA282" s="44"/>
      <c r="FB282" s="44"/>
      <c r="FC282" s="44"/>
      <c r="FD282" s="44"/>
      <c r="FE282" s="44"/>
      <c r="FF282" s="44"/>
      <c r="FG282" s="44"/>
      <c r="FH282" s="44"/>
      <c r="FI282" s="44"/>
      <c r="FJ282" s="44"/>
    </row>
    <row r="283" spans="1:166" s="38" customFormat="1">
      <c r="A283" s="37"/>
      <c r="E283" s="39"/>
      <c r="EZ283" s="44"/>
      <c r="FA283" s="44"/>
      <c r="FB283" s="44"/>
      <c r="FC283" s="44"/>
      <c r="FD283" s="44"/>
      <c r="FE283" s="44"/>
      <c r="FF283" s="44"/>
      <c r="FG283" s="44"/>
      <c r="FH283" s="44"/>
      <c r="FI283" s="44"/>
      <c r="FJ283" s="44"/>
    </row>
    <row r="284" spans="1:166" s="38" customFormat="1">
      <c r="A284" s="37"/>
      <c r="E284" s="39"/>
      <c r="EZ284" s="44"/>
      <c r="FA284" s="44"/>
      <c r="FB284" s="44"/>
      <c r="FC284" s="44"/>
      <c r="FD284" s="44"/>
      <c r="FE284" s="44"/>
      <c r="FF284" s="44"/>
      <c r="FG284" s="44"/>
      <c r="FH284" s="44"/>
      <c r="FI284" s="44"/>
      <c r="FJ284" s="44"/>
    </row>
    <row r="285" spans="1:166" s="38" customFormat="1">
      <c r="A285" s="37"/>
      <c r="E285" s="39"/>
      <c r="EZ285" s="44"/>
      <c r="FA285" s="44"/>
      <c r="FB285" s="44"/>
      <c r="FC285" s="44"/>
      <c r="FD285" s="44"/>
      <c r="FE285" s="44"/>
      <c r="FF285" s="44"/>
      <c r="FG285" s="44"/>
      <c r="FH285" s="44"/>
      <c r="FI285" s="44"/>
      <c r="FJ285" s="44"/>
    </row>
    <row r="286" spans="1:166" s="38" customFormat="1">
      <c r="A286" s="37"/>
      <c r="E286" s="39"/>
      <c r="EZ286" s="44"/>
      <c r="FA286" s="44"/>
      <c r="FB286" s="44"/>
      <c r="FC286" s="44"/>
      <c r="FD286" s="44"/>
      <c r="FE286" s="44"/>
      <c r="FF286" s="44"/>
      <c r="FG286" s="44"/>
      <c r="FH286" s="44"/>
      <c r="FI286" s="44"/>
      <c r="FJ286" s="44"/>
    </row>
    <row r="287" spans="1:166" s="38" customFormat="1">
      <c r="A287" s="37"/>
      <c r="E287" s="39"/>
      <c r="EZ287" s="44"/>
      <c r="FA287" s="44"/>
      <c r="FB287" s="44"/>
      <c r="FC287" s="44"/>
      <c r="FD287" s="44"/>
      <c r="FE287" s="44"/>
      <c r="FF287" s="44"/>
      <c r="FG287" s="44"/>
      <c r="FH287" s="44"/>
      <c r="FI287" s="44"/>
      <c r="FJ287" s="44"/>
    </row>
    <row r="288" spans="1:166" s="38" customFormat="1">
      <c r="A288" s="37"/>
      <c r="E288" s="39"/>
      <c r="EZ288" s="44"/>
      <c r="FA288" s="44"/>
      <c r="FB288" s="44"/>
      <c r="FC288" s="44"/>
      <c r="FD288" s="44"/>
      <c r="FE288" s="44"/>
      <c r="FF288" s="44"/>
      <c r="FG288" s="44"/>
      <c r="FH288" s="44"/>
      <c r="FI288" s="44"/>
      <c r="FJ288" s="44"/>
    </row>
    <row r="289" spans="1:166" s="38" customFormat="1">
      <c r="A289" s="37"/>
      <c r="E289" s="39"/>
      <c r="EZ289" s="44"/>
      <c r="FA289" s="44"/>
      <c r="FB289" s="44"/>
      <c r="FC289" s="44"/>
      <c r="FD289" s="44"/>
      <c r="FE289" s="44"/>
      <c r="FF289" s="44"/>
      <c r="FG289" s="44"/>
      <c r="FH289" s="44"/>
      <c r="FI289" s="44"/>
      <c r="FJ289" s="44"/>
    </row>
    <row r="290" spans="1:166" s="38" customFormat="1">
      <c r="A290" s="37"/>
      <c r="E290" s="39"/>
      <c r="EZ290" s="44"/>
      <c r="FA290" s="44"/>
      <c r="FB290" s="44"/>
      <c r="FC290" s="44"/>
      <c r="FD290" s="44"/>
      <c r="FE290" s="44"/>
      <c r="FF290" s="44"/>
      <c r="FG290" s="44"/>
      <c r="FH290" s="44"/>
      <c r="FI290" s="44"/>
      <c r="FJ290" s="44"/>
    </row>
    <row r="291" spans="1:166" s="38" customFormat="1">
      <c r="A291" s="37"/>
      <c r="E291" s="39"/>
      <c r="EZ291" s="44"/>
      <c r="FA291" s="44"/>
      <c r="FB291" s="44"/>
      <c r="FC291" s="44"/>
      <c r="FD291" s="44"/>
      <c r="FE291" s="44"/>
      <c r="FF291" s="44"/>
      <c r="FG291" s="44"/>
      <c r="FH291" s="44"/>
      <c r="FI291" s="44"/>
      <c r="FJ291" s="44"/>
    </row>
    <row r="292" spans="1:166" s="38" customFormat="1">
      <c r="A292" s="37"/>
      <c r="E292" s="39"/>
      <c r="EZ292" s="44"/>
      <c r="FA292" s="44"/>
      <c r="FB292" s="44"/>
      <c r="FC292" s="44"/>
      <c r="FD292" s="44"/>
      <c r="FE292" s="44"/>
      <c r="FF292" s="44"/>
      <c r="FG292" s="44"/>
      <c r="FH292" s="44"/>
      <c r="FI292" s="44"/>
      <c r="FJ292" s="44"/>
    </row>
    <row r="293" spans="1:166" s="38" customFormat="1">
      <c r="A293" s="37"/>
      <c r="E293" s="39"/>
      <c r="EZ293" s="44"/>
      <c r="FA293" s="44"/>
      <c r="FB293" s="44"/>
      <c r="FC293" s="44"/>
      <c r="FD293" s="44"/>
      <c r="FE293" s="44"/>
      <c r="FF293" s="44"/>
      <c r="FG293" s="44"/>
      <c r="FH293" s="44"/>
      <c r="FI293" s="44"/>
      <c r="FJ293" s="44"/>
    </row>
    <row r="294" spans="1:166" s="38" customFormat="1">
      <c r="A294" s="37"/>
      <c r="E294" s="39"/>
      <c r="EZ294" s="44"/>
      <c r="FA294" s="44"/>
      <c r="FB294" s="44"/>
      <c r="FC294" s="44"/>
      <c r="FD294" s="44"/>
      <c r="FE294" s="44"/>
      <c r="FF294" s="44"/>
      <c r="FG294" s="44"/>
      <c r="FH294" s="44"/>
      <c r="FI294" s="44"/>
      <c r="FJ294" s="44"/>
    </row>
    <row r="295" spans="1:166" s="38" customFormat="1">
      <c r="A295" s="37"/>
      <c r="E295" s="39"/>
      <c r="EZ295" s="44"/>
      <c r="FA295" s="44"/>
      <c r="FB295" s="44"/>
      <c r="FC295" s="44"/>
      <c r="FD295" s="44"/>
      <c r="FE295" s="44"/>
      <c r="FF295" s="44"/>
      <c r="FG295" s="44"/>
      <c r="FH295" s="44"/>
      <c r="FI295" s="44"/>
      <c r="FJ295" s="44"/>
    </row>
    <row r="296" spans="1:166" s="38" customFormat="1">
      <c r="A296" s="37"/>
      <c r="E296" s="39"/>
      <c r="EZ296" s="44"/>
      <c r="FA296" s="44"/>
      <c r="FB296" s="44"/>
      <c r="FC296" s="44"/>
      <c r="FD296" s="44"/>
      <c r="FE296" s="44"/>
      <c r="FF296" s="44"/>
      <c r="FG296" s="44"/>
      <c r="FH296" s="44"/>
      <c r="FI296" s="44"/>
      <c r="FJ296" s="44"/>
    </row>
    <row r="297" spans="1:166" s="38" customFormat="1">
      <c r="A297" s="37"/>
      <c r="E297" s="39"/>
      <c r="EZ297" s="44"/>
      <c r="FA297" s="44"/>
      <c r="FB297" s="44"/>
      <c r="FC297" s="44"/>
      <c r="FD297" s="44"/>
      <c r="FE297" s="44"/>
      <c r="FF297" s="44"/>
      <c r="FG297" s="44"/>
      <c r="FH297" s="44"/>
      <c r="FI297" s="44"/>
      <c r="FJ297" s="44"/>
    </row>
    <row r="298" spans="1:166" s="38" customFormat="1">
      <c r="A298" s="37"/>
      <c r="E298" s="39"/>
      <c r="EZ298" s="44"/>
      <c r="FA298" s="44"/>
      <c r="FB298" s="44"/>
      <c r="FC298" s="44"/>
      <c r="FD298" s="44"/>
      <c r="FE298" s="44"/>
      <c r="FF298" s="44"/>
      <c r="FG298" s="44"/>
      <c r="FH298" s="44"/>
      <c r="FI298" s="44"/>
      <c r="FJ298" s="44"/>
    </row>
    <row r="299" spans="1:166" s="38" customFormat="1">
      <c r="A299" s="37"/>
      <c r="E299" s="39"/>
      <c r="EZ299" s="44"/>
      <c r="FA299" s="44"/>
      <c r="FB299" s="44"/>
      <c r="FC299" s="44"/>
      <c r="FD299" s="44"/>
      <c r="FE299" s="44"/>
      <c r="FF299" s="44"/>
      <c r="FG299" s="44"/>
      <c r="FH299" s="44"/>
      <c r="FI299" s="44"/>
      <c r="FJ299" s="44"/>
    </row>
    <row r="300" spans="1:166">
      <c r="B300" s="38"/>
      <c r="C300" s="38"/>
      <c r="D300" s="38"/>
      <c r="E300" s="39"/>
      <c r="F300" s="38"/>
      <c r="G300" s="38"/>
      <c r="H300" s="38"/>
      <c r="I300" s="38"/>
      <c r="J300" s="38"/>
      <c r="K300" s="38"/>
      <c r="L300" s="38"/>
      <c r="M300" s="38"/>
      <c r="N300" s="38"/>
      <c r="O300" s="38"/>
      <c r="P300" s="38"/>
      <c r="Q300" s="38"/>
      <c r="R300" s="38"/>
      <c r="S300" s="38"/>
      <c r="T300" s="38"/>
      <c r="U300" s="38"/>
      <c r="V300" s="38"/>
      <c r="W300" s="38"/>
      <c r="X300" s="38"/>
      <c r="Y300" s="38"/>
      <c r="Z300" s="38"/>
      <c r="AA300" s="38"/>
      <c r="AB300" s="38"/>
      <c r="AC300" s="38"/>
      <c r="AD300" s="38"/>
      <c r="AE300" s="38"/>
      <c r="AF300" s="38"/>
      <c r="AG300" s="38"/>
      <c r="AH300" s="38"/>
      <c r="AI300" s="38"/>
      <c r="AJ300" s="38"/>
      <c r="AK300" s="38"/>
      <c r="AL300" s="38"/>
      <c r="AM300" s="38"/>
      <c r="AN300" s="38"/>
      <c r="AO300" s="38"/>
      <c r="AP300" s="38"/>
      <c r="AQ300" s="38"/>
      <c r="AR300" s="38"/>
      <c r="AS300" s="38"/>
      <c r="AT300" s="38"/>
      <c r="AU300" s="38"/>
      <c r="AV300" s="38"/>
      <c r="AW300" s="38"/>
      <c r="AX300" s="38"/>
      <c r="AY300" s="38"/>
      <c r="AZ300" s="38"/>
      <c r="BA300" s="38"/>
      <c r="BB300" s="38"/>
      <c r="BC300" s="38"/>
      <c r="BD300" s="38"/>
      <c r="BE300" s="38"/>
      <c r="BF300" s="38"/>
      <c r="BG300" s="38"/>
      <c r="BH300" s="38"/>
      <c r="BI300" s="38"/>
      <c r="BJ300" s="38"/>
      <c r="BK300" s="38"/>
      <c r="BL300" s="38"/>
      <c r="BM300" s="38"/>
      <c r="BN300" s="38"/>
      <c r="BO300" s="38"/>
      <c r="BP300" s="38"/>
      <c r="BQ300" s="38"/>
      <c r="BR300" s="38"/>
      <c r="BS300" s="38"/>
      <c r="BT300" s="38"/>
      <c r="BU300" s="38"/>
      <c r="BV300" s="38"/>
      <c r="BW300" s="38"/>
      <c r="BX300" s="38"/>
      <c r="BY300" s="38"/>
      <c r="BZ300" s="38"/>
      <c r="CA300" s="38"/>
      <c r="CB300" s="38"/>
      <c r="CC300" s="38"/>
      <c r="CD300" s="38"/>
      <c r="CE300" s="38"/>
      <c r="CF300" s="38"/>
      <c r="CG300" s="38"/>
      <c r="CH300" s="38"/>
      <c r="CI300" s="38"/>
      <c r="CJ300" s="38"/>
      <c r="CK300" s="38"/>
      <c r="CL300" s="38"/>
      <c r="CM300" s="38"/>
      <c r="CN300" s="38"/>
      <c r="CO300" s="38"/>
      <c r="CP300" s="38"/>
      <c r="CQ300" s="38"/>
      <c r="CR300" s="38"/>
      <c r="CS300" s="38"/>
      <c r="CT300" s="38"/>
      <c r="CU300" s="38"/>
      <c r="CV300" s="38"/>
      <c r="CW300" s="38"/>
      <c r="CX300" s="38"/>
      <c r="CY300" s="38"/>
      <c r="CZ300" s="38"/>
      <c r="DA300" s="38"/>
      <c r="DB300" s="38"/>
      <c r="DC300" s="38"/>
      <c r="DD300" s="38"/>
      <c r="DE300" s="38"/>
      <c r="DF300" s="38"/>
      <c r="DG300" s="38"/>
      <c r="DH300" s="38"/>
      <c r="DI300" s="38"/>
      <c r="DJ300" s="38"/>
      <c r="DK300" s="38"/>
      <c r="DL300" s="38"/>
      <c r="DM300" s="38"/>
      <c r="DN300" s="38"/>
      <c r="DO300" s="38"/>
      <c r="DP300" s="38"/>
      <c r="DQ300" s="38"/>
      <c r="DR300" s="38"/>
      <c r="DS300" s="38"/>
      <c r="DT300" s="38"/>
      <c r="DU300" s="38"/>
      <c r="DV300" s="38"/>
      <c r="DW300" s="38"/>
      <c r="DX300" s="38"/>
      <c r="DY300" s="38"/>
      <c r="DZ300" s="38"/>
      <c r="EA300" s="38"/>
      <c r="EB300" s="38"/>
      <c r="EC300" s="38"/>
      <c r="ED300" s="38"/>
      <c r="EE300" s="38"/>
      <c r="EF300" s="38"/>
      <c r="EG300" s="38"/>
      <c r="EH300" s="38"/>
      <c r="EI300" s="38"/>
      <c r="EJ300" s="38"/>
      <c r="EK300" s="38"/>
      <c r="EL300" s="38"/>
      <c r="EM300" s="38"/>
      <c r="EN300" s="38"/>
      <c r="EO300" s="38"/>
      <c r="EP300" s="38"/>
      <c r="EQ300" s="38"/>
      <c r="ER300" s="38"/>
      <c r="ES300" s="38"/>
      <c r="ET300" s="38"/>
      <c r="EU300" s="38"/>
      <c r="EV300" s="38"/>
      <c r="EW300" s="38"/>
      <c r="EX300" s="38"/>
      <c r="EY300" s="38"/>
    </row>
    <row r="301" spans="1:166">
      <c r="B301" s="38"/>
      <c r="C301" s="38"/>
      <c r="D301" s="38"/>
      <c r="E301" s="39"/>
      <c r="F301" s="38"/>
      <c r="G301" s="38"/>
      <c r="H301" s="38"/>
      <c r="I301" s="38"/>
      <c r="J301" s="38"/>
      <c r="K301" s="38"/>
      <c r="L301" s="38"/>
      <c r="M301" s="38"/>
      <c r="N301" s="38"/>
      <c r="O301" s="38"/>
      <c r="P301" s="38"/>
      <c r="Q301" s="38"/>
      <c r="R301" s="38"/>
      <c r="S301" s="38"/>
      <c r="T301" s="38"/>
      <c r="U301" s="38"/>
      <c r="V301" s="38"/>
      <c r="W301" s="38"/>
      <c r="X301" s="38"/>
      <c r="Y301" s="38"/>
      <c r="Z301" s="38"/>
      <c r="AA301" s="38"/>
      <c r="AB301" s="38"/>
      <c r="AC301" s="38"/>
      <c r="AD301" s="38"/>
      <c r="AE301" s="38"/>
      <c r="AF301" s="38"/>
      <c r="AG301" s="38"/>
      <c r="AH301" s="38"/>
      <c r="AI301" s="38"/>
      <c r="AJ301" s="38"/>
      <c r="AK301" s="38"/>
      <c r="AL301" s="38"/>
      <c r="AM301" s="38"/>
      <c r="AN301" s="38"/>
      <c r="AO301" s="38"/>
      <c r="AP301" s="38"/>
      <c r="AQ301" s="38"/>
      <c r="AR301" s="38"/>
      <c r="AS301" s="38"/>
      <c r="AT301" s="38"/>
      <c r="AU301" s="38"/>
      <c r="AV301" s="38"/>
      <c r="AW301" s="38"/>
      <c r="AX301" s="38"/>
      <c r="AY301" s="38"/>
      <c r="AZ301" s="38"/>
      <c r="BA301" s="38"/>
      <c r="BB301" s="38"/>
      <c r="BC301" s="38"/>
      <c r="BD301" s="38"/>
      <c r="BE301" s="38"/>
      <c r="BF301" s="38"/>
      <c r="BG301" s="38"/>
      <c r="BH301" s="38"/>
      <c r="BI301" s="38"/>
      <c r="BJ301" s="38"/>
      <c r="BK301" s="38"/>
      <c r="BL301" s="38"/>
      <c r="BM301" s="38"/>
      <c r="BN301" s="38"/>
      <c r="BO301" s="38"/>
      <c r="BP301" s="38"/>
      <c r="BQ301" s="38"/>
      <c r="BR301" s="38"/>
      <c r="BS301" s="38"/>
      <c r="BT301" s="38"/>
      <c r="BU301" s="38"/>
      <c r="BV301" s="38"/>
      <c r="BW301" s="38"/>
      <c r="BX301" s="38"/>
      <c r="BY301" s="38"/>
      <c r="BZ301" s="38"/>
      <c r="CA301" s="38"/>
      <c r="CB301" s="38"/>
      <c r="CC301" s="38"/>
      <c r="CD301" s="38"/>
      <c r="CE301" s="38"/>
      <c r="CF301" s="38"/>
      <c r="CG301" s="38"/>
      <c r="CH301" s="38"/>
      <c r="CI301" s="38"/>
      <c r="CJ301" s="38"/>
      <c r="CK301" s="38"/>
      <c r="CL301" s="38"/>
      <c r="CM301" s="38"/>
      <c r="CN301" s="38"/>
      <c r="CO301" s="38"/>
      <c r="CP301" s="38"/>
      <c r="CQ301" s="38"/>
      <c r="CR301" s="38"/>
      <c r="CS301" s="38"/>
      <c r="CT301" s="38"/>
      <c r="CU301" s="38"/>
      <c r="CV301" s="38"/>
      <c r="CW301" s="38"/>
      <c r="CX301" s="38"/>
      <c r="CY301" s="38"/>
      <c r="CZ301" s="38"/>
      <c r="DA301" s="38"/>
      <c r="DB301" s="38"/>
      <c r="DC301" s="38"/>
      <c r="DD301" s="38"/>
      <c r="DE301" s="38"/>
      <c r="DF301" s="38"/>
      <c r="DG301" s="38"/>
      <c r="DH301" s="38"/>
      <c r="DI301" s="38"/>
      <c r="DJ301" s="38"/>
      <c r="DK301" s="38"/>
      <c r="DL301" s="38"/>
      <c r="DM301" s="38"/>
      <c r="DN301" s="38"/>
      <c r="DO301" s="38"/>
      <c r="DP301" s="38"/>
      <c r="DQ301" s="38"/>
      <c r="DR301" s="38"/>
      <c r="DS301" s="38"/>
      <c r="DT301" s="38"/>
      <c r="DU301" s="38"/>
      <c r="DV301" s="38"/>
      <c r="DW301" s="38"/>
      <c r="DX301" s="38"/>
      <c r="DY301" s="38"/>
      <c r="DZ301" s="38"/>
      <c r="EA301" s="38"/>
      <c r="EB301" s="38"/>
      <c r="EC301" s="38"/>
      <c r="ED301" s="38"/>
      <c r="EE301" s="38"/>
      <c r="EF301" s="38"/>
      <c r="EG301" s="38"/>
      <c r="EH301" s="38"/>
      <c r="EI301" s="38"/>
      <c r="EJ301" s="38"/>
      <c r="EK301" s="38"/>
      <c r="EL301" s="38"/>
      <c r="EM301" s="38"/>
      <c r="EN301" s="38"/>
      <c r="EO301" s="38"/>
      <c r="EP301" s="38"/>
      <c r="EQ301" s="38"/>
      <c r="ER301" s="38"/>
      <c r="ES301" s="38"/>
      <c r="ET301" s="38"/>
      <c r="EU301" s="38"/>
      <c r="EV301" s="38"/>
      <c r="EW301" s="38"/>
      <c r="EX301" s="38"/>
      <c r="EY301" s="38"/>
    </row>
    <row r="302" spans="1:166">
      <c r="B302" s="38"/>
      <c r="C302" s="38"/>
      <c r="D302" s="38"/>
      <c r="E302" s="39"/>
      <c r="F302" s="38"/>
      <c r="G302" s="38"/>
      <c r="H302" s="38"/>
      <c r="I302" s="38"/>
      <c r="J302" s="38"/>
      <c r="K302" s="38"/>
      <c r="L302" s="38"/>
      <c r="M302" s="38"/>
      <c r="N302" s="38"/>
      <c r="O302" s="38"/>
      <c r="P302" s="38"/>
      <c r="Q302" s="38"/>
      <c r="R302" s="38"/>
      <c r="S302" s="38"/>
      <c r="T302" s="38"/>
      <c r="U302" s="38"/>
      <c r="V302" s="38"/>
      <c r="W302" s="38"/>
      <c r="X302" s="38"/>
      <c r="Y302" s="38"/>
      <c r="Z302" s="38"/>
      <c r="AA302" s="38"/>
      <c r="AB302" s="38"/>
      <c r="AC302" s="38"/>
      <c r="AD302" s="38"/>
      <c r="AE302" s="38"/>
      <c r="AF302" s="38"/>
      <c r="AG302" s="38"/>
      <c r="AH302" s="38"/>
      <c r="AI302" s="38"/>
      <c r="AJ302" s="38"/>
      <c r="AK302" s="38"/>
      <c r="AL302" s="38"/>
      <c r="AM302" s="38"/>
      <c r="AN302" s="38"/>
      <c r="AO302" s="38"/>
      <c r="AP302" s="38"/>
      <c r="AQ302" s="38"/>
      <c r="AR302" s="38"/>
      <c r="AS302" s="38"/>
      <c r="AT302" s="38"/>
      <c r="AU302" s="38"/>
      <c r="AV302" s="38"/>
      <c r="AW302" s="38"/>
      <c r="AX302" s="38"/>
      <c r="AY302" s="38"/>
      <c r="AZ302" s="38"/>
      <c r="BA302" s="38"/>
      <c r="BB302" s="38"/>
      <c r="BC302" s="38"/>
      <c r="BD302" s="38"/>
      <c r="BE302" s="38"/>
      <c r="BF302" s="38"/>
      <c r="BG302" s="38"/>
      <c r="BH302" s="38"/>
      <c r="BI302" s="38"/>
      <c r="BJ302" s="38"/>
      <c r="BK302" s="38"/>
      <c r="BL302" s="38"/>
      <c r="BM302" s="38"/>
      <c r="BN302" s="38"/>
      <c r="BO302" s="38"/>
      <c r="BP302" s="38"/>
      <c r="BQ302" s="38"/>
      <c r="BR302" s="38"/>
      <c r="BS302" s="38"/>
      <c r="BT302" s="38"/>
      <c r="BU302" s="38"/>
      <c r="BV302" s="38"/>
      <c r="BW302" s="38"/>
      <c r="BX302" s="38"/>
      <c r="BY302" s="38"/>
      <c r="BZ302" s="38"/>
      <c r="CA302" s="38"/>
      <c r="CB302" s="38"/>
      <c r="CC302" s="38"/>
      <c r="CD302" s="38"/>
      <c r="CE302" s="38"/>
      <c r="CF302" s="38"/>
      <c r="CG302" s="38"/>
      <c r="CH302" s="38"/>
      <c r="CI302" s="38"/>
      <c r="CJ302" s="38"/>
      <c r="CK302" s="38"/>
      <c r="CL302" s="38"/>
      <c r="CM302" s="38"/>
      <c r="CN302" s="38"/>
      <c r="CO302" s="38"/>
      <c r="CP302" s="38"/>
      <c r="CQ302" s="38"/>
      <c r="CR302" s="38"/>
      <c r="CS302" s="38"/>
      <c r="CT302" s="38"/>
      <c r="CU302" s="38"/>
      <c r="CV302" s="38"/>
      <c r="CW302" s="38"/>
      <c r="CX302" s="38"/>
      <c r="CY302" s="38"/>
      <c r="CZ302" s="38"/>
      <c r="DA302" s="38"/>
      <c r="DB302" s="38"/>
      <c r="DC302" s="38"/>
      <c r="DD302" s="38"/>
      <c r="DE302" s="38"/>
      <c r="DF302" s="38"/>
      <c r="DG302" s="38"/>
      <c r="DH302" s="38"/>
      <c r="DI302" s="38"/>
      <c r="DJ302" s="38"/>
      <c r="DK302" s="38"/>
      <c r="DL302" s="38"/>
      <c r="DM302" s="38"/>
      <c r="DN302" s="38"/>
      <c r="DO302" s="38"/>
      <c r="DP302" s="38"/>
      <c r="DQ302" s="38"/>
      <c r="DR302" s="38"/>
      <c r="DS302" s="38"/>
      <c r="DT302" s="38"/>
      <c r="DU302" s="38"/>
      <c r="DV302" s="38"/>
      <c r="DW302" s="38"/>
      <c r="DX302" s="38"/>
      <c r="DY302" s="38"/>
      <c r="DZ302" s="38"/>
      <c r="EA302" s="38"/>
      <c r="EB302" s="38"/>
      <c r="EC302" s="38"/>
      <c r="ED302" s="38"/>
      <c r="EE302" s="38"/>
      <c r="EF302" s="38"/>
      <c r="EG302" s="38"/>
      <c r="EH302" s="38"/>
      <c r="EI302" s="38"/>
      <c r="EJ302" s="38"/>
      <c r="EK302" s="38"/>
      <c r="EL302" s="38"/>
      <c r="EM302" s="38"/>
      <c r="EN302" s="38"/>
      <c r="EO302" s="38"/>
      <c r="EP302" s="38"/>
      <c r="EQ302" s="38"/>
      <c r="ER302" s="38"/>
      <c r="ES302" s="38"/>
      <c r="ET302" s="38"/>
      <c r="EU302" s="38"/>
      <c r="EV302" s="38"/>
      <c r="EW302" s="38"/>
      <c r="EX302" s="38"/>
      <c r="EY302" s="38"/>
    </row>
    <row r="303" spans="1:166">
      <c r="B303" s="38"/>
      <c r="C303" s="38"/>
      <c r="D303" s="38"/>
      <c r="E303" s="39"/>
      <c r="F303" s="38"/>
      <c r="G303" s="38"/>
      <c r="H303" s="38"/>
      <c r="I303" s="38"/>
      <c r="J303" s="38"/>
      <c r="K303" s="38"/>
      <c r="L303" s="38"/>
      <c r="M303" s="38"/>
      <c r="N303" s="38"/>
      <c r="O303" s="38"/>
      <c r="P303" s="38"/>
      <c r="Q303" s="38"/>
      <c r="R303" s="38"/>
      <c r="S303" s="38"/>
      <c r="T303" s="38"/>
      <c r="U303" s="38"/>
      <c r="V303" s="38"/>
      <c r="W303" s="38"/>
      <c r="X303" s="38"/>
      <c r="Y303" s="38"/>
      <c r="Z303" s="38"/>
      <c r="AA303" s="38"/>
      <c r="AB303" s="38"/>
      <c r="AC303" s="38"/>
      <c r="AD303" s="38"/>
      <c r="AE303" s="38"/>
      <c r="AF303" s="38"/>
      <c r="AG303" s="38"/>
      <c r="AH303" s="38"/>
      <c r="AI303" s="38"/>
      <c r="AJ303" s="38"/>
      <c r="AK303" s="38"/>
      <c r="AL303" s="38"/>
      <c r="AM303" s="38"/>
      <c r="AN303" s="38"/>
      <c r="AO303" s="38"/>
      <c r="AP303" s="38"/>
      <c r="AQ303" s="38"/>
      <c r="AR303" s="38"/>
      <c r="AS303" s="38"/>
      <c r="AT303" s="38"/>
      <c r="AU303" s="38"/>
      <c r="AV303" s="38"/>
      <c r="AW303" s="38"/>
      <c r="AX303" s="38"/>
      <c r="AY303" s="38"/>
      <c r="AZ303" s="38"/>
      <c r="BA303" s="38"/>
      <c r="BB303" s="38"/>
      <c r="BC303" s="38"/>
      <c r="BD303" s="38"/>
      <c r="BE303" s="38"/>
      <c r="BF303" s="38"/>
      <c r="BG303" s="38"/>
      <c r="BH303" s="38"/>
      <c r="BI303" s="38"/>
      <c r="BJ303" s="38"/>
      <c r="BK303" s="38"/>
      <c r="BL303" s="38"/>
      <c r="BM303" s="38"/>
      <c r="BN303" s="38"/>
      <c r="BO303" s="38"/>
      <c r="BP303" s="38"/>
      <c r="BQ303" s="38"/>
      <c r="BR303" s="38"/>
      <c r="BS303" s="38"/>
      <c r="BT303" s="38"/>
      <c r="BU303" s="38"/>
      <c r="BV303" s="38"/>
      <c r="BW303" s="38"/>
      <c r="BX303" s="38"/>
      <c r="BY303" s="38"/>
      <c r="BZ303" s="38"/>
      <c r="CA303" s="38"/>
      <c r="CB303" s="38"/>
      <c r="CC303" s="38"/>
      <c r="CD303" s="38"/>
      <c r="CE303" s="38"/>
      <c r="CF303" s="38"/>
      <c r="CG303" s="38"/>
      <c r="CH303" s="38"/>
      <c r="CI303" s="38"/>
      <c r="CJ303" s="38"/>
      <c r="CK303" s="38"/>
      <c r="CL303" s="38"/>
      <c r="CM303" s="38"/>
      <c r="CN303" s="38"/>
      <c r="CO303" s="38"/>
      <c r="CP303" s="38"/>
      <c r="CQ303" s="38"/>
      <c r="CR303" s="38"/>
      <c r="CS303" s="38"/>
      <c r="CT303" s="38"/>
      <c r="CU303" s="38"/>
      <c r="CV303" s="38"/>
      <c r="CW303" s="38"/>
      <c r="CX303" s="38"/>
      <c r="CY303" s="38"/>
      <c r="CZ303" s="38"/>
      <c r="DA303" s="38"/>
      <c r="DB303" s="38"/>
      <c r="DC303" s="38"/>
      <c r="DD303" s="38"/>
      <c r="DE303" s="38"/>
      <c r="DF303" s="38"/>
      <c r="DG303" s="38"/>
      <c r="DH303" s="38"/>
      <c r="DI303" s="38"/>
      <c r="DJ303" s="38"/>
      <c r="DK303" s="38"/>
      <c r="DL303" s="38"/>
      <c r="DM303" s="38"/>
      <c r="DN303" s="38"/>
      <c r="DO303" s="38"/>
      <c r="DP303" s="38"/>
      <c r="DQ303" s="38"/>
      <c r="DR303" s="38"/>
      <c r="DS303" s="38"/>
      <c r="DT303" s="38"/>
      <c r="DU303" s="38"/>
      <c r="DV303" s="38"/>
      <c r="DW303" s="38"/>
      <c r="DX303" s="38"/>
      <c r="DY303" s="38"/>
      <c r="DZ303" s="38"/>
      <c r="EA303" s="38"/>
      <c r="EB303" s="38"/>
      <c r="EC303" s="38"/>
      <c r="ED303" s="38"/>
      <c r="EE303" s="38"/>
      <c r="EF303" s="38"/>
      <c r="EG303" s="38"/>
      <c r="EH303" s="38"/>
      <c r="EI303" s="38"/>
      <c r="EJ303" s="38"/>
      <c r="EK303" s="38"/>
      <c r="EL303" s="38"/>
      <c r="EM303" s="38"/>
      <c r="EN303" s="38"/>
      <c r="EO303" s="38"/>
      <c r="EP303" s="38"/>
      <c r="EQ303" s="38"/>
      <c r="ER303" s="38"/>
      <c r="ES303" s="38"/>
      <c r="ET303" s="38"/>
      <c r="EU303" s="38"/>
      <c r="EV303" s="38"/>
      <c r="EW303" s="38"/>
      <c r="EX303" s="38"/>
      <c r="EY303" s="38"/>
    </row>
    <row r="304" spans="1:166">
      <c r="B304" s="38"/>
      <c r="C304" s="38"/>
      <c r="D304" s="38"/>
      <c r="E304" s="39"/>
      <c r="F304" s="38"/>
      <c r="G304" s="38"/>
      <c r="H304" s="38"/>
      <c r="I304" s="38"/>
      <c r="J304" s="38"/>
      <c r="K304" s="38"/>
      <c r="L304" s="38"/>
      <c r="M304" s="38"/>
      <c r="N304" s="38"/>
      <c r="O304" s="38"/>
      <c r="P304" s="38"/>
      <c r="Q304" s="38"/>
      <c r="R304" s="38"/>
      <c r="S304" s="38"/>
      <c r="T304" s="38"/>
      <c r="U304" s="38"/>
      <c r="V304" s="38"/>
      <c r="W304" s="38"/>
      <c r="X304" s="38"/>
      <c r="Y304" s="38"/>
      <c r="Z304" s="38"/>
      <c r="AA304" s="38"/>
      <c r="AB304" s="38"/>
      <c r="AC304" s="38"/>
      <c r="AD304" s="38"/>
      <c r="AE304" s="38"/>
      <c r="AF304" s="38"/>
      <c r="AG304" s="38"/>
      <c r="AH304" s="38"/>
      <c r="AI304" s="38"/>
      <c r="AJ304" s="38"/>
      <c r="AK304" s="38"/>
      <c r="AL304" s="38"/>
      <c r="AM304" s="38"/>
      <c r="AN304" s="38"/>
      <c r="AO304" s="38"/>
      <c r="AP304" s="38"/>
      <c r="AQ304" s="38"/>
      <c r="AR304" s="38"/>
      <c r="AS304" s="38"/>
      <c r="AT304" s="38"/>
      <c r="AU304" s="38"/>
      <c r="AV304" s="38"/>
      <c r="AW304" s="38"/>
      <c r="AX304" s="38"/>
      <c r="AY304" s="38"/>
      <c r="AZ304" s="38"/>
      <c r="BA304" s="38"/>
      <c r="BB304" s="38"/>
      <c r="BC304" s="38"/>
      <c r="BD304" s="38"/>
      <c r="BE304" s="38"/>
      <c r="BF304" s="38"/>
      <c r="BG304" s="38"/>
      <c r="BH304" s="38"/>
      <c r="BI304" s="38"/>
      <c r="BJ304" s="38"/>
      <c r="BK304" s="38"/>
      <c r="BL304" s="38"/>
      <c r="BM304" s="38"/>
      <c r="BN304" s="38"/>
      <c r="BO304" s="38"/>
      <c r="BP304" s="38"/>
      <c r="BQ304" s="38"/>
      <c r="BR304" s="38"/>
      <c r="BS304" s="38"/>
      <c r="BT304" s="38"/>
      <c r="BU304" s="38"/>
      <c r="BV304" s="38"/>
      <c r="BW304" s="38"/>
      <c r="BX304" s="38"/>
      <c r="BY304" s="38"/>
      <c r="BZ304" s="38"/>
      <c r="CA304" s="38"/>
      <c r="CB304" s="38"/>
      <c r="CC304" s="38"/>
      <c r="CD304" s="38"/>
      <c r="CE304" s="38"/>
      <c r="CF304" s="38"/>
      <c r="CG304" s="38"/>
      <c r="CH304" s="38"/>
      <c r="CI304" s="38"/>
      <c r="CJ304" s="38"/>
      <c r="CK304" s="38"/>
      <c r="CL304" s="38"/>
      <c r="CM304" s="38"/>
      <c r="CN304" s="38"/>
      <c r="CO304" s="38"/>
      <c r="CP304" s="38"/>
      <c r="CQ304" s="38"/>
      <c r="CR304" s="38"/>
      <c r="CS304" s="38"/>
      <c r="CT304" s="38"/>
      <c r="CU304" s="38"/>
      <c r="CV304" s="38"/>
      <c r="CW304" s="38"/>
      <c r="CX304" s="38"/>
      <c r="CY304" s="38"/>
      <c r="CZ304" s="38"/>
      <c r="DA304" s="38"/>
      <c r="DB304" s="38"/>
      <c r="DC304" s="38"/>
      <c r="DD304" s="38"/>
      <c r="DE304" s="38"/>
      <c r="DF304" s="38"/>
      <c r="DG304" s="38"/>
      <c r="DH304" s="38"/>
      <c r="DI304" s="38"/>
      <c r="DJ304" s="38"/>
      <c r="DK304" s="38"/>
      <c r="DL304" s="38"/>
      <c r="DM304" s="38"/>
      <c r="DN304" s="38"/>
      <c r="DO304" s="38"/>
      <c r="DP304" s="38"/>
      <c r="DQ304" s="38"/>
      <c r="DR304" s="38"/>
      <c r="DS304" s="38"/>
      <c r="DT304" s="38"/>
      <c r="DU304" s="38"/>
      <c r="DV304" s="38"/>
      <c r="DW304" s="38"/>
      <c r="DX304" s="38"/>
      <c r="DY304" s="38"/>
      <c r="DZ304" s="38"/>
      <c r="EA304" s="38"/>
      <c r="EB304" s="38"/>
      <c r="EC304" s="38"/>
      <c r="ED304" s="38"/>
      <c r="EE304" s="38"/>
      <c r="EF304" s="38"/>
      <c r="EG304" s="38"/>
      <c r="EH304" s="38"/>
      <c r="EI304" s="38"/>
      <c r="EJ304" s="38"/>
      <c r="EK304" s="38"/>
      <c r="EL304" s="38"/>
      <c r="EM304" s="38"/>
      <c r="EN304" s="38"/>
      <c r="EO304" s="38"/>
      <c r="EP304" s="38"/>
      <c r="EQ304" s="38"/>
      <c r="ER304" s="38"/>
      <c r="ES304" s="38"/>
      <c r="ET304" s="38"/>
      <c r="EU304" s="38"/>
      <c r="EV304" s="38"/>
      <c r="EW304" s="38"/>
      <c r="EX304" s="38"/>
      <c r="EY304" s="38"/>
    </row>
    <row r="305" spans="2:155">
      <c r="B305" s="38"/>
      <c r="C305" s="38"/>
      <c r="D305" s="38"/>
      <c r="E305" s="39"/>
      <c r="F305" s="38"/>
      <c r="G305" s="38"/>
      <c r="H305" s="38"/>
      <c r="I305" s="38"/>
      <c r="J305" s="38"/>
      <c r="K305" s="38"/>
      <c r="L305" s="38"/>
      <c r="M305" s="38"/>
      <c r="N305" s="38"/>
      <c r="O305" s="38"/>
      <c r="P305" s="38"/>
      <c r="Q305" s="38"/>
      <c r="R305" s="38"/>
      <c r="S305" s="38"/>
      <c r="T305" s="38"/>
      <c r="U305" s="38"/>
      <c r="V305" s="38"/>
      <c r="W305" s="38"/>
      <c r="X305" s="38"/>
      <c r="Y305" s="38"/>
      <c r="Z305" s="38"/>
      <c r="AA305" s="38"/>
      <c r="AB305" s="38"/>
      <c r="AC305" s="38"/>
      <c r="AD305" s="38"/>
      <c r="AE305" s="38"/>
      <c r="AF305" s="38"/>
      <c r="AG305" s="38"/>
      <c r="AH305" s="38"/>
      <c r="AI305" s="38"/>
      <c r="AJ305" s="38"/>
      <c r="AK305" s="38"/>
      <c r="AL305" s="38"/>
      <c r="AM305" s="38"/>
      <c r="AN305" s="38"/>
      <c r="AO305" s="38"/>
      <c r="AP305" s="38"/>
      <c r="AQ305" s="38"/>
      <c r="AR305" s="38"/>
      <c r="AS305" s="38"/>
      <c r="AT305" s="38"/>
      <c r="AU305" s="38"/>
      <c r="AV305" s="38"/>
      <c r="AW305" s="38"/>
      <c r="AX305" s="38"/>
      <c r="AY305" s="38"/>
      <c r="AZ305" s="38"/>
      <c r="BA305" s="38"/>
      <c r="BB305" s="38"/>
      <c r="BC305" s="38"/>
      <c r="BD305" s="38"/>
      <c r="BE305" s="38"/>
      <c r="BF305" s="38"/>
      <c r="BG305" s="38"/>
      <c r="BH305" s="38"/>
      <c r="BI305" s="38"/>
      <c r="BJ305" s="38"/>
      <c r="BK305" s="38"/>
      <c r="BL305" s="38"/>
      <c r="BM305" s="38"/>
      <c r="BN305" s="38"/>
      <c r="BO305" s="38"/>
      <c r="BP305" s="38"/>
      <c r="BQ305" s="38"/>
      <c r="BR305" s="38"/>
      <c r="BS305" s="38"/>
      <c r="BT305" s="38"/>
      <c r="BU305" s="38"/>
      <c r="BV305" s="38"/>
      <c r="BW305" s="38"/>
      <c r="BX305" s="38"/>
      <c r="BY305" s="38"/>
      <c r="BZ305" s="38"/>
      <c r="CA305" s="38"/>
      <c r="CB305" s="38"/>
      <c r="CC305" s="38"/>
      <c r="CD305" s="38"/>
      <c r="CE305" s="38"/>
      <c r="CF305" s="38"/>
      <c r="CG305" s="38"/>
      <c r="CH305" s="38"/>
      <c r="CI305" s="38"/>
      <c r="CJ305" s="38"/>
      <c r="CK305" s="38"/>
      <c r="CL305" s="38"/>
      <c r="CM305" s="38"/>
      <c r="CN305" s="38"/>
      <c r="CO305" s="38"/>
      <c r="CP305" s="38"/>
      <c r="CQ305" s="38"/>
      <c r="CR305" s="38"/>
      <c r="CS305" s="38"/>
      <c r="CT305" s="38"/>
      <c r="CU305" s="38"/>
      <c r="CV305" s="38"/>
      <c r="CW305" s="38"/>
      <c r="CX305" s="38"/>
      <c r="CY305" s="38"/>
      <c r="CZ305" s="38"/>
      <c r="DA305" s="38"/>
      <c r="DB305" s="38"/>
      <c r="DC305" s="38"/>
      <c r="DD305" s="38"/>
      <c r="DE305" s="38"/>
      <c r="DF305" s="38"/>
      <c r="DG305" s="38"/>
      <c r="DH305" s="38"/>
      <c r="DI305" s="38"/>
      <c r="DJ305" s="38"/>
      <c r="DK305" s="38"/>
      <c r="DL305" s="38"/>
      <c r="DM305" s="38"/>
      <c r="DN305" s="38"/>
      <c r="DO305" s="38"/>
      <c r="DP305" s="38"/>
      <c r="DQ305" s="38"/>
      <c r="DR305" s="38"/>
      <c r="DS305" s="38"/>
      <c r="DT305" s="38"/>
      <c r="DU305" s="38"/>
      <c r="DV305" s="38"/>
      <c r="DW305" s="38"/>
      <c r="DX305" s="38"/>
      <c r="DY305" s="38"/>
      <c r="DZ305" s="38"/>
      <c r="EA305" s="38"/>
      <c r="EB305" s="38"/>
      <c r="EC305" s="38"/>
      <c r="ED305" s="38"/>
      <c r="EE305" s="38"/>
      <c r="EF305" s="38"/>
      <c r="EG305" s="38"/>
      <c r="EH305" s="38"/>
      <c r="EI305" s="38"/>
      <c r="EJ305" s="38"/>
      <c r="EK305" s="38"/>
      <c r="EL305" s="38"/>
      <c r="EM305" s="38"/>
      <c r="EN305" s="38"/>
      <c r="EO305" s="38"/>
      <c r="EP305" s="38"/>
      <c r="EQ305" s="38"/>
      <c r="ER305" s="38"/>
      <c r="ES305" s="38"/>
      <c r="ET305" s="38"/>
      <c r="EU305" s="38"/>
      <c r="EV305" s="38"/>
      <c r="EW305" s="38"/>
      <c r="EX305" s="38"/>
      <c r="EY305" s="38"/>
    </row>
    <row r="306" spans="2:155">
      <c r="B306" s="38"/>
      <c r="C306" s="38"/>
      <c r="D306" s="38"/>
      <c r="E306" s="39"/>
      <c r="F306" s="38"/>
      <c r="G306" s="38"/>
      <c r="H306" s="38"/>
      <c r="I306" s="38"/>
      <c r="J306" s="38"/>
      <c r="K306" s="38"/>
      <c r="L306" s="38"/>
      <c r="M306" s="38"/>
      <c r="N306" s="38"/>
      <c r="O306" s="38"/>
      <c r="P306" s="38"/>
      <c r="Q306" s="38"/>
      <c r="R306" s="38"/>
      <c r="S306" s="38"/>
      <c r="T306" s="38"/>
      <c r="U306" s="38"/>
      <c r="V306" s="38"/>
      <c r="W306" s="38"/>
      <c r="X306" s="38"/>
      <c r="Y306" s="38"/>
      <c r="Z306" s="38"/>
      <c r="AA306" s="38"/>
      <c r="AB306" s="38"/>
      <c r="AC306" s="38"/>
      <c r="AD306" s="38"/>
      <c r="AE306" s="38"/>
      <c r="AF306" s="38"/>
      <c r="AG306" s="38"/>
      <c r="AH306" s="38"/>
      <c r="AI306" s="38"/>
      <c r="AJ306" s="38"/>
      <c r="AK306" s="38"/>
      <c r="AL306" s="38"/>
      <c r="AM306" s="38"/>
      <c r="AN306" s="38"/>
      <c r="AO306" s="38"/>
      <c r="AP306" s="38"/>
      <c r="AQ306" s="38"/>
      <c r="AR306" s="38"/>
      <c r="AS306" s="38"/>
      <c r="AT306" s="38"/>
      <c r="AU306" s="38"/>
      <c r="AV306" s="38"/>
      <c r="AW306" s="38"/>
      <c r="AX306" s="38"/>
      <c r="AY306" s="38"/>
      <c r="AZ306" s="38"/>
      <c r="BA306" s="38"/>
      <c r="BB306" s="38"/>
      <c r="BC306" s="38"/>
      <c r="BD306" s="38"/>
      <c r="BE306" s="38"/>
      <c r="BF306" s="38"/>
      <c r="BG306" s="38"/>
      <c r="BH306" s="38"/>
      <c r="BI306" s="38"/>
      <c r="BJ306" s="38"/>
      <c r="BK306" s="38"/>
      <c r="BL306" s="38"/>
      <c r="BM306" s="38"/>
      <c r="BN306" s="38"/>
      <c r="BO306" s="38"/>
      <c r="BP306" s="38"/>
      <c r="BQ306" s="38"/>
      <c r="BR306" s="38"/>
      <c r="BS306" s="38"/>
      <c r="BT306" s="38"/>
      <c r="BU306" s="38"/>
      <c r="BV306" s="38"/>
      <c r="BW306" s="38"/>
      <c r="BX306" s="38"/>
      <c r="BY306" s="38"/>
      <c r="BZ306" s="38"/>
      <c r="CA306" s="38"/>
      <c r="CB306" s="38"/>
      <c r="CC306" s="38"/>
      <c r="CD306" s="38"/>
      <c r="CE306" s="38"/>
      <c r="CF306" s="38"/>
      <c r="CG306" s="38"/>
      <c r="CH306" s="38"/>
      <c r="CI306" s="38"/>
      <c r="CJ306" s="38"/>
      <c r="CK306" s="38"/>
      <c r="CL306" s="38"/>
      <c r="CM306" s="38"/>
      <c r="CN306" s="38"/>
      <c r="CO306" s="38"/>
      <c r="CP306" s="38"/>
      <c r="CQ306" s="38"/>
      <c r="CR306" s="38"/>
      <c r="CS306" s="38"/>
      <c r="CT306" s="38"/>
      <c r="CU306" s="38"/>
      <c r="CV306" s="38"/>
      <c r="CW306" s="38"/>
      <c r="CX306" s="38"/>
      <c r="CY306" s="38"/>
      <c r="CZ306" s="38"/>
      <c r="DA306" s="38"/>
      <c r="DB306" s="38"/>
      <c r="DC306" s="38"/>
      <c r="DD306" s="38"/>
      <c r="DE306" s="38"/>
      <c r="DF306" s="38"/>
      <c r="DG306" s="38"/>
      <c r="DH306" s="38"/>
      <c r="DI306" s="38"/>
      <c r="DJ306" s="38"/>
      <c r="DK306" s="38"/>
      <c r="DL306" s="38"/>
      <c r="DM306" s="38"/>
      <c r="DN306" s="38"/>
      <c r="DO306" s="38"/>
      <c r="DP306" s="38"/>
      <c r="DQ306" s="38"/>
      <c r="DR306" s="38"/>
      <c r="DS306" s="38"/>
      <c r="DT306" s="38"/>
      <c r="DU306" s="38"/>
      <c r="DV306" s="38"/>
      <c r="DW306" s="38"/>
      <c r="DX306" s="38"/>
      <c r="DY306" s="38"/>
      <c r="DZ306" s="38"/>
      <c r="EA306" s="38"/>
      <c r="EB306" s="38"/>
      <c r="EC306" s="38"/>
      <c r="ED306" s="38"/>
      <c r="EE306" s="38"/>
      <c r="EF306" s="38"/>
      <c r="EG306" s="38"/>
      <c r="EH306" s="38"/>
      <c r="EI306" s="38"/>
      <c r="EJ306" s="38"/>
      <c r="EK306" s="38"/>
      <c r="EL306" s="38"/>
      <c r="EM306" s="38"/>
      <c r="EN306" s="38"/>
      <c r="EO306" s="38"/>
      <c r="EP306" s="38"/>
      <c r="EQ306" s="38"/>
      <c r="ER306" s="38"/>
      <c r="ES306" s="38"/>
      <c r="ET306" s="38"/>
      <c r="EU306" s="38"/>
      <c r="EV306" s="38"/>
      <c r="EW306" s="38"/>
      <c r="EX306" s="38"/>
      <c r="EY306" s="38"/>
    </row>
    <row r="307" spans="2:155">
      <c r="B307" s="38"/>
      <c r="C307" s="38"/>
      <c r="D307" s="38"/>
      <c r="E307" s="39"/>
      <c r="F307" s="38"/>
      <c r="G307" s="38"/>
      <c r="H307" s="38"/>
      <c r="I307" s="38"/>
      <c r="J307" s="38"/>
      <c r="K307" s="38"/>
      <c r="L307" s="38"/>
      <c r="M307" s="38"/>
      <c r="N307" s="38"/>
      <c r="O307" s="38"/>
      <c r="P307" s="38"/>
      <c r="Q307" s="38"/>
      <c r="R307" s="38"/>
      <c r="S307" s="38"/>
      <c r="T307" s="38"/>
      <c r="U307" s="38"/>
      <c r="V307" s="38"/>
      <c r="W307" s="38"/>
      <c r="X307" s="38"/>
      <c r="Y307" s="38"/>
      <c r="Z307" s="38"/>
      <c r="AA307" s="38"/>
      <c r="AB307" s="38"/>
      <c r="AC307" s="38"/>
      <c r="AD307" s="38"/>
      <c r="AE307" s="38"/>
      <c r="AF307" s="38"/>
      <c r="AG307" s="38"/>
      <c r="AH307" s="38"/>
      <c r="AI307" s="38"/>
      <c r="AJ307" s="38"/>
      <c r="AK307" s="38"/>
      <c r="AL307" s="38"/>
      <c r="AM307" s="38"/>
      <c r="AN307" s="38"/>
      <c r="AO307" s="38"/>
      <c r="AP307" s="38"/>
      <c r="AQ307" s="38"/>
      <c r="AR307" s="38"/>
      <c r="AS307" s="38"/>
      <c r="AT307" s="38"/>
      <c r="AU307" s="38"/>
      <c r="AV307" s="38"/>
      <c r="AW307" s="38"/>
      <c r="AX307" s="38"/>
      <c r="AY307" s="38"/>
      <c r="AZ307" s="38"/>
      <c r="BA307" s="38"/>
      <c r="BB307" s="38"/>
      <c r="BC307" s="38"/>
      <c r="BD307" s="38"/>
      <c r="BE307" s="38"/>
      <c r="BF307" s="38"/>
      <c r="BG307" s="38"/>
      <c r="BH307" s="38"/>
      <c r="BI307" s="38"/>
      <c r="BJ307" s="38"/>
      <c r="BK307" s="38"/>
      <c r="BL307" s="38"/>
      <c r="BM307" s="38"/>
      <c r="BN307" s="38"/>
      <c r="BO307" s="38"/>
      <c r="BP307" s="38"/>
      <c r="BQ307" s="38"/>
      <c r="BR307" s="38"/>
      <c r="BS307" s="38"/>
      <c r="BT307" s="38"/>
      <c r="BU307" s="38"/>
      <c r="BV307" s="38"/>
      <c r="BW307" s="38"/>
      <c r="BX307" s="38"/>
      <c r="BY307" s="38"/>
      <c r="BZ307" s="38"/>
      <c r="CA307" s="38"/>
      <c r="CB307" s="38"/>
      <c r="CC307" s="38"/>
      <c r="CD307" s="38"/>
      <c r="CE307" s="38"/>
      <c r="CF307" s="38"/>
      <c r="CG307" s="38"/>
      <c r="CH307" s="38"/>
      <c r="CI307" s="38"/>
      <c r="CJ307" s="38"/>
      <c r="CK307" s="38"/>
      <c r="CL307" s="38"/>
      <c r="CM307" s="38"/>
      <c r="CN307" s="38"/>
      <c r="CO307" s="38"/>
      <c r="CP307" s="38"/>
      <c r="CQ307" s="38"/>
      <c r="CR307" s="38"/>
      <c r="CS307" s="38"/>
      <c r="CT307" s="38"/>
      <c r="CU307" s="38"/>
      <c r="CV307" s="38"/>
      <c r="CW307" s="38"/>
      <c r="CX307" s="38"/>
      <c r="CY307" s="38"/>
      <c r="CZ307" s="38"/>
      <c r="DA307" s="38"/>
      <c r="DB307" s="38"/>
      <c r="DC307" s="38"/>
      <c r="DD307" s="38"/>
      <c r="DE307" s="38"/>
      <c r="DF307" s="38"/>
      <c r="DG307" s="38"/>
      <c r="DH307" s="38"/>
      <c r="DI307" s="38"/>
      <c r="DJ307" s="38"/>
      <c r="DK307" s="38"/>
      <c r="DL307" s="38"/>
      <c r="DM307" s="38"/>
      <c r="DN307" s="38"/>
      <c r="DO307" s="38"/>
      <c r="DP307" s="38"/>
      <c r="DQ307" s="38"/>
      <c r="DR307" s="38"/>
      <c r="DS307" s="38"/>
      <c r="DT307" s="38"/>
      <c r="DU307" s="38"/>
      <c r="DV307" s="38"/>
      <c r="DW307" s="38"/>
      <c r="DX307" s="38"/>
      <c r="DY307" s="38"/>
      <c r="DZ307" s="38"/>
      <c r="EA307" s="38"/>
      <c r="EB307" s="38"/>
      <c r="EC307" s="38"/>
      <c r="ED307" s="38"/>
      <c r="EE307" s="38"/>
      <c r="EF307" s="38"/>
      <c r="EG307" s="38"/>
      <c r="EH307" s="38"/>
      <c r="EI307" s="38"/>
      <c r="EJ307" s="38"/>
      <c r="EK307" s="38"/>
      <c r="EL307" s="38"/>
      <c r="EM307" s="38"/>
      <c r="EN307" s="38"/>
      <c r="EO307" s="38"/>
      <c r="EP307" s="38"/>
      <c r="EQ307" s="38"/>
      <c r="ER307" s="38"/>
      <c r="ES307" s="38"/>
      <c r="ET307" s="38"/>
      <c r="EU307" s="38"/>
      <c r="EV307" s="38"/>
      <c r="EW307" s="38"/>
      <c r="EX307" s="38"/>
      <c r="EY307" s="38"/>
    </row>
    <row r="308" spans="2:155">
      <c r="B308" s="38"/>
      <c r="C308" s="38"/>
      <c r="D308" s="38"/>
      <c r="E308" s="39"/>
      <c r="F308" s="38"/>
      <c r="G308" s="38"/>
      <c r="H308" s="38"/>
      <c r="I308" s="38"/>
      <c r="J308" s="38"/>
      <c r="K308" s="38"/>
      <c r="L308" s="38"/>
      <c r="M308" s="38"/>
      <c r="N308" s="38"/>
      <c r="O308" s="38"/>
      <c r="P308" s="38"/>
      <c r="Q308" s="38"/>
      <c r="R308" s="38"/>
      <c r="S308" s="38"/>
      <c r="T308" s="38"/>
      <c r="U308" s="38"/>
      <c r="V308" s="38"/>
      <c r="W308" s="38"/>
      <c r="X308" s="38"/>
      <c r="Y308" s="38"/>
      <c r="Z308" s="38"/>
      <c r="AA308" s="38"/>
      <c r="AB308" s="38"/>
      <c r="AC308" s="38"/>
      <c r="AD308" s="38"/>
      <c r="AE308" s="38"/>
      <c r="AF308" s="38"/>
      <c r="AG308" s="38"/>
      <c r="AH308" s="38"/>
      <c r="AI308" s="38"/>
      <c r="AJ308" s="38"/>
      <c r="AK308" s="38"/>
      <c r="AL308" s="38"/>
      <c r="AM308" s="38"/>
      <c r="AN308" s="38"/>
      <c r="AO308" s="38"/>
      <c r="AP308" s="38"/>
      <c r="AQ308" s="38"/>
      <c r="AR308" s="38"/>
      <c r="AS308" s="38"/>
      <c r="AT308" s="38"/>
      <c r="AU308" s="38"/>
      <c r="AV308" s="38"/>
      <c r="AW308" s="38"/>
      <c r="AX308" s="38"/>
      <c r="AY308" s="38"/>
      <c r="AZ308" s="38"/>
      <c r="BA308" s="38"/>
      <c r="BB308" s="38"/>
      <c r="BC308" s="38"/>
      <c r="BD308" s="38"/>
      <c r="BE308" s="38"/>
      <c r="BF308" s="38"/>
      <c r="BG308" s="38"/>
      <c r="BH308" s="38"/>
      <c r="BI308" s="38"/>
      <c r="BJ308" s="38"/>
      <c r="BK308" s="38"/>
      <c r="BL308" s="38"/>
      <c r="BM308" s="38"/>
      <c r="BN308" s="38"/>
      <c r="BO308" s="38"/>
      <c r="BP308" s="38"/>
      <c r="BQ308" s="38"/>
      <c r="BR308" s="38"/>
      <c r="BS308" s="38"/>
      <c r="BT308" s="38"/>
      <c r="BU308" s="38"/>
      <c r="BV308" s="38"/>
      <c r="BW308" s="38"/>
      <c r="BX308" s="38"/>
      <c r="BY308" s="38"/>
      <c r="BZ308" s="38"/>
      <c r="CA308" s="38"/>
      <c r="CB308" s="38"/>
      <c r="CC308" s="38"/>
      <c r="CD308" s="38"/>
      <c r="CE308" s="38"/>
      <c r="CF308" s="38"/>
      <c r="CG308" s="38"/>
      <c r="CH308" s="38"/>
      <c r="CI308" s="38"/>
      <c r="CJ308" s="38"/>
      <c r="CK308" s="38"/>
      <c r="CL308" s="38"/>
      <c r="CM308" s="38"/>
      <c r="CN308" s="38"/>
      <c r="CO308" s="38"/>
      <c r="CP308" s="38"/>
      <c r="CQ308" s="38"/>
      <c r="CR308" s="38"/>
      <c r="CS308" s="38"/>
      <c r="CT308" s="38"/>
      <c r="CU308" s="38"/>
      <c r="CV308" s="38"/>
      <c r="CW308" s="38"/>
      <c r="CX308" s="38"/>
      <c r="CY308" s="38"/>
      <c r="CZ308" s="38"/>
      <c r="DA308" s="38"/>
      <c r="DB308" s="38"/>
      <c r="DC308" s="38"/>
      <c r="DD308" s="38"/>
      <c r="DE308" s="38"/>
      <c r="DF308" s="38"/>
      <c r="DG308" s="38"/>
      <c r="DH308" s="38"/>
      <c r="DI308" s="38"/>
      <c r="DJ308" s="38"/>
      <c r="DK308" s="38"/>
      <c r="DL308" s="38"/>
      <c r="DM308" s="38"/>
      <c r="DN308" s="38"/>
      <c r="DO308" s="38"/>
      <c r="DP308" s="38"/>
      <c r="DQ308" s="38"/>
      <c r="DR308" s="38"/>
      <c r="DS308" s="38"/>
      <c r="DT308" s="38"/>
      <c r="DU308" s="38"/>
      <c r="DV308" s="38"/>
      <c r="DW308" s="38"/>
      <c r="DX308" s="38"/>
      <c r="DY308" s="38"/>
      <c r="DZ308" s="38"/>
      <c r="EA308" s="38"/>
      <c r="EB308" s="38"/>
      <c r="EC308" s="38"/>
      <c r="ED308" s="38"/>
      <c r="EE308" s="38"/>
      <c r="EF308" s="38"/>
      <c r="EG308" s="38"/>
      <c r="EH308" s="38"/>
      <c r="EI308" s="38"/>
      <c r="EJ308" s="38"/>
      <c r="EK308" s="38"/>
      <c r="EL308" s="38"/>
      <c r="EM308" s="38"/>
      <c r="EN308" s="38"/>
      <c r="EO308" s="38"/>
      <c r="EP308" s="38"/>
      <c r="EQ308" s="38"/>
      <c r="ER308" s="38"/>
      <c r="ES308" s="38"/>
      <c r="ET308" s="38"/>
      <c r="EU308" s="38"/>
      <c r="EV308" s="38"/>
      <c r="EW308" s="38"/>
      <c r="EX308" s="38"/>
      <c r="EY308" s="38"/>
    </row>
    <row r="309" spans="2:155">
      <c r="B309" s="38"/>
      <c r="C309" s="38"/>
      <c r="D309" s="38"/>
      <c r="E309" s="39"/>
      <c r="F309" s="38"/>
      <c r="G309" s="38"/>
      <c r="H309" s="38"/>
      <c r="I309" s="38"/>
      <c r="J309" s="38"/>
      <c r="K309" s="38"/>
      <c r="L309" s="38"/>
      <c r="M309" s="38"/>
      <c r="N309" s="38"/>
      <c r="O309" s="38"/>
      <c r="P309" s="38"/>
      <c r="Q309" s="38"/>
      <c r="R309" s="38"/>
      <c r="S309" s="38"/>
      <c r="T309" s="38"/>
      <c r="U309" s="38"/>
      <c r="V309" s="38"/>
      <c r="W309" s="38"/>
      <c r="X309" s="38"/>
      <c r="Y309" s="38"/>
      <c r="Z309" s="38"/>
      <c r="AA309" s="38"/>
      <c r="AB309" s="38"/>
      <c r="AC309" s="38"/>
      <c r="AD309" s="38"/>
      <c r="AE309" s="38"/>
      <c r="AF309" s="38"/>
      <c r="AG309" s="38"/>
      <c r="AH309" s="38"/>
      <c r="AI309" s="38"/>
      <c r="AJ309" s="38"/>
      <c r="AK309" s="38"/>
      <c r="AL309" s="38"/>
      <c r="AM309" s="38"/>
      <c r="AN309" s="38"/>
      <c r="AO309" s="38"/>
      <c r="AP309" s="38"/>
      <c r="AQ309" s="38"/>
      <c r="AR309" s="38"/>
      <c r="AS309" s="38"/>
      <c r="AT309" s="38"/>
      <c r="AU309" s="38"/>
      <c r="AV309" s="38"/>
      <c r="AW309" s="38"/>
      <c r="AX309" s="38"/>
      <c r="AY309" s="38"/>
      <c r="AZ309" s="38"/>
      <c r="BA309" s="38"/>
      <c r="BB309" s="38"/>
      <c r="BC309" s="38"/>
      <c r="BD309" s="38"/>
      <c r="BE309" s="38"/>
      <c r="BF309" s="38"/>
      <c r="BG309" s="38"/>
      <c r="BH309" s="38"/>
      <c r="BI309" s="38"/>
      <c r="BJ309" s="38"/>
      <c r="BK309" s="38"/>
      <c r="BL309" s="38"/>
      <c r="BM309" s="38"/>
      <c r="BN309" s="38"/>
      <c r="BO309" s="38"/>
      <c r="BP309" s="38"/>
      <c r="BQ309" s="38"/>
      <c r="BR309" s="38"/>
      <c r="BS309" s="38"/>
      <c r="BT309" s="38"/>
      <c r="BU309" s="38"/>
      <c r="BV309" s="38"/>
      <c r="BW309" s="38"/>
      <c r="BX309" s="38"/>
      <c r="BY309" s="38"/>
      <c r="BZ309" s="38"/>
      <c r="CA309" s="38"/>
      <c r="CB309" s="38"/>
      <c r="CC309" s="38"/>
      <c r="CD309" s="38"/>
      <c r="CE309" s="38"/>
      <c r="CF309" s="38"/>
      <c r="CG309" s="38"/>
      <c r="CH309" s="38"/>
      <c r="CI309" s="38"/>
      <c r="CJ309" s="38"/>
      <c r="CK309" s="38"/>
      <c r="CL309" s="38"/>
      <c r="CM309" s="38"/>
      <c r="CN309" s="38"/>
      <c r="CO309" s="38"/>
      <c r="CP309" s="38"/>
      <c r="CQ309" s="38"/>
      <c r="CR309" s="38"/>
      <c r="CS309" s="38"/>
      <c r="CT309" s="38"/>
      <c r="CU309" s="38"/>
      <c r="CV309" s="38"/>
      <c r="CW309" s="38"/>
      <c r="CX309" s="38"/>
      <c r="CY309" s="38"/>
      <c r="CZ309" s="38"/>
      <c r="DA309" s="38"/>
      <c r="DB309" s="38"/>
      <c r="DC309" s="38"/>
      <c r="DD309" s="38"/>
      <c r="DE309" s="38"/>
      <c r="DF309" s="38"/>
      <c r="DG309" s="38"/>
      <c r="DH309" s="38"/>
      <c r="DI309" s="38"/>
      <c r="DJ309" s="38"/>
      <c r="DK309" s="38"/>
      <c r="DL309" s="38"/>
      <c r="DM309" s="38"/>
      <c r="DN309" s="38"/>
      <c r="DO309" s="38"/>
      <c r="DP309" s="38"/>
      <c r="DQ309" s="38"/>
      <c r="DR309" s="38"/>
      <c r="DS309" s="38"/>
      <c r="DT309" s="38"/>
      <c r="DU309" s="38"/>
      <c r="DV309" s="38"/>
      <c r="DW309" s="38"/>
      <c r="DX309" s="38"/>
      <c r="DY309" s="38"/>
      <c r="DZ309" s="38"/>
      <c r="EA309" s="38"/>
      <c r="EB309" s="38"/>
      <c r="EC309" s="38"/>
      <c r="ED309" s="38"/>
      <c r="EE309" s="38"/>
      <c r="EF309" s="38"/>
      <c r="EG309" s="38"/>
      <c r="EH309" s="38"/>
      <c r="EI309" s="38"/>
      <c r="EJ309" s="38"/>
      <c r="EK309" s="38"/>
      <c r="EL309" s="38"/>
      <c r="EM309" s="38"/>
      <c r="EN309" s="38"/>
      <c r="EO309" s="38"/>
      <c r="EP309" s="38"/>
      <c r="EQ309" s="38"/>
      <c r="ER309" s="38"/>
      <c r="ES309" s="38"/>
      <c r="ET309" s="38"/>
      <c r="EU309" s="38"/>
      <c r="EV309" s="38"/>
      <c r="EW309" s="38"/>
      <c r="EX309" s="38"/>
      <c r="EY309" s="38"/>
    </row>
    <row r="310" spans="2:155">
      <c r="B310" s="38"/>
      <c r="C310" s="38"/>
      <c r="D310" s="38"/>
      <c r="E310" s="39"/>
      <c r="F310" s="38"/>
      <c r="G310" s="38"/>
      <c r="H310" s="38"/>
      <c r="I310" s="38"/>
      <c r="J310" s="38"/>
      <c r="K310" s="38"/>
      <c r="L310" s="38"/>
      <c r="M310" s="38"/>
      <c r="N310" s="38"/>
      <c r="O310" s="38"/>
      <c r="P310" s="38"/>
      <c r="Q310" s="38"/>
      <c r="R310" s="38"/>
      <c r="S310" s="38"/>
      <c r="T310" s="38"/>
      <c r="U310" s="38"/>
      <c r="V310" s="38"/>
      <c r="W310" s="38"/>
      <c r="X310" s="38"/>
      <c r="Y310" s="38"/>
      <c r="Z310" s="38"/>
      <c r="AA310" s="38"/>
      <c r="AB310" s="38"/>
      <c r="AC310" s="38"/>
      <c r="AD310" s="38"/>
      <c r="AE310" s="38"/>
      <c r="AF310" s="38"/>
      <c r="AG310" s="38"/>
      <c r="AH310" s="38"/>
      <c r="AI310" s="38"/>
      <c r="AJ310" s="38"/>
      <c r="AK310" s="38"/>
      <c r="AL310" s="38"/>
      <c r="AM310" s="38"/>
      <c r="AN310" s="38"/>
      <c r="AO310" s="38"/>
      <c r="AP310" s="38"/>
      <c r="AQ310" s="38"/>
      <c r="AR310" s="38"/>
      <c r="AS310" s="38"/>
      <c r="AT310" s="38"/>
      <c r="AU310" s="38"/>
      <c r="AV310" s="38"/>
      <c r="AW310" s="38"/>
      <c r="AX310" s="38"/>
      <c r="AY310" s="38"/>
      <c r="AZ310" s="38"/>
      <c r="BA310" s="38"/>
      <c r="BB310" s="38"/>
      <c r="BC310" s="38"/>
      <c r="BD310" s="38"/>
      <c r="BE310" s="38"/>
      <c r="BF310" s="38"/>
      <c r="BG310" s="38"/>
      <c r="BH310" s="38"/>
      <c r="BI310" s="38"/>
      <c r="BJ310" s="38"/>
      <c r="BK310" s="38"/>
      <c r="BL310" s="38"/>
      <c r="BM310" s="38"/>
      <c r="BN310" s="38"/>
      <c r="BO310" s="38"/>
      <c r="BP310" s="38"/>
      <c r="BQ310" s="38"/>
      <c r="BR310" s="38"/>
      <c r="BS310" s="38"/>
      <c r="BT310" s="38"/>
      <c r="BU310" s="38"/>
      <c r="BV310" s="38"/>
      <c r="BW310" s="38"/>
      <c r="BX310" s="38"/>
      <c r="BY310" s="38"/>
      <c r="BZ310" s="38"/>
      <c r="CA310" s="38"/>
      <c r="CB310" s="38"/>
      <c r="CC310" s="38"/>
      <c r="CD310" s="38"/>
      <c r="CE310" s="38"/>
      <c r="CF310" s="38"/>
      <c r="CG310" s="38"/>
      <c r="CH310" s="38"/>
      <c r="CI310" s="38"/>
      <c r="CJ310" s="38"/>
      <c r="CK310" s="38"/>
      <c r="CL310" s="38"/>
      <c r="CM310" s="38"/>
      <c r="CN310" s="38"/>
      <c r="CO310" s="38"/>
      <c r="CP310" s="38"/>
      <c r="CQ310" s="38"/>
      <c r="CR310" s="38"/>
      <c r="CS310" s="38"/>
      <c r="CT310" s="38"/>
      <c r="CU310" s="38"/>
      <c r="CV310" s="38"/>
      <c r="CW310" s="38"/>
      <c r="CX310" s="38"/>
      <c r="CY310" s="38"/>
      <c r="CZ310" s="38"/>
      <c r="DA310" s="38"/>
      <c r="DB310" s="38"/>
      <c r="DC310" s="38"/>
      <c r="DD310" s="38"/>
      <c r="DE310" s="38"/>
      <c r="DF310" s="38"/>
      <c r="DG310" s="38"/>
      <c r="DH310" s="38"/>
      <c r="DI310" s="38"/>
      <c r="DJ310" s="38"/>
      <c r="DK310" s="38"/>
      <c r="DL310" s="38"/>
      <c r="DM310" s="38"/>
      <c r="DN310" s="38"/>
      <c r="DO310" s="38"/>
      <c r="DP310" s="38"/>
      <c r="DQ310" s="38"/>
      <c r="DR310" s="38"/>
      <c r="DS310" s="38"/>
      <c r="DT310" s="38"/>
      <c r="DU310" s="38"/>
      <c r="DV310" s="38"/>
      <c r="DW310" s="38"/>
      <c r="DX310" s="38"/>
      <c r="DY310" s="38"/>
      <c r="DZ310" s="38"/>
      <c r="EA310" s="38"/>
      <c r="EB310" s="38"/>
      <c r="EC310" s="38"/>
      <c r="ED310" s="38"/>
      <c r="EE310" s="38"/>
      <c r="EF310" s="38"/>
      <c r="EG310" s="38"/>
      <c r="EH310" s="38"/>
      <c r="EI310" s="38"/>
      <c r="EJ310" s="38"/>
      <c r="EK310" s="38"/>
      <c r="EL310" s="38"/>
      <c r="EM310" s="38"/>
      <c r="EN310" s="38"/>
      <c r="EO310" s="38"/>
      <c r="EP310" s="38"/>
      <c r="EQ310" s="38"/>
      <c r="ER310" s="38"/>
      <c r="ES310" s="38"/>
      <c r="ET310" s="38"/>
      <c r="EU310" s="38"/>
      <c r="EV310" s="38"/>
      <c r="EW310" s="38"/>
      <c r="EX310" s="38"/>
      <c r="EY310" s="38"/>
    </row>
    <row r="311" spans="2:155">
      <c r="B311" s="38"/>
      <c r="C311" s="38"/>
      <c r="D311" s="38"/>
      <c r="E311" s="39"/>
      <c r="F311" s="38"/>
      <c r="G311" s="38"/>
      <c r="H311" s="38"/>
      <c r="I311" s="38"/>
      <c r="J311" s="38"/>
      <c r="K311" s="38"/>
      <c r="L311" s="38"/>
      <c r="M311" s="38"/>
      <c r="N311" s="38"/>
      <c r="O311" s="38"/>
      <c r="P311" s="38"/>
      <c r="Q311" s="38"/>
      <c r="R311" s="38"/>
      <c r="S311" s="38"/>
      <c r="T311" s="38"/>
      <c r="U311" s="38"/>
      <c r="V311" s="38"/>
      <c r="W311" s="38"/>
      <c r="X311" s="38"/>
      <c r="Y311" s="38"/>
      <c r="Z311" s="38"/>
      <c r="AA311" s="38"/>
      <c r="AB311" s="38"/>
      <c r="AC311" s="38"/>
      <c r="AD311" s="38"/>
      <c r="AE311" s="38"/>
      <c r="AF311" s="38"/>
      <c r="AG311" s="38"/>
      <c r="AH311" s="38"/>
      <c r="AI311" s="38"/>
      <c r="AJ311" s="38"/>
      <c r="AK311" s="38"/>
      <c r="AL311" s="38"/>
      <c r="AM311" s="38"/>
      <c r="AN311" s="38"/>
      <c r="AO311" s="38"/>
      <c r="AP311" s="38"/>
      <c r="AQ311" s="38"/>
      <c r="AR311" s="38"/>
      <c r="AS311" s="38"/>
      <c r="AT311" s="38"/>
      <c r="AU311" s="38"/>
      <c r="AV311" s="38"/>
      <c r="AW311" s="38"/>
      <c r="AX311" s="38"/>
      <c r="AY311" s="38"/>
      <c r="AZ311" s="38"/>
      <c r="BA311" s="38"/>
      <c r="BB311" s="38"/>
      <c r="BC311" s="38"/>
      <c r="BD311" s="38"/>
      <c r="BE311" s="38"/>
      <c r="BF311" s="38"/>
      <c r="BG311" s="38"/>
      <c r="BH311" s="38"/>
      <c r="BI311" s="38"/>
      <c r="BJ311" s="38"/>
      <c r="BK311" s="38"/>
      <c r="BL311" s="38"/>
      <c r="BM311" s="38"/>
      <c r="BN311" s="38"/>
      <c r="BO311" s="38"/>
      <c r="BP311" s="38"/>
      <c r="BQ311" s="38"/>
      <c r="BR311" s="38"/>
      <c r="BS311" s="38"/>
      <c r="BT311" s="38"/>
      <c r="BU311" s="38"/>
      <c r="BV311" s="38"/>
      <c r="BW311" s="38"/>
      <c r="BX311" s="38"/>
      <c r="BY311" s="38"/>
      <c r="BZ311" s="38"/>
      <c r="CA311" s="38"/>
      <c r="CB311" s="38"/>
      <c r="CC311" s="38"/>
      <c r="CD311" s="38"/>
      <c r="CE311" s="38"/>
      <c r="CF311" s="38"/>
      <c r="CG311" s="38"/>
      <c r="CH311" s="38"/>
      <c r="CI311" s="38"/>
      <c r="CJ311" s="38"/>
      <c r="CK311" s="38"/>
      <c r="CL311" s="38"/>
      <c r="CM311" s="38"/>
      <c r="CN311" s="38"/>
      <c r="CO311" s="38"/>
      <c r="CP311" s="38"/>
      <c r="CQ311" s="38"/>
      <c r="CR311" s="38"/>
      <c r="CS311" s="38"/>
      <c r="CT311" s="38"/>
      <c r="CU311" s="38"/>
      <c r="CV311" s="38"/>
      <c r="CW311" s="38"/>
      <c r="CX311" s="38"/>
      <c r="CY311" s="38"/>
      <c r="CZ311" s="38"/>
      <c r="DA311" s="38"/>
      <c r="DB311" s="38"/>
      <c r="DC311" s="38"/>
      <c r="DD311" s="38"/>
      <c r="DE311" s="38"/>
      <c r="DF311" s="38"/>
      <c r="DG311" s="38"/>
      <c r="DH311" s="38"/>
      <c r="DI311" s="38"/>
      <c r="DJ311" s="38"/>
      <c r="DK311" s="38"/>
      <c r="DL311" s="38"/>
      <c r="DM311" s="38"/>
      <c r="DN311" s="38"/>
      <c r="DO311" s="38"/>
      <c r="DP311" s="38"/>
      <c r="DQ311" s="38"/>
      <c r="DR311" s="38"/>
      <c r="DS311" s="38"/>
      <c r="DT311" s="38"/>
      <c r="DU311" s="38"/>
      <c r="DV311" s="38"/>
      <c r="DW311" s="38"/>
      <c r="DX311" s="38"/>
      <c r="DY311" s="38"/>
      <c r="DZ311" s="38"/>
      <c r="EA311" s="38"/>
      <c r="EB311" s="38"/>
      <c r="EC311" s="38"/>
      <c r="ED311" s="38"/>
      <c r="EE311" s="38"/>
      <c r="EF311" s="38"/>
      <c r="EG311" s="38"/>
      <c r="EH311" s="38"/>
      <c r="EI311" s="38"/>
      <c r="EJ311" s="38"/>
      <c r="EK311" s="38"/>
      <c r="EL311" s="38"/>
      <c r="EM311" s="38"/>
      <c r="EN311" s="38"/>
      <c r="EO311" s="38"/>
      <c r="EP311" s="38"/>
      <c r="EQ311" s="38"/>
      <c r="ER311" s="38"/>
      <c r="ES311" s="38"/>
      <c r="ET311" s="38"/>
      <c r="EU311" s="38"/>
      <c r="EV311" s="38"/>
      <c r="EW311" s="38"/>
      <c r="EX311" s="38"/>
      <c r="EY311" s="38"/>
    </row>
    <row r="312" spans="2:155">
      <c r="B312" s="38"/>
      <c r="C312" s="38"/>
      <c r="D312" s="38"/>
      <c r="E312" s="39"/>
      <c r="F312" s="38"/>
      <c r="G312" s="38"/>
      <c r="H312" s="38"/>
      <c r="I312" s="38"/>
      <c r="J312" s="38"/>
      <c r="K312" s="38"/>
      <c r="L312" s="38"/>
      <c r="M312" s="38"/>
      <c r="N312" s="38"/>
      <c r="O312" s="38"/>
      <c r="P312" s="38"/>
      <c r="Q312" s="38"/>
      <c r="R312" s="38"/>
      <c r="S312" s="38"/>
      <c r="T312" s="38"/>
      <c r="U312" s="38"/>
      <c r="V312" s="38"/>
      <c r="W312" s="38"/>
      <c r="X312" s="38"/>
      <c r="Y312" s="38"/>
      <c r="Z312" s="38"/>
      <c r="AA312" s="38"/>
      <c r="AB312" s="38"/>
      <c r="AC312" s="38"/>
      <c r="AD312" s="38"/>
      <c r="AE312" s="38"/>
      <c r="AF312" s="38"/>
      <c r="AG312" s="38"/>
      <c r="AH312" s="38"/>
      <c r="AI312" s="38"/>
      <c r="AJ312" s="38"/>
      <c r="AK312" s="38"/>
      <c r="AL312" s="38"/>
      <c r="AM312" s="38"/>
      <c r="AN312" s="38"/>
      <c r="AO312" s="38"/>
      <c r="AP312" s="38"/>
      <c r="AQ312" s="38"/>
      <c r="AR312" s="38"/>
      <c r="AS312" s="38"/>
      <c r="AT312" s="38"/>
      <c r="AU312" s="38"/>
      <c r="AV312" s="38"/>
      <c r="AW312" s="38"/>
      <c r="AX312" s="38"/>
      <c r="AY312" s="38"/>
      <c r="AZ312" s="38"/>
      <c r="BA312" s="38"/>
      <c r="BB312" s="38"/>
      <c r="BC312" s="38"/>
      <c r="BD312" s="38"/>
      <c r="BE312" s="38"/>
      <c r="BF312" s="38"/>
      <c r="BG312" s="38"/>
      <c r="BH312" s="38"/>
      <c r="BI312" s="38"/>
      <c r="BJ312" s="38"/>
      <c r="BK312" s="38"/>
      <c r="BL312" s="38"/>
      <c r="BM312" s="38"/>
      <c r="BN312" s="38"/>
      <c r="BO312" s="38"/>
      <c r="BP312" s="38"/>
      <c r="BQ312" s="38"/>
      <c r="BR312" s="38"/>
      <c r="BS312" s="38"/>
      <c r="BT312" s="38"/>
      <c r="BU312" s="38"/>
      <c r="BV312" s="38"/>
      <c r="BW312" s="38"/>
      <c r="BX312" s="38"/>
      <c r="BY312" s="38"/>
      <c r="BZ312" s="38"/>
      <c r="CA312" s="38"/>
      <c r="CB312" s="38"/>
      <c r="CC312" s="38"/>
      <c r="CD312" s="38"/>
      <c r="CE312" s="38"/>
      <c r="CF312" s="38"/>
      <c r="CG312" s="38"/>
      <c r="CH312" s="38"/>
      <c r="CI312" s="38"/>
      <c r="CJ312" s="38"/>
      <c r="CK312" s="38"/>
      <c r="CL312" s="38"/>
      <c r="CM312" s="38"/>
      <c r="CN312" s="38"/>
      <c r="CO312" s="38"/>
      <c r="CP312" s="38"/>
      <c r="CQ312" s="38"/>
      <c r="CR312" s="38"/>
      <c r="CS312" s="38"/>
      <c r="CT312" s="38"/>
      <c r="CU312" s="38"/>
      <c r="CV312" s="38"/>
      <c r="CW312" s="38"/>
      <c r="CX312" s="38"/>
      <c r="CY312" s="38"/>
      <c r="CZ312" s="38"/>
      <c r="DA312" s="38"/>
      <c r="DB312" s="38"/>
      <c r="DC312" s="38"/>
      <c r="DD312" s="38"/>
      <c r="DE312" s="38"/>
      <c r="DF312" s="38"/>
      <c r="DG312" s="38"/>
      <c r="DH312" s="38"/>
      <c r="DI312" s="38"/>
      <c r="DJ312" s="38"/>
      <c r="DK312" s="38"/>
      <c r="DL312" s="38"/>
      <c r="DM312" s="38"/>
      <c r="DN312" s="38"/>
      <c r="DO312" s="38"/>
      <c r="DP312" s="38"/>
      <c r="DQ312" s="38"/>
      <c r="DR312" s="38"/>
      <c r="DS312" s="38"/>
      <c r="DT312" s="38"/>
      <c r="DU312" s="38"/>
      <c r="DV312" s="38"/>
      <c r="DW312" s="38"/>
      <c r="DX312" s="38"/>
      <c r="DY312" s="38"/>
      <c r="DZ312" s="38"/>
      <c r="EA312" s="38"/>
      <c r="EB312" s="38"/>
      <c r="EC312" s="38"/>
      <c r="ED312" s="38"/>
      <c r="EE312" s="38"/>
      <c r="EF312" s="38"/>
      <c r="EG312" s="38"/>
      <c r="EH312" s="38"/>
      <c r="EI312" s="38"/>
      <c r="EJ312" s="38"/>
      <c r="EK312" s="38"/>
      <c r="EL312" s="38"/>
      <c r="EM312" s="38"/>
      <c r="EN312" s="38"/>
      <c r="EO312" s="38"/>
      <c r="EP312" s="38"/>
      <c r="EQ312" s="38"/>
      <c r="ER312" s="38"/>
      <c r="ES312" s="38"/>
      <c r="ET312" s="38"/>
      <c r="EU312" s="38"/>
      <c r="EV312" s="38"/>
      <c r="EW312" s="38"/>
      <c r="EX312" s="38"/>
      <c r="EY312" s="38"/>
    </row>
    <row r="313" spans="2:155">
      <c r="B313" s="38"/>
      <c r="C313" s="38"/>
      <c r="D313" s="38"/>
      <c r="E313" s="39"/>
      <c r="F313" s="38"/>
      <c r="G313" s="38"/>
      <c r="H313" s="38"/>
      <c r="I313" s="38"/>
      <c r="J313" s="38"/>
      <c r="K313" s="38"/>
      <c r="L313" s="38"/>
      <c r="M313" s="38"/>
      <c r="N313" s="38"/>
      <c r="O313" s="38"/>
      <c r="P313" s="38"/>
      <c r="Q313" s="38"/>
      <c r="R313" s="38"/>
      <c r="S313" s="38"/>
      <c r="T313" s="38"/>
      <c r="U313" s="38"/>
      <c r="V313" s="38"/>
      <c r="W313" s="38"/>
      <c r="X313" s="38"/>
      <c r="Y313" s="38"/>
      <c r="Z313" s="38"/>
      <c r="AA313" s="38"/>
      <c r="AB313" s="38"/>
      <c r="AC313" s="38"/>
      <c r="AD313" s="38"/>
      <c r="AE313" s="38"/>
      <c r="AF313" s="38"/>
      <c r="AG313" s="38"/>
      <c r="AH313" s="38"/>
      <c r="AI313" s="38"/>
      <c r="AJ313" s="38"/>
      <c r="AK313" s="38"/>
      <c r="AL313" s="38"/>
      <c r="AM313" s="38"/>
      <c r="AN313" s="38"/>
      <c r="AO313" s="38"/>
      <c r="AP313" s="38"/>
      <c r="AQ313" s="38"/>
      <c r="AR313" s="38"/>
      <c r="AS313" s="38"/>
      <c r="AT313" s="38"/>
      <c r="AU313" s="38"/>
      <c r="AV313" s="38"/>
      <c r="AW313" s="38"/>
      <c r="AX313" s="38"/>
      <c r="AY313" s="38"/>
      <c r="AZ313" s="38"/>
      <c r="BA313" s="38"/>
      <c r="BB313" s="38"/>
      <c r="BC313" s="38"/>
      <c r="BD313" s="38"/>
      <c r="BE313" s="38"/>
      <c r="BF313" s="38"/>
      <c r="BG313" s="38"/>
      <c r="BH313" s="38"/>
      <c r="BI313" s="38"/>
      <c r="BJ313" s="38"/>
      <c r="BK313" s="38"/>
      <c r="BL313" s="38"/>
      <c r="BM313" s="38"/>
      <c r="BN313" s="38"/>
      <c r="BO313" s="38"/>
      <c r="BP313" s="38"/>
      <c r="BQ313" s="38"/>
      <c r="BR313" s="38"/>
      <c r="BS313" s="38"/>
      <c r="BT313" s="38"/>
      <c r="BU313" s="38"/>
      <c r="BV313" s="38"/>
      <c r="BW313" s="38"/>
      <c r="BX313" s="38"/>
      <c r="BY313" s="38"/>
      <c r="BZ313" s="38"/>
      <c r="CA313" s="38"/>
      <c r="CB313" s="38"/>
      <c r="CC313" s="38"/>
      <c r="CD313" s="38"/>
      <c r="CE313" s="38"/>
      <c r="CF313" s="38"/>
      <c r="CG313" s="38"/>
      <c r="CH313" s="38"/>
      <c r="CI313" s="38"/>
      <c r="CJ313" s="38"/>
      <c r="CK313" s="38"/>
      <c r="CL313" s="38"/>
      <c r="CM313" s="38"/>
      <c r="CN313" s="38"/>
      <c r="CO313" s="38"/>
      <c r="CP313" s="38"/>
      <c r="CQ313" s="38"/>
      <c r="CR313" s="38"/>
      <c r="CS313" s="38"/>
      <c r="CT313" s="38"/>
      <c r="CU313" s="38"/>
      <c r="CV313" s="38"/>
      <c r="CW313" s="38"/>
      <c r="CX313" s="38"/>
      <c r="CY313" s="38"/>
      <c r="CZ313" s="38"/>
      <c r="DA313" s="38"/>
      <c r="DB313" s="38"/>
      <c r="DC313" s="38"/>
      <c r="DD313" s="38"/>
      <c r="DE313" s="38"/>
      <c r="DF313" s="38"/>
      <c r="DG313" s="38"/>
      <c r="DH313" s="38"/>
      <c r="DI313" s="38"/>
      <c r="DJ313" s="38"/>
      <c r="DK313" s="38"/>
      <c r="DL313" s="38"/>
      <c r="DM313" s="38"/>
      <c r="DN313" s="38"/>
      <c r="DO313" s="38"/>
      <c r="DP313" s="38"/>
      <c r="DQ313" s="38"/>
      <c r="DR313" s="38"/>
      <c r="DS313" s="38"/>
      <c r="DT313" s="38"/>
      <c r="DU313" s="38"/>
      <c r="DV313" s="38"/>
      <c r="DW313" s="38"/>
      <c r="DX313" s="38"/>
      <c r="DY313" s="38"/>
      <c r="DZ313" s="38"/>
      <c r="EA313" s="38"/>
      <c r="EB313" s="38"/>
      <c r="EC313" s="38"/>
      <c r="ED313" s="38"/>
      <c r="EE313" s="38"/>
      <c r="EF313" s="38"/>
      <c r="EG313" s="38"/>
      <c r="EH313" s="38"/>
      <c r="EI313" s="38"/>
      <c r="EJ313" s="38"/>
      <c r="EK313" s="38"/>
      <c r="EL313" s="38"/>
      <c r="EM313" s="38"/>
      <c r="EN313" s="38"/>
      <c r="EO313" s="38"/>
      <c r="EP313" s="38"/>
      <c r="EQ313" s="38"/>
      <c r="ER313" s="38"/>
      <c r="ES313" s="38"/>
      <c r="ET313" s="38"/>
      <c r="EU313" s="38"/>
      <c r="EV313" s="38"/>
      <c r="EW313" s="38"/>
      <c r="EX313" s="38"/>
      <c r="EY313" s="38"/>
    </row>
    <row r="314" spans="2:155">
      <c r="B314" s="38"/>
      <c r="C314" s="38"/>
      <c r="D314" s="38"/>
      <c r="E314" s="39"/>
      <c r="F314" s="38"/>
      <c r="G314" s="38"/>
      <c r="H314" s="38"/>
      <c r="I314" s="38"/>
      <c r="J314" s="38"/>
      <c r="K314" s="38"/>
      <c r="L314" s="38"/>
      <c r="M314" s="38"/>
      <c r="N314" s="38"/>
      <c r="O314" s="38"/>
      <c r="P314" s="38"/>
      <c r="Q314" s="38"/>
      <c r="R314" s="38"/>
      <c r="S314" s="38"/>
      <c r="T314" s="38"/>
      <c r="U314" s="38"/>
      <c r="V314" s="38"/>
      <c r="W314" s="38"/>
      <c r="X314" s="38"/>
      <c r="Y314" s="38"/>
      <c r="Z314" s="38"/>
      <c r="AA314" s="38"/>
      <c r="AB314" s="38"/>
      <c r="AC314" s="38"/>
      <c r="AD314" s="38"/>
      <c r="AE314" s="38"/>
      <c r="AF314" s="38"/>
      <c r="AG314" s="38"/>
      <c r="AH314" s="38"/>
      <c r="AI314" s="38"/>
      <c r="AJ314" s="38"/>
      <c r="AK314" s="38"/>
      <c r="AL314" s="38"/>
      <c r="AM314" s="38"/>
      <c r="AN314" s="38"/>
      <c r="AO314" s="38"/>
      <c r="AP314" s="38"/>
      <c r="AQ314" s="38"/>
      <c r="AR314" s="38"/>
      <c r="AS314" s="38"/>
      <c r="AT314" s="38"/>
      <c r="AU314" s="38"/>
      <c r="AV314" s="38"/>
      <c r="AW314" s="38"/>
      <c r="AX314" s="38"/>
      <c r="AY314" s="38"/>
      <c r="AZ314" s="38"/>
      <c r="BA314" s="38"/>
      <c r="BB314" s="38"/>
      <c r="BC314" s="38"/>
      <c r="BD314" s="38"/>
      <c r="BE314" s="38"/>
      <c r="BF314" s="38"/>
      <c r="BG314" s="38"/>
      <c r="BH314" s="38"/>
      <c r="BI314" s="38"/>
      <c r="BJ314" s="38"/>
      <c r="BK314" s="38"/>
      <c r="BL314" s="38"/>
      <c r="BM314" s="38"/>
      <c r="BN314" s="38"/>
      <c r="BO314" s="38"/>
      <c r="BP314" s="38"/>
      <c r="BQ314" s="38"/>
      <c r="BR314" s="38"/>
      <c r="BS314" s="38"/>
      <c r="BT314" s="38"/>
      <c r="BU314" s="38"/>
      <c r="BV314" s="38"/>
      <c r="BW314" s="38"/>
      <c r="BX314" s="38"/>
      <c r="BY314" s="38"/>
      <c r="BZ314" s="38"/>
      <c r="CA314" s="38"/>
      <c r="CB314" s="38"/>
      <c r="CC314" s="38"/>
      <c r="CD314" s="38"/>
      <c r="CE314" s="38"/>
      <c r="CF314" s="38"/>
      <c r="CG314" s="38"/>
      <c r="CH314" s="38"/>
      <c r="CI314" s="38"/>
      <c r="CJ314" s="38"/>
      <c r="CK314" s="38"/>
      <c r="CL314" s="38"/>
      <c r="CM314" s="38"/>
      <c r="CN314" s="38"/>
      <c r="CO314" s="38"/>
      <c r="CP314" s="38"/>
      <c r="CQ314" s="38"/>
      <c r="CR314" s="38"/>
      <c r="CS314" s="38"/>
      <c r="CT314" s="38"/>
      <c r="CU314" s="38"/>
      <c r="CV314" s="38"/>
      <c r="CW314" s="38"/>
      <c r="CX314" s="38"/>
      <c r="CY314" s="38"/>
      <c r="CZ314" s="38"/>
      <c r="DA314" s="38"/>
      <c r="DB314" s="38"/>
      <c r="DC314" s="38"/>
      <c r="DD314" s="38"/>
      <c r="DE314" s="38"/>
      <c r="DF314" s="38"/>
      <c r="DG314" s="38"/>
      <c r="DH314" s="38"/>
      <c r="DI314" s="38"/>
      <c r="DJ314" s="38"/>
      <c r="DK314" s="38"/>
      <c r="DL314" s="38"/>
      <c r="DM314" s="38"/>
      <c r="DN314" s="38"/>
      <c r="DO314" s="38"/>
      <c r="DP314" s="38"/>
      <c r="DQ314" s="38"/>
      <c r="DR314" s="38"/>
      <c r="DS314" s="38"/>
      <c r="DT314" s="38"/>
      <c r="DU314" s="38"/>
      <c r="DV314" s="38"/>
      <c r="DW314" s="38"/>
      <c r="DX314" s="38"/>
      <c r="DY314" s="38"/>
      <c r="DZ314" s="38"/>
      <c r="EA314" s="38"/>
      <c r="EB314" s="38"/>
      <c r="EC314" s="38"/>
      <c r="ED314" s="38"/>
      <c r="EE314" s="38"/>
      <c r="EF314" s="38"/>
      <c r="EG314" s="38"/>
      <c r="EH314" s="38"/>
      <c r="EI314" s="38"/>
      <c r="EJ314" s="38"/>
      <c r="EK314" s="38"/>
      <c r="EL314" s="38"/>
      <c r="EM314" s="38"/>
      <c r="EN314" s="38"/>
      <c r="EO314" s="38"/>
      <c r="EP314" s="38"/>
      <c r="EQ314" s="38"/>
      <c r="ER314" s="38"/>
      <c r="ES314" s="38"/>
      <c r="ET314" s="38"/>
      <c r="EU314" s="38"/>
      <c r="EV314" s="38"/>
      <c r="EW314" s="38"/>
      <c r="EX314" s="38"/>
      <c r="EY314" s="38"/>
    </row>
    <row r="315" spans="2:155">
      <c r="B315" s="38"/>
      <c r="C315" s="38"/>
      <c r="D315" s="38"/>
      <c r="E315" s="39"/>
      <c r="F315" s="38"/>
      <c r="G315" s="38"/>
      <c r="H315" s="38"/>
      <c r="I315" s="38"/>
      <c r="J315" s="38"/>
      <c r="K315" s="38"/>
      <c r="L315" s="38"/>
      <c r="M315" s="38"/>
      <c r="N315" s="38"/>
      <c r="O315" s="38"/>
      <c r="P315" s="38"/>
      <c r="Q315" s="38"/>
      <c r="R315" s="38"/>
      <c r="S315" s="38"/>
      <c r="T315" s="38"/>
      <c r="U315" s="38"/>
      <c r="V315" s="38"/>
      <c r="W315" s="38"/>
      <c r="X315" s="38"/>
      <c r="Y315" s="38"/>
      <c r="Z315" s="38"/>
      <c r="AA315" s="38"/>
      <c r="AB315" s="38"/>
      <c r="AC315" s="38"/>
      <c r="AD315" s="38"/>
      <c r="AE315" s="38"/>
      <c r="AF315" s="38"/>
      <c r="AG315" s="38"/>
      <c r="AH315" s="38"/>
      <c r="AI315" s="38"/>
      <c r="AJ315" s="38"/>
      <c r="AK315" s="38"/>
      <c r="AL315" s="38"/>
      <c r="AM315" s="38"/>
      <c r="AN315" s="38"/>
      <c r="AO315" s="38"/>
      <c r="AP315" s="38"/>
      <c r="AQ315" s="38"/>
      <c r="AR315" s="38"/>
      <c r="AS315" s="38"/>
      <c r="AT315" s="38"/>
      <c r="AU315" s="38"/>
      <c r="AV315" s="38"/>
      <c r="AW315" s="38"/>
      <c r="AX315" s="38"/>
      <c r="AY315" s="38"/>
      <c r="AZ315" s="38"/>
      <c r="BA315" s="38"/>
      <c r="BB315" s="38"/>
      <c r="BC315" s="38"/>
      <c r="BD315" s="38"/>
      <c r="BE315" s="38"/>
      <c r="BF315" s="38"/>
      <c r="BG315" s="38"/>
      <c r="BH315" s="38"/>
      <c r="BI315" s="38"/>
      <c r="BJ315" s="38"/>
      <c r="BK315" s="38"/>
      <c r="BL315" s="38"/>
      <c r="BM315" s="38"/>
      <c r="BN315" s="38"/>
      <c r="BO315" s="38"/>
      <c r="BP315" s="38"/>
      <c r="BQ315" s="38"/>
      <c r="BR315" s="38"/>
      <c r="BS315" s="38"/>
      <c r="BT315" s="38"/>
      <c r="BU315" s="38"/>
      <c r="BV315" s="38"/>
      <c r="BW315" s="38"/>
      <c r="BX315" s="38"/>
      <c r="BY315" s="38"/>
      <c r="BZ315" s="38"/>
      <c r="CA315" s="38"/>
      <c r="CB315" s="38"/>
      <c r="CC315" s="38"/>
      <c r="CD315" s="38"/>
      <c r="CE315" s="38"/>
      <c r="CF315" s="38"/>
      <c r="CG315" s="38"/>
      <c r="CH315" s="38"/>
      <c r="CI315" s="38"/>
      <c r="CJ315" s="38"/>
      <c r="CK315" s="38"/>
      <c r="CL315" s="38"/>
      <c r="CM315" s="38"/>
      <c r="CN315" s="38"/>
      <c r="CO315" s="38"/>
      <c r="CP315" s="38"/>
      <c r="CQ315" s="38"/>
      <c r="CR315" s="38"/>
      <c r="CS315" s="38"/>
      <c r="CT315" s="38"/>
      <c r="CU315" s="38"/>
      <c r="CV315" s="38"/>
      <c r="CW315" s="38"/>
      <c r="CX315" s="38"/>
      <c r="CY315" s="38"/>
      <c r="CZ315" s="38"/>
      <c r="DA315" s="38"/>
      <c r="DB315" s="38"/>
      <c r="DC315" s="38"/>
      <c r="DD315" s="38"/>
      <c r="DE315" s="38"/>
      <c r="DF315" s="38"/>
      <c r="DG315" s="38"/>
      <c r="DH315" s="38"/>
      <c r="DI315" s="38"/>
      <c r="DJ315" s="38"/>
      <c r="DK315" s="38"/>
      <c r="DL315" s="38"/>
      <c r="DM315" s="38"/>
      <c r="DN315" s="38"/>
      <c r="DO315" s="38"/>
      <c r="DP315" s="38"/>
      <c r="DQ315" s="38"/>
      <c r="DR315" s="38"/>
      <c r="DS315" s="38"/>
      <c r="DT315" s="38"/>
      <c r="DU315" s="38"/>
      <c r="DV315" s="38"/>
      <c r="DW315" s="38"/>
      <c r="DX315" s="38"/>
      <c r="DY315" s="38"/>
      <c r="DZ315" s="38"/>
      <c r="EA315" s="38"/>
      <c r="EB315" s="38"/>
      <c r="EC315" s="38"/>
      <c r="ED315" s="38"/>
      <c r="EE315" s="38"/>
      <c r="EF315" s="38"/>
      <c r="EG315" s="38"/>
      <c r="EH315" s="38"/>
      <c r="EI315" s="38"/>
      <c r="EJ315" s="38"/>
      <c r="EK315" s="38"/>
      <c r="EL315" s="38"/>
      <c r="EM315" s="38"/>
      <c r="EN315" s="38"/>
      <c r="EO315" s="38"/>
      <c r="EP315" s="38"/>
      <c r="EQ315" s="38"/>
      <c r="ER315" s="38"/>
      <c r="ES315" s="38"/>
      <c r="ET315" s="38"/>
      <c r="EU315" s="38"/>
      <c r="EV315" s="38"/>
      <c r="EW315" s="38"/>
      <c r="EX315" s="38"/>
      <c r="EY315" s="38"/>
    </row>
    <row r="316" spans="2:155">
      <c r="B316" s="38"/>
      <c r="C316" s="38"/>
      <c r="D316" s="38"/>
      <c r="E316" s="39"/>
      <c r="F316" s="38"/>
      <c r="G316" s="38"/>
      <c r="H316" s="38"/>
      <c r="I316" s="38"/>
      <c r="J316" s="38"/>
      <c r="K316" s="38"/>
      <c r="L316" s="38"/>
      <c r="M316" s="38"/>
      <c r="N316" s="38"/>
      <c r="O316" s="38"/>
      <c r="P316" s="38"/>
      <c r="Q316" s="38"/>
      <c r="R316" s="38"/>
      <c r="S316" s="38"/>
      <c r="T316" s="38"/>
      <c r="U316" s="38"/>
      <c r="V316" s="38"/>
      <c r="W316" s="38"/>
      <c r="X316" s="38"/>
      <c r="Y316" s="38"/>
      <c r="Z316" s="38"/>
      <c r="AA316" s="38"/>
      <c r="AB316" s="38"/>
      <c r="AC316" s="38"/>
      <c r="AD316" s="38"/>
      <c r="AE316" s="38"/>
      <c r="AF316" s="38"/>
      <c r="AG316" s="38"/>
      <c r="AH316" s="38"/>
      <c r="AI316" s="38"/>
      <c r="AJ316" s="38"/>
      <c r="AK316" s="38"/>
      <c r="AL316" s="38"/>
      <c r="AM316" s="38"/>
      <c r="AN316" s="38"/>
      <c r="AO316" s="38"/>
      <c r="AP316" s="38"/>
      <c r="AQ316" s="38"/>
      <c r="AR316" s="38"/>
      <c r="AS316" s="38"/>
      <c r="AT316" s="38"/>
      <c r="AU316" s="38"/>
      <c r="AV316" s="38"/>
      <c r="AW316" s="38"/>
      <c r="AX316" s="38"/>
      <c r="AY316" s="38"/>
      <c r="AZ316" s="38"/>
      <c r="BA316" s="38"/>
      <c r="BB316" s="38"/>
      <c r="BC316" s="38"/>
      <c r="BD316" s="38"/>
      <c r="BE316" s="38"/>
      <c r="BF316" s="38"/>
      <c r="BG316" s="38"/>
      <c r="BH316" s="38"/>
      <c r="BI316" s="38"/>
      <c r="BJ316" s="38"/>
      <c r="BK316" s="38"/>
      <c r="BL316" s="38"/>
      <c r="BM316" s="38"/>
      <c r="BN316" s="38"/>
      <c r="BO316" s="38"/>
      <c r="BP316" s="38"/>
      <c r="BQ316" s="38"/>
      <c r="BR316" s="38"/>
      <c r="BS316" s="38"/>
      <c r="BT316" s="38"/>
      <c r="BU316" s="38"/>
      <c r="BV316" s="38"/>
      <c r="BW316" s="38"/>
      <c r="BX316" s="38"/>
      <c r="BY316" s="38"/>
      <c r="BZ316" s="38"/>
      <c r="CA316" s="38"/>
      <c r="CB316" s="38"/>
      <c r="CC316" s="38"/>
      <c r="CD316" s="38"/>
      <c r="CE316" s="38"/>
      <c r="CF316" s="38"/>
      <c r="CG316" s="38"/>
      <c r="CH316" s="38"/>
      <c r="CI316" s="38"/>
      <c r="CJ316" s="38"/>
      <c r="CK316" s="38"/>
      <c r="CL316" s="38"/>
      <c r="CM316" s="38"/>
      <c r="CN316" s="38"/>
      <c r="CO316" s="38"/>
      <c r="CP316" s="38"/>
      <c r="CQ316" s="38"/>
      <c r="CR316" s="38"/>
      <c r="CS316" s="38"/>
      <c r="CT316" s="38"/>
      <c r="CU316" s="38"/>
      <c r="CV316" s="38"/>
      <c r="CW316" s="38"/>
      <c r="CX316" s="38"/>
      <c r="CY316" s="38"/>
      <c r="CZ316" s="38"/>
      <c r="DA316" s="38"/>
      <c r="DB316" s="38"/>
      <c r="DC316" s="38"/>
      <c r="DD316" s="38"/>
      <c r="DE316" s="38"/>
      <c r="DF316" s="38"/>
      <c r="DG316" s="38"/>
      <c r="DH316" s="38"/>
      <c r="DI316" s="38"/>
      <c r="DJ316" s="38"/>
      <c r="DK316" s="38"/>
      <c r="DL316" s="38"/>
      <c r="DM316" s="38"/>
      <c r="DN316" s="38"/>
      <c r="DO316" s="38"/>
      <c r="DP316" s="38"/>
      <c r="DQ316" s="38"/>
      <c r="DR316" s="38"/>
      <c r="DS316" s="38"/>
      <c r="DT316" s="38"/>
      <c r="DU316" s="38"/>
      <c r="DV316" s="38"/>
      <c r="DW316" s="38"/>
      <c r="DX316" s="38"/>
      <c r="DY316" s="38"/>
      <c r="DZ316" s="38"/>
      <c r="EA316" s="38"/>
      <c r="EB316" s="38"/>
      <c r="EC316" s="38"/>
      <c r="ED316" s="38"/>
      <c r="EE316" s="38"/>
      <c r="EF316" s="38"/>
      <c r="EG316" s="38"/>
      <c r="EH316" s="38"/>
      <c r="EI316" s="38"/>
      <c r="EJ316" s="38"/>
      <c r="EK316" s="38"/>
      <c r="EL316" s="38"/>
      <c r="EM316" s="38"/>
      <c r="EN316" s="38"/>
      <c r="EO316" s="38"/>
      <c r="EP316" s="38"/>
      <c r="EQ316" s="38"/>
      <c r="ER316" s="38"/>
      <c r="ES316" s="38"/>
      <c r="ET316" s="38"/>
      <c r="EU316" s="38"/>
      <c r="EV316" s="38"/>
      <c r="EW316" s="38"/>
      <c r="EX316" s="38"/>
      <c r="EY316" s="38"/>
    </row>
    <row r="317" spans="2:155">
      <c r="B317" s="38"/>
      <c r="C317" s="38"/>
      <c r="D317" s="38"/>
      <c r="E317" s="39"/>
      <c r="F317" s="38"/>
      <c r="G317" s="38"/>
      <c r="H317" s="38"/>
      <c r="I317" s="38"/>
      <c r="J317" s="38"/>
      <c r="K317" s="38"/>
      <c r="L317" s="38"/>
      <c r="M317" s="38"/>
      <c r="N317" s="38"/>
      <c r="O317" s="38"/>
      <c r="P317" s="38"/>
      <c r="Q317" s="38"/>
      <c r="R317" s="38"/>
      <c r="S317" s="38"/>
      <c r="T317" s="38"/>
      <c r="U317" s="38"/>
      <c r="V317" s="38"/>
      <c r="W317" s="38"/>
      <c r="X317" s="38"/>
      <c r="Y317" s="38"/>
      <c r="Z317" s="38"/>
      <c r="AA317" s="38"/>
      <c r="AB317" s="38"/>
      <c r="AC317" s="38"/>
      <c r="AD317" s="38"/>
      <c r="AE317" s="38"/>
      <c r="AF317" s="38"/>
      <c r="AG317" s="38"/>
      <c r="AH317" s="38"/>
      <c r="AI317" s="38"/>
      <c r="AJ317" s="38"/>
      <c r="AK317" s="38"/>
      <c r="AL317" s="38"/>
      <c r="AM317" s="38"/>
      <c r="AN317" s="38"/>
      <c r="AO317" s="38"/>
      <c r="AP317" s="38"/>
      <c r="AQ317" s="38"/>
      <c r="AR317" s="38"/>
      <c r="AS317" s="38"/>
      <c r="AT317" s="38"/>
      <c r="AU317" s="38"/>
      <c r="AV317" s="38"/>
      <c r="AW317" s="38"/>
      <c r="AX317" s="38"/>
      <c r="AY317" s="38"/>
      <c r="AZ317" s="38"/>
      <c r="BA317" s="38"/>
      <c r="BB317" s="38"/>
      <c r="BC317" s="38"/>
      <c r="BD317" s="38"/>
      <c r="BE317" s="38"/>
      <c r="BF317" s="38"/>
      <c r="BG317" s="38"/>
      <c r="BH317" s="38"/>
      <c r="BI317" s="38"/>
      <c r="BJ317" s="38"/>
      <c r="BK317" s="38"/>
      <c r="BL317" s="38"/>
      <c r="BM317" s="38"/>
      <c r="BN317" s="38"/>
      <c r="BO317" s="38"/>
      <c r="BP317" s="38"/>
      <c r="BQ317" s="38"/>
      <c r="BR317" s="38"/>
      <c r="BS317" s="38"/>
      <c r="BT317" s="38"/>
      <c r="BU317" s="38"/>
      <c r="BV317" s="38"/>
      <c r="BW317" s="38"/>
      <c r="BX317" s="38"/>
      <c r="BY317" s="38"/>
      <c r="BZ317" s="38"/>
      <c r="CA317" s="38"/>
      <c r="CB317" s="38"/>
      <c r="CC317" s="38"/>
      <c r="CD317" s="38"/>
      <c r="CE317" s="38"/>
      <c r="CF317" s="38"/>
      <c r="CG317" s="38"/>
      <c r="CH317" s="38"/>
      <c r="CI317" s="38"/>
      <c r="CJ317" s="38"/>
      <c r="CK317" s="38"/>
      <c r="CL317" s="38"/>
      <c r="CM317" s="38"/>
      <c r="CN317" s="38"/>
      <c r="CO317" s="38"/>
      <c r="CP317" s="38"/>
      <c r="CQ317" s="38"/>
      <c r="CR317" s="38"/>
      <c r="CS317" s="38"/>
      <c r="CT317" s="38"/>
      <c r="CU317" s="38"/>
      <c r="CV317" s="38"/>
      <c r="CW317" s="38"/>
      <c r="CX317" s="38"/>
      <c r="CY317" s="38"/>
      <c r="CZ317" s="38"/>
      <c r="DA317" s="38"/>
      <c r="DB317" s="38"/>
      <c r="DC317" s="38"/>
      <c r="DD317" s="38"/>
      <c r="DE317" s="38"/>
      <c r="DF317" s="38"/>
      <c r="DG317" s="38"/>
      <c r="DH317" s="38"/>
      <c r="DI317" s="38"/>
      <c r="DJ317" s="38"/>
      <c r="DK317" s="38"/>
      <c r="DL317" s="38"/>
      <c r="DM317" s="38"/>
      <c r="DN317" s="38"/>
      <c r="DO317" s="38"/>
      <c r="DP317" s="38"/>
      <c r="DQ317" s="38"/>
      <c r="DR317" s="38"/>
      <c r="DS317" s="38"/>
      <c r="DT317" s="38"/>
      <c r="DU317" s="38"/>
      <c r="DV317" s="38"/>
      <c r="DW317" s="38"/>
      <c r="DX317" s="38"/>
      <c r="DY317" s="38"/>
      <c r="DZ317" s="38"/>
      <c r="EA317" s="38"/>
      <c r="EB317" s="38"/>
      <c r="EC317" s="38"/>
      <c r="ED317" s="38"/>
      <c r="EE317" s="38"/>
      <c r="EF317" s="38"/>
      <c r="EG317" s="38"/>
      <c r="EH317" s="38"/>
      <c r="EI317" s="38"/>
      <c r="EJ317" s="38"/>
      <c r="EK317" s="38"/>
      <c r="EL317" s="38"/>
      <c r="EM317" s="38"/>
      <c r="EN317" s="38"/>
      <c r="EO317" s="38"/>
      <c r="EP317" s="38"/>
      <c r="EQ317" s="38"/>
      <c r="ER317" s="38"/>
      <c r="ES317" s="38"/>
      <c r="ET317" s="38"/>
      <c r="EU317" s="38"/>
      <c r="EV317" s="38"/>
      <c r="EW317" s="38"/>
      <c r="EX317" s="38"/>
      <c r="EY317" s="38"/>
    </row>
    <row r="318" spans="2:155">
      <c r="B318" s="38"/>
      <c r="C318" s="38"/>
      <c r="D318" s="38"/>
      <c r="E318" s="39"/>
      <c r="F318" s="38"/>
      <c r="G318" s="38"/>
      <c r="H318" s="38"/>
      <c r="I318" s="38"/>
      <c r="J318" s="38"/>
      <c r="K318" s="38"/>
      <c r="L318" s="38"/>
      <c r="M318" s="38"/>
      <c r="N318" s="38"/>
      <c r="O318" s="38"/>
      <c r="P318" s="38"/>
      <c r="Q318" s="38"/>
      <c r="R318" s="38"/>
      <c r="S318" s="38"/>
      <c r="T318" s="38"/>
      <c r="U318" s="38"/>
      <c r="V318" s="38"/>
      <c r="W318" s="38"/>
      <c r="X318" s="38"/>
      <c r="Y318" s="38"/>
      <c r="Z318" s="38"/>
      <c r="AA318" s="38"/>
      <c r="AB318" s="38"/>
      <c r="AC318" s="38"/>
      <c r="AD318" s="38"/>
      <c r="AE318" s="38"/>
      <c r="AF318" s="38"/>
      <c r="AG318" s="38"/>
      <c r="AH318" s="38"/>
      <c r="AI318" s="38"/>
      <c r="AJ318" s="38"/>
      <c r="AK318" s="38"/>
      <c r="AL318" s="38"/>
      <c r="AM318" s="38"/>
      <c r="AN318" s="38"/>
      <c r="AO318" s="38"/>
      <c r="AP318" s="38"/>
      <c r="AQ318" s="38"/>
      <c r="AR318" s="38"/>
      <c r="AS318" s="38"/>
      <c r="AT318" s="38"/>
      <c r="AU318" s="38"/>
      <c r="AV318" s="38"/>
      <c r="AW318" s="38"/>
      <c r="AX318" s="38"/>
      <c r="AY318" s="38"/>
      <c r="AZ318" s="38"/>
      <c r="BA318" s="38"/>
      <c r="BB318" s="38"/>
      <c r="BC318" s="38"/>
      <c r="BD318" s="38"/>
      <c r="BE318" s="38"/>
      <c r="BF318" s="38"/>
      <c r="BG318" s="38"/>
      <c r="BH318" s="38"/>
      <c r="BI318" s="38"/>
      <c r="BJ318" s="38"/>
      <c r="BK318" s="38"/>
      <c r="BL318" s="38"/>
      <c r="BM318" s="38"/>
      <c r="BN318" s="38"/>
      <c r="BO318" s="38"/>
      <c r="BP318" s="38"/>
      <c r="BQ318" s="38"/>
      <c r="BR318" s="38"/>
      <c r="BS318" s="38"/>
      <c r="BT318" s="38"/>
      <c r="BU318" s="38"/>
      <c r="BV318" s="38"/>
      <c r="BW318" s="38"/>
      <c r="BX318" s="38"/>
      <c r="BY318" s="38"/>
      <c r="BZ318" s="38"/>
      <c r="CA318" s="38"/>
      <c r="CB318" s="38"/>
      <c r="CC318" s="38"/>
      <c r="CD318" s="38"/>
      <c r="CE318" s="38"/>
      <c r="CF318" s="38"/>
      <c r="CG318" s="38"/>
      <c r="CH318" s="38"/>
      <c r="CI318" s="38"/>
      <c r="CJ318" s="38"/>
      <c r="CK318" s="38"/>
      <c r="CL318" s="38"/>
      <c r="CM318" s="38"/>
      <c r="CN318" s="38"/>
      <c r="CO318" s="38"/>
      <c r="CP318" s="38"/>
      <c r="CQ318" s="38"/>
      <c r="CR318" s="38"/>
      <c r="CS318" s="38"/>
      <c r="CT318" s="38"/>
      <c r="CU318" s="38"/>
      <c r="CV318" s="38"/>
      <c r="CW318" s="38"/>
      <c r="CX318" s="38"/>
      <c r="CY318" s="38"/>
      <c r="CZ318" s="38"/>
      <c r="DA318" s="38"/>
      <c r="DB318" s="38"/>
      <c r="DC318" s="38"/>
      <c r="DD318" s="38"/>
      <c r="DE318" s="38"/>
      <c r="DF318" s="38"/>
      <c r="DG318" s="38"/>
      <c r="DH318" s="38"/>
      <c r="DI318" s="38"/>
      <c r="DJ318" s="38"/>
      <c r="DK318" s="38"/>
      <c r="DL318" s="38"/>
      <c r="DM318" s="38"/>
      <c r="DN318" s="38"/>
      <c r="DO318" s="38"/>
      <c r="DP318" s="38"/>
      <c r="DQ318" s="38"/>
      <c r="DR318" s="38"/>
      <c r="DS318" s="38"/>
      <c r="DT318" s="38"/>
      <c r="DU318" s="38"/>
      <c r="DV318" s="38"/>
      <c r="DW318" s="38"/>
      <c r="DX318" s="38"/>
      <c r="DY318" s="38"/>
      <c r="DZ318" s="38"/>
      <c r="EA318" s="38"/>
      <c r="EB318" s="38"/>
      <c r="EC318" s="38"/>
      <c r="ED318" s="38"/>
      <c r="EE318" s="38"/>
      <c r="EF318" s="38"/>
      <c r="EG318" s="38"/>
      <c r="EH318" s="38"/>
      <c r="EI318" s="38"/>
      <c r="EJ318" s="38"/>
      <c r="EK318" s="38"/>
      <c r="EL318" s="38"/>
      <c r="EM318" s="38"/>
      <c r="EN318" s="38"/>
      <c r="EO318" s="38"/>
      <c r="EP318" s="38"/>
      <c r="EQ318" s="38"/>
      <c r="ER318" s="38"/>
      <c r="ES318" s="38"/>
      <c r="ET318" s="38"/>
      <c r="EU318" s="38"/>
      <c r="EV318" s="38"/>
      <c r="EW318" s="38"/>
      <c r="EX318" s="38"/>
      <c r="EY318" s="38"/>
    </row>
    <row r="319" spans="2:155">
      <c r="B319" s="38"/>
      <c r="C319" s="38"/>
      <c r="D319" s="38"/>
      <c r="E319" s="39"/>
      <c r="F319" s="38"/>
      <c r="G319" s="38"/>
      <c r="H319" s="38"/>
      <c r="I319" s="38"/>
      <c r="J319" s="38"/>
      <c r="K319" s="38"/>
      <c r="L319" s="38"/>
      <c r="M319" s="38"/>
      <c r="N319" s="38"/>
      <c r="O319" s="38"/>
      <c r="P319" s="38"/>
      <c r="Q319" s="38"/>
      <c r="R319" s="38"/>
      <c r="S319" s="38"/>
      <c r="T319" s="38"/>
      <c r="U319" s="38"/>
      <c r="V319" s="38"/>
      <c r="W319" s="38"/>
      <c r="X319" s="38"/>
      <c r="Y319" s="38"/>
      <c r="Z319" s="38"/>
      <c r="AA319" s="38"/>
      <c r="AB319" s="38"/>
      <c r="AC319" s="38"/>
      <c r="AD319" s="38"/>
      <c r="AE319" s="38"/>
      <c r="AF319" s="38"/>
      <c r="AG319" s="38"/>
      <c r="AH319" s="38"/>
      <c r="AI319" s="38"/>
      <c r="AJ319" s="38"/>
      <c r="AK319" s="38"/>
      <c r="AL319" s="38"/>
      <c r="AM319" s="38"/>
      <c r="AN319" s="38"/>
      <c r="AO319" s="38"/>
      <c r="AP319" s="38"/>
      <c r="AQ319" s="38"/>
      <c r="AR319" s="38"/>
      <c r="AS319" s="38"/>
      <c r="AT319" s="38"/>
      <c r="AU319" s="38"/>
      <c r="AV319" s="38"/>
      <c r="AW319" s="38"/>
      <c r="AX319" s="38"/>
      <c r="AY319" s="38"/>
      <c r="AZ319" s="38"/>
      <c r="BA319" s="38"/>
      <c r="BB319" s="38"/>
      <c r="BC319" s="38"/>
      <c r="BD319" s="38"/>
      <c r="BE319" s="38"/>
      <c r="BF319" s="38"/>
      <c r="BG319" s="38"/>
      <c r="BH319" s="38"/>
      <c r="BI319" s="38"/>
      <c r="BJ319" s="38"/>
      <c r="BK319" s="38"/>
      <c r="BL319" s="38"/>
      <c r="BM319" s="38"/>
      <c r="BN319" s="38"/>
      <c r="BO319" s="38"/>
      <c r="BP319" s="38"/>
      <c r="BQ319" s="38"/>
      <c r="BR319" s="38"/>
      <c r="BS319" s="38"/>
      <c r="BT319" s="38"/>
      <c r="BU319" s="38"/>
      <c r="BV319" s="38"/>
      <c r="BW319" s="38"/>
      <c r="BX319" s="38"/>
      <c r="BY319" s="38"/>
      <c r="BZ319" s="38"/>
      <c r="CA319" s="38"/>
      <c r="CB319" s="38"/>
      <c r="CC319" s="38"/>
      <c r="CD319" s="38"/>
      <c r="CE319" s="38"/>
      <c r="CF319" s="38"/>
      <c r="CG319" s="38"/>
      <c r="CH319" s="38"/>
      <c r="CI319" s="38"/>
      <c r="CJ319" s="38"/>
      <c r="CK319" s="38"/>
      <c r="CL319" s="38"/>
      <c r="CM319" s="38"/>
      <c r="CN319" s="38"/>
      <c r="CO319" s="38"/>
      <c r="CP319" s="38"/>
      <c r="CQ319" s="38"/>
      <c r="CR319" s="38"/>
      <c r="CS319" s="38"/>
      <c r="CT319" s="38"/>
      <c r="CU319" s="38"/>
      <c r="CV319" s="38"/>
      <c r="CW319" s="38"/>
      <c r="CX319" s="38"/>
      <c r="CY319" s="38"/>
      <c r="CZ319" s="38"/>
      <c r="DA319" s="38"/>
      <c r="DB319" s="38"/>
      <c r="DC319" s="38"/>
      <c r="DD319" s="38"/>
      <c r="DE319" s="38"/>
      <c r="DF319" s="38"/>
      <c r="DG319" s="38"/>
      <c r="DH319" s="38"/>
      <c r="DI319" s="38"/>
      <c r="DJ319" s="38"/>
      <c r="DK319" s="38"/>
      <c r="DL319" s="38"/>
      <c r="DM319" s="38"/>
      <c r="DN319" s="38"/>
      <c r="DO319" s="38"/>
      <c r="DP319" s="38"/>
      <c r="DQ319" s="38"/>
      <c r="DR319" s="38"/>
      <c r="DS319" s="38"/>
      <c r="DT319" s="38"/>
      <c r="DU319" s="38"/>
      <c r="DV319" s="38"/>
      <c r="DW319" s="38"/>
      <c r="DX319" s="38"/>
      <c r="DY319" s="38"/>
      <c r="DZ319" s="38"/>
      <c r="EA319" s="38"/>
      <c r="EB319" s="38"/>
      <c r="EC319" s="38"/>
      <c r="ED319" s="38"/>
      <c r="EE319" s="38"/>
      <c r="EF319" s="38"/>
      <c r="EG319" s="38"/>
      <c r="EH319" s="38"/>
      <c r="EI319" s="38"/>
      <c r="EJ319" s="38"/>
      <c r="EK319" s="38"/>
      <c r="EL319" s="38"/>
      <c r="EM319" s="38"/>
      <c r="EN319" s="38"/>
      <c r="EO319" s="38"/>
      <c r="EP319" s="38"/>
      <c r="EQ319" s="38"/>
      <c r="ER319" s="38"/>
      <c r="ES319" s="38"/>
      <c r="ET319" s="38"/>
      <c r="EU319" s="38"/>
      <c r="EV319" s="38"/>
      <c r="EW319" s="38"/>
      <c r="EX319" s="38"/>
      <c r="EY319" s="38"/>
    </row>
    <row r="320" spans="2:155">
      <c r="B320" s="38"/>
      <c r="C320" s="38"/>
      <c r="D320" s="38"/>
      <c r="E320" s="39"/>
      <c r="F320" s="38"/>
      <c r="G320" s="38"/>
      <c r="H320" s="38"/>
      <c r="I320" s="38"/>
      <c r="J320" s="38"/>
      <c r="K320" s="38"/>
      <c r="L320" s="38"/>
      <c r="M320" s="38"/>
      <c r="N320" s="38"/>
      <c r="O320" s="38"/>
      <c r="P320" s="38"/>
      <c r="Q320" s="38"/>
      <c r="R320" s="38"/>
      <c r="S320" s="38"/>
      <c r="T320" s="38"/>
      <c r="U320" s="38"/>
      <c r="V320" s="38"/>
      <c r="W320" s="38"/>
      <c r="X320" s="38"/>
      <c r="Y320" s="38"/>
      <c r="Z320" s="38"/>
      <c r="AA320" s="38"/>
      <c r="AB320" s="38"/>
      <c r="AC320" s="38"/>
      <c r="AD320" s="38"/>
      <c r="AE320" s="38"/>
      <c r="AF320" s="38"/>
      <c r="AG320" s="38"/>
      <c r="AH320" s="38"/>
      <c r="AI320" s="38"/>
      <c r="AJ320" s="38"/>
      <c r="AK320" s="38"/>
      <c r="AL320" s="38"/>
      <c r="AM320" s="38"/>
      <c r="AN320" s="38"/>
      <c r="AO320" s="38"/>
      <c r="AP320" s="38"/>
      <c r="AQ320" s="38"/>
      <c r="AR320" s="38"/>
      <c r="AS320" s="38"/>
      <c r="AT320" s="38"/>
      <c r="AU320" s="38"/>
      <c r="AV320" s="38"/>
      <c r="AW320" s="38"/>
      <c r="AX320" s="38"/>
      <c r="AY320" s="38"/>
      <c r="AZ320" s="38"/>
      <c r="BA320" s="38"/>
      <c r="BB320" s="38"/>
      <c r="BC320" s="38"/>
      <c r="BD320" s="38"/>
      <c r="BE320" s="38"/>
      <c r="BF320" s="38"/>
      <c r="BG320" s="38"/>
      <c r="BH320" s="38"/>
      <c r="BI320" s="38"/>
      <c r="BJ320" s="38"/>
      <c r="BK320" s="38"/>
      <c r="BL320" s="38"/>
      <c r="BM320" s="38"/>
      <c r="BN320" s="38"/>
      <c r="BO320" s="38"/>
      <c r="BP320" s="38"/>
      <c r="BQ320" s="38"/>
      <c r="BR320" s="38"/>
      <c r="BS320" s="38"/>
      <c r="BT320" s="38"/>
      <c r="BU320" s="38"/>
      <c r="BV320" s="38"/>
      <c r="BW320" s="38"/>
      <c r="BX320" s="38"/>
      <c r="BY320" s="38"/>
      <c r="BZ320" s="38"/>
      <c r="CA320" s="38"/>
      <c r="CB320" s="38"/>
      <c r="CC320" s="38"/>
      <c r="CD320" s="38"/>
      <c r="CE320" s="38"/>
      <c r="CF320" s="38"/>
      <c r="CG320" s="38"/>
      <c r="CH320" s="38"/>
      <c r="CI320" s="38"/>
      <c r="CJ320" s="38"/>
      <c r="CK320" s="38"/>
      <c r="CL320" s="38"/>
      <c r="CM320" s="38"/>
      <c r="CN320" s="38"/>
      <c r="CO320" s="38"/>
      <c r="CP320" s="38"/>
      <c r="CQ320" s="38"/>
      <c r="CR320" s="38"/>
      <c r="CS320" s="38"/>
      <c r="CT320" s="38"/>
      <c r="CU320" s="38"/>
      <c r="CV320" s="38"/>
      <c r="CW320" s="38"/>
      <c r="CX320" s="38"/>
      <c r="CY320" s="38"/>
      <c r="CZ320" s="38"/>
      <c r="DA320" s="38"/>
      <c r="DB320" s="38"/>
      <c r="DC320" s="38"/>
      <c r="DD320" s="38"/>
      <c r="DE320" s="38"/>
      <c r="DF320" s="38"/>
      <c r="DG320" s="38"/>
      <c r="DH320" s="38"/>
      <c r="DI320" s="38"/>
      <c r="DJ320" s="38"/>
      <c r="DK320" s="38"/>
      <c r="DL320" s="38"/>
      <c r="DM320" s="38"/>
      <c r="DN320" s="38"/>
      <c r="DO320" s="38"/>
      <c r="DP320" s="38"/>
      <c r="DQ320" s="38"/>
      <c r="DR320" s="38"/>
      <c r="DS320" s="38"/>
      <c r="DT320" s="38"/>
      <c r="DU320" s="38"/>
      <c r="DV320" s="38"/>
      <c r="DW320" s="38"/>
      <c r="DX320" s="38"/>
      <c r="DY320" s="38"/>
      <c r="DZ320" s="38"/>
      <c r="EA320" s="38"/>
      <c r="EB320" s="38"/>
      <c r="EC320" s="38"/>
      <c r="ED320" s="38"/>
      <c r="EE320" s="38"/>
      <c r="EF320" s="38"/>
      <c r="EG320" s="38"/>
      <c r="EH320" s="38"/>
      <c r="EI320" s="38"/>
      <c r="EJ320" s="38"/>
      <c r="EK320" s="38"/>
      <c r="EL320" s="38"/>
      <c r="EM320" s="38"/>
      <c r="EN320" s="38"/>
      <c r="EO320" s="38"/>
      <c r="EP320" s="38"/>
      <c r="EQ320" s="38"/>
      <c r="ER320" s="38"/>
      <c r="ES320" s="38"/>
      <c r="ET320" s="38"/>
      <c r="EU320" s="38"/>
      <c r="EV320" s="38"/>
      <c r="EW320" s="38"/>
      <c r="EX320" s="38"/>
      <c r="EY320" s="38"/>
    </row>
    <row r="321" spans="2:155">
      <c r="B321" s="38"/>
      <c r="C321" s="38"/>
      <c r="D321" s="38"/>
      <c r="E321" s="39"/>
      <c r="F321" s="38"/>
      <c r="G321" s="38"/>
      <c r="H321" s="38"/>
      <c r="I321" s="38"/>
      <c r="J321" s="38"/>
      <c r="K321" s="38"/>
      <c r="L321" s="38"/>
      <c r="M321" s="38"/>
      <c r="N321" s="38"/>
      <c r="O321" s="38"/>
      <c r="P321" s="38"/>
      <c r="Q321" s="38"/>
      <c r="R321" s="38"/>
      <c r="S321" s="38"/>
      <c r="T321" s="38"/>
      <c r="U321" s="38"/>
      <c r="V321" s="38"/>
      <c r="W321" s="38"/>
      <c r="X321" s="38"/>
      <c r="Y321" s="38"/>
      <c r="Z321" s="38"/>
      <c r="AA321" s="38"/>
      <c r="AB321" s="38"/>
      <c r="AC321" s="38"/>
      <c r="AD321" s="38"/>
      <c r="AE321" s="38"/>
      <c r="AF321" s="38"/>
      <c r="AG321" s="38"/>
      <c r="AH321" s="38"/>
      <c r="AI321" s="38"/>
      <c r="AJ321" s="38"/>
      <c r="AK321" s="38"/>
      <c r="AL321" s="38"/>
      <c r="AM321" s="38"/>
      <c r="AN321" s="38"/>
      <c r="AO321" s="38"/>
      <c r="AP321" s="38"/>
      <c r="AQ321" s="38"/>
      <c r="AR321" s="38"/>
      <c r="AS321" s="38"/>
      <c r="AT321" s="38"/>
      <c r="AU321" s="38"/>
      <c r="AV321" s="38"/>
      <c r="AW321" s="38"/>
      <c r="AX321" s="38"/>
      <c r="AY321" s="38"/>
      <c r="AZ321" s="38"/>
      <c r="BA321" s="38"/>
      <c r="BB321" s="38"/>
      <c r="BC321" s="38"/>
      <c r="BD321" s="38"/>
      <c r="BE321" s="38"/>
      <c r="BF321" s="38"/>
      <c r="BG321" s="38"/>
      <c r="BH321" s="38"/>
      <c r="BI321" s="38"/>
      <c r="BJ321" s="38"/>
      <c r="BK321" s="38"/>
      <c r="BL321" s="38"/>
      <c r="BM321" s="38"/>
      <c r="BN321" s="38"/>
      <c r="BO321" s="38"/>
      <c r="BP321" s="38"/>
      <c r="BQ321" s="38"/>
      <c r="BR321" s="38"/>
      <c r="BS321" s="38"/>
      <c r="BT321" s="38"/>
      <c r="BU321" s="38"/>
      <c r="BV321" s="38"/>
      <c r="BW321" s="38"/>
      <c r="BX321" s="38"/>
      <c r="BY321" s="38"/>
      <c r="BZ321" s="38"/>
      <c r="CA321" s="38"/>
      <c r="CB321" s="38"/>
      <c r="CC321" s="38"/>
      <c r="CD321" s="38"/>
      <c r="CE321" s="38"/>
      <c r="CF321" s="38"/>
      <c r="CG321" s="38"/>
      <c r="CH321" s="38"/>
      <c r="CI321" s="38"/>
      <c r="CJ321" s="38"/>
      <c r="CK321" s="38"/>
      <c r="CL321" s="38"/>
      <c r="CM321" s="38"/>
      <c r="CN321" s="38"/>
      <c r="CO321" s="38"/>
      <c r="CP321" s="38"/>
      <c r="CQ321" s="38"/>
      <c r="CR321" s="38"/>
      <c r="CS321" s="38"/>
      <c r="CT321" s="38"/>
      <c r="CU321" s="38"/>
      <c r="CV321" s="38"/>
      <c r="CW321" s="38"/>
      <c r="CX321" s="38"/>
      <c r="CY321" s="38"/>
      <c r="CZ321" s="38"/>
      <c r="DA321" s="38"/>
      <c r="DB321" s="38"/>
      <c r="DC321" s="38"/>
      <c r="DD321" s="38"/>
      <c r="DE321" s="38"/>
      <c r="DF321" s="38"/>
      <c r="DG321" s="38"/>
      <c r="DH321" s="38"/>
      <c r="DI321" s="38"/>
      <c r="DJ321" s="38"/>
      <c r="DK321" s="38"/>
      <c r="DL321" s="38"/>
      <c r="DM321" s="38"/>
      <c r="DN321" s="38"/>
      <c r="DO321" s="38"/>
      <c r="DP321" s="38"/>
      <c r="DQ321" s="38"/>
      <c r="DR321" s="38"/>
      <c r="DS321" s="38"/>
      <c r="DT321" s="38"/>
      <c r="DU321" s="38"/>
      <c r="DV321" s="38"/>
      <c r="DW321" s="38"/>
      <c r="DX321" s="38"/>
      <c r="DY321" s="38"/>
      <c r="DZ321" s="38"/>
      <c r="EA321" s="38"/>
      <c r="EB321" s="38"/>
      <c r="EC321" s="38"/>
      <c r="ED321" s="38"/>
      <c r="EE321" s="38"/>
      <c r="EF321" s="38"/>
      <c r="EG321" s="38"/>
      <c r="EH321" s="38"/>
      <c r="EI321" s="38"/>
      <c r="EJ321" s="38"/>
      <c r="EK321" s="38"/>
      <c r="EL321" s="38"/>
      <c r="EM321" s="38"/>
      <c r="EN321" s="38"/>
      <c r="EO321" s="38"/>
      <c r="EP321" s="38"/>
      <c r="EQ321" s="38"/>
      <c r="ER321" s="38"/>
      <c r="ES321" s="38"/>
      <c r="ET321" s="38"/>
      <c r="EU321" s="38"/>
      <c r="EV321" s="38"/>
      <c r="EW321" s="38"/>
      <c r="EX321" s="38"/>
      <c r="EY321" s="38"/>
    </row>
    <row r="322" spans="2:155">
      <c r="B322" s="38"/>
      <c r="C322" s="38"/>
      <c r="D322" s="38"/>
      <c r="E322" s="39"/>
      <c r="F322" s="38"/>
      <c r="G322" s="38"/>
      <c r="H322" s="38"/>
      <c r="I322" s="38"/>
      <c r="J322" s="38"/>
      <c r="K322" s="38"/>
      <c r="L322" s="38"/>
      <c r="M322" s="38"/>
      <c r="N322" s="38"/>
      <c r="O322" s="38"/>
      <c r="P322" s="38"/>
      <c r="Q322" s="38"/>
      <c r="R322" s="38"/>
      <c r="S322" s="38"/>
      <c r="T322" s="38"/>
      <c r="U322" s="38"/>
      <c r="V322" s="38"/>
      <c r="W322" s="38"/>
      <c r="X322" s="38"/>
      <c r="Y322" s="38"/>
      <c r="Z322" s="38"/>
      <c r="AA322" s="38"/>
      <c r="AB322" s="38"/>
      <c r="AC322" s="38"/>
      <c r="AD322" s="38"/>
      <c r="AE322" s="38"/>
      <c r="AF322" s="38"/>
      <c r="AG322" s="38"/>
      <c r="AH322" s="38"/>
      <c r="AI322" s="38"/>
      <c r="AJ322" s="38"/>
      <c r="AK322" s="38"/>
      <c r="AL322" s="38"/>
      <c r="AM322" s="38"/>
      <c r="AN322" s="38"/>
      <c r="AO322" s="38"/>
      <c r="AP322" s="38"/>
      <c r="AQ322" s="38"/>
      <c r="AR322" s="38"/>
      <c r="AS322" s="38"/>
      <c r="AT322" s="38"/>
      <c r="AU322" s="38"/>
      <c r="AV322" s="38"/>
      <c r="AW322" s="38"/>
      <c r="AX322" s="38"/>
      <c r="AY322" s="38"/>
      <c r="AZ322" s="38"/>
      <c r="BA322" s="38"/>
      <c r="BB322" s="38"/>
      <c r="BC322" s="38"/>
      <c r="BD322" s="38"/>
      <c r="BE322" s="38"/>
      <c r="BF322" s="38"/>
      <c r="BG322" s="38"/>
      <c r="BH322" s="38"/>
      <c r="BI322" s="38"/>
      <c r="BJ322" s="38"/>
      <c r="BK322" s="38"/>
      <c r="BL322" s="38"/>
      <c r="BM322" s="38"/>
      <c r="BN322" s="38"/>
      <c r="BO322" s="38"/>
      <c r="BP322" s="38"/>
      <c r="BQ322" s="38"/>
      <c r="BR322" s="38"/>
      <c r="BS322" s="38"/>
      <c r="BT322" s="38"/>
      <c r="BU322" s="38"/>
      <c r="BV322" s="38"/>
      <c r="BW322" s="38"/>
      <c r="BX322" s="38"/>
      <c r="BY322" s="38"/>
      <c r="BZ322" s="38"/>
      <c r="CA322" s="38"/>
      <c r="CB322" s="38"/>
      <c r="CC322" s="38"/>
      <c r="CD322" s="38"/>
      <c r="CE322" s="38"/>
      <c r="CF322" s="38"/>
      <c r="CG322" s="38"/>
      <c r="CH322" s="38"/>
      <c r="CI322" s="38"/>
      <c r="CJ322" s="38"/>
      <c r="CK322" s="38"/>
      <c r="CL322" s="38"/>
      <c r="CM322" s="38"/>
      <c r="CN322" s="38"/>
      <c r="CO322" s="38"/>
      <c r="CP322" s="38"/>
      <c r="CQ322" s="38"/>
      <c r="CR322" s="38"/>
      <c r="CS322" s="38"/>
      <c r="CT322" s="38"/>
      <c r="CU322" s="38"/>
      <c r="CV322" s="38"/>
      <c r="CW322" s="38"/>
      <c r="CX322" s="38"/>
      <c r="CY322" s="38"/>
      <c r="CZ322" s="38"/>
      <c r="DA322" s="38"/>
      <c r="DB322" s="38"/>
      <c r="DC322" s="38"/>
      <c r="DD322" s="38"/>
      <c r="DE322" s="38"/>
      <c r="DF322" s="38"/>
      <c r="DG322" s="38"/>
      <c r="DH322" s="38"/>
      <c r="DI322" s="38"/>
      <c r="DJ322" s="38"/>
      <c r="DK322" s="38"/>
      <c r="DL322" s="38"/>
      <c r="DM322" s="38"/>
      <c r="DN322" s="38"/>
      <c r="DO322" s="38"/>
      <c r="DP322" s="38"/>
      <c r="DQ322" s="38"/>
      <c r="DR322" s="38"/>
      <c r="DS322" s="38"/>
      <c r="DT322" s="38"/>
      <c r="DU322" s="38"/>
      <c r="DV322" s="38"/>
      <c r="DW322" s="38"/>
      <c r="DX322" s="38"/>
      <c r="DY322" s="38"/>
      <c r="DZ322" s="38"/>
      <c r="EA322" s="38"/>
      <c r="EB322" s="38"/>
      <c r="EC322" s="38"/>
      <c r="ED322" s="38"/>
      <c r="EE322" s="38"/>
      <c r="EF322" s="38"/>
      <c r="EG322" s="38"/>
      <c r="EH322" s="38"/>
      <c r="EI322" s="38"/>
      <c r="EJ322" s="38"/>
      <c r="EK322" s="38"/>
      <c r="EL322" s="38"/>
      <c r="EM322" s="38"/>
      <c r="EN322" s="38"/>
      <c r="EO322" s="38"/>
      <c r="EP322" s="38"/>
      <c r="EQ322" s="38"/>
      <c r="ER322" s="38"/>
      <c r="ES322" s="38"/>
      <c r="ET322" s="38"/>
      <c r="EU322" s="38"/>
      <c r="EV322" s="38"/>
      <c r="EW322" s="38"/>
      <c r="EX322" s="38"/>
      <c r="EY322" s="38"/>
    </row>
    <row r="323" spans="2:155">
      <c r="B323" s="38"/>
      <c r="C323" s="38"/>
      <c r="D323" s="38"/>
      <c r="E323" s="39"/>
      <c r="F323" s="38"/>
      <c r="G323" s="38"/>
      <c r="H323" s="38"/>
      <c r="I323" s="38"/>
      <c r="J323" s="38"/>
      <c r="K323" s="38"/>
      <c r="L323" s="38"/>
      <c r="M323" s="38"/>
      <c r="N323" s="38"/>
      <c r="O323" s="38"/>
      <c r="P323" s="38"/>
      <c r="Q323" s="38"/>
      <c r="R323" s="38"/>
      <c r="S323" s="38"/>
      <c r="T323" s="38"/>
      <c r="U323" s="38"/>
      <c r="V323" s="38"/>
      <c r="W323" s="38"/>
      <c r="X323" s="38"/>
      <c r="Y323" s="38"/>
      <c r="Z323" s="38"/>
      <c r="AA323" s="38"/>
      <c r="AB323" s="38"/>
      <c r="AC323" s="38"/>
      <c r="AD323" s="38"/>
      <c r="AE323" s="38"/>
      <c r="AF323" s="38"/>
      <c r="AG323" s="38"/>
      <c r="AH323" s="38"/>
      <c r="AI323" s="38"/>
      <c r="AJ323" s="38"/>
      <c r="AK323" s="38"/>
      <c r="AL323" s="38"/>
      <c r="AM323" s="38"/>
      <c r="AN323" s="38"/>
      <c r="AO323" s="38"/>
      <c r="AP323" s="38"/>
      <c r="AQ323" s="38"/>
      <c r="AR323" s="38"/>
      <c r="AS323" s="38"/>
      <c r="AT323" s="38"/>
      <c r="AU323" s="38"/>
      <c r="AV323" s="38"/>
      <c r="AW323" s="38"/>
      <c r="AX323" s="38"/>
      <c r="AY323" s="38"/>
      <c r="AZ323" s="38"/>
      <c r="BA323" s="38"/>
      <c r="BB323" s="38"/>
      <c r="BC323" s="38"/>
      <c r="BD323" s="38"/>
      <c r="BE323" s="38"/>
      <c r="BF323" s="38"/>
      <c r="BG323" s="38"/>
      <c r="BH323" s="38"/>
      <c r="BI323" s="38"/>
      <c r="BJ323" s="38"/>
      <c r="BK323" s="38"/>
      <c r="BL323" s="38"/>
      <c r="BM323" s="38"/>
      <c r="BN323" s="38"/>
      <c r="BO323" s="38"/>
      <c r="BP323" s="38"/>
      <c r="BQ323" s="38"/>
      <c r="BR323" s="38"/>
      <c r="BS323" s="38"/>
      <c r="BT323" s="38"/>
      <c r="BU323" s="38"/>
      <c r="BV323" s="38"/>
      <c r="BW323" s="38"/>
      <c r="BX323" s="38"/>
      <c r="BY323" s="38"/>
      <c r="BZ323" s="38"/>
      <c r="CA323" s="38"/>
      <c r="CB323" s="38"/>
      <c r="CC323" s="38"/>
      <c r="CD323" s="38"/>
      <c r="CE323" s="38"/>
      <c r="CF323" s="38"/>
      <c r="CG323" s="38"/>
      <c r="CH323" s="38"/>
      <c r="CI323" s="38"/>
      <c r="CJ323" s="38"/>
      <c r="CK323" s="38"/>
      <c r="CL323" s="38"/>
      <c r="CM323" s="38"/>
      <c r="CN323" s="38"/>
      <c r="CO323" s="38"/>
      <c r="CP323" s="38"/>
      <c r="CQ323" s="38"/>
      <c r="CR323" s="38"/>
      <c r="CS323" s="38"/>
      <c r="CT323" s="38"/>
      <c r="CU323" s="38"/>
      <c r="CV323" s="38"/>
      <c r="CW323" s="38"/>
      <c r="CX323" s="38"/>
      <c r="CY323" s="38"/>
      <c r="CZ323" s="38"/>
      <c r="DA323" s="38"/>
      <c r="DB323" s="38"/>
      <c r="DC323" s="38"/>
      <c r="DD323" s="38"/>
      <c r="DE323" s="38"/>
      <c r="DF323" s="38"/>
      <c r="DG323" s="38"/>
      <c r="DH323" s="38"/>
      <c r="DI323" s="38"/>
      <c r="DJ323" s="38"/>
      <c r="DK323" s="38"/>
      <c r="DL323" s="38"/>
      <c r="DM323" s="38"/>
      <c r="DN323" s="38"/>
      <c r="DO323" s="38"/>
      <c r="DP323" s="38"/>
      <c r="DQ323" s="38"/>
      <c r="DR323" s="38"/>
      <c r="DS323" s="38"/>
      <c r="DT323" s="38"/>
      <c r="DU323" s="38"/>
      <c r="DV323" s="38"/>
      <c r="DW323" s="38"/>
      <c r="DX323" s="38"/>
      <c r="DY323" s="38"/>
      <c r="DZ323" s="38"/>
      <c r="EA323" s="38"/>
      <c r="EB323" s="38"/>
      <c r="EC323" s="38"/>
      <c r="ED323" s="38"/>
      <c r="EE323" s="38"/>
      <c r="EF323" s="38"/>
      <c r="EG323" s="38"/>
      <c r="EH323" s="38"/>
      <c r="EI323" s="38"/>
      <c r="EJ323" s="38"/>
      <c r="EK323" s="38"/>
      <c r="EL323" s="38"/>
      <c r="EM323" s="38"/>
      <c r="EN323" s="38"/>
      <c r="EO323" s="38"/>
      <c r="EP323" s="38"/>
      <c r="EQ323" s="38"/>
      <c r="ER323" s="38"/>
      <c r="ES323" s="38"/>
      <c r="ET323" s="38"/>
      <c r="EU323" s="38"/>
      <c r="EV323" s="38"/>
      <c r="EW323" s="38"/>
      <c r="EX323" s="38"/>
      <c r="EY323" s="38"/>
    </row>
    <row r="324" spans="2:155">
      <c r="B324" s="38"/>
      <c r="C324" s="38"/>
      <c r="D324" s="38"/>
      <c r="E324" s="39"/>
      <c r="F324" s="38"/>
      <c r="G324" s="38"/>
      <c r="H324" s="38"/>
      <c r="I324" s="38"/>
      <c r="J324" s="38"/>
      <c r="K324" s="38"/>
      <c r="L324" s="38"/>
      <c r="M324" s="38"/>
      <c r="N324" s="38"/>
      <c r="O324" s="38"/>
      <c r="P324" s="38"/>
      <c r="Q324" s="38"/>
      <c r="R324" s="38"/>
      <c r="S324" s="38"/>
      <c r="T324" s="38"/>
      <c r="U324" s="38"/>
      <c r="V324" s="38"/>
      <c r="W324" s="38"/>
      <c r="X324" s="38"/>
      <c r="Y324" s="38"/>
      <c r="Z324" s="38"/>
      <c r="AA324" s="38"/>
      <c r="AB324" s="38"/>
      <c r="AC324" s="38"/>
      <c r="AD324" s="38"/>
      <c r="AE324" s="38"/>
      <c r="AF324" s="38"/>
      <c r="AG324" s="38"/>
      <c r="AH324" s="38"/>
      <c r="AI324" s="38"/>
      <c r="AJ324" s="38"/>
      <c r="AK324" s="38"/>
      <c r="AL324" s="38"/>
      <c r="AM324" s="38"/>
      <c r="AN324" s="38"/>
      <c r="AO324" s="38"/>
      <c r="AP324" s="38"/>
      <c r="AQ324" s="38"/>
      <c r="AR324" s="38"/>
      <c r="AS324" s="38"/>
      <c r="AT324" s="38"/>
      <c r="AU324" s="38"/>
      <c r="AV324" s="38"/>
      <c r="AW324" s="38"/>
      <c r="AX324" s="38"/>
      <c r="AY324" s="38"/>
      <c r="AZ324" s="38"/>
      <c r="BA324" s="38"/>
      <c r="BB324" s="38"/>
      <c r="BC324" s="38"/>
      <c r="BD324" s="38"/>
      <c r="BE324" s="38"/>
      <c r="BF324" s="38"/>
      <c r="BG324" s="38"/>
      <c r="BH324" s="38"/>
      <c r="BI324" s="38"/>
      <c r="BJ324" s="38"/>
      <c r="BK324" s="38"/>
      <c r="BL324" s="38"/>
      <c r="BM324" s="38"/>
      <c r="BN324" s="38"/>
      <c r="BO324" s="38"/>
      <c r="BP324" s="38"/>
      <c r="BQ324" s="38"/>
      <c r="BR324" s="38"/>
      <c r="BS324" s="38"/>
      <c r="BT324" s="38"/>
      <c r="BU324" s="38"/>
      <c r="BV324" s="38"/>
      <c r="BW324" s="38"/>
      <c r="BX324" s="38"/>
      <c r="BY324" s="38"/>
      <c r="BZ324" s="38"/>
      <c r="CA324" s="38"/>
      <c r="CB324" s="38"/>
      <c r="CC324" s="38"/>
      <c r="CD324" s="38"/>
      <c r="CE324" s="38"/>
      <c r="CF324" s="38"/>
      <c r="CG324" s="38"/>
      <c r="CH324" s="38"/>
      <c r="CI324" s="38"/>
      <c r="CJ324" s="38"/>
      <c r="CK324" s="38"/>
      <c r="CL324" s="38"/>
      <c r="CM324" s="38"/>
      <c r="CN324" s="38"/>
      <c r="CO324" s="38"/>
      <c r="CP324" s="38"/>
      <c r="CQ324" s="38"/>
      <c r="CR324" s="38"/>
      <c r="CS324" s="38"/>
      <c r="CT324" s="38"/>
      <c r="CU324" s="38"/>
      <c r="CV324" s="38"/>
      <c r="CW324" s="38"/>
      <c r="CX324" s="38"/>
      <c r="CY324" s="38"/>
      <c r="CZ324" s="38"/>
      <c r="DA324" s="38"/>
      <c r="DB324" s="38"/>
      <c r="DC324" s="38"/>
      <c r="DD324" s="38"/>
      <c r="DE324" s="38"/>
      <c r="DF324" s="38"/>
      <c r="DG324" s="38"/>
      <c r="DH324" s="38"/>
      <c r="DI324" s="38"/>
      <c r="DJ324" s="38"/>
      <c r="DK324" s="38"/>
      <c r="DL324" s="38"/>
      <c r="DM324" s="38"/>
      <c r="DN324" s="38"/>
      <c r="DO324" s="38"/>
      <c r="DP324" s="38"/>
      <c r="DQ324" s="38"/>
      <c r="DR324" s="38"/>
      <c r="DS324" s="38"/>
      <c r="DT324" s="38"/>
      <c r="DU324" s="38"/>
      <c r="DV324" s="38"/>
      <c r="DW324" s="38"/>
      <c r="DX324" s="38"/>
      <c r="DY324" s="38"/>
      <c r="DZ324" s="38"/>
      <c r="EA324" s="38"/>
      <c r="EB324" s="38"/>
      <c r="EC324" s="38"/>
      <c r="ED324" s="38"/>
      <c r="EE324" s="38"/>
      <c r="EF324" s="38"/>
      <c r="EG324" s="38"/>
      <c r="EH324" s="38"/>
      <c r="EI324" s="38"/>
      <c r="EJ324" s="38"/>
      <c r="EK324" s="38"/>
      <c r="EL324" s="38"/>
      <c r="EM324" s="38"/>
      <c r="EN324" s="38"/>
      <c r="EO324" s="38"/>
      <c r="EP324" s="38"/>
      <c r="EQ324" s="38"/>
      <c r="ER324" s="38"/>
      <c r="ES324" s="38"/>
      <c r="ET324" s="38"/>
      <c r="EU324" s="38"/>
      <c r="EV324" s="38"/>
      <c r="EW324" s="38"/>
      <c r="EX324" s="38"/>
      <c r="EY324" s="38"/>
    </row>
    <row r="325" spans="2:155">
      <c r="B325" s="38"/>
      <c r="C325" s="38"/>
      <c r="D325" s="38"/>
      <c r="E325" s="39"/>
      <c r="F325" s="38"/>
      <c r="G325" s="38"/>
      <c r="H325" s="38"/>
      <c r="I325" s="38"/>
      <c r="J325" s="38"/>
      <c r="K325" s="38"/>
      <c r="L325" s="38"/>
      <c r="M325" s="38"/>
      <c r="N325" s="38"/>
      <c r="O325" s="38"/>
      <c r="P325" s="38"/>
      <c r="Q325" s="38"/>
      <c r="R325" s="38"/>
      <c r="S325" s="38"/>
      <c r="T325" s="38"/>
      <c r="U325" s="38"/>
      <c r="V325" s="38"/>
      <c r="W325" s="38"/>
      <c r="X325" s="38"/>
      <c r="Y325" s="38"/>
      <c r="Z325" s="38"/>
      <c r="AA325" s="38"/>
      <c r="AB325" s="38"/>
      <c r="AC325" s="38"/>
      <c r="AD325" s="38"/>
      <c r="AE325" s="38"/>
      <c r="AF325" s="38"/>
      <c r="AG325" s="38"/>
      <c r="AH325" s="38"/>
      <c r="AI325" s="38"/>
      <c r="AJ325" s="38"/>
      <c r="AK325" s="38"/>
      <c r="AL325" s="38"/>
      <c r="AM325" s="38"/>
      <c r="AN325" s="38"/>
      <c r="AO325" s="38"/>
      <c r="AP325" s="38"/>
      <c r="AQ325" s="38"/>
      <c r="AR325" s="38"/>
      <c r="AS325" s="38"/>
      <c r="AT325" s="38"/>
      <c r="AU325" s="38"/>
      <c r="AV325" s="38"/>
      <c r="AW325" s="38"/>
      <c r="AX325" s="38"/>
      <c r="AY325" s="38"/>
      <c r="AZ325" s="38"/>
      <c r="BA325" s="38"/>
      <c r="BB325" s="38"/>
      <c r="BC325" s="38"/>
      <c r="BD325" s="38"/>
      <c r="BE325" s="38"/>
      <c r="BF325" s="38"/>
      <c r="BG325" s="38"/>
      <c r="BH325" s="38"/>
      <c r="BI325" s="38"/>
      <c r="BJ325" s="38"/>
      <c r="BK325" s="38"/>
      <c r="BL325" s="38"/>
      <c r="BM325" s="38"/>
      <c r="BN325" s="38"/>
      <c r="BO325" s="38"/>
      <c r="BP325" s="38"/>
      <c r="BQ325" s="38"/>
      <c r="BR325" s="38"/>
      <c r="BS325" s="38"/>
      <c r="BT325" s="38"/>
      <c r="BU325" s="38"/>
      <c r="BV325" s="38"/>
      <c r="BW325" s="38"/>
      <c r="BX325" s="38"/>
      <c r="BY325" s="38"/>
      <c r="BZ325" s="38"/>
      <c r="CA325" s="38"/>
      <c r="CB325" s="38"/>
      <c r="CC325" s="38"/>
      <c r="CD325" s="38"/>
      <c r="CE325" s="38"/>
      <c r="CF325" s="38"/>
      <c r="CG325" s="38"/>
      <c r="CH325" s="38"/>
      <c r="CI325" s="38"/>
      <c r="CJ325" s="38"/>
      <c r="CK325" s="38"/>
      <c r="CL325" s="38"/>
      <c r="CM325" s="38"/>
      <c r="CN325" s="38"/>
      <c r="CO325" s="38"/>
      <c r="CP325" s="38"/>
      <c r="CQ325" s="38"/>
      <c r="CR325" s="38"/>
      <c r="CS325" s="38"/>
      <c r="CT325" s="38"/>
      <c r="CU325" s="38"/>
      <c r="CV325" s="38"/>
      <c r="CW325" s="38"/>
      <c r="CX325" s="38"/>
      <c r="CY325" s="38"/>
      <c r="CZ325" s="38"/>
      <c r="DA325" s="38"/>
      <c r="DB325" s="38"/>
      <c r="DC325" s="38"/>
      <c r="DD325" s="38"/>
      <c r="DE325" s="38"/>
      <c r="DF325" s="38"/>
      <c r="DG325" s="38"/>
      <c r="DH325" s="38"/>
      <c r="DI325" s="38"/>
      <c r="DJ325" s="38"/>
      <c r="DK325" s="38"/>
      <c r="DL325" s="38"/>
      <c r="DM325" s="38"/>
      <c r="DN325" s="38"/>
      <c r="DO325" s="38"/>
      <c r="DP325" s="38"/>
      <c r="DQ325" s="38"/>
      <c r="DR325" s="38"/>
      <c r="DS325" s="38"/>
      <c r="DT325" s="38"/>
      <c r="DU325" s="38"/>
      <c r="DV325" s="38"/>
      <c r="DW325" s="38"/>
      <c r="DX325" s="38"/>
      <c r="DY325" s="38"/>
      <c r="DZ325" s="38"/>
      <c r="EA325" s="38"/>
      <c r="EB325" s="38"/>
      <c r="EC325" s="38"/>
      <c r="ED325" s="38"/>
      <c r="EE325" s="38"/>
      <c r="EF325" s="38"/>
      <c r="EG325" s="38"/>
      <c r="EH325" s="38"/>
      <c r="EI325" s="38"/>
      <c r="EJ325" s="38"/>
      <c r="EK325" s="38"/>
      <c r="EL325" s="38"/>
      <c r="EM325" s="38"/>
      <c r="EN325" s="38"/>
      <c r="EO325" s="38"/>
      <c r="EP325" s="38"/>
      <c r="EQ325" s="38"/>
      <c r="ER325" s="38"/>
      <c r="ES325" s="38"/>
      <c r="ET325" s="38"/>
      <c r="EU325" s="38"/>
      <c r="EV325" s="38"/>
      <c r="EW325" s="38"/>
      <c r="EX325" s="38"/>
      <c r="EY325" s="38"/>
    </row>
    <row r="326" spans="2:155">
      <c r="B326" s="38"/>
      <c r="C326" s="38"/>
      <c r="D326" s="38"/>
      <c r="E326" s="39"/>
      <c r="F326" s="38"/>
      <c r="G326" s="38"/>
      <c r="H326" s="38"/>
      <c r="I326" s="38"/>
      <c r="J326" s="38"/>
      <c r="K326" s="38"/>
      <c r="L326" s="38"/>
      <c r="M326" s="38"/>
      <c r="N326" s="38"/>
      <c r="O326" s="38"/>
      <c r="P326" s="38"/>
      <c r="Q326" s="38"/>
      <c r="R326" s="38"/>
      <c r="S326" s="38"/>
      <c r="T326" s="38"/>
      <c r="U326" s="38"/>
      <c r="V326" s="38"/>
      <c r="W326" s="38"/>
      <c r="X326" s="38"/>
      <c r="Y326" s="38"/>
      <c r="Z326" s="38"/>
      <c r="AA326" s="38"/>
      <c r="AB326" s="38"/>
      <c r="AC326" s="38"/>
      <c r="AD326" s="38"/>
      <c r="AE326" s="38"/>
      <c r="AF326" s="38"/>
      <c r="AG326" s="38"/>
      <c r="AH326" s="38"/>
      <c r="AI326" s="38"/>
      <c r="AJ326" s="38"/>
      <c r="AK326" s="38"/>
      <c r="AL326" s="38"/>
      <c r="AM326" s="38"/>
      <c r="AN326" s="38"/>
      <c r="AO326" s="38"/>
      <c r="AP326" s="38"/>
      <c r="AQ326" s="38"/>
      <c r="AR326" s="38"/>
      <c r="AS326" s="38"/>
      <c r="AT326" s="38"/>
      <c r="AU326" s="38"/>
      <c r="AV326" s="38"/>
      <c r="AW326" s="38"/>
      <c r="AX326" s="38"/>
      <c r="AY326" s="38"/>
      <c r="AZ326" s="38"/>
      <c r="BA326" s="38"/>
      <c r="BB326" s="38"/>
      <c r="BC326" s="38"/>
      <c r="BD326" s="38"/>
      <c r="BE326" s="38"/>
      <c r="BF326" s="38"/>
      <c r="BG326" s="38"/>
      <c r="BH326" s="38"/>
      <c r="BI326" s="38"/>
      <c r="BJ326" s="38"/>
      <c r="BK326" s="38"/>
      <c r="BL326" s="38"/>
      <c r="BM326" s="38"/>
      <c r="BN326" s="38"/>
      <c r="BO326" s="38"/>
      <c r="BP326" s="38"/>
      <c r="BQ326" s="38"/>
      <c r="BR326" s="38"/>
      <c r="BS326" s="38"/>
      <c r="BT326" s="38"/>
      <c r="BU326" s="38"/>
      <c r="BV326" s="38"/>
      <c r="BW326" s="38"/>
      <c r="BX326" s="38"/>
      <c r="BY326" s="38"/>
      <c r="BZ326" s="38"/>
      <c r="CA326" s="38"/>
      <c r="CB326" s="38"/>
      <c r="CC326" s="38"/>
      <c r="CD326" s="38"/>
      <c r="CE326" s="38"/>
      <c r="CF326" s="38"/>
      <c r="CG326" s="38"/>
      <c r="CH326" s="38"/>
      <c r="CI326" s="38"/>
      <c r="CJ326" s="38"/>
      <c r="CK326" s="38"/>
      <c r="CL326" s="38"/>
      <c r="CM326" s="38"/>
      <c r="CN326" s="38"/>
      <c r="CO326" s="38"/>
      <c r="CP326" s="38"/>
      <c r="CQ326" s="38"/>
      <c r="CR326" s="38"/>
      <c r="CS326" s="38"/>
      <c r="CT326" s="38"/>
      <c r="CU326" s="38"/>
      <c r="CV326" s="38"/>
      <c r="CW326" s="38"/>
      <c r="CX326" s="38"/>
      <c r="CY326" s="38"/>
      <c r="CZ326" s="38"/>
      <c r="DA326" s="38"/>
      <c r="DB326" s="38"/>
      <c r="DC326" s="38"/>
      <c r="DD326" s="38"/>
      <c r="DE326" s="38"/>
      <c r="DF326" s="38"/>
      <c r="DG326" s="38"/>
      <c r="DH326" s="38"/>
      <c r="DI326" s="38"/>
      <c r="DJ326" s="38"/>
      <c r="DK326" s="38"/>
      <c r="DL326" s="38"/>
      <c r="DM326" s="38"/>
      <c r="DN326" s="38"/>
      <c r="DO326" s="38"/>
      <c r="DP326" s="38"/>
      <c r="DQ326" s="38"/>
      <c r="DR326" s="38"/>
      <c r="DS326" s="38"/>
      <c r="DT326" s="38"/>
      <c r="DU326" s="38"/>
      <c r="DV326" s="38"/>
      <c r="DW326" s="38"/>
      <c r="DX326" s="38"/>
      <c r="DY326" s="38"/>
      <c r="DZ326" s="38"/>
      <c r="EA326" s="38"/>
      <c r="EB326" s="38"/>
      <c r="EC326" s="38"/>
      <c r="ED326" s="38"/>
      <c r="EE326" s="38"/>
      <c r="EF326" s="38"/>
      <c r="EG326" s="38"/>
      <c r="EH326" s="38"/>
      <c r="EI326" s="38"/>
      <c r="EJ326" s="38"/>
      <c r="EK326" s="38"/>
      <c r="EL326" s="38"/>
      <c r="EM326" s="38"/>
      <c r="EN326" s="38"/>
      <c r="EO326" s="38"/>
      <c r="EP326" s="38"/>
      <c r="EQ326" s="38"/>
      <c r="ER326" s="38"/>
      <c r="ES326" s="38"/>
      <c r="ET326" s="38"/>
      <c r="EU326" s="38"/>
      <c r="EV326" s="38"/>
      <c r="EW326" s="38"/>
      <c r="EX326" s="38"/>
      <c r="EY326" s="38"/>
    </row>
  </sheetData>
  <mergeCells count="2">
    <mergeCell ref="A2:F2"/>
    <mergeCell ref="A3:F3"/>
  </mergeCells>
  <phoneticPr fontId="134" type="noConversion"/>
  <pageMargins left="0.70866141732283472" right="0.70866141732283472" top="0.74803149606299213" bottom="0.74803149606299213" header="0.31496062992125984" footer="0.31496062992125984"/>
  <pageSetup paperSize="9" scale="65" orientation="portrait" horizontalDpi="4294967295" verticalDpi="4294967295" r:id="rId1"/>
  <drawing r:id="rId2"/>
  <tableParts count="1">
    <tablePart r:id="rId3"/>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7"/>
  <dimension ref="A1:I52"/>
  <sheetViews>
    <sheetView topLeftCell="A16" zoomScaleNormal="100" workbookViewId="0">
      <selection activeCell="F52" sqref="F52"/>
    </sheetView>
  </sheetViews>
  <sheetFormatPr baseColWidth="10" defaultColWidth="11" defaultRowHeight="14.25"/>
  <cols>
    <col min="1" max="1" width="3.25" style="3" customWidth="1"/>
    <col min="2" max="2" width="14.25" style="3" customWidth="1"/>
    <col min="3" max="3" width="18.25" style="3" customWidth="1"/>
    <col min="4" max="4" width="12.25" style="3" customWidth="1"/>
    <col min="5" max="5" width="16" style="3" customWidth="1"/>
    <col min="6" max="6" width="52.375" style="3" customWidth="1"/>
    <col min="7" max="7" width="14.25" style="3" customWidth="1"/>
    <col min="8" max="8" width="18.375" style="3" customWidth="1"/>
    <col min="9" max="9" width="25.375" style="3" customWidth="1"/>
    <col min="10" max="16384" width="11" style="3"/>
  </cols>
  <sheetData>
    <row r="1" spans="1:9" ht="21.75" customHeight="1">
      <c r="A1" s="10"/>
      <c r="B1" s="10"/>
      <c r="C1" s="306"/>
      <c r="D1" s="306"/>
      <c r="E1" s="306"/>
      <c r="F1" s="306"/>
      <c r="G1" s="306"/>
      <c r="H1" s="306"/>
    </row>
    <row r="2" spans="1:9" ht="48" customHeight="1">
      <c r="C2" s="30" t="s">
        <v>84</v>
      </c>
      <c r="D2" s="308" t="s">
        <v>85</v>
      </c>
      <c r="E2" s="308"/>
      <c r="F2" s="308"/>
      <c r="G2" s="308"/>
      <c r="H2" s="308"/>
    </row>
    <row r="3" spans="1:9" ht="29.25" customHeight="1">
      <c r="A3" s="11"/>
      <c r="B3" s="11"/>
      <c r="C3" s="307" t="s">
        <v>15</v>
      </c>
      <c r="D3" s="307"/>
      <c r="E3" s="307"/>
      <c r="F3" s="307"/>
      <c r="G3" s="307"/>
      <c r="H3" s="307"/>
    </row>
    <row r="4" spans="1:9" ht="21" customHeight="1">
      <c r="A4" s="10"/>
      <c r="B4" s="9" t="s">
        <v>14</v>
      </c>
      <c r="C4" s="2" t="s">
        <v>709</v>
      </c>
      <c r="E4" s="2"/>
      <c r="F4" s="12"/>
      <c r="G4" s="12"/>
      <c r="H4" s="12"/>
    </row>
    <row r="5" spans="1:9" ht="16.350000000000001" customHeight="1"/>
    <row r="6" spans="1:9" ht="15.75" customHeight="1"/>
    <row r="7" spans="1:9" ht="16.350000000000001" customHeight="1"/>
    <row r="8" spans="1:9" ht="16.350000000000001" customHeight="1"/>
    <row r="9" spans="1:9" ht="16.350000000000001" customHeight="1"/>
    <row r="10" spans="1:9" ht="16.350000000000001" customHeight="1"/>
    <row r="11" spans="1:9" ht="16.350000000000001" customHeight="1"/>
    <row r="12" spans="1:9" ht="16.350000000000001" customHeight="1"/>
    <row r="13" spans="1:9" ht="16.350000000000001" customHeight="1"/>
    <row r="14" spans="1:9" ht="16.350000000000001" customHeight="1"/>
    <row r="15" spans="1:9" ht="16.350000000000001" customHeight="1"/>
    <row r="16" spans="1:9" ht="16.350000000000001" customHeight="1">
      <c r="I16" s="7"/>
    </row>
    <row r="17" spans="9:9" ht="16.350000000000001" customHeight="1">
      <c r="I17" s="7"/>
    </row>
    <row r="18" spans="9:9" ht="16.350000000000001" customHeight="1">
      <c r="I18" s="7"/>
    </row>
    <row r="19" spans="9:9" ht="16.350000000000001" customHeight="1">
      <c r="I19" s="7"/>
    </row>
    <row r="20" spans="9:9" ht="16.350000000000001" customHeight="1"/>
    <row r="21" spans="9:9" ht="16.350000000000001" customHeight="1"/>
    <row r="22" spans="9:9" ht="16.350000000000001" customHeight="1"/>
    <row r="23" spans="9:9" ht="16.350000000000001" customHeight="1"/>
    <row r="24" spans="9:9" ht="16.350000000000001" customHeight="1"/>
    <row r="25" spans="9:9" ht="16.350000000000001" customHeight="1"/>
    <row r="26" spans="9:9" ht="16.350000000000001" customHeight="1"/>
    <row r="27" spans="9:9" ht="16.350000000000001" customHeight="1"/>
    <row r="28" spans="9:9" ht="16.149999999999999" customHeight="1"/>
    <row r="29" spans="9:9" ht="16.350000000000001" customHeight="1"/>
    <row r="30" spans="9:9" ht="16.350000000000001" customHeight="1"/>
    <row r="31" spans="9:9" ht="16.350000000000001" customHeight="1"/>
    <row r="32" spans="9:9" ht="16.350000000000001" customHeight="1"/>
    <row r="33" ht="16.350000000000001" customHeight="1"/>
    <row r="34" ht="16.350000000000001" customHeight="1"/>
    <row r="35" ht="16.350000000000001" customHeight="1"/>
    <row r="36" ht="16.350000000000001" customHeight="1"/>
    <row r="37" ht="16.350000000000001" customHeight="1"/>
    <row r="38" ht="16.350000000000001" customHeight="1"/>
    <row r="39" ht="16.350000000000001" customHeight="1"/>
    <row r="40" ht="16.350000000000001" customHeight="1"/>
    <row r="41" ht="16.350000000000001" customHeight="1"/>
    <row r="42" ht="16.350000000000001" customHeight="1"/>
    <row r="43" ht="16.350000000000001" customHeight="1"/>
    <row r="44" ht="16.350000000000001" customHeight="1"/>
    <row r="45" ht="16.350000000000001" customHeight="1"/>
    <row r="46" ht="16.350000000000001" customHeight="1"/>
    <row r="47" ht="16.350000000000001" customHeight="1"/>
    <row r="48" ht="16.350000000000001" customHeight="1"/>
    <row r="50" spans="1:8" ht="20.45" customHeight="1">
      <c r="A50" s="26" t="s">
        <v>2</v>
      </c>
      <c r="B50" s="26" t="s">
        <v>211</v>
      </c>
      <c r="C50" s="26" t="s">
        <v>158</v>
      </c>
      <c r="D50" s="26" t="s">
        <v>14</v>
      </c>
      <c r="E50" s="26" t="s">
        <v>5</v>
      </c>
      <c r="F50" s="26" t="s">
        <v>6</v>
      </c>
      <c r="G50" s="26" t="s">
        <v>7</v>
      </c>
      <c r="H50" s="158" t="s">
        <v>8</v>
      </c>
    </row>
    <row r="51" spans="1:8" ht="121.5" customHeight="1">
      <c r="A51" s="143">
        <v>2</v>
      </c>
      <c r="B51" s="144" t="s">
        <v>339</v>
      </c>
      <c r="C51" s="138" t="s">
        <v>354</v>
      </c>
      <c r="D51" s="139">
        <v>45749</v>
      </c>
      <c r="E51" s="140" t="s">
        <v>161</v>
      </c>
      <c r="F51" s="145" t="s">
        <v>849</v>
      </c>
      <c r="G51" s="141" t="s">
        <v>175</v>
      </c>
      <c r="H51" s="86" t="s">
        <v>653</v>
      </c>
    </row>
    <row r="52" spans="1:8" ht="111" customHeight="1">
      <c r="A52" s="143">
        <v>1</v>
      </c>
      <c r="B52" s="144" t="s">
        <v>203</v>
      </c>
      <c r="C52" s="138" t="s">
        <v>160</v>
      </c>
      <c r="D52" s="139">
        <v>45542</v>
      </c>
      <c r="E52" s="140" t="s">
        <v>161</v>
      </c>
      <c r="F52" s="145" t="s">
        <v>850</v>
      </c>
      <c r="G52" s="141" t="s">
        <v>175</v>
      </c>
      <c r="H52" s="86" t="s">
        <v>652</v>
      </c>
    </row>
  </sheetData>
  <mergeCells count="3">
    <mergeCell ref="C1:H1"/>
    <mergeCell ref="C3:H3"/>
    <mergeCell ref="D2:H2"/>
  </mergeCells>
  <phoneticPr fontId="134" type="noConversion"/>
  <pageMargins left="0.7" right="0.7" top="0.75" bottom="0.75" header="0.3" footer="0.3"/>
  <pageSetup scale="55" orientation="portrait" horizontalDpi="4294967295" verticalDpi="4294967295" r:id="rId1"/>
  <drawing r:id="rId2"/>
  <tableParts count="1">
    <tablePart r:id="rId3"/>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W61"/>
  <sheetViews>
    <sheetView showGridLines="0" topLeftCell="A19" zoomScaleNormal="100" workbookViewId="0">
      <selection activeCell="K58" sqref="K58"/>
    </sheetView>
  </sheetViews>
  <sheetFormatPr baseColWidth="10" defaultColWidth="11" defaultRowHeight="14.25"/>
  <cols>
    <col min="1" max="1" width="5.75" customWidth="1"/>
    <col min="2" max="3" width="13.375" customWidth="1"/>
    <col min="4" max="4" width="12.5" customWidth="1"/>
    <col min="5" max="5" width="14.5" customWidth="1"/>
    <col min="6" max="6" width="41.5" bestFit="1" customWidth="1"/>
    <col min="7" max="7" width="10.5" customWidth="1"/>
    <col min="8" max="8" width="10.625" customWidth="1"/>
    <col min="9" max="9" width="18" style="3" customWidth="1"/>
    <col min="10" max="10" width="5.625" customWidth="1"/>
  </cols>
  <sheetData>
    <row r="1" spans="1:23" ht="14.25" customHeight="1">
      <c r="A1" s="214"/>
      <c r="B1" s="214"/>
      <c r="C1" s="214"/>
      <c r="E1" s="214"/>
      <c r="F1" s="214"/>
      <c r="G1" s="214"/>
      <c r="H1" s="214"/>
      <c r="J1" s="3"/>
      <c r="K1" s="3"/>
      <c r="L1" s="3"/>
      <c r="M1" s="3"/>
      <c r="N1" s="3"/>
      <c r="O1" s="3"/>
      <c r="P1" s="3"/>
      <c r="Q1" s="3"/>
      <c r="R1" s="3"/>
      <c r="S1" s="3"/>
      <c r="T1" s="3"/>
      <c r="U1" s="3"/>
      <c r="V1" s="3"/>
      <c r="W1" s="3"/>
    </row>
    <row r="2" spans="1:23" ht="54" customHeight="1">
      <c r="A2" s="309" t="s">
        <v>38</v>
      </c>
      <c r="B2" s="310"/>
      <c r="C2" s="310"/>
      <c r="D2" s="310"/>
      <c r="E2" s="310"/>
      <c r="F2" s="310"/>
      <c r="G2" s="310"/>
      <c r="H2" s="310"/>
      <c r="J2" s="3"/>
      <c r="K2" s="3"/>
      <c r="L2" s="3"/>
      <c r="M2" s="3"/>
      <c r="N2" s="3"/>
      <c r="O2" s="3"/>
      <c r="P2" s="3"/>
      <c r="Q2" s="3"/>
      <c r="R2" s="3"/>
      <c r="S2" s="3"/>
      <c r="T2" s="3"/>
      <c r="U2" s="3"/>
      <c r="V2" s="3"/>
      <c r="W2" s="3"/>
    </row>
    <row r="3" spans="1:23" ht="21">
      <c r="A3" s="311" t="s">
        <v>39</v>
      </c>
      <c r="B3" s="311"/>
      <c r="C3" s="311"/>
      <c r="D3" s="311"/>
      <c r="E3" s="311"/>
      <c r="F3" s="311"/>
      <c r="G3" s="311"/>
      <c r="H3" s="311"/>
      <c r="J3" s="3"/>
      <c r="K3" s="3"/>
      <c r="L3" s="3"/>
      <c r="M3" s="3"/>
      <c r="N3" s="3"/>
      <c r="O3" s="3"/>
      <c r="P3" s="3"/>
      <c r="Q3" s="3"/>
      <c r="R3" s="3"/>
      <c r="S3" s="3"/>
      <c r="T3" s="3"/>
      <c r="U3" s="3"/>
      <c r="V3" s="3"/>
      <c r="W3" s="3"/>
    </row>
    <row r="4" spans="1:23" ht="18.75" customHeight="1">
      <c r="B4" s="54" t="s">
        <v>14</v>
      </c>
      <c r="C4" s="47" t="s">
        <v>709</v>
      </c>
      <c r="D4" s="215"/>
      <c r="E4" s="214"/>
      <c r="F4" s="214"/>
      <c r="G4" s="214"/>
      <c r="H4" s="214"/>
      <c r="J4" s="3"/>
      <c r="K4" s="3"/>
      <c r="L4" s="3"/>
      <c r="M4" s="3"/>
      <c r="N4" s="3"/>
      <c r="O4" s="3"/>
      <c r="P4" s="3"/>
      <c r="Q4" s="3"/>
      <c r="R4" s="3"/>
      <c r="S4" s="3"/>
      <c r="T4" s="3"/>
      <c r="U4" s="3"/>
      <c r="V4" s="3"/>
      <c r="W4" s="3"/>
    </row>
    <row r="5" spans="1:23">
      <c r="J5" s="3"/>
      <c r="K5" s="3"/>
      <c r="L5" s="3"/>
      <c r="M5" s="3"/>
      <c r="N5" s="3"/>
      <c r="O5" s="3"/>
      <c r="P5" s="3"/>
      <c r="Q5" s="3"/>
      <c r="R5" s="3"/>
      <c r="S5" s="3"/>
      <c r="T5" s="3"/>
      <c r="U5" s="3"/>
      <c r="V5" s="3"/>
      <c r="W5" s="3"/>
    </row>
    <row r="6" spans="1:23">
      <c r="J6" s="3"/>
      <c r="K6" s="3"/>
      <c r="L6" s="3"/>
      <c r="M6" s="3"/>
      <c r="N6" s="3"/>
      <c r="O6" s="3"/>
      <c r="P6" s="3"/>
      <c r="Q6" s="3"/>
      <c r="R6" s="3"/>
      <c r="S6" s="3"/>
      <c r="T6" s="3"/>
      <c r="U6" s="3"/>
      <c r="V6" s="3"/>
      <c r="W6" s="3"/>
    </row>
    <row r="7" spans="1:23">
      <c r="J7" s="3"/>
      <c r="K7" s="3"/>
      <c r="L7" s="3"/>
      <c r="M7" s="3"/>
      <c r="N7" s="3"/>
      <c r="O7" s="3"/>
      <c r="P7" s="3"/>
      <c r="Q7" s="3"/>
      <c r="R7" s="3"/>
      <c r="S7" s="3"/>
      <c r="T7" s="3"/>
      <c r="U7" s="3"/>
      <c r="V7" s="3"/>
      <c r="W7" s="3"/>
    </row>
    <row r="8" spans="1:23">
      <c r="J8" s="3"/>
      <c r="K8" s="3"/>
      <c r="L8" s="3"/>
      <c r="M8" s="3"/>
      <c r="N8" s="3"/>
      <c r="O8" s="3"/>
      <c r="P8" s="3"/>
      <c r="Q8" s="3"/>
      <c r="R8" s="3"/>
      <c r="S8" s="3"/>
      <c r="T8" s="3"/>
      <c r="U8" s="3"/>
      <c r="V8" s="3"/>
      <c r="W8" s="3"/>
    </row>
    <row r="9" spans="1:23">
      <c r="J9" s="3"/>
      <c r="K9" s="3"/>
      <c r="L9" s="3"/>
      <c r="M9" s="3"/>
      <c r="N9" s="3"/>
      <c r="O9" s="3"/>
      <c r="P9" s="3"/>
      <c r="Q9" s="3"/>
      <c r="R9" s="3"/>
      <c r="S9" s="3"/>
      <c r="T9" s="3"/>
      <c r="U9" s="3"/>
      <c r="V9" s="3"/>
      <c r="W9" s="3"/>
    </row>
    <row r="10" spans="1:23">
      <c r="J10" s="3"/>
      <c r="K10" s="3"/>
      <c r="L10" s="3"/>
      <c r="M10" s="3"/>
      <c r="N10" s="3"/>
      <c r="O10" s="3"/>
      <c r="P10" s="3"/>
      <c r="Q10" s="3"/>
      <c r="R10" s="3"/>
      <c r="S10" s="3"/>
      <c r="T10" s="3"/>
      <c r="U10" s="3"/>
      <c r="V10" s="3"/>
      <c r="W10" s="3"/>
    </row>
    <row r="11" spans="1:23">
      <c r="H11" s="3"/>
      <c r="J11" s="3"/>
      <c r="K11" s="3"/>
      <c r="L11" s="3"/>
      <c r="M11" s="3"/>
      <c r="N11" s="3"/>
      <c r="O11" s="3"/>
      <c r="P11" s="3"/>
      <c r="Q11" s="3"/>
      <c r="R11" s="3"/>
      <c r="S11" s="3"/>
      <c r="T11" s="3"/>
      <c r="U11" s="3"/>
      <c r="V11" s="3"/>
      <c r="W11" s="3"/>
    </row>
    <row r="12" spans="1:23">
      <c r="H12" s="3"/>
      <c r="J12" s="3"/>
      <c r="K12" s="3"/>
      <c r="L12" s="3"/>
      <c r="M12" s="3"/>
      <c r="N12" s="3"/>
      <c r="O12" s="3"/>
      <c r="P12" s="3"/>
      <c r="Q12" s="3"/>
      <c r="R12" s="3"/>
      <c r="S12" s="3"/>
      <c r="T12" s="3"/>
      <c r="U12" s="3"/>
      <c r="V12" s="3"/>
      <c r="W12" s="3"/>
    </row>
    <row r="13" spans="1:23">
      <c r="H13" s="3"/>
      <c r="J13" s="3"/>
      <c r="K13" s="3"/>
      <c r="L13" s="3"/>
      <c r="M13" s="3"/>
      <c r="N13" s="3"/>
      <c r="O13" s="3"/>
      <c r="P13" s="3"/>
      <c r="Q13" s="3"/>
      <c r="R13" s="3"/>
      <c r="S13" s="3"/>
      <c r="T13" s="3"/>
      <c r="U13" s="3"/>
      <c r="V13" s="3"/>
      <c r="W13" s="3"/>
    </row>
    <row r="14" spans="1:23">
      <c r="H14" s="3"/>
      <c r="J14" s="3"/>
      <c r="K14" s="3"/>
      <c r="L14" s="3"/>
      <c r="M14" s="3"/>
      <c r="N14" s="3"/>
      <c r="O14" s="3"/>
      <c r="P14" s="3"/>
      <c r="Q14" s="3"/>
      <c r="R14" s="3"/>
      <c r="S14" s="3"/>
      <c r="T14" s="3"/>
      <c r="U14" s="3"/>
      <c r="V14" s="3"/>
      <c r="W14" s="3"/>
    </row>
    <row r="15" spans="1:23">
      <c r="H15" s="3"/>
      <c r="J15" s="3"/>
      <c r="K15" s="3"/>
      <c r="L15" s="3"/>
      <c r="M15" s="3"/>
      <c r="N15" s="3"/>
      <c r="O15" s="3"/>
      <c r="P15" s="3"/>
      <c r="Q15" s="3"/>
      <c r="R15" s="3"/>
      <c r="S15" s="3"/>
      <c r="T15" s="3"/>
      <c r="U15" s="3"/>
      <c r="V15" s="3"/>
      <c r="W15" s="3"/>
    </row>
    <row r="16" spans="1:23">
      <c r="H16" s="3"/>
      <c r="J16" s="3"/>
      <c r="K16" s="3"/>
      <c r="L16" s="3"/>
      <c r="M16" s="3"/>
      <c r="N16" s="3"/>
      <c r="O16" s="3"/>
      <c r="P16" s="3"/>
      <c r="Q16" s="3"/>
      <c r="R16" s="3"/>
      <c r="S16" s="3"/>
      <c r="T16" s="3"/>
      <c r="U16" s="3"/>
      <c r="V16" s="3"/>
      <c r="W16" s="3"/>
    </row>
    <row r="17" spans="1:23">
      <c r="H17" s="3"/>
      <c r="J17" s="3"/>
      <c r="K17" s="3"/>
      <c r="L17" s="3"/>
      <c r="M17" s="3"/>
      <c r="N17" s="3"/>
      <c r="O17" s="3"/>
      <c r="P17" s="3"/>
      <c r="Q17" s="3"/>
      <c r="R17" s="3"/>
      <c r="S17" s="3"/>
      <c r="T17" s="3"/>
      <c r="U17" s="3"/>
      <c r="V17" s="3"/>
      <c r="W17" s="3"/>
    </row>
    <row r="18" spans="1:23" ht="13.5" customHeight="1">
      <c r="H18" s="3"/>
      <c r="J18" s="3"/>
      <c r="K18" s="3"/>
      <c r="L18" s="3"/>
      <c r="M18" s="3"/>
      <c r="N18" s="3"/>
      <c r="O18" s="3"/>
      <c r="P18" s="3"/>
      <c r="Q18" s="3"/>
      <c r="R18" s="3"/>
      <c r="S18" s="3"/>
      <c r="T18" s="3"/>
      <c r="U18" s="3"/>
      <c r="V18" s="3"/>
      <c r="W18" s="3"/>
    </row>
    <row r="19" spans="1:23">
      <c r="H19" s="3"/>
      <c r="J19" s="3"/>
      <c r="K19" s="3"/>
      <c r="L19" s="3"/>
      <c r="M19" s="3"/>
      <c r="N19" s="3"/>
      <c r="O19" s="3"/>
      <c r="P19" s="3"/>
      <c r="Q19" s="3"/>
      <c r="R19" s="3"/>
      <c r="S19" s="3"/>
      <c r="T19" s="3"/>
      <c r="U19" s="3"/>
      <c r="V19" s="3"/>
      <c r="W19" s="3"/>
    </row>
    <row r="20" spans="1:23">
      <c r="H20" s="3"/>
      <c r="J20" s="3"/>
      <c r="K20" s="3"/>
      <c r="L20" s="3"/>
      <c r="M20" s="3"/>
      <c r="N20" s="3"/>
      <c r="O20" s="3"/>
      <c r="P20" s="3"/>
      <c r="Q20" s="3"/>
      <c r="R20" s="3"/>
      <c r="S20" s="3"/>
      <c r="T20" s="3"/>
      <c r="U20" s="3"/>
      <c r="V20" s="3"/>
      <c r="W20" s="3"/>
    </row>
    <row r="21" spans="1:23">
      <c r="H21" s="3"/>
      <c r="J21" s="3"/>
      <c r="K21" s="3"/>
      <c r="L21" s="3"/>
      <c r="M21" s="3"/>
      <c r="N21" s="3"/>
      <c r="O21" s="3"/>
      <c r="P21" s="3"/>
      <c r="Q21" s="3"/>
      <c r="R21" s="3"/>
      <c r="S21" s="3"/>
      <c r="T21" s="3"/>
      <c r="U21" s="3"/>
      <c r="V21" s="3"/>
      <c r="W21" s="3"/>
    </row>
    <row r="22" spans="1:23">
      <c r="H22" s="3"/>
      <c r="J22" s="3"/>
      <c r="K22" s="3"/>
      <c r="L22" s="3"/>
      <c r="M22" s="3"/>
      <c r="N22" s="3"/>
      <c r="O22" s="3"/>
      <c r="P22" s="3"/>
      <c r="Q22" s="3"/>
      <c r="R22" s="3"/>
      <c r="S22" s="3"/>
      <c r="T22" s="3"/>
      <c r="U22" s="3"/>
      <c r="V22" s="3"/>
      <c r="W22" s="3"/>
    </row>
    <row r="23" spans="1:23">
      <c r="A23" s="3"/>
      <c r="B23" s="3"/>
      <c r="C23" s="3"/>
      <c r="D23" s="3"/>
      <c r="E23" s="3"/>
      <c r="F23" s="3"/>
      <c r="G23" s="3"/>
      <c r="H23" s="3"/>
      <c r="J23" s="3"/>
      <c r="K23" s="3"/>
      <c r="L23" s="3"/>
      <c r="M23" s="3"/>
      <c r="N23" s="3"/>
      <c r="O23" s="3"/>
      <c r="P23" s="3"/>
      <c r="Q23" s="3"/>
      <c r="R23" s="3"/>
      <c r="S23" s="3"/>
      <c r="T23" s="3"/>
      <c r="U23" s="3"/>
      <c r="V23" s="3"/>
      <c r="W23" s="3"/>
    </row>
    <row r="24" spans="1:23">
      <c r="H24" s="3"/>
      <c r="J24" s="3"/>
      <c r="K24" s="3"/>
      <c r="L24" s="3"/>
    </row>
    <row r="25" spans="1:23">
      <c r="H25" s="3"/>
      <c r="J25" s="3"/>
      <c r="K25" s="3"/>
      <c r="L25" s="3"/>
    </row>
    <row r="26" spans="1:23">
      <c r="H26" s="3"/>
      <c r="J26" s="3"/>
      <c r="K26" s="3"/>
      <c r="L26" s="3"/>
    </row>
    <row r="27" spans="1:23">
      <c r="H27" s="3"/>
      <c r="K27" s="3"/>
      <c r="L27" s="3"/>
    </row>
    <row r="28" spans="1:23">
      <c r="H28" s="3"/>
      <c r="J28" s="3"/>
      <c r="K28" s="3"/>
      <c r="L28" s="216"/>
    </row>
    <row r="29" spans="1:23">
      <c r="H29" s="3"/>
      <c r="J29" s="3"/>
      <c r="K29" s="3"/>
      <c r="L29" s="3"/>
    </row>
    <row r="30" spans="1:23">
      <c r="H30" s="3"/>
      <c r="J30" s="3"/>
      <c r="K30" s="3"/>
      <c r="L30" s="3"/>
    </row>
    <row r="31" spans="1:23">
      <c r="H31" s="3"/>
      <c r="J31" s="3"/>
      <c r="K31" s="3"/>
      <c r="L31" s="3"/>
    </row>
    <row r="32" spans="1:23">
      <c r="H32" s="3"/>
      <c r="J32" s="3"/>
      <c r="K32" s="3"/>
      <c r="L32" s="3"/>
    </row>
    <row r="33" spans="8:17">
      <c r="H33" s="3"/>
      <c r="J33" s="3"/>
      <c r="K33" s="3"/>
      <c r="L33" s="3"/>
    </row>
    <row r="34" spans="8:17">
      <c r="H34" s="3"/>
      <c r="J34" s="3"/>
      <c r="K34" s="3"/>
      <c r="L34" s="3"/>
    </row>
    <row r="35" spans="8:17">
      <c r="H35" s="3"/>
      <c r="J35" s="3"/>
      <c r="K35" s="3"/>
      <c r="L35" s="3"/>
    </row>
    <row r="36" spans="8:17">
      <c r="H36" s="3"/>
      <c r="J36" s="3"/>
      <c r="K36" s="3"/>
      <c r="L36" s="3"/>
    </row>
    <row r="37" spans="8:17">
      <c r="H37" s="3"/>
      <c r="J37" s="3"/>
      <c r="K37" s="3"/>
      <c r="L37" s="3"/>
    </row>
    <row r="38" spans="8:17" ht="17.25" customHeight="1">
      <c r="H38" s="3"/>
      <c r="I38" s="3" t="s">
        <v>0</v>
      </c>
      <c r="J38" s="3"/>
      <c r="K38" s="3"/>
      <c r="L38" s="3"/>
      <c r="Q38" s="3"/>
    </row>
    <row r="39" spans="8:17" ht="17.25" customHeight="1">
      <c r="H39" s="3"/>
      <c r="J39" s="3"/>
      <c r="K39" s="3"/>
      <c r="L39" s="3"/>
    </row>
    <row r="40" spans="8:17" ht="17.25" customHeight="1">
      <c r="H40" s="3"/>
      <c r="J40" s="3"/>
      <c r="K40" s="3"/>
      <c r="L40" s="3"/>
    </row>
    <row r="41" spans="8:17" ht="17.25" customHeight="1">
      <c r="H41" s="3"/>
      <c r="J41" s="3"/>
      <c r="K41" s="3"/>
      <c r="L41" s="3"/>
    </row>
    <row r="42" spans="8:17" ht="17.25" customHeight="1">
      <c r="H42" s="3"/>
      <c r="J42" s="3"/>
      <c r="K42" s="3"/>
      <c r="L42" s="3"/>
    </row>
    <row r="43" spans="8:17" ht="17.25" customHeight="1">
      <c r="H43" s="3"/>
      <c r="J43" s="3"/>
      <c r="K43" s="3"/>
      <c r="L43" s="3"/>
    </row>
    <row r="44" spans="8:17">
      <c r="H44" s="3"/>
      <c r="J44" s="3"/>
      <c r="K44" s="3"/>
      <c r="L44" s="3"/>
    </row>
    <row r="45" spans="8:17">
      <c r="H45" s="3"/>
      <c r="J45" s="3"/>
      <c r="K45" s="3"/>
      <c r="L45" s="3"/>
    </row>
    <row r="46" spans="8:17">
      <c r="H46" s="3"/>
      <c r="J46" s="3"/>
      <c r="K46" s="3"/>
      <c r="L46" s="3"/>
    </row>
    <row r="47" spans="8:17">
      <c r="H47" s="3"/>
      <c r="J47" s="3"/>
      <c r="K47" s="3"/>
      <c r="L47" s="3"/>
    </row>
    <row r="48" spans="8:17">
      <c r="H48" s="3"/>
      <c r="J48" s="3"/>
      <c r="K48" s="3"/>
      <c r="L48" s="3"/>
    </row>
    <row r="49" spans="1:9" ht="24" customHeight="1"/>
    <row r="50" spans="1:9">
      <c r="A50" s="312"/>
      <c r="B50" s="312"/>
      <c r="C50" s="312"/>
      <c r="D50" s="312"/>
      <c r="E50" s="312"/>
      <c r="F50" s="312"/>
    </row>
    <row r="56" spans="1:9" ht="25.5">
      <c r="A56" s="329" t="s">
        <v>892</v>
      </c>
      <c r="B56" s="26" t="s">
        <v>211</v>
      </c>
      <c r="C56" s="26" t="s">
        <v>17</v>
      </c>
      <c r="D56" s="26" t="s">
        <v>158</v>
      </c>
      <c r="E56" s="26" t="s">
        <v>5</v>
      </c>
      <c r="F56" s="26" t="s">
        <v>6</v>
      </c>
      <c r="G56" s="26" t="s">
        <v>7</v>
      </c>
      <c r="H56" s="26" t="s">
        <v>893</v>
      </c>
      <c r="I56" s="27" t="s">
        <v>8</v>
      </c>
    </row>
    <row r="57" spans="1:9" s="315" customFormat="1" ht="76.5">
      <c r="A57" s="334">
        <v>5</v>
      </c>
      <c r="B57" s="165" t="s">
        <v>907</v>
      </c>
      <c r="C57" s="330">
        <v>45808</v>
      </c>
      <c r="D57" s="331" t="s">
        <v>71</v>
      </c>
      <c r="E57" s="333" t="s">
        <v>899</v>
      </c>
      <c r="F57" s="335" t="s">
        <v>904</v>
      </c>
      <c r="G57" s="332" t="s">
        <v>895</v>
      </c>
      <c r="H57" s="158"/>
      <c r="I57" s="336" t="s">
        <v>896</v>
      </c>
    </row>
    <row r="58" spans="1:9" s="315" customFormat="1" ht="76.5">
      <c r="A58" s="334">
        <v>4</v>
      </c>
      <c r="B58" s="165" t="s">
        <v>910</v>
      </c>
      <c r="C58" s="330">
        <v>45808</v>
      </c>
      <c r="D58" s="331" t="s">
        <v>71</v>
      </c>
      <c r="E58" s="333" t="s">
        <v>894</v>
      </c>
      <c r="F58" s="335" t="s">
        <v>901</v>
      </c>
      <c r="G58" s="332" t="s">
        <v>895</v>
      </c>
      <c r="H58" s="158"/>
      <c r="I58" s="336" t="s">
        <v>896</v>
      </c>
    </row>
    <row r="59" spans="1:9" s="315" customFormat="1" ht="89.25">
      <c r="A59" s="334">
        <v>3</v>
      </c>
      <c r="B59" s="165" t="s">
        <v>909</v>
      </c>
      <c r="C59" s="330">
        <v>45808</v>
      </c>
      <c r="D59" s="331" t="s">
        <v>71</v>
      </c>
      <c r="E59" s="333" t="s">
        <v>898</v>
      </c>
      <c r="F59" s="335" t="s">
        <v>902</v>
      </c>
      <c r="G59" s="332" t="s">
        <v>895</v>
      </c>
      <c r="H59" s="158"/>
      <c r="I59" s="336" t="s">
        <v>896</v>
      </c>
    </row>
    <row r="60" spans="1:9" s="315" customFormat="1" ht="89.25">
      <c r="A60" s="334">
        <v>2</v>
      </c>
      <c r="B60" s="165" t="s">
        <v>908</v>
      </c>
      <c r="C60" s="330">
        <v>45808</v>
      </c>
      <c r="D60" s="331" t="s">
        <v>42</v>
      </c>
      <c r="E60" s="333" t="s">
        <v>900</v>
      </c>
      <c r="F60" s="335" t="s">
        <v>903</v>
      </c>
      <c r="G60" s="332" t="s">
        <v>895</v>
      </c>
      <c r="H60" s="158"/>
      <c r="I60" s="337" t="s">
        <v>896</v>
      </c>
    </row>
    <row r="61" spans="1:9" s="315" customFormat="1" ht="76.5">
      <c r="A61" s="334">
        <v>1</v>
      </c>
      <c r="B61" s="165" t="s">
        <v>906</v>
      </c>
      <c r="C61" s="330">
        <v>45807</v>
      </c>
      <c r="D61" s="331" t="s">
        <v>71</v>
      </c>
      <c r="E61" s="333" t="s">
        <v>897</v>
      </c>
      <c r="F61" s="335" t="s">
        <v>905</v>
      </c>
      <c r="G61" s="332" t="s">
        <v>895</v>
      </c>
      <c r="H61" s="158"/>
      <c r="I61" s="337" t="s">
        <v>896</v>
      </c>
    </row>
  </sheetData>
  <mergeCells count="3">
    <mergeCell ref="A2:H2"/>
    <mergeCell ref="A3:H3"/>
    <mergeCell ref="A50:F50"/>
  </mergeCells>
  <phoneticPr fontId="134" type="noConversion"/>
  <pageMargins left="0.7" right="0.7" top="0.75" bottom="0.75" header="0.3" footer="0.3"/>
  <pageSetup orientation="portrait" horizontalDpi="4294967295" verticalDpi="4294967295" r:id="rId1"/>
  <drawing r:id="rId2"/>
  <tableParts count="1">
    <tablePart r:id="rId3"/>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9"/>
  <dimension ref="A1:AI367"/>
  <sheetViews>
    <sheetView topLeftCell="A22" zoomScaleNormal="100" workbookViewId="0">
      <selection activeCell="H43" sqref="H43"/>
    </sheetView>
  </sheetViews>
  <sheetFormatPr baseColWidth="10" defaultColWidth="9.625" defaultRowHeight="15"/>
  <cols>
    <col min="1" max="1" width="4.75" style="15" customWidth="1"/>
    <col min="2" max="2" width="12.5" style="16" bestFit="1" customWidth="1"/>
    <col min="3" max="3" width="12.625" style="16" customWidth="1"/>
    <col min="4" max="4" width="15.75" style="16" customWidth="1"/>
    <col min="5" max="5" width="24.125" style="17" customWidth="1"/>
    <col min="6" max="6" width="15.125" style="16" customWidth="1"/>
    <col min="7" max="7" width="40.125" style="18" customWidth="1"/>
    <col min="8" max="8" width="25.375" style="18" customWidth="1"/>
    <col min="9" max="9" width="9.75" style="18" customWidth="1"/>
    <col min="10" max="10" width="9.5" style="16" customWidth="1"/>
    <col min="11" max="35" width="9.625" style="16"/>
    <col min="36" max="16384" width="9.625" style="18"/>
  </cols>
  <sheetData>
    <row r="1" spans="1:35" ht="17.25" customHeight="1">
      <c r="B1" s="18"/>
    </row>
    <row r="2" spans="1:35" ht="52.5" customHeight="1">
      <c r="A2" s="5" t="s">
        <v>0</v>
      </c>
      <c r="B2" s="1"/>
      <c r="C2" s="313" t="s">
        <v>22</v>
      </c>
      <c r="D2" s="313"/>
      <c r="E2" s="313"/>
      <c r="F2" s="313"/>
      <c r="G2" s="313"/>
      <c r="H2" s="313"/>
      <c r="J2" s="18"/>
      <c r="K2" s="18"/>
      <c r="L2" s="18"/>
      <c r="M2" s="18"/>
      <c r="N2" s="18"/>
      <c r="O2" s="18"/>
      <c r="P2" s="18"/>
      <c r="Q2" s="18"/>
      <c r="R2" s="18"/>
      <c r="S2" s="18"/>
      <c r="T2" s="18"/>
      <c r="U2" s="18"/>
      <c r="V2" s="18"/>
      <c r="W2" s="18"/>
      <c r="X2" s="18"/>
      <c r="Y2" s="18"/>
      <c r="Z2" s="18"/>
      <c r="AA2" s="18"/>
      <c r="AB2" s="18"/>
      <c r="AC2" s="18"/>
      <c r="AD2" s="18"/>
      <c r="AE2" s="18"/>
      <c r="AF2" s="18"/>
      <c r="AG2" s="18"/>
      <c r="AH2" s="18"/>
      <c r="AI2" s="18"/>
    </row>
    <row r="3" spans="1:35" ht="21">
      <c r="A3" s="5"/>
      <c r="B3" s="62"/>
      <c r="C3" s="14"/>
      <c r="D3" s="14"/>
      <c r="E3" s="314" t="s">
        <v>20</v>
      </c>
      <c r="F3" s="314"/>
      <c r="G3" s="314"/>
      <c r="H3" s="14"/>
      <c r="J3" s="18"/>
      <c r="K3" s="18"/>
      <c r="L3" s="18"/>
      <c r="M3" s="18"/>
      <c r="N3" s="18"/>
      <c r="O3" s="18"/>
      <c r="P3" s="18"/>
      <c r="Q3" s="18"/>
      <c r="R3" s="18"/>
      <c r="S3" s="18"/>
      <c r="T3" s="18"/>
      <c r="U3" s="18"/>
      <c r="V3" s="18"/>
      <c r="W3" s="18"/>
      <c r="X3" s="18"/>
      <c r="Y3" s="18"/>
      <c r="Z3" s="18"/>
      <c r="AA3" s="18"/>
      <c r="AB3" s="18"/>
      <c r="AC3" s="18"/>
      <c r="AD3" s="18"/>
      <c r="AE3" s="18"/>
      <c r="AF3" s="18"/>
      <c r="AG3" s="18"/>
      <c r="AH3" s="18"/>
      <c r="AI3" s="18"/>
    </row>
    <row r="4" spans="1:35" ht="20.25" customHeight="1">
      <c r="A4"/>
      <c r="B4" s="4" t="s">
        <v>14</v>
      </c>
      <c r="C4" s="2" t="s">
        <v>709</v>
      </c>
      <c r="E4" s="314"/>
      <c r="F4" s="314"/>
      <c r="G4" s="314"/>
      <c r="H4" s="6"/>
      <c r="J4" s="18"/>
      <c r="K4" s="18"/>
      <c r="L4" s="18"/>
      <c r="M4" s="18"/>
      <c r="N4" s="18"/>
      <c r="O4" s="18"/>
      <c r="P4" s="18"/>
      <c r="Q4" s="18"/>
      <c r="R4" s="18"/>
      <c r="S4" s="18"/>
      <c r="T4" s="18"/>
      <c r="U4" s="18"/>
      <c r="V4" s="18"/>
      <c r="W4" s="18"/>
      <c r="X4" s="18"/>
      <c r="Y4" s="18"/>
      <c r="Z4" s="18"/>
      <c r="AA4" s="18"/>
      <c r="AB4" s="18"/>
      <c r="AC4" s="18"/>
      <c r="AD4" s="18"/>
      <c r="AE4" s="18"/>
      <c r="AF4" s="18"/>
      <c r="AG4" s="18"/>
      <c r="AH4" s="18"/>
      <c r="AI4" s="18"/>
    </row>
    <row r="5" spans="1:35" ht="15" customHeight="1">
      <c r="A5" s="19"/>
      <c r="B5" s="20"/>
      <c r="C5" s="20"/>
      <c r="D5" s="20"/>
      <c r="E5" s="21"/>
      <c r="F5" s="20"/>
      <c r="J5" s="18"/>
      <c r="K5" s="18"/>
      <c r="L5" s="18"/>
      <c r="M5" s="18"/>
      <c r="N5" s="18"/>
      <c r="O5" s="18"/>
      <c r="P5" s="18"/>
      <c r="Q5" s="18"/>
      <c r="R5" s="18"/>
      <c r="S5" s="18"/>
      <c r="T5" s="18"/>
      <c r="U5" s="18"/>
      <c r="V5" s="18"/>
      <c r="W5" s="18"/>
      <c r="X5" s="18"/>
      <c r="Y5" s="18"/>
      <c r="Z5" s="18"/>
      <c r="AA5" s="18"/>
      <c r="AB5" s="18"/>
      <c r="AC5" s="18"/>
      <c r="AD5" s="18"/>
      <c r="AE5" s="18"/>
      <c r="AF5" s="18"/>
      <c r="AG5" s="18"/>
      <c r="AH5" s="18"/>
      <c r="AI5" s="18"/>
    </row>
    <row r="6" spans="1:35" ht="15" customHeight="1">
      <c r="A6" s="19"/>
      <c r="B6" s="20"/>
      <c r="C6" s="20"/>
      <c r="D6" s="20"/>
      <c r="E6" s="21"/>
      <c r="F6" s="20"/>
      <c r="J6" s="18"/>
      <c r="K6" s="18"/>
      <c r="L6" s="18"/>
      <c r="M6" s="18"/>
      <c r="N6" s="18"/>
      <c r="O6" s="18"/>
      <c r="P6" s="18"/>
      <c r="Q6" s="18"/>
      <c r="R6" s="18"/>
      <c r="S6" s="18"/>
      <c r="T6" s="18"/>
      <c r="U6" s="18"/>
      <c r="V6" s="18"/>
      <c r="W6" s="18"/>
      <c r="X6" s="18"/>
      <c r="Y6" s="18"/>
      <c r="Z6" s="18"/>
      <c r="AA6" s="18"/>
      <c r="AB6" s="18"/>
      <c r="AC6" s="18"/>
      <c r="AD6" s="18"/>
      <c r="AE6" s="18"/>
      <c r="AF6" s="18"/>
      <c r="AG6" s="18"/>
      <c r="AH6" s="18"/>
      <c r="AI6" s="18"/>
    </row>
    <row r="7" spans="1:35" ht="15" customHeight="1">
      <c r="A7" s="19"/>
      <c r="B7" s="20"/>
      <c r="C7" s="20"/>
      <c r="D7" s="20"/>
      <c r="E7" s="21"/>
      <c r="F7" s="20"/>
      <c r="J7" s="18"/>
      <c r="K7" s="18"/>
      <c r="L7" s="18"/>
      <c r="M7" s="18"/>
      <c r="N7" s="18"/>
      <c r="O7" s="18"/>
      <c r="P7" s="18"/>
      <c r="Q7" s="18"/>
      <c r="R7" s="18"/>
      <c r="S7" s="18"/>
      <c r="T7" s="18"/>
      <c r="U7" s="18"/>
      <c r="V7" s="18"/>
      <c r="W7" s="18"/>
      <c r="X7" s="18"/>
      <c r="Y7" s="18"/>
      <c r="Z7" s="18"/>
      <c r="AA7" s="18"/>
      <c r="AB7" s="18"/>
      <c r="AC7" s="18"/>
      <c r="AD7" s="18"/>
      <c r="AE7" s="18"/>
      <c r="AF7" s="18"/>
      <c r="AG7" s="18"/>
      <c r="AH7" s="18"/>
      <c r="AI7" s="18"/>
    </row>
    <row r="8" spans="1:35" ht="15" customHeight="1">
      <c r="A8" s="19"/>
      <c r="B8" s="20"/>
      <c r="C8" s="20"/>
      <c r="D8" s="20"/>
      <c r="E8" s="21"/>
      <c r="F8" s="20"/>
      <c r="J8" s="18"/>
      <c r="K8" s="18"/>
      <c r="L8" s="18"/>
      <c r="M8" s="18"/>
      <c r="N8" s="18"/>
      <c r="O8" s="18"/>
      <c r="P8" s="18"/>
      <c r="Q8" s="18"/>
      <c r="R8" s="18"/>
      <c r="S8" s="18"/>
      <c r="T8" s="18"/>
      <c r="U8" s="18"/>
      <c r="V8" s="18"/>
      <c r="W8" s="18"/>
      <c r="X8" s="18"/>
      <c r="Y8" s="18"/>
      <c r="Z8" s="18"/>
      <c r="AA8" s="18"/>
      <c r="AB8" s="18"/>
      <c r="AC8" s="18"/>
      <c r="AD8" s="18"/>
      <c r="AE8" s="18"/>
      <c r="AF8" s="18"/>
      <c r="AG8" s="18"/>
      <c r="AH8" s="18"/>
      <c r="AI8" s="18"/>
    </row>
    <row r="9" spans="1:35" ht="15" customHeight="1">
      <c r="A9" s="19"/>
      <c r="B9" s="20"/>
      <c r="C9" s="20"/>
      <c r="D9" s="20"/>
      <c r="E9" s="21"/>
      <c r="F9" s="20"/>
      <c r="J9" s="18"/>
      <c r="K9" s="18"/>
      <c r="L9" s="18"/>
      <c r="M9" s="18"/>
      <c r="N9" s="18"/>
      <c r="O9" s="18"/>
      <c r="P9" s="18"/>
      <c r="Q9" s="18"/>
      <c r="R9" s="18"/>
      <c r="S9" s="18"/>
      <c r="T9" s="18"/>
      <c r="U9" s="18"/>
      <c r="V9" s="18"/>
      <c r="W9" s="18"/>
      <c r="X9" s="18"/>
      <c r="Y9" s="18"/>
      <c r="Z9" s="18"/>
      <c r="AA9" s="18"/>
      <c r="AB9" s="18"/>
      <c r="AC9" s="18"/>
      <c r="AD9" s="18"/>
      <c r="AE9" s="18"/>
      <c r="AF9" s="18"/>
      <c r="AG9" s="18"/>
      <c r="AH9" s="18"/>
      <c r="AI9" s="18"/>
    </row>
    <row r="10" spans="1:35" ht="15" customHeight="1">
      <c r="A10" s="19"/>
      <c r="B10" s="20"/>
      <c r="C10" s="20"/>
      <c r="D10" s="20"/>
      <c r="E10" s="21"/>
      <c r="F10" s="20"/>
      <c r="J10" s="18"/>
      <c r="K10" s="18"/>
      <c r="L10" s="18"/>
      <c r="M10" s="18"/>
      <c r="N10" s="18"/>
      <c r="O10" s="18"/>
      <c r="P10" s="18"/>
      <c r="Q10" s="18"/>
      <c r="R10" s="18"/>
      <c r="S10" s="18"/>
      <c r="T10" s="18"/>
      <c r="U10" s="18"/>
      <c r="V10" s="18"/>
      <c r="W10" s="18"/>
      <c r="X10" s="18"/>
      <c r="Y10" s="18"/>
      <c r="Z10" s="18"/>
      <c r="AA10" s="18"/>
      <c r="AB10" s="18"/>
      <c r="AC10" s="18"/>
      <c r="AD10" s="18"/>
      <c r="AE10" s="18"/>
      <c r="AF10" s="18"/>
      <c r="AG10" s="18"/>
      <c r="AH10" s="18"/>
      <c r="AI10" s="18"/>
    </row>
    <row r="11" spans="1:35" ht="15" customHeight="1">
      <c r="A11" s="19"/>
      <c r="B11" s="20"/>
      <c r="C11" s="20"/>
      <c r="D11" s="20"/>
      <c r="E11" s="21"/>
      <c r="F11" s="20"/>
      <c r="J11" s="18"/>
      <c r="K11" s="18"/>
      <c r="L11" s="18"/>
      <c r="M11" s="18"/>
      <c r="N11" s="18"/>
      <c r="O11" s="18"/>
      <c r="P11" s="18"/>
      <c r="Q11" s="18"/>
      <c r="R11" s="18"/>
      <c r="S11" s="18"/>
      <c r="T11" s="18"/>
      <c r="U11" s="18"/>
      <c r="V11" s="18"/>
      <c r="W11" s="18"/>
      <c r="X11" s="18"/>
      <c r="Y11" s="18"/>
      <c r="Z11" s="18"/>
      <c r="AA11" s="18"/>
      <c r="AB11" s="18"/>
      <c r="AC11" s="18"/>
      <c r="AD11" s="18"/>
      <c r="AE11" s="18"/>
      <c r="AF11" s="18"/>
      <c r="AG11" s="18"/>
      <c r="AH11" s="18"/>
      <c r="AI11" s="18"/>
    </row>
    <row r="12" spans="1:35" ht="15" customHeight="1">
      <c r="A12" s="19"/>
      <c r="B12" s="20"/>
      <c r="C12" s="20"/>
      <c r="D12" s="20"/>
      <c r="E12" s="21"/>
      <c r="F12" s="20"/>
      <c r="H12" s="22"/>
      <c r="J12" s="18"/>
      <c r="K12" s="18"/>
      <c r="L12" s="18"/>
      <c r="M12" s="18"/>
      <c r="N12" s="18"/>
      <c r="O12" s="18"/>
      <c r="P12" s="18"/>
      <c r="Q12" s="18"/>
      <c r="R12" s="18"/>
      <c r="S12" s="18"/>
      <c r="T12" s="18"/>
      <c r="U12" s="18"/>
      <c r="V12" s="18"/>
      <c r="W12" s="18"/>
      <c r="X12" s="18"/>
      <c r="Y12" s="18"/>
      <c r="Z12" s="18"/>
      <c r="AA12" s="18"/>
      <c r="AB12" s="18"/>
      <c r="AC12" s="18"/>
      <c r="AD12" s="18"/>
      <c r="AE12" s="18"/>
      <c r="AF12" s="18"/>
      <c r="AG12" s="18"/>
      <c r="AH12" s="18"/>
      <c r="AI12" s="18"/>
    </row>
    <row r="13" spans="1:35" ht="15" customHeight="1">
      <c r="A13" s="19"/>
      <c r="B13" s="20"/>
      <c r="C13" s="20"/>
      <c r="D13" s="20"/>
      <c r="E13" s="21"/>
      <c r="F13" s="20"/>
      <c r="J13" s="18"/>
      <c r="K13" s="18"/>
      <c r="L13" s="18"/>
      <c r="M13" s="18"/>
      <c r="N13" s="18"/>
      <c r="O13" s="18"/>
      <c r="P13" s="18"/>
      <c r="Q13" s="18"/>
      <c r="R13" s="18"/>
      <c r="S13" s="18"/>
      <c r="T13" s="18"/>
      <c r="U13" s="18"/>
      <c r="V13" s="18"/>
      <c r="W13" s="18"/>
      <c r="X13" s="18"/>
      <c r="Y13" s="18"/>
      <c r="Z13" s="18"/>
      <c r="AA13" s="18"/>
      <c r="AB13" s="18"/>
      <c r="AC13" s="18"/>
      <c r="AD13" s="18"/>
      <c r="AE13" s="18"/>
      <c r="AF13" s="18"/>
      <c r="AG13" s="18"/>
      <c r="AH13" s="18"/>
      <c r="AI13" s="18"/>
    </row>
    <row r="14" spans="1:35" ht="15" customHeight="1">
      <c r="A14" s="19"/>
      <c r="B14" s="20"/>
      <c r="C14" s="20"/>
      <c r="D14" s="20"/>
      <c r="E14" s="21"/>
      <c r="F14" s="20"/>
      <c r="J14" s="18"/>
      <c r="K14" s="18"/>
      <c r="L14" s="18"/>
      <c r="M14" s="18"/>
      <c r="N14" s="18"/>
      <c r="O14" s="18"/>
      <c r="P14" s="18"/>
      <c r="Q14" s="18"/>
      <c r="R14" s="18"/>
      <c r="S14" s="18"/>
      <c r="T14" s="18"/>
      <c r="U14" s="18"/>
      <c r="V14" s="18"/>
      <c r="W14" s="18"/>
      <c r="X14" s="18"/>
      <c r="Y14" s="18"/>
      <c r="Z14" s="18"/>
      <c r="AA14" s="18"/>
      <c r="AB14" s="18"/>
      <c r="AC14" s="18"/>
      <c r="AD14" s="18"/>
      <c r="AE14" s="18"/>
      <c r="AF14" s="18"/>
      <c r="AG14" s="18"/>
      <c r="AH14" s="18"/>
      <c r="AI14" s="18"/>
    </row>
    <row r="15" spans="1:35" ht="15" customHeight="1">
      <c r="A15" s="19"/>
      <c r="B15" s="20"/>
      <c r="C15" s="20"/>
      <c r="D15" s="20"/>
      <c r="E15" s="21"/>
      <c r="F15" s="20"/>
      <c r="J15" s="18"/>
      <c r="K15" s="18"/>
      <c r="L15" s="18"/>
      <c r="M15" s="18"/>
      <c r="N15" s="18"/>
      <c r="O15" s="18"/>
      <c r="P15" s="18"/>
      <c r="Q15" s="18"/>
      <c r="R15" s="18"/>
      <c r="S15" s="18"/>
      <c r="T15" s="18"/>
      <c r="U15" s="18"/>
      <c r="V15" s="18"/>
      <c r="W15" s="18"/>
      <c r="X15" s="18"/>
      <c r="Y15" s="18"/>
      <c r="Z15" s="18"/>
      <c r="AA15" s="18"/>
      <c r="AB15" s="18"/>
      <c r="AC15" s="18"/>
      <c r="AD15" s="18"/>
      <c r="AE15" s="18"/>
      <c r="AF15" s="18"/>
      <c r="AG15" s="18"/>
      <c r="AH15" s="18"/>
      <c r="AI15" s="18"/>
    </row>
    <row r="16" spans="1:35" ht="15" customHeight="1">
      <c r="A16" s="19"/>
      <c r="B16" s="20"/>
      <c r="C16" s="20"/>
      <c r="D16" s="20"/>
      <c r="E16" s="21"/>
      <c r="F16" s="20"/>
      <c r="J16" s="18"/>
      <c r="K16" s="18"/>
      <c r="L16" s="18"/>
      <c r="M16" s="18"/>
      <c r="N16" s="18"/>
      <c r="O16" s="18"/>
      <c r="P16" s="18"/>
      <c r="Q16" s="18"/>
      <c r="R16" s="18"/>
      <c r="S16" s="18"/>
      <c r="T16" s="18"/>
      <c r="U16" s="18"/>
      <c r="V16" s="18"/>
      <c r="W16" s="18"/>
      <c r="X16" s="18"/>
      <c r="Y16" s="18"/>
      <c r="Z16" s="18"/>
      <c r="AA16" s="18"/>
      <c r="AB16" s="18"/>
      <c r="AC16" s="18"/>
      <c r="AD16" s="18"/>
      <c r="AE16" s="18"/>
      <c r="AF16" s="18"/>
      <c r="AG16" s="18"/>
      <c r="AH16" s="18"/>
      <c r="AI16" s="18"/>
    </row>
    <row r="17" spans="1:35" ht="15" customHeight="1">
      <c r="A17" s="19"/>
      <c r="B17" s="20"/>
      <c r="C17" s="20"/>
      <c r="D17" s="20"/>
      <c r="E17" s="21"/>
      <c r="F17" s="20"/>
      <c r="J17" s="18"/>
      <c r="K17" s="18"/>
      <c r="L17" s="18"/>
      <c r="M17" s="18"/>
      <c r="N17" s="18"/>
      <c r="O17" s="18"/>
      <c r="P17" s="18"/>
      <c r="Q17" s="18"/>
      <c r="R17" s="18"/>
      <c r="S17" s="18"/>
      <c r="T17" s="18"/>
      <c r="U17" s="18"/>
      <c r="V17" s="18"/>
      <c r="W17" s="18"/>
      <c r="X17" s="18"/>
      <c r="Y17" s="18"/>
      <c r="Z17" s="18"/>
      <c r="AA17" s="18"/>
      <c r="AB17" s="18"/>
      <c r="AC17" s="18"/>
      <c r="AD17" s="18"/>
      <c r="AE17" s="18"/>
      <c r="AF17" s="18"/>
      <c r="AG17" s="18"/>
      <c r="AH17" s="18"/>
      <c r="AI17" s="18"/>
    </row>
    <row r="18" spans="1:35" ht="15" customHeight="1">
      <c r="A18" s="19"/>
      <c r="B18" s="20"/>
      <c r="C18" s="20"/>
      <c r="D18" s="20"/>
      <c r="E18" s="21"/>
      <c r="F18" s="20"/>
      <c r="G18" s="59"/>
      <c r="J18" s="18"/>
      <c r="K18" s="18"/>
      <c r="L18" s="18"/>
      <c r="M18" s="18"/>
      <c r="N18" s="18"/>
      <c r="O18" s="18"/>
      <c r="P18" s="18"/>
      <c r="Q18" s="18"/>
      <c r="R18" s="18"/>
      <c r="S18" s="18"/>
      <c r="T18" s="18"/>
      <c r="U18" s="18"/>
      <c r="V18" s="18"/>
      <c r="W18" s="18"/>
      <c r="X18" s="18"/>
      <c r="Y18" s="18"/>
      <c r="Z18" s="18"/>
      <c r="AA18" s="18"/>
      <c r="AB18" s="18"/>
      <c r="AC18" s="18"/>
      <c r="AD18" s="18"/>
      <c r="AE18" s="18"/>
      <c r="AF18" s="18"/>
      <c r="AG18" s="18"/>
      <c r="AH18" s="18"/>
      <c r="AI18" s="18"/>
    </row>
    <row r="19" spans="1:35" ht="15" customHeight="1">
      <c r="A19" s="19"/>
      <c r="B19" s="20"/>
      <c r="C19" s="20"/>
      <c r="D19" s="20"/>
      <c r="E19" s="21"/>
      <c r="F19" s="20"/>
      <c r="J19" s="18"/>
      <c r="K19" s="18"/>
      <c r="L19" s="18"/>
      <c r="M19" s="18"/>
      <c r="N19" s="18"/>
      <c r="O19" s="18"/>
      <c r="P19" s="18"/>
      <c r="Q19" s="18"/>
      <c r="R19" s="18"/>
      <c r="S19" s="18"/>
      <c r="T19" s="18"/>
      <c r="U19" s="18"/>
      <c r="V19" s="18"/>
      <c r="W19" s="18"/>
      <c r="X19" s="18"/>
      <c r="Y19" s="18"/>
      <c r="Z19" s="18"/>
      <c r="AA19" s="18"/>
      <c r="AB19" s="18"/>
      <c r="AC19" s="18"/>
      <c r="AD19" s="18"/>
      <c r="AE19" s="18"/>
      <c r="AF19" s="18"/>
      <c r="AG19" s="18"/>
      <c r="AH19" s="18"/>
      <c r="AI19" s="18"/>
    </row>
    <row r="20" spans="1:35" ht="15" customHeight="1">
      <c r="A20" s="19"/>
      <c r="B20" s="20"/>
      <c r="C20" s="20"/>
      <c r="D20" s="20"/>
      <c r="E20" s="21"/>
      <c r="F20" s="20"/>
      <c r="J20" s="18"/>
      <c r="K20" s="18"/>
      <c r="L20" s="18"/>
      <c r="M20" s="18"/>
      <c r="N20" s="18"/>
      <c r="O20" s="18"/>
      <c r="P20" s="18"/>
      <c r="Q20" s="18"/>
      <c r="R20" s="18"/>
      <c r="S20" s="18"/>
      <c r="T20" s="18"/>
      <c r="U20" s="18"/>
      <c r="V20" s="18"/>
      <c r="W20" s="18"/>
      <c r="X20" s="18"/>
      <c r="Y20" s="18"/>
      <c r="Z20" s="18"/>
      <c r="AA20" s="18"/>
      <c r="AB20" s="18"/>
      <c r="AC20" s="18"/>
      <c r="AD20" s="18"/>
      <c r="AE20" s="18"/>
      <c r="AF20" s="18"/>
      <c r="AG20" s="18"/>
      <c r="AH20" s="18"/>
      <c r="AI20" s="18"/>
    </row>
    <row r="21" spans="1:35" ht="15" customHeight="1">
      <c r="A21" s="19"/>
      <c r="B21" s="20"/>
      <c r="C21" s="20"/>
      <c r="D21" s="20"/>
      <c r="E21" s="21"/>
      <c r="F21" s="20"/>
      <c r="J21" s="18"/>
      <c r="K21" s="18"/>
      <c r="L21" s="18"/>
      <c r="M21" s="18"/>
      <c r="N21" s="18"/>
      <c r="O21" s="18"/>
      <c r="P21" s="18"/>
      <c r="Q21" s="18"/>
      <c r="R21" s="18"/>
      <c r="S21" s="18"/>
      <c r="T21" s="18"/>
      <c r="U21" s="18"/>
      <c r="V21" s="18"/>
      <c r="W21" s="18"/>
      <c r="X21" s="18"/>
      <c r="Y21" s="18"/>
      <c r="Z21" s="18"/>
      <c r="AA21" s="18"/>
      <c r="AB21" s="18"/>
      <c r="AC21" s="18"/>
      <c r="AD21" s="18"/>
      <c r="AE21" s="18"/>
      <c r="AF21" s="18"/>
      <c r="AG21" s="18"/>
      <c r="AH21" s="18"/>
      <c r="AI21" s="18"/>
    </row>
    <row r="22" spans="1:35" ht="15" customHeight="1">
      <c r="A22" s="19"/>
      <c r="B22" s="20"/>
      <c r="C22" s="20"/>
      <c r="D22" s="20"/>
      <c r="E22" s="21"/>
      <c r="F22" s="20"/>
      <c r="J22" s="18"/>
      <c r="K22" s="18"/>
      <c r="L22" s="18"/>
      <c r="M22" s="18"/>
      <c r="N22" s="18"/>
      <c r="O22" s="18"/>
      <c r="P22" s="18"/>
      <c r="Q22" s="18"/>
      <c r="R22" s="18"/>
      <c r="S22" s="18"/>
      <c r="T22" s="18"/>
      <c r="U22" s="18"/>
      <c r="V22" s="18"/>
      <c r="W22" s="18"/>
      <c r="X22" s="18"/>
      <c r="Y22" s="18"/>
      <c r="Z22" s="18"/>
      <c r="AA22" s="18"/>
      <c r="AB22" s="18"/>
      <c r="AC22" s="18"/>
      <c r="AD22" s="18"/>
      <c r="AE22" s="18"/>
      <c r="AF22" s="18"/>
      <c r="AG22" s="18"/>
      <c r="AH22" s="18"/>
      <c r="AI22" s="18"/>
    </row>
    <row r="23" spans="1:35" ht="15" customHeight="1">
      <c r="A23" s="19"/>
      <c r="B23" s="20"/>
      <c r="C23" s="20"/>
      <c r="D23" s="20"/>
      <c r="E23" s="21"/>
      <c r="F23" s="20"/>
      <c r="J23" s="18"/>
      <c r="K23" s="18"/>
      <c r="L23" s="18"/>
      <c r="M23" s="18"/>
      <c r="N23" s="18"/>
      <c r="O23" s="18"/>
      <c r="P23" s="18"/>
      <c r="Q23" s="18"/>
      <c r="R23" s="18"/>
      <c r="S23" s="18"/>
      <c r="T23" s="18"/>
      <c r="U23" s="18"/>
      <c r="V23" s="18"/>
      <c r="W23" s="18"/>
      <c r="X23" s="18"/>
      <c r="Y23" s="18"/>
      <c r="Z23" s="18"/>
      <c r="AA23" s="18"/>
      <c r="AB23" s="18"/>
      <c r="AC23" s="18"/>
      <c r="AD23" s="18"/>
      <c r="AE23" s="18"/>
      <c r="AF23" s="18"/>
      <c r="AG23" s="18"/>
      <c r="AH23" s="18"/>
      <c r="AI23" s="18"/>
    </row>
    <row r="24" spans="1:35" ht="15" customHeight="1">
      <c r="A24" s="19"/>
      <c r="B24" s="20"/>
      <c r="C24" s="20"/>
      <c r="D24" s="20"/>
      <c r="E24" s="21"/>
      <c r="F24" s="20"/>
      <c r="J24" s="18"/>
      <c r="K24" s="18"/>
      <c r="L24" s="18"/>
      <c r="M24" s="18"/>
      <c r="N24" s="18"/>
      <c r="O24" s="18"/>
      <c r="P24" s="18"/>
      <c r="Q24" s="18"/>
      <c r="R24" s="18"/>
      <c r="S24" s="18"/>
      <c r="T24" s="18"/>
      <c r="U24" s="18"/>
      <c r="V24" s="18"/>
      <c r="W24" s="18"/>
      <c r="X24" s="18"/>
      <c r="Y24" s="18"/>
      <c r="Z24" s="18"/>
      <c r="AA24" s="18"/>
      <c r="AB24" s="18"/>
      <c r="AC24" s="18"/>
      <c r="AD24" s="18"/>
      <c r="AE24" s="18"/>
      <c r="AF24" s="18"/>
      <c r="AG24" s="18"/>
      <c r="AH24" s="18"/>
      <c r="AI24" s="18"/>
    </row>
    <row r="25" spans="1:35" ht="15" customHeight="1">
      <c r="A25" s="19"/>
      <c r="B25" s="20"/>
      <c r="C25" s="20"/>
      <c r="D25" s="20"/>
      <c r="E25" s="21"/>
      <c r="F25" s="20"/>
      <c r="J25" s="18"/>
      <c r="K25" s="18"/>
      <c r="L25" s="18"/>
      <c r="M25" s="18"/>
      <c r="N25" s="18"/>
      <c r="O25" s="18"/>
      <c r="P25" s="18"/>
      <c r="Q25" s="18"/>
      <c r="R25" s="18"/>
      <c r="S25" s="18"/>
      <c r="T25" s="18"/>
      <c r="U25" s="18"/>
      <c r="V25" s="18"/>
      <c r="W25" s="18"/>
      <c r="X25" s="18"/>
      <c r="Y25" s="18"/>
      <c r="Z25" s="18"/>
      <c r="AA25" s="18"/>
      <c r="AB25" s="18"/>
      <c r="AC25" s="18"/>
      <c r="AD25" s="18"/>
      <c r="AE25" s="18"/>
      <c r="AF25" s="18"/>
      <c r="AG25" s="18"/>
      <c r="AH25" s="18"/>
      <c r="AI25" s="18"/>
    </row>
    <row r="26" spans="1:35" ht="15" customHeight="1">
      <c r="A26" s="19"/>
      <c r="B26" s="20"/>
      <c r="C26" s="20"/>
      <c r="D26" s="20"/>
      <c r="E26" s="21"/>
      <c r="F26" s="20"/>
      <c r="J26" s="18"/>
      <c r="K26" s="18"/>
      <c r="L26" s="18"/>
      <c r="M26" s="18"/>
      <c r="N26" s="18"/>
      <c r="O26" s="18"/>
      <c r="P26" s="18"/>
      <c r="Q26" s="18"/>
      <c r="R26" s="18"/>
      <c r="S26" s="18"/>
      <c r="T26" s="18"/>
      <c r="U26" s="18"/>
      <c r="V26" s="18"/>
      <c r="W26" s="18"/>
      <c r="X26" s="18"/>
      <c r="Y26" s="18"/>
      <c r="Z26" s="18"/>
      <c r="AA26" s="18"/>
      <c r="AB26" s="18"/>
      <c r="AC26" s="18"/>
      <c r="AD26" s="18"/>
      <c r="AE26" s="18"/>
      <c r="AF26" s="18"/>
      <c r="AG26" s="18"/>
      <c r="AH26" s="18"/>
      <c r="AI26" s="18"/>
    </row>
    <row r="27" spans="1:35" ht="15" customHeight="1">
      <c r="A27" s="19"/>
      <c r="B27" s="20"/>
      <c r="C27" s="20"/>
      <c r="D27" s="20"/>
      <c r="E27" s="21"/>
      <c r="F27" s="20"/>
      <c r="J27" s="18"/>
      <c r="K27" s="18"/>
      <c r="L27" s="18"/>
      <c r="M27" s="18"/>
      <c r="N27" s="18"/>
      <c r="O27" s="18"/>
      <c r="P27" s="18"/>
      <c r="Q27" s="18"/>
      <c r="R27" s="18"/>
      <c r="S27" s="18"/>
      <c r="T27" s="18"/>
      <c r="U27" s="18"/>
      <c r="V27" s="18"/>
      <c r="W27" s="18"/>
      <c r="X27" s="18"/>
      <c r="Y27" s="18"/>
      <c r="Z27" s="18"/>
      <c r="AA27" s="18"/>
      <c r="AB27" s="18"/>
      <c r="AC27" s="18"/>
      <c r="AD27" s="18"/>
      <c r="AE27" s="18"/>
      <c r="AF27" s="18"/>
      <c r="AG27" s="18"/>
      <c r="AH27" s="18"/>
      <c r="AI27" s="18"/>
    </row>
    <row r="28" spans="1:35" ht="15" customHeight="1">
      <c r="A28" s="19"/>
      <c r="B28" s="20"/>
      <c r="C28" s="20"/>
      <c r="D28" s="20"/>
      <c r="E28" s="21"/>
      <c r="F28" s="20"/>
      <c r="J28" s="18"/>
      <c r="K28" s="18"/>
      <c r="L28" s="18"/>
      <c r="M28" s="18"/>
      <c r="N28" s="18"/>
      <c r="O28" s="18"/>
      <c r="P28" s="18"/>
      <c r="Q28" s="18"/>
      <c r="R28" s="18"/>
      <c r="S28" s="18"/>
      <c r="T28" s="18"/>
      <c r="U28" s="18"/>
      <c r="V28" s="18"/>
      <c r="W28" s="18"/>
      <c r="X28" s="18"/>
      <c r="Y28" s="18"/>
      <c r="Z28" s="18"/>
      <c r="AA28" s="18"/>
      <c r="AB28" s="18"/>
      <c r="AC28" s="18"/>
      <c r="AD28" s="18"/>
      <c r="AE28" s="18"/>
      <c r="AF28" s="18"/>
      <c r="AG28" s="18"/>
      <c r="AH28" s="18"/>
      <c r="AI28" s="18"/>
    </row>
    <row r="29" spans="1:35" ht="15" customHeight="1">
      <c r="A29" s="19"/>
      <c r="B29" s="20"/>
      <c r="C29" s="20"/>
      <c r="D29" s="20"/>
      <c r="E29" s="21"/>
      <c r="F29" s="20"/>
      <c r="J29" s="18"/>
      <c r="K29" s="18"/>
      <c r="L29" s="18"/>
      <c r="M29" s="18"/>
      <c r="N29" s="18"/>
      <c r="O29" s="18"/>
      <c r="P29" s="18"/>
      <c r="Q29" s="18"/>
      <c r="R29" s="18"/>
      <c r="S29" s="18"/>
      <c r="T29" s="18"/>
      <c r="U29" s="18"/>
      <c r="V29" s="18"/>
      <c r="W29" s="18"/>
      <c r="X29" s="18"/>
      <c r="Y29" s="18"/>
      <c r="Z29" s="18"/>
      <c r="AA29" s="18"/>
      <c r="AB29" s="18"/>
      <c r="AC29" s="18"/>
      <c r="AD29" s="18"/>
      <c r="AE29" s="18"/>
      <c r="AF29" s="18"/>
      <c r="AG29" s="18"/>
      <c r="AH29" s="18"/>
      <c r="AI29" s="18"/>
    </row>
    <row r="30" spans="1:35" ht="15" customHeight="1">
      <c r="A30" s="19"/>
      <c r="B30" s="20"/>
      <c r="C30" s="20"/>
      <c r="D30" s="20"/>
      <c r="E30" s="21"/>
      <c r="F30" s="20"/>
      <c r="G30" s="204"/>
      <c r="J30" s="18"/>
      <c r="K30" s="18"/>
      <c r="L30" s="18"/>
      <c r="M30" s="18"/>
      <c r="N30" s="18"/>
      <c r="O30" s="18"/>
      <c r="P30" s="18"/>
      <c r="Q30" s="18"/>
      <c r="R30" s="18"/>
      <c r="S30" s="18"/>
      <c r="T30" s="18"/>
      <c r="U30" s="18"/>
      <c r="V30" s="18"/>
      <c r="W30" s="18"/>
      <c r="X30" s="18"/>
      <c r="Y30" s="18"/>
      <c r="Z30" s="18"/>
      <c r="AA30" s="18"/>
      <c r="AB30" s="18"/>
      <c r="AC30" s="18"/>
      <c r="AD30" s="18"/>
      <c r="AE30" s="18"/>
      <c r="AF30" s="18"/>
      <c r="AG30" s="18"/>
      <c r="AH30" s="18"/>
      <c r="AI30" s="18"/>
    </row>
    <row r="31" spans="1:35" ht="15" customHeight="1">
      <c r="A31" s="19"/>
      <c r="B31" s="20"/>
      <c r="C31" s="20"/>
      <c r="D31" s="20"/>
      <c r="E31" s="21"/>
      <c r="F31" s="20"/>
      <c r="J31" s="18"/>
      <c r="K31" s="18"/>
      <c r="L31" s="18"/>
      <c r="M31" s="18"/>
      <c r="N31" s="18"/>
      <c r="O31" s="18"/>
      <c r="P31" s="18"/>
      <c r="Q31" s="18"/>
      <c r="R31" s="18"/>
      <c r="S31" s="18"/>
      <c r="T31" s="18"/>
      <c r="U31" s="18"/>
      <c r="V31" s="18"/>
      <c r="W31" s="18"/>
      <c r="X31" s="18"/>
      <c r="Y31" s="18"/>
      <c r="Z31" s="18"/>
      <c r="AA31" s="18"/>
      <c r="AB31" s="18"/>
      <c r="AC31" s="18"/>
      <c r="AD31" s="18"/>
      <c r="AE31" s="18"/>
      <c r="AF31" s="18"/>
      <c r="AG31" s="18"/>
      <c r="AH31" s="18"/>
      <c r="AI31" s="18"/>
    </row>
    <row r="32" spans="1:35" ht="15" customHeight="1">
      <c r="A32" s="19"/>
      <c r="B32" s="20"/>
      <c r="C32" s="20"/>
      <c r="D32" s="20"/>
      <c r="E32" s="21"/>
      <c r="F32" s="20"/>
      <c r="J32" s="18"/>
      <c r="K32" s="18"/>
      <c r="L32" s="18"/>
      <c r="M32" s="18"/>
      <c r="N32" s="18"/>
      <c r="O32" s="18"/>
      <c r="P32" s="18"/>
      <c r="Q32" s="18"/>
      <c r="R32" s="18"/>
      <c r="S32" s="18"/>
      <c r="T32" s="18"/>
      <c r="U32" s="18"/>
      <c r="V32" s="18"/>
      <c r="W32" s="18"/>
      <c r="X32" s="18"/>
      <c r="Y32" s="18"/>
      <c r="Z32" s="18"/>
      <c r="AA32" s="18"/>
      <c r="AB32" s="18"/>
      <c r="AC32" s="18"/>
      <c r="AD32" s="18"/>
      <c r="AE32" s="18"/>
      <c r="AF32" s="18"/>
      <c r="AG32" s="18"/>
      <c r="AH32" s="18"/>
      <c r="AI32" s="18"/>
    </row>
    <row r="33" spans="1:35" ht="15" customHeight="1">
      <c r="A33" s="19"/>
      <c r="B33" s="20"/>
      <c r="C33" s="20"/>
      <c r="D33" s="20"/>
      <c r="E33" s="21"/>
      <c r="F33" s="20"/>
      <c r="J33" s="18"/>
      <c r="K33" s="18"/>
      <c r="L33" s="18"/>
      <c r="M33" s="18"/>
      <c r="N33" s="18"/>
      <c r="O33" s="18"/>
      <c r="P33" s="18"/>
      <c r="Q33" s="18"/>
      <c r="R33" s="18"/>
      <c r="S33" s="18"/>
      <c r="T33" s="18"/>
      <c r="U33" s="18"/>
      <c r="V33" s="18"/>
      <c r="W33" s="18"/>
      <c r="X33" s="18"/>
      <c r="Y33" s="18"/>
      <c r="Z33" s="18"/>
      <c r="AA33" s="18"/>
      <c r="AB33" s="18"/>
      <c r="AC33" s="18"/>
      <c r="AD33" s="18"/>
      <c r="AE33" s="18"/>
      <c r="AF33" s="18"/>
      <c r="AG33" s="18"/>
      <c r="AH33" s="18"/>
      <c r="AI33" s="18"/>
    </row>
    <row r="34" spans="1:35" ht="15" customHeight="1">
      <c r="A34" s="19"/>
      <c r="B34" s="20"/>
      <c r="C34" s="20"/>
      <c r="D34" s="20"/>
      <c r="E34" s="21"/>
      <c r="F34" s="20"/>
      <c r="J34" s="18"/>
      <c r="K34" s="18"/>
      <c r="L34" s="18"/>
      <c r="M34" s="18"/>
      <c r="N34" s="18"/>
      <c r="O34" s="18"/>
      <c r="P34" s="18"/>
      <c r="Q34" s="18"/>
      <c r="R34" s="18"/>
      <c r="S34" s="18"/>
      <c r="T34" s="18"/>
      <c r="U34" s="18"/>
      <c r="V34" s="18"/>
      <c r="W34" s="18"/>
      <c r="X34" s="18"/>
      <c r="Y34" s="18"/>
      <c r="Z34" s="18"/>
      <c r="AA34" s="18"/>
      <c r="AB34" s="18"/>
      <c r="AC34" s="18"/>
      <c r="AD34" s="18"/>
      <c r="AE34" s="18"/>
      <c r="AF34" s="18"/>
      <c r="AG34" s="18"/>
      <c r="AH34" s="18"/>
      <c r="AI34" s="18"/>
    </row>
    <row r="35" spans="1:35" ht="15" customHeight="1">
      <c r="A35" s="19"/>
      <c r="B35" s="20"/>
      <c r="C35" s="20"/>
      <c r="D35" s="20"/>
      <c r="E35" s="21"/>
      <c r="F35" s="20"/>
      <c r="J35" s="18"/>
      <c r="K35" s="18"/>
      <c r="L35" s="18"/>
      <c r="M35" s="18"/>
      <c r="N35" s="18"/>
      <c r="O35" s="18"/>
      <c r="P35" s="18"/>
      <c r="Q35" s="18"/>
      <c r="R35" s="18"/>
      <c r="S35" s="18"/>
      <c r="T35" s="18"/>
      <c r="U35" s="18"/>
      <c r="V35" s="18"/>
      <c r="W35" s="18"/>
      <c r="X35" s="18"/>
      <c r="Y35" s="18"/>
      <c r="Z35" s="18"/>
      <c r="AA35" s="18"/>
      <c r="AB35" s="18"/>
      <c r="AC35" s="18"/>
      <c r="AD35" s="18"/>
      <c r="AE35" s="18"/>
      <c r="AF35" s="18"/>
      <c r="AG35" s="18"/>
      <c r="AH35" s="18"/>
      <c r="AI35" s="18"/>
    </row>
    <row r="36" spans="1:35" ht="15" customHeight="1">
      <c r="A36" s="19"/>
      <c r="B36" s="20"/>
      <c r="C36" s="20"/>
      <c r="D36" s="20"/>
      <c r="E36" s="21"/>
      <c r="F36" s="20"/>
      <c r="J36" s="18"/>
      <c r="K36" s="18"/>
      <c r="L36" s="18"/>
      <c r="M36" s="18"/>
      <c r="N36" s="18"/>
      <c r="O36" s="18"/>
      <c r="P36" s="18"/>
      <c r="Q36" s="18"/>
      <c r="R36" s="18"/>
      <c r="S36" s="18"/>
      <c r="T36" s="18"/>
      <c r="U36" s="18"/>
      <c r="V36" s="18"/>
      <c r="W36" s="18"/>
      <c r="X36" s="18"/>
      <c r="Y36" s="18"/>
      <c r="Z36" s="18"/>
      <c r="AA36" s="18"/>
      <c r="AB36" s="18"/>
      <c r="AC36" s="18"/>
      <c r="AD36" s="18"/>
      <c r="AE36" s="18"/>
      <c r="AF36" s="18"/>
      <c r="AG36" s="18"/>
      <c r="AH36" s="18"/>
      <c r="AI36" s="18"/>
    </row>
    <row r="37" spans="1:35" ht="15" customHeight="1">
      <c r="A37" s="19"/>
      <c r="B37" s="20"/>
      <c r="C37" s="20"/>
      <c r="D37" s="20"/>
      <c r="E37" s="21"/>
      <c r="F37" s="20"/>
      <c r="J37" s="18"/>
      <c r="K37" s="18"/>
      <c r="L37" s="18"/>
      <c r="M37" s="18"/>
      <c r="N37" s="18"/>
      <c r="O37" s="18"/>
      <c r="P37" s="18"/>
      <c r="Q37" s="18"/>
      <c r="R37" s="18"/>
      <c r="S37" s="18"/>
      <c r="T37" s="18"/>
      <c r="U37" s="18"/>
      <c r="V37" s="18"/>
      <c r="W37" s="18"/>
      <c r="X37" s="18"/>
      <c r="Y37" s="18"/>
      <c r="Z37" s="18"/>
      <c r="AA37" s="18"/>
      <c r="AB37" s="18"/>
      <c r="AC37" s="18"/>
      <c r="AD37" s="18"/>
      <c r="AE37" s="18"/>
      <c r="AF37" s="18"/>
      <c r="AG37" s="18"/>
      <c r="AH37" s="18"/>
      <c r="AI37" s="18"/>
    </row>
    <row r="38" spans="1:35" ht="15" customHeight="1">
      <c r="A38" s="19"/>
      <c r="B38" s="20"/>
      <c r="C38" s="20"/>
      <c r="D38" s="20"/>
      <c r="E38" s="21"/>
      <c r="F38" s="20"/>
      <c r="J38" s="18"/>
      <c r="K38" s="18"/>
      <c r="L38" s="18"/>
      <c r="M38" s="18"/>
      <c r="N38" s="18"/>
      <c r="O38" s="18"/>
      <c r="P38" s="18"/>
      <c r="Q38" s="18"/>
      <c r="R38" s="18"/>
      <c r="S38" s="18"/>
      <c r="T38" s="18"/>
      <c r="U38" s="18"/>
      <c r="V38" s="18"/>
      <c r="W38" s="18"/>
      <c r="X38" s="18"/>
      <c r="Y38" s="18"/>
      <c r="Z38" s="18"/>
      <c r="AA38" s="18"/>
      <c r="AB38" s="18"/>
      <c r="AC38" s="18"/>
      <c r="AD38" s="18"/>
      <c r="AE38" s="18"/>
      <c r="AF38" s="18"/>
      <c r="AG38" s="18"/>
      <c r="AH38" s="18"/>
      <c r="AI38" s="18"/>
    </row>
    <row r="39" spans="1:35" ht="15" customHeight="1">
      <c r="A39" s="19"/>
      <c r="B39" s="20"/>
      <c r="C39" s="20"/>
      <c r="D39" s="20"/>
      <c r="E39" s="21"/>
      <c r="F39" s="20"/>
      <c r="J39" s="18"/>
      <c r="K39" s="18"/>
      <c r="L39" s="18"/>
      <c r="M39" s="18"/>
      <c r="N39" s="18"/>
      <c r="O39" s="18"/>
      <c r="P39" s="18"/>
      <c r="Q39" s="18"/>
      <c r="R39" s="18"/>
      <c r="S39" s="18"/>
      <c r="T39" s="18"/>
      <c r="U39" s="18"/>
      <c r="V39" s="18"/>
      <c r="W39" s="18"/>
      <c r="X39" s="18"/>
      <c r="Y39" s="18"/>
      <c r="Z39" s="18"/>
      <c r="AA39" s="18"/>
      <c r="AB39" s="18"/>
      <c r="AC39" s="18"/>
      <c r="AD39" s="18"/>
      <c r="AE39" s="18"/>
      <c r="AF39" s="18"/>
      <c r="AG39" s="18"/>
      <c r="AH39" s="18"/>
      <c r="AI39" s="18"/>
    </row>
    <row r="40" spans="1:35" ht="15" customHeight="1">
      <c r="A40" s="19"/>
      <c r="B40" s="20"/>
      <c r="C40" s="20"/>
      <c r="D40" s="20"/>
      <c r="E40" s="21"/>
      <c r="F40" s="20"/>
      <c r="J40" s="18"/>
      <c r="K40" s="18"/>
      <c r="L40" s="18"/>
      <c r="M40" s="18"/>
      <c r="N40" s="18"/>
      <c r="O40" s="18"/>
      <c r="P40" s="18"/>
      <c r="Q40" s="18"/>
      <c r="R40" s="18"/>
      <c r="S40" s="18"/>
      <c r="T40" s="18"/>
      <c r="U40" s="18"/>
      <c r="V40" s="18"/>
      <c r="W40" s="18"/>
      <c r="X40" s="18"/>
      <c r="Y40" s="18"/>
      <c r="Z40" s="18"/>
      <c r="AA40" s="18"/>
      <c r="AB40" s="18"/>
      <c r="AC40" s="18"/>
      <c r="AD40" s="18"/>
      <c r="AE40" s="18"/>
      <c r="AF40" s="18"/>
      <c r="AG40" s="18"/>
      <c r="AH40" s="18"/>
      <c r="AI40" s="18"/>
    </row>
    <row r="41" spans="1:35" ht="15" customHeight="1">
      <c r="A41" s="19"/>
      <c r="B41" s="20"/>
      <c r="C41" s="20"/>
      <c r="D41" s="20"/>
      <c r="E41" s="21"/>
      <c r="F41" s="20"/>
      <c r="J41" s="18"/>
      <c r="K41" s="18"/>
      <c r="L41" s="18"/>
      <c r="M41" s="18"/>
      <c r="N41" s="18"/>
      <c r="O41" s="18"/>
      <c r="P41" s="18"/>
      <c r="Q41" s="18"/>
      <c r="R41" s="18"/>
      <c r="S41" s="18"/>
      <c r="T41" s="18"/>
      <c r="U41" s="18"/>
      <c r="V41" s="18"/>
      <c r="W41" s="18"/>
      <c r="X41" s="18"/>
      <c r="Y41" s="18"/>
      <c r="Z41" s="18"/>
      <c r="AA41" s="18"/>
      <c r="AB41" s="18"/>
      <c r="AC41" s="18"/>
      <c r="AD41" s="18"/>
      <c r="AE41" s="18"/>
      <c r="AF41" s="18"/>
      <c r="AG41" s="18"/>
      <c r="AH41" s="18"/>
      <c r="AI41" s="18"/>
    </row>
    <row r="42" spans="1:35" ht="15" customHeight="1">
      <c r="A42" s="19"/>
      <c r="B42" s="20"/>
      <c r="C42" s="20"/>
      <c r="D42" s="20"/>
      <c r="E42" s="21"/>
      <c r="F42" s="20"/>
      <c r="J42" s="18"/>
      <c r="K42" s="18"/>
      <c r="L42" s="18"/>
      <c r="M42" s="18"/>
      <c r="N42" s="18"/>
      <c r="O42" s="18"/>
      <c r="P42" s="18"/>
      <c r="Q42" s="18"/>
      <c r="R42" s="18"/>
      <c r="S42" s="18"/>
      <c r="T42" s="18"/>
      <c r="U42" s="18"/>
      <c r="V42" s="18"/>
      <c r="W42" s="18"/>
      <c r="X42" s="18"/>
      <c r="Y42" s="18"/>
      <c r="Z42" s="18"/>
      <c r="AA42" s="18"/>
      <c r="AB42" s="18"/>
      <c r="AC42" s="18"/>
      <c r="AD42" s="18"/>
      <c r="AE42" s="18"/>
      <c r="AF42" s="18"/>
      <c r="AG42" s="18"/>
      <c r="AH42" s="18"/>
      <c r="AI42" s="18"/>
    </row>
    <row r="43" spans="1:35" ht="15" customHeight="1">
      <c r="A43" s="19"/>
      <c r="B43" s="20"/>
      <c r="C43" s="20"/>
      <c r="D43" s="20"/>
      <c r="E43" s="21"/>
      <c r="F43" s="20"/>
      <c r="J43" s="18"/>
      <c r="K43" s="18"/>
      <c r="L43" s="18"/>
      <c r="M43" s="18"/>
      <c r="N43" s="18"/>
      <c r="O43" s="18"/>
      <c r="P43" s="18"/>
      <c r="Q43" s="18"/>
      <c r="R43" s="18"/>
      <c r="S43" s="18"/>
      <c r="T43" s="18"/>
      <c r="U43" s="18"/>
      <c r="V43" s="18"/>
      <c r="W43" s="18"/>
      <c r="X43" s="18"/>
      <c r="Y43" s="18"/>
      <c r="Z43" s="18"/>
      <c r="AA43" s="18"/>
      <c r="AB43" s="18"/>
      <c r="AC43" s="18"/>
      <c r="AD43" s="18"/>
      <c r="AE43" s="18"/>
      <c r="AF43" s="18"/>
      <c r="AG43" s="18"/>
      <c r="AH43" s="18"/>
      <c r="AI43" s="18"/>
    </row>
    <row r="44" spans="1:35" ht="15" customHeight="1">
      <c r="A44" s="19"/>
      <c r="B44" s="20"/>
      <c r="C44" s="20"/>
      <c r="D44" s="20"/>
      <c r="E44" s="21"/>
      <c r="F44" s="20"/>
      <c r="J44" s="18"/>
      <c r="K44" s="18"/>
      <c r="L44" s="18"/>
      <c r="M44" s="18"/>
      <c r="N44" s="18"/>
      <c r="O44" s="18"/>
      <c r="P44" s="18"/>
      <c r="Q44" s="18"/>
      <c r="R44" s="18"/>
      <c r="S44" s="18"/>
      <c r="T44" s="18"/>
      <c r="U44" s="18"/>
      <c r="V44" s="18"/>
      <c r="W44" s="18"/>
      <c r="X44" s="18"/>
      <c r="Y44" s="18"/>
      <c r="Z44" s="18"/>
      <c r="AA44" s="18"/>
      <c r="AB44" s="18"/>
      <c r="AC44" s="18"/>
      <c r="AD44" s="18"/>
      <c r="AE44" s="18"/>
      <c r="AF44" s="18"/>
      <c r="AG44" s="18"/>
      <c r="AH44" s="18"/>
      <c r="AI44" s="18"/>
    </row>
    <row r="45" spans="1:35" ht="15" customHeight="1">
      <c r="A45" s="19"/>
      <c r="B45" s="20"/>
      <c r="C45" s="20"/>
      <c r="D45" s="20"/>
      <c r="E45" s="21"/>
      <c r="F45" s="20"/>
      <c r="J45" s="18"/>
      <c r="K45" s="18"/>
      <c r="L45" s="18"/>
      <c r="M45" s="18"/>
      <c r="N45" s="18"/>
      <c r="O45" s="18"/>
      <c r="P45" s="18"/>
      <c r="Q45" s="18"/>
      <c r="R45" s="18"/>
      <c r="S45" s="18"/>
      <c r="T45" s="18"/>
      <c r="U45" s="18"/>
      <c r="V45" s="18"/>
      <c r="W45" s="18"/>
      <c r="X45" s="18"/>
      <c r="Y45" s="18"/>
      <c r="Z45" s="18"/>
      <c r="AA45" s="18"/>
      <c r="AB45" s="18"/>
      <c r="AC45" s="18"/>
      <c r="AD45" s="18"/>
      <c r="AE45" s="18"/>
      <c r="AF45" s="18"/>
      <c r="AG45" s="18"/>
      <c r="AH45" s="18"/>
      <c r="AI45" s="18"/>
    </row>
    <row r="46" spans="1:35" ht="15" customHeight="1">
      <c r="A46" s="19"/>
      <c r="B46" s="20"/>
      <c r="C46" s="20"/>
      <c r="D46" s="20"/>
      <c r="E46" s="21"/>
      <c r="F46" s="20"/>
      <c r="J46" s="18"/>
      <c r="K46" s="18"/>
      <c r="L46" s="18"/>
      <c r="M46" s="18"/>
      <c r="N46" s="18"/>
      <c r="O46" s="18"/>
      <c r="P46" s="18"/>
      <c r="Q46" s="18"/>
      <c r="R46" s="18"/>
      <c r="S46" s="18"/>
      <c r="T46" s="18"/>
      <c r="U46" s="18"/>
      <c r="V46" s="18"/>
      <c r="W46" s="18"/>
      <c r="X46" s="18"/>
      <c r="Y46" s="18"/>
      <c r="Z46" s="18"/>
      <c r="AA46" s="18"/>
      <c r="AB46" s="18"/>
      <c r="AC46" s="18"/>
      <c r="AD46" s="18"/>
      <c r="AE46" s="18"/>
      <c r="AF46" s="18"/>
      <c r="AG46" s="18"/>
      <c r="AH46" s="18"/>
      <c r="AI46" s="18"/>
    </row>
    <row r="47" spans="1:35" ht="15" customHeight="1">
      <c r="A47" s="19"/>
      <c r="B47" s="20"/>
      <c r="C47" s="20"/>
      <c r="D47" s="20"/>
      <c r="E47" s="21"/>
      <c r="F47" s="20"/>
      <c r="J47" s="18"/>
      <c r="K47" s="18"/>
      <c r="L47" s="18"/>
      <c r="M47" s="18"/>
      <c r="N47" s="18"/>
      <c r="O47" s="18"/>
      <c r="P47" s="18"/>
      <c r="Q47" s="18"/>
      <c r="R47" s="18"/>
      <c r="S47" s="18"/>
      <c r="T47" s="18"/>
      <c r="U47" s="18"/>
      <c r="V47" s="18"/>
      <c r="W47" s="18"/>
      <c r="X47" s="18"/>
      <c r="Y47" s="18"/>
      <c r="Z47" s="18"/>
      <c r="AA47" s="18"/>
      <c r="AB47" s="18"/>
      <c r="AC47" s="18"/>
      <c r="AD47" s="18"/>
      <c r="AE47" s="18"/>
      <c r="AF47" s="18"/>
      <c r="AG47" s="18"/>
      <c r="AH47" s="18"/>
      <c r="AI47" s="18"/>
    </row>
    <row r="48" spans="1:35" ht="15" customHeight="1">
      <c r="A48" s="19"/>
      <c r="B48" s="20"/>
      <c r="C48" s="20"/>
      <c r="D48" s="20"/>
      <c r="E48" s="21"/>
      <c r="F48" s="20"/>
      <c r="J48" s="18"/>
      <c r="K48" s="18"/>
      <c r="L48" s="18"/>
      <c r="M48" s="18"/>
      <c r="N48" s="18"/>
      <c r="O48" s="18"/>
      <c r="P48" s="18"/>
      <c r="Q48" s="18"/>
      <c r="R48" s="18"/>
      <c r="S48" s="18"/>
      <c r="T48" s="18"/>
      <c r="U48" s="18"/>
      <c r="V48" s="18"/>
      <c r="W48" s="18"/>
      <c r="X48" s="18"/>
      <c r="Y48" s="18"/>
      <c r="Z48" s="18"/>
      <c r="AA48" s="18"/>
      <c r="AB48" s="18"/>
      <c r="AC48" s="18"/>
      <c r="AD48" s="18"/>
      <c r="AE48" s="18"/>
      <c r="AF48" s="18"/>
      <c r="AG48" s="18"/>
      <c r="AH48" s="18"/>
      <c r="AI48" s="18"/>
    </row>
    <row r="49" spans="1:35" ht="15" customHeight="1">
      <c r="A49" s="19"/>
      <c r="B49" s="20"/>
      <c r="C49" s="20"/>
      <c r="D49" s="20"/>
      <c r="E49" s="21"/>
      <c r="F49" s="20"/>
      <c r="J49" s="18"/>
      <c r="K49" s="18"/>
      <c r="L49" s="18"/>
      <c r="M49" s="18"/>
      <c r="N49" s="18"/>
      <c r="O49" s="18"/>
      <c r="P49" s="18"/>
      <c r="Q49" s="18"/>
      <c r="R49" s="18"/>
      <c r="S49" s="18"/>
      <c r="T49" s="18"/>
      <c r="U49" s="18"/>
      <c r="V49" s="18"/>
      <c r="W49" s="18"/>
      <c r="X49" s="18"/>
      <c r="Y49" s="18"/>
      <c r="Z49" s="18"/>
      <c r="AA49" s="18"/>
      <c r="AB49" s="18"/>
      <c r="AC49" s="18"/>
      <c r="AD49" s="18"/>
      <c r="AE49" s="18"/>
      <c r="AF49" s="18"/>
      <c r="AG49" s="18"/>
      <c r="AH49" s="18"/>
      <c r="AI49" s="18"/>
    </row>
    <row r="50" spans="1:35" ht="15" customHeight="1">
      <c r="A50" s="19"/>
      <c r="B50" s="20"/>
      <c r="C50" s="20"/>
      <c r="D50" s="20"/>
      <c r="E50" s="21"/>
      <c r="F50" s="20"/>
      <c r="J50" s="18"/>
      <c r="K50" s="18"/>
      <c r="L50" s="18"/>
      <c r="M50" s="18"/>
      <c r="N50" s="18"/>
      <c r="O50" s="18"/>
      <c r="P50" s="18"/>
      <c r="Q50" s="18"/>
      <c r="R50" s="18"/>
      <c r="S50" s="18"/>
      <c r="T50" s="18"/>
      <c r="U50" s="18"/>
      <c r="V50" s="18"/>
      <c r="W50" s="18"/>
      <c r="X50" s="18"/>
      <c r="Y50" s="18"/>
      <c r="Z50" s="18"/>
      <c r="AA50" s="18"/>
      <c r="AB50" s="18"/>
      <c r="AC50" s="18"/>
      <c r="AD50" s="18"/>
      <c r="AE50" s="18"/>
      <c r="AF50" s="18"/>
      <c r="AG50" s="18"/>
      <c r="AH50" s="18"/>
      <c r="AI50" s="18"/>
    </row>
    <row r="51" spans="1:35" ht="15" customHeight="1">
      <c r="A51" s="19"/>
      <c r="B51" s="20"/>
      <c r="C51" s="20"/>
      <c r="D51" s="20"/>
      <c r="E51" s="21"/>
      <c r="F51" s="20"/>
      <c r="J51" s="18"/>
      <c r="K51" s="18"/>
      <c r="L51" s="18"/>
      <c r="M51" s="18"/>
      <c r="N51" s="18"/>
      <c r="O51" s="18"/>
      <c r="P51" s="18"/>
      <c r="Q51" s="18"/>
      <c r="R51" s="18"/>
      <c r="S51" s="18"/>
      <c r="T51" s="18"/>
      <c r="U51" s="18"/>
      <c r="V51" s="18"/>
      <c r="W51" s="18"/>
      <c r="X51" s="18"/>
      <c r="Y51" s="18"/>
      <c r="Z51" s="18"/>
      <c r="AA51" s="18"/>
      <c r="AB51" s="18"/>
      <c r="AC51" s="18"/>
      <c r="AD51" s="18"/>
      <c r="AE51" s="18"/>
      <c r="AF51" s="18"/>
      <c r="AG51" s="18"/>
      <c r="AH51" s="18"/>
      <c r="AI51" s="18"/>
    </row>
    <row r="52" spans="1:35" ht="15" customHeight="1">
      <c r="A52" s="19"/>
      <c r="B52" s="20"/>
      <c r="C52" s="20"/>
      <c r="D52" s="20"/>
      <c r="E52" s="21"/>
      <c r="F52" s="20"/>
      <c r="J52" s="18"/>
      <c r="K52" s="18"/>
      <c r="L52" s="18"/>
      <c r="M52" s="18"/>
      <c r="N52" s="18"/>
      <c r="O52" s="18"/>
      <c r="P52" s="18"/>
      <c r="Q52" s="18"/>
      <c r="R52" s="18"/>
      <c r="S52" s="18"/>
      <c r="T52" s="18"/>
      <c r="U52" s="18"/>
      <c r="V52" s="18"/>
      <c r="W52" s="18"/>
      <c r="X52" s="18"/>
      <c r="Y52" s="18"/>
      <c r="Z52" s="18"/>
      <c r="AA52" s="18"/>
      <c r="AB52" s="18"/>
      <c r="AC52" s="18"/>
      <c r="AD52" s="18"/>
      <c r="AE52" s="18"/>
      <c r="AF52" s="18"/>
      <c r="AG52" s="18"/>
      <c r="AH52" s="18"/>
      <c r="AI52" s="18"/>
    </row>
    <row r="53" spans="1:35" ht="15" customHeight="1">
      <c r="A53" s="19"/>
      <c r="B53" s="20"/>
      <c r="C53" s="20"/>
      <c r="D53" s="20"/>
      <c r="E53" s="21"/>
      <c r="F53" s="20"/>
      <c r="J53" s="18"/>
      <c r="K53" s="18"/>
      <c r="L53" s="18"/>
      <c r="M53" s="18"/>
      <c r="N53" s="18"/>
      <c r="O53" s="18"/>
      <c r="P53" s="18"/>
      <c r="Q53" s="18"/>
      <c r="R53" s="18"/>
      <c r="S53" s="18"/>
      <c r="T53" s="18"/>
      <c r="U53" s="18"/>
      <c r="V53" s="18"/>
      <c r="W53" s="18"/>
      <c r="X53" s="18"/>
      <c r="Y53" s="18"/>
      <c r="Z53" s="18"/>
      <c r="AA53" s="18"/>
      <c r="AB53" s="18"/>
      <c r="AC53" s="18"/>
      <c r="AD53" s="18"/>
      <c r="AE53" s="18"/>
      <c r="AF53" s="18"/>
      <c r="AG53" s="18"/>
      <c r="AH53" s="18"/>
      <c r="AI53" s="18"/>
    </row>
    <row r="54" spans="1:35" ht="15" customHeight="1">
      <c r="A54" s="19"/>
      <c r="B54" s="20"/>
      <c r="C54" s="20"/>
      <c r="D54" s="20"/>
      <c r="E54" s="21"/>
      <c r="F54" s="20"/>
      <c r="J54" s="18"/>
      <c r="K54" s="18"/>
      <c r="L54" s="18"/>
      <c r="M54" s="18"/>
      <c r="N54" s="18"/>
      <c r="O54" s="18"/>
      <c r="P54" s="18"/>
      <c r="Q54" s="18"/>
      <c r="R54" s="18"/>
      <c r="S54" s="18"/>
      <c r="T54" s="18"/>
      <c r="U54" s="18"/>
      <c r="V54" s="18"/>
      <c r="W54" s="18"/>
      <c r="X54" s="18"/>
      <c r="Y54" s="18"/>
      <c r="Z54" s="18"/>
      <c r="AA54" s="18"/>
      <c r="AB54" s="18"/>
      <c r="AC54" s="18"/>
      <c r="AD54" s="18"/>
      <c r="AE54" s="18"/>
      <c r="AF54" s="18"/>
      <c r="AG54" s="18"/>
      <c r="AH54" s="18"/>
      <c r="AI54" s="18"/>
    </row>
    <row r="55" spans="1:35" ht="38.25">
      <c r="A55" s="28" t="s">
        <v>16</v>
      </c>
      <c r="B55" s="24" t="s">
        <v>3</v>
      </c>
      <c r="C55" s="24" t="s">
        <v>17</v>
      </c>
      <c r="D55" s="25" t="s">
        <v>4</v>
      </c>
      <c r="E55" s="25" t="s">
        <v>5</v>
      </c>
      <c r="F55" s="25" t="s">
        <v>7</v>
      </c>
      <c r="G55" s="25" t="s">
        <v>6</v>
      </c>
      <c r="H55" s="24" t="s">
        <v>8</v>
      </c>
      <c r="I55" s="57" t="s">
        <v>9</v>
      </c>
      <c r="J55" s="24" t="s">
        <v>10</v>
      </c>
      <c r="K55" s="65" t="s">
        <v>11</v>
      </c>
      <c r="L55" s="18"/>
      <c r="M55" s="18"/>
      <c r="N55" s="18"/>
      <c r="O55" s="18"/>
      <c r="P55" s="18"/>
      <c r="Q55" s="18"/>
      <c r="R55" s="18"/>
      <c r="S55" s="18"/>
      <c r="T55" s="18"/>
      <c r="U55" s="18"/>
      <c r="V55" s="18"/>
      <c r="W55" s="18"/>
      <c r="X55" s="18"/>
      <c r="Y55" s="18"/>
      <c r="Z55" s="18"/>
      <c r="AA55" s="18"/>
      <c r="AB55" s="18"/>
      <c r="AC55" s="18"/>
      <c r="AD55" s="18"/>
      <c r="AE55" s="18"/>
      <c r="AF55" s="18"/>
      <c r="AG55" s="18"/>
      <c r="AH55" s="18"/>
      <c r="AI55" s="18"/>
    </row>
    <row r="56" spans="1:35" ht="188.25" customHeight="1">
      <c r="A56" s="69">
        <v>1</v>
      </c>
      <c r="B56" s="70" t="s">
        <v>26</v>
      </c>
      <c r="C56" s="71">
        <v>43454</v>
      </c>
      <c r="D56" s="72" t="s">
        <v>21</v>
      </c>
      <c r="E56" s="73" t="s">
        <v>24</v>
      </c>
      <c r="F56" s="74" t="s">
        <v>12</v>
      </c>
      <c r="G56" s="75" t="s">
        <v>851</v>
      </c>
      <c r="H56" s="76" t="s">
        <v>25</v>
      </c>
      <c r="I56" s="76"/>
      <c r="J56" s="77" t="s">
        <v>144</v>
      </c>
      <c r="K56" s="78" t="s">
        <v>145</v>
      </c>
      <c r="L56" s="18"/>
      <c r="M56" s="18"/>
      <c r="N56" s="18"/>
      <c r="O56" s="18"/>
      <c r="P56" s="18"/>
      <c r="Q56" s="18"/>
      <c r="R56" s="18"/>
      <c r="S56" s="18"/>
      <c r="T56" s="18"/>
      <c r="U56" s="18"/>
      <c r="V56" s="18"/>
      <c r="W56" s="18"/>
      <c r="X56" s="18"/>
      <c r="Y56" s="18"/>
      <c r="Z56" s="18"/>
      <c r="AA56" s="18"/>
      <c r="AB56" s="18"/>
      <c r="AC56" s="18"/>
      <c r="AD56" s="18"/>
      <c r="AE56" s="18"/>
      <c r="AF56" s="18"/>
      <c r="AG56" s="18"/>
      <c r="AH56" s="18"/>
      <c r="AI56" s="18"/>
    </row>
    <row r="57" spans="1:35">
      <c r="B57" s="18"/>
      <c r="C57" s="18"/>
      <c r="D57" s="18"/>
      <c r="E57" s="23"/>
      <c r="F57" s="18"/>
      <c r="J57" s="18"/>
      <c r="K57" s="18"/>
      <c r="L57" s="18"/>
      <c r="M57" s="18"/>
      <c r="N57" s="18"/>
      <c r="O57" s="18"/>
      <c r="P57" s="18"/>
      <c r="Q57" s="18"/>
      <c r="R57" s="18"/>
      <c r="S57" s="18"/>
      <c r="T57" s="18"/>
      <c r="U57" s="18"/>
      <c r="V57" s="18"/>
      <c r="W57" s="18"/>
      <c r="X57" s="18"/>
      <c r="Y57" s="18"/>
      <c r="Z57" s="18"/>
      <c r="AA57" s="18"/>
      <c r="AB57" s="18"/>
      <c r="AC57" s="18"/>
      <c r="AD57" s="18"/>
      <c r="AE57" s="18"/>
      <c r="AF57" s="18"/>
      <c r="AG57" s="18"/>
      <c r="AH57" s="18"/>
      <c r="AI57" s="18"/>
    </row>
    <row r="58" spans="1:35">
      <c r="B58" s="18"/>
      <c r="C58" s="18"/>
      <c r="D58" s="18"/>
      <c r="E58" s="23"/>
      <c r="F58" s="18"/>
      <c r="J58" s="18"/>
      <c r="K58" s="18"/>
      <c r="L58" s="18"/>
      <c r="M58" s="18"/>
      <c r="N58" s="18"/>
      <c r="O58" s="18"/>
      <c r="P58" s="18"/>
      <c r="Q58" s="18"/>
      <c r="R58" s="18"/>
      <c r="S58" s="18"/>
      <c r="T58" s="18"/>
      <c r="U58" s="18"/>
      <c r="V58" s="18"/>
      <c r="W58" s="18"/>
      <c r="X58" s="18"/>
      <c r="Y58" s="18"/>
      <c r="Z58" s="18"/>
      <c r="AA58" s="18"/>
      <c r="AB58" s="18"/>
      <c r="AC58" s="18"/>
      <c r="AD58" s="18"/>
      <c r="AE58" s="18"/>
      <c r="AF58" s="18"/>
      <c r="AG58" s="18"/>
      <c r="AH58" s="18"/>
      <c r="AI58" s="18"/>
    </row>
    <row r="59" spans="1:35">
      <c r="B59" s="18"/>
      <c r="C59" s="18"/>
      <c r="D59" s="18"/>
      <c r="E59" s="23"/>
      <c r="F59" s="18"/>
      <c r="J59" s="18"/>
      <c r="K59" s="18"/>
      <c r="L59" s="18"/>
      <c r="M59" s="18"/>
      <c r="N59" s="18"/>
      <c r="O59" s="18"/>
      <c r="P59" s="18"/>
      <c r="Q59" s="18"/>
      <c r="R59" s="18"/>
      <c r="S59" s="18"/>
      <c r="T59" s="18"/>
      <c r="U59" s="18"/>
      <c r="V59" s="18"/>
      <c r="W59" s="18"/>
      <c r="X59" s="18"/>
      <c r="Y59" s="18"/>
      <c r="Z59" s="18"/>
      <c r="AA59" s="18"/>
      <c r="AB59" s="18"/>
      <c r="AC59" s="18"/>
      <c r="AD59" s="18"/>
      <c r="AE59" s="18"/>
      <c r="AF59" s="18"/>
      <c r="AG59" s="18"/>
      <c r="AH59" s="18"/>
      <c r="AI59" s="18"/>
    </row>
    <row r="60" spans="1:35">
      <c r="B60" s="18"/>
      <c r="C60" s="18"/>
      <c r="D60" s="18"/>
      <c r="E60" s="23"/>
      <c r="F60" s="18"/>
      <c r="J60" s="18"/>
      <c r="K60" s="18"/>
      <c r="L60" s="18"/>
      <c r="M60" s="18"/>
      <c r="N60" s="18"/>
      <c r="O60" s="18"/>
      <c r="P60" s="18"/>
      <c r="Q60" s="18"/>
      <c r="R60" s="18"/>
      <c r="S60" s="18"/>
      <c r="T60" s="18"/>
      <c r="U60" s="18"/>
      <c r="V60" s="18"/>
      <c r="W60" s="18"/>
      <c r="X60" s="18"/>
      <c r="Y60" s="18"/>
      <c r="Z60" s="18"/>
      <c r="AA60" s="18"/>
      <c r="AB60" s="18"/>
      <c r="AC60" s="18"/>
      <c r="AD60" s="18"/>
      <c r="AE60" s="18"/>
      <c r="AF60" s="18"/>
      <c r="AG60" s="18"/>
      <c r="AH60" s="18"/>
      <c r="AI60" s="18"/>
    </row>
    <row r="61" spans="1:35">
      <c r="B61" s="18"/>
      <c r="C61" s="18"/>
      <c r="D61" s="18"/>
      <c r="E61" s="23"/>
      <c r="F61" s="18"/>
      <c r="J61" s="18"/>
      <c r="K61" s="18"/>
      <c r="L61" s="18"/>
      <c r="M61" s="18"/>
      <c r="N61" s="18"/>
      <c r="O61" s="18"/>
      <c r="P61" s="18"/>
      <c r="Q61" s="18"/>
      <c r="R61" s="18"/>
      <c r="S61" s="18"/>
      <c r="T61" s="18"/>
      <c r="U61" s="18"/>
      <c r="V61" s="18"/>
      <c r="W61" s="18"/>
      <c r="X61" s="18"/>
      <c r="Y61" s="18"/>
      <c r="Z61" s="18"/>
      <c r="AA61" s="18"/>
      <c r="AB61" s="18"/>
      <c r="AC61" s="18"/>
      <c r="AD61" s="18"/>
      <c r="AE61" s="18"/>
      <c r="AF61" s="18"/>
      <c r="AG61" s="18"/>
      <c r="AH61" s="18"/>
      <c r="AI61" s="18"/>
    </row>
    <row r="62" spans="1:35">
      <c r="B62" s="18"/>
      <c r="C62" s="18"/>
      <c r="D62" s="18"/>
      <c r="E62" s="23"/>
      <c r="F62" s="18"/>
      <c r="J62" s="18"/>
      <c r="K62" s="18"/>
      <c r="L62" s="18"/>
      <c r="M62" s="18"/>
      <c r="N62" s="18"/>
      <c r="O62" s="18"/>
      <c r="P62" s="18"/>
      <c r="Q62" s="18"/>
      <c r="R62" s="18"/>
      <c r="S62" s="18"/>
      <c r="T62" s="18"/>
      <c r="U62" s="18"/>
      <c r="V62" s="18"/>
      <c r="W62" s="18"/>
      <c r="X62" s="18"/>
      <c r="Y62" s="18"/>
      <c r="Z62" s="18"/>
      <c r="AA62" s="18"/>
      <c r="AB62" s="18"/>
      <c r="AC62" s="18"/>
      <c r="AD62" s="18"/>
      <c r="AE62" s="18"/>
      <c r="AF62" s="18"/>
      <c r="AG62" s="18"/>
      <c r="AH62" s="18"/>
      <c r="AI62" s="18"/>
    </row>
    <row r="63" spans="1:35">
      <c r="B63" s="18"/>
      <c r="C63" s="18"/>
      <c r="D63" s="18"/>
      <c r="E63" s="23"/>
      <c r="F63" s="18"/>
      <c r="J63" s="18"/>
      <c r="K63" s="18"/>
      <c r="L63" s="18"/>
      <c r="M63" s="18"/>
      <c r="N63" s="18"/>
      <c r="O63" s="18"/>
      <c r="P63" s="18"/>
      <c r="Q63" s="18"/>
      <c r="R63" s="18"/>
      <c r="S63" s="18"/>
      <c r="T63" s="18"/>
      <c r="U63" s="18"/>
      <c r="V63" s="18"/>
      <c r="W63" s="18"/>
      <c r="X63" s="18"/>
      <c r="Y63" s="18"/>
      <c r="Z63" s="18"/>
      <c r="AA63" s="18"/>
      <c r="AB63" s="18"/>
      <c r="AC63" s="18"/>
      <c r="AD63" s="18"/>
      <c r="AE63" s="18"/>
      <c r="AF63" s="18"/>
      <c r="AG63" s="18"/>
      <c r="AH63" s="18"/>
      <c r="AI63" s="18"/>
    </row>
    <row r="64" spans="1:35">
      <c r="B64" s="18"/>
      <c r="C64" s="18"/>
      <c r="D64" s="18"/>
      <c r="E64" s="23"/>
      <c r="F64" s="18"/>
      <c r="J64" s="18"/>
      <c r="K64" s="18"/>
      <c r="L64" s="18"/>
      <c r="M64" s="18"/>
      <c r="N64" s="18"/>
      <c r="O64" s="18"/>
      <c r="P64" s="18"/>
      <c r="Q64" s="18"/>
      <c r="R64" s="18"/>
      <c r="S64" s="18"/>
      <c r="T64" s="18"/>
      <c r="U64" s="18"/>
      <c r="V64" s="18"/>
      <c r="W64" s="18"/>
      <c r="X64" s="18"/>
      <c r="Y64" s="18"/>
      <c r="Z64" s="18"/>
      <c r="AA64" s="18"/>
      <c r="AB64" s="18"/>
      <c r="AC64" s="18"/>
      <c r="AD64" s="18"/>
      <c r="AE64" s="18"/>
      <c r="AF64" s="18"/>
      <c r="AG64" s="18"/>
      <c r="AH64" s="18"/>
      <c r="AI64" s="18"/>
    </row>
    <row r="65" spans="2:35">
      <c r="B65" s="18"/>
      <c r="C65" s="18"/>
      <c r="D65" s="18"/>
      <c r="E65" s="23"/>
      <c r="F65" s="18"/>
      <c r="J65" s="18"/>
      <c r="K65" s="18"/>
      <c r="L65" s="18"/>
      <c r="M65" s="18"/>
      <c r="N65" s="18"/>
      <c r="O65" s="18"/>
      <c r="P65" s="18"/>
      <c r="Q65" s="18"/>
      <c r="R65" s="18"/>
      <c r="S65" s="18"/>
      <c r="T65" s="18"/>
      <c r="U65" s="18"/>
      <c r="V65" s="18"/>
      <c r="W65" s="18"/>
      <c r="X65" s="18"/>
      <c r="Y65" s="18"/>
      <c r="Z65" s="18"/>
      <c r="AA65" s="18"/>
      <c r="AB65" s="18"/>
      <c r="AC65" s="18"/>
      <c r="AD65" s="18"/>
      <c r="AE65" s="18"/>
      <c r="AF65" s="18"/>
      <c r="AG65" s="18"/>
      <c r="AH65" s="18"/>
      <c r="AI65" s="18"/>
    </row>
    <row r="66" spans="2:35">
      <c r="B66" s="18"/>
      <c r="C66" s="18"/>
      <c r="D66" s="18"/>
      <c r="E66" s="23"/>
      <c r="F66" s="18"/>
      <c r="J66" s="18"/>
      <c r="K66" s="18"/>
      <c r="L66" s="18"/>
      <c r="M66" s="18"/>
      <c r="N66" s="18"/>
      <c r="O66" s="18"/>
      <c r="P66" s="18"/>
      <c r="Q66" s="18"/>
      <c r="R66" s="18"/>
      <c r="S66" s="18"/>
      <c r="T66" s="18"/>
      <c r="U66" s="18"/>
      <c r="V66" s="18"/>
      <c r="W66" s="18"/>
      <c r="X66" s="18"/>
      <c r="Y66" s="18"/>
      <c r="Z66" s="18"/>
      <c r="AA66" s="18"/>
      <c r="AB66" s="18"/>
      <c r="AC66" s="18"/>
      <c r="AD66" s="18"/>
      <c r="AE66" s="18"/>
      <c r="AF66" s="18"/>
      <c r="AG66" s="18"/>
      <c r="AH66" s="18"/>
      <c r="AI66" s="18"/>
    </row>
    <row r="67" spans="2:35">
      <c r="B67" s="18"/>
      <c r="C67" s="18"/>
      <c r="D67" s="18"/>
      <c r="E67" s="23"/>
      <c r="F67" s="18"/>
      <c r="J67" s="18"/>
      <c r="K67" s="18"/>
      <c r="L67" s="18"/>
      <c r="M67" s="18"/>
      <c r="N67" s="18"/>
      <c r="O67" s="18"/>
      <c r="P67" s="18"/>
      <c r="Q67" s="18"/>
      <c r="R67" s="18"/>
      <c r="S67" s="18"/>
      <c r="T67" s="18"/>
      <c r="U67" s="18"/>
      <c r="V67" s="18"/>
      <c r="W67" s="18"/>
      <c r="X67" s="18"/>
      <c r="Y67" s="18"/>
      <c r="Z67" s="18"/>
      <c r="AA67" s="18"/>
      <c r="AB67" s="18"/>
      <c r="AC67" s="18"/>
      <c r="AD67" s="18"/>
      <c r="AE67" s="18"/>
      <c r="AF67" s="18"/>
      <c r="AG67" s="18"/>
      <c r="AH67" s="18"/>
      <c r="AI67" s="18"/>
    </row>
    <row r="68" spans="2:35">
      <c r="B68" s="18"/>
      <c r="C68" s="18"/>
      <c r="D68" s="18"/>
      <c r="E68" s="23"/>
      <c r="F68" s="18"/>
      <c r="J68" s="18"/>
      <c r="K68" s="18"/>
      <c r="L68" s="18"/>
      <c r="M68" s="18"/>
      <c r="N68" s="18"/>
      <c r="O68" s="18"/>
      <c r="P68" s="18"/>
      <c r="Q68" s="18"/>
      <c r="R68" s="18"/>
      <c r="S68" s="18"/>
      <c r="T68" s="18"/>
      <c r="U68" s="18"/>
      <c r="V68" s="18"/>
      <c r="W68" s="18"/>
      <c r="X68" s="18"/>
      <c r="Y68" s="18"/>
      <c r="Z68" s="18"/>
      <c r="AA68" s="18"/>
      <c r="AB68" s="18"/>
      <c r="AC68" s="18"/>
      <c r="AD68" s="18"/>
      <c r="AE68" s="18"/>
      <c r="AF68" s="18"/>
      <c r="AG68" s="18"/>
      <c r="AH68" s="18"/>
      <c r="AI68" s="18"/>
    </row>
    <row r="69" spans="2:35">
      <c r="B69" s="18"/>
      <c r="C69" s="18"/>
      <c r="D69" s="18"/>
      <c r="E69" s="23"/>
      <c r="F69" s="18"/>
      <c r="J69" s="18"/>
      <c r="K69" s="18"/>
      <c r="L69" s="18"/>
      <c r="M69" s="18"/>
      <c r="N69" s="18"/>
      <c r="O69" s="18"/>
      <c r="P69" s="18"/>
      <c r="Q69" s="18"/>
      <c r="R69" s="18"/>
      <c r="S69" s="18"/>
      <c r="T69" s="18"/>
      <c r="U69" s="18"/>
      <c r="V69" s="18"/>
      <c r="W69" s="18"/>
      <c r="X69" s="18"/>
      <c r="Y69" s="18"/>
      <c r="Z69" s="18"/>
      <c r="AA69" s="18"/>
      <c r="AB69" s="18"/>
      <c r="AC69" s="18"/>
      <c r="AD69" s="18"/>
      <c r="AE69" s="18"/>
      <c r="AF69" s="18"/>
      <c r="AG69" s="18"/>
      <c r="AH69" s="18"/>
      <c r="AI69" s="18"/>
    </row>
    <row r="70" spans="2:35">
      <c r="B70" s="18"/>
      <c r="C70" s="18"/>
      <c r="D70" s="18"/>
      <c r="E70" s="23"/>
      <c r="F70" s="18"/>
      <c r="J70" s="18"/>
      <c r="K70" s="18"/>
      <c r="L70" s="18"/>
      <c r="M70" s="18"/>
      <c r="N70" s="18"/>
      <c r="O70" s="18"/>
      <c r="P70" s="18"/>
      <c r="Q70" s="18"/>
      <c r="R70" s="18"/>
      <c r="S70" s="18"/>
      <c r="T70" s="18"/>
      <c r="U70" s="18"/>
      <c r="V70" s="18"/>
      <c r="W70" s="18"/>
      <c r="X70" s="18"/>
      <c r="Y70" s="18"/>
      <c r="Z70" s="18"/>
      <c r="AA70" s="18"/>
      <c r="AB70" s="18"/>
      <c r="AC70" s="18"/>
      <c r="AD70" s="18"/>
      <c r="AE70" s="18"/>
      <c r="AF70" s="18"/>
      <c r="AG70" s="18"/>
      <c r="AH70" s="18"/>
      <c r="AI70" s="18"/>
    </row>
    <row r="71" spans="2:35">
      <c r="B71" s="18"/>
      <c r="C71" s="18"/>
      <c r="D71" s="18"/>
      <c r="E71" s="23"/>
      <c r="F71" s="18"/>
      <c r="J71" s="18"/>
      <c r="K71" s="18"/>
      <c r="L71" s="18"/>
      <c r="M71" s="18"/>
      <c r="N71" s="18"/>
      <c r="O71" s="18"/>
      <c r="P71" s="18"/>
      <c r="Q71" s="18"/>
      <c r="R71" s="18"/>
      <c r="S71" s="18"/>
      <c r="T71" s="18"/>
      <c r="U71" s="18"/>
      <c r="V71" s="18"/>
      <c r="W71" s="18"/>
      <c r="X71" s="18"/>
      <c r="Y71" s="18"/>
      <c r="Z71" s="18"/>
      <c r="AA71" s="18"/>
      <c r="AB71" s="18"/>
      <c r="AC71" s="18"/>
      <c r="AD71" s="18"/>
      <c r="AE71" s="18"/>
      <c r="AF71" s="18"/>
      <c r="AG71" s="18"/>
      <c r="AH71" s="18"/>
      <c r="AI71" s="18"/>
    </row>
    <row r="72" spans="2:35">
      <c r="B72" s="18"/>
      <c r="C72" s="18"/>
      <c r="D72" s="18"/>
      <c r="E72" s="23"/>
      <c r="F72" s="18"/>
      <c r="J72" s="18"/>
      <c r="K72" s="18"/>
      <c r="L72" s="18"/>
      <c r="M72" s="18"/>
      <c r="N72" s="18"/>
      <c r="O72" s="18"/>
      <c r="P72" s="18"/>
      <c r="Q72" s="18"/>
      <c r="R72" s="18"/>
      <c r="S72" s="18"/>
      <c r="T72" s="18"/>
      <c r="U72" s="18"/>
      <c r="V72" s="18"/>
      <c r="W72" s="18"/>
      <c r="X72" s="18"/>
      <c r="Y72" s="18"/>
      <c r="Z72" s="18"/>
      <c r="AA72" s="18"/>
      <c r="AB72" s="18"/>
      <c r="AC72" s="18"/>
      <c r="AD72" s="18"/>
      <c r="AE72" s="18"/>
      <c r="AF72" s="18"/>
      <c r="AG72" s="18"/>
      <c r="AH72" s="18"/>
      <c r="AI72" s="18"/>
    </row>
    <row r="73" spans="2:35">
      <c r="B73" s="18"/>
      <c r="C73" s="18"/>
      <c r="D73" s="18"/>
      <c r="E73" s="23"/>
      <c r="F73" s="18"/>
      <c r="J73" s="18"/>
      <c r="K73" s="18"/>
      <c r="L73" s="18"/>
      <c r="M73" s="18"/>
      <c r="N73" s="18"/>
      <c r="O73" s="18"/>
      <c r="P73" s="18"/>
      <c r="Q73" s="18"/>
      <c r="R73" s="18"/>
      <c r="S73" s="18"/>
      <c r="T73" s="18"/>
      <c r="U73" s="18"/>
      <c r="V73" s="18"/>
      <c r="W73" s="18"/>
      <c r="X73" s="18"/>
      <c r="Y73" s="18"/>
      <c r="Z73" s="18"/>
      <c r="AA73" s="18"/>
      <c r="AB73" s="18"/>
      <c r="AC73" s="18"/>
      <c r="AD73" s="18"/>
      <c r="AE73" s="18"/>
      <c r="AF73" s="18"/>
      <c r="AG73" s="18"/>
      <c r="AH73" s="18"/>
      <c r="AI73" s="18"/>
    </row>
    <row r="74" spans="2:35">
      <c r="B74" s="18"/>
      <c r="C74" s="18"/>
      <c r="D74" s="18"/>
      <c r="E74" s="23"/>
      <c r="F74" s="18"/>
      <c r="J74" s="18"/>
      <c r="K74" s="18"/>
      <c r="L74" s="18"/>
      <c r="M74" s="18"/>
      <c r="N74" s="18"/>
      <c r="O74" s="18"/>
      <c r="P74" s="18"/>
      <c r="Q74" s="18"/>
      <c r="R74" s="18"/>
      <c r="S74" s="18"/>
      <c r="T74" s="18"/>
      <c r="U74" s="18"/>
      <c r="V74" s="18"/>
      <c r="W74" s="18"/>
      <c r="X74" s="18"/>
      <c r="Y74" s="18"/>
      <c r="Z74" s="18"/>
      <c r="AA74" s="18"/>
      <c r="AB74" s="18"/>
      <c r="AC74" s="18"/>
      <c r="AD74" s="18"/>
      <c r="AE74" s="18"/>
      <c r="AF74" s="18"/>
      <c r="AG74" s="18"/>
      <c r="AH74" s="18"/>
      <c r="AI74" s="18"/>
    </row>
    <row r="75" spans="2:35">
      <c r="B75" s="18"/>
      <c r="C75" s="18"/>
      <c r="D75" s="18"/>
      <c r="E75" s="23"/>
      <c r="F75" s="18"/>
      <c r="J75" s="18"/>
      <c r="K75" s="18"/>
      <c r="L75" s="18"/>
      <c r="M75" s="18"/>
      <c r="N75" s="18"/>
      <c r="O75" s="18"/>
      <c r="P75" s="18"/>
      <c r="Q75" s="18"/>
      <c r="R75" s="18"/>
      <c r="S75" s="18"/>
      <c r="T75" s="18"/>
      <c r="U75" s="18"/>
      <c r="V75" s="18"/>
      <c r="W75" s="18"/>
      <c r="X75" s="18"/>
      <c r="Y75" s="18"/>
      <c r="Z75" s="18"/>
      <c r="AA75" s="18"/>
      <c r="AB75" s="18"/>
      <c r="AC75" s="18"/>
      <c r="AD75" s="18"/>
      <c r="AE75" s="18"/>
      <c r="AF75" s="18"/>
      <c r="AG75" s="18"/>
      <c r="AH75" s="18"/>
      <c r="AI75" s="18"/>
    </row>
    <row r="76" spans="2:35">
      <c r="B76" s="18"/>
      <c r="C76" s="18"/>
      <c r="D76" s="18"/>
      <c r="E76" s="23"/>
      <c r="F76" s="18"/>
      <c r="J76" s="18"/>
      <c r="K76" s="18"/>
      <c r="L76" s="18"/>
      <c r="M76" s="18"/>
      <c r="N76" s="18"/>
      <c r="O76" s="18"/>
      <c r="P76" s="18"/>
      <c r="Q76" s="18"/>
      <c r="R76" s="18"/>
      <c r="S76" s="18"/>
      <c r="T76" s="18"/>
      <c r="U76" s="18"/>
      <c r="V76" s="18"/>
      <c r="W76" s="18"/>
      <c r="X76" s="18"/>
      <c r="Y76" s="18"/>
      <c r="Z76" s="18"/>
      <c r="AA76" s="18"/>
      <c r="AB76" s="18"/>
      <c r="AC76" s="18"/>
      <c r="AD76" s="18"/>
      <c r="AE76" s="18"/>
      <c r="AF76" s="18"/>
      <c r="AG76" s="18"/>
      <c r="AH76" s="18"/>
      <c r="AI76" s="18"/>
    </row>
    <row r="77" spans="2:35">
      <c r="B77" s="18"/>
      <c r="C77" s="18"/>
      <c r="D77" s="18"/>
      <c r="E77" s="23"/>
      <c r="F77" s="18"/>
      <c r="J77" s="18"/>
      <c r="K77" s="18"/>
      <c r="L77" s="18"/>
      <c r="M77" s="18"/>
      <c r="N77" s="18"/>
      <c r="O77" s="18"/>
      <c r="P77" s="18"/>
      <c r="Q77" s="18"/>
      <c r="R77" s="18"/>
      <c r="S77" s="18"/>
      <c r="T77" s="18"/>
      <c r="U77" s="18"/>
      <c r="V77" s="18"/>
      <c r="W77" s="18"/>
      <c r="X77" s="18"/>
      <c r="Y77" s="18"/>
      <c r="Z77" s="18"/>
      <c r="AA77" s="18"/>
      <c r="AB77" s="18"/>
      <c r="AC77" s="18"/>
      <c r="AD77" s="18"/>
      <c r="AE77" s="18"/>
      <c r="AF77" s="18"/>
      <c r="AG77" s="18"/>
      <c r="AH77" s="18"/>
      <c r="AI77" s="18"/>
    </row>
    <row r="78" spans="2:35">
      <c r="B78" s="18"/>
      <c r="C78" s="18"/>
      <c r="D78" s="18"/>
      <c r="E78" s="23"/>
      <c r="F78" s="18"/>
      <c r="J78" s="18"/>
      <c r="K78" s="18"/>
      <c r="L78" s="18"/>
      <c r="M78" s="18"/>
      <c r="N78" s="18"/>
      <c r="O78" s="18"/>
      <c r="P78" s="18"/>
      <c r="Q78" s="18"/>
      <c r="R78" s="18"/>
      <c r="S78" s="18"/>
      <c r="T78" s="18"/>
      <c r="U78" s="18"/>
      <c r="V78" s="18"/>
      <c r="W78" s="18"/>
      <c r="X78" s="18"/>
      <c r="Y78" s="18"/>
      <c r="Z78" s="18"/>
      <c r="AA78" s="18"/>
      <c r="AB78" s="18"/>
      <c r="AC78" s="18"/>
      <c r="AD78" s="18"/>
      <c r="AE78" s="18"/>
      <c r="AF78" s="18"/>
      <c r="AG78" s="18"/>
      <c r="AH78" s="18"/>
      <c r="AI78" s="18"/>
    </row>
    <row r="79" spans="2:35">
      <c r="B79" s="18"/>
      <c r="C79" s="18"/>
      <c r="D79" s="18"/>
      <c r="E79" s="23"/>
      <c r="F79" s="18"/>
      <c r="J79" s="18"/>
      <c r="K79" s="18"/>
      <c r="L79" s="18"/>
      <c r="M79" s="18"/>
      <c r="N79" s="18"/>
      <c r="O79" s="18"/>
      <c r="P79" s="18"/>
      <c r="Q79" s="18"/>
      <c r="R79" s="18"/>
      <c r="S79" s="18"/>
      <c r="T79" s="18"/>
      <c r="U79" s="18"/>
      <c r="V79" s="18"/>
      <c r="W79" s="18"/>
      <c r="X79" s="18"/>
      <c r="Y79" s="18"/>
      <c r="Z79" s="18"/>
      <c r="AA79" s="18"/>
      <c r="AB79" s="18"/>
      <c r="AC79" s="18"/>
      <c r="AD79" s="18"/>
      <c r="AE79" s="18"/>
      <c r="AF79" s="18"/>
      <c r="AG79" s="18"/>
      <c r="AH79" s="18"/>
      <c r="AI79" s="18"/>
    </row>
    <row r="80" spans="2:35">
      <c r="B80" s="18"/>
      <c r="C80" s="18"/>
      <c r="D80" s="18"/>
      <c r="E80" s="23"/>
      <c r="F80" s="18"/>
      <c r="J80" s="18"/>
      <c r="K80" s="18"/>
      <c r="L80" s="18"/>
      <c r="M80" s="18"/>
      <c r="N80" s="18"/>
      <c r="O80" s="18"/>
      <c r="P80" s="18"/>
      <c r="Q80" s="18"/>
      <c r="R80" s="18"/>
      <c r="S80" s="18"/>
      <c r="T80" s="18"/>
      <c r="U80" s="18"/>
      <c r="V80" s="18"/>
      <c r="W80" s="18"/>
      <c r="X80" s="18"/>
      <c r="Y80" s="18"/>
      <c r="Z80" s="18"/>
      <c r="AA80" s="18"/>
      <c r="AB80" s="18"/>
      <c r="AC80" s="18"/>
      <c r="AD80" s="18"/>
      <c r="AE80" s="18"/>
      <c r="AF80" s="18"/>
      <c r="AG80" s="18"/>
      <c r="AH80" s="18"/>
      <c r="AI80" s="18"/>
    </row>
    <row r="81" spans="2:35">
      <c r="B81" s="18"/>
      <c r="C81" s="18"/>
      <c r="D81" s="18"/>
      <c r="E81" s="23"/>
      <c r="F81" s="18"/>
      <c r="J81" s="18"/>
      <c r="K81" s="18"/>
      <c r="L81" s="18"/>
      <c r="M81" s="18"/>
      <c r="N81" s="18"/>
      <c r="O81" s="18"/>
      <c r="P81" s="18"/>
      <c r="Q81" s="18"/>
      <c r="R81" s="18"/>
      <c r="S81" s="18"/>
      <c r="T81" s="18"/>
      <c r="U81" s="18"/>
      <c r="V81" s="18"/>
      <c r="W81" s="18"/>
      <c r="X81" s="18"/>
      <c r="Y81" s="18"/>
      <c r="Z81" s="18"/>
      <c r="AA81" s="18"/>
      <c r="AB81" s="18"/>
      <c r="AC81" s="18"/>
      <c r="AD81" s="18"/>
      <c r="AE81" s="18"/>
      <c r="AF81" s="18"/>
      <c r="AG81" s="18"/>
      <c r="AH81" s="18"/>
      <c r="AI81" s="18"/>
    </row>
    <row r="82" spans="2:35">
      <c r="B82" s="18"/>
      <c r="C82" s="18"/>
      <c r="D82" s="18"/>
      <c r="E82" s="23"/>
      <c r="F82" s="18"/>
      <c r="J82" s="18"/>
      <c r="K82" s="18"/>
      <c r="L82" s="18"/>
      <c r="M82" s="18"/>
      <c r="N82" s="18"/>
      <c r="O82" s="18"/>
      <c r="P82" s="18"/>
      <c r="Q82" s="18"/>
      <c r="R82" s="18"/>
      <c r="S82" s="18"/>
      <c r="T82" s="18"/>
      <c r="U82" s="18"/>
      <c r="V82" s="18"/>
      <c r="W82" s="18"/>
      <c r="X82" s="18"/>
      <c r="Y82" s="18"/>
      <c r="Z82" s="18"/>
      <c r="AA82" s="18"/>
      <c r="AB82" s="18"/>
      <c r="AC82" s="18"/>
      <c r="AD82" s="18"/>
      <c r="AE82" s="18"/>
      <c r="AF82" s="18"/>
      <c r="AG82" s="18"/>
      <c r="AH82" s="18"/>
      <c r="AI82" s="18"/>
    </row>
    <row r="83" spans="2:35">
      <c r="B83" s="18"/>
      <c r="C83" s="18"/>
      <c r="D83" s="18"/>
      <c r="E83" s="23"/>
      <c r="F83" s="18"/>
      <c r="J83" s="18"/>
      <c r="K83" s="18"/>
      <c r="L83" s="18"/>
      <c r="M83" s="18"/>
      <c r="N83" s="18"/>
      <c r="O83" s="18"/>
      <c r="P83" s="18"/>
      <c r="Q83" s="18"/>
      <c r="R83" s="18"/>
      <c r="S83" s="18"/>
      <c r="T83" s="18"/>
      <c r="U83" s="18"/>
      <c r="V83" s="18"/>
      <c r="W83" s="18"/>
      <c r="X83" s="18"/>
      <c r="Y83" s="18"/>
      <c r="Z83" s="18"/>
      <c r="AA83" s="18"/>
      <c r="AB83" s="18"/>
      <c r="AC83" s="18"/>
      <c r="AD83" s="18"/>
      <c r="AE83" s="18"/>
      <c r="AF83" s="18"/>
      <c r="AG83" s="18"/>
      <c r="AH83" s="18"/>
      <c r="AI83" s="18"/>
    </row>
    <row r="84" spans="2:35">
      <c r="B84" s="18"/>
      <c r="C84" s="18"/>
      <c r="D84" s="18"/>
      <c r="E84" s="23"/>
      <c r="F84" s="18"/>
      <c r="J84" s="18"/>
      <c r="K84" s="18"/>
      <c r="L84" s="18"/>
      <c r="M84" s="18"/>
      <c r="N84" s="18"/>
      <c r="O84" s="18"/>
      <c r="P84" s="18"/>
      <c r="Q84" s="18"/>
      <c r="R84" s="18"/>
      <c r="S84" s="18"/>
      <c r="T84" s="18"/>
      <c r="U84" s="18"/>
      <c r="V84" s="18"/>
      <c r="W84" s="18"/>
      <c r="X84" s="18"/>
      <c r="Y84" s="18"/>
      <c r="Z84" s="18"/>
      <c r="AA84" s="18"/>
      <c r="AB84" s="18"/>
      <c r="AC84" s="18"/>
      <c r="AD84" s="18"/>
      <c r="AE84" s="18"/>
      <c r="AF84" s="18"/>
      <c r="AG84" s="18"/>
      <c r="AH84" s="18"/>
      <c r="AI84" s="18"/>
    </row>
    <row r="85" spans="2:35">
      <c r="B85" s="18"/>
      <c r="C85" s="18"/>
      <c r="D85" s="18"/>
      <c r="E85" s="23"/>
      <c r="F85" s="18"/>
      <c r="J85" s="18"/>
      <c r="K85" s="18"/>
      <c r="L85" s="18"/>
      <c r="M85" s="18"/>
      <c r="N85" s="18"/>
      <c r="O85" s="18"/>
      <c r="P85" s="18"/>
      <c r="Q85" s="18"/>
      <c r="R85" s="18"/>
      <c r="S85" s="18"/>
      <c r="T85" s="18"/>
      <c r="U85" s="18"/>
      <c r="V85" s="18"/>
      <c r="W85" s="18"/>
      <c r="X85" s="18"/>
      <c r="Y85" s="18"/>
      <c r="Z85" s="18"/>
      <c r="AA85" s="18"/>
      <c r="AB85" s="18"/>
      <c r="AC85" s="18"/>
      <c r="AD85" s="18"/>
      <c r="AE85" s="18"/>
      <c r="AF85" s="18"/>
      <c r="AG85" s="18"/>
      <c r="AH85" s="18"/>
      <c r="AI85" s="18"/>
    </row>
    <row r="86" spans="2:35">
      <c r="B86" s="18"/>
      <c r="C86" s="18"/>
      <c r="D86" s="18"/>
      <c r="E86" s="23"/>
      <c r="F86" s="18"/>
      <c r="J86" s="18"/>
      <c r="K86" s="18"/>
      <c r="L86" s="18"/>
      <c r="M86" s="18"/>
      <c r="N86" s="18"/>
      <c r="O86" s="18"/>
      <c r="P86" s="18"/>
      <c r="Q86" s="18"/>
      <c r="R86" s="18"/>
      <c r="S86" s="18"/>
      <c r="T86" s="18"/>
      <c r="U86" s="18"/>
      <c r="V86" s="18"/>
      <c r="W86" s="18"/>
      <c r="X86" s="18"/>
      <c r="Y86" s="18"/>
      <c r="Z86" s="18"/>
      <c r="AA86" s="18"/>
      <c r="AB86" s="18"/>
      <c r="AC86" s="18"/>
      <c r="AD86" s="18"/>
      <c r="AE86" s="18"/>
      <c r="AF86" s="18"/>
      <c r="AG86" s="18"/>
      <c r="AH86" s="18"/>
      <c r="AI86" s="18"/>
    </row>
    <row r="87" spans="2:35">
      <c r="B87" s="18"/>
      <c r="C87" s="18"/>
      <c r="D87" s="18"/>
      <c r="E87" s="23"/>
      <c r="F87" s="18"/>
      <c r="J87" s="18"/>
      <c r="K87" s="18"/>
      <c r="L87" s="18"/>
      <c r="M87" s="18"/>
      <c r="N87" s="18"/>
      <c r="O87" s="18"/>
      <c r="P87" s="18"/>
      <c r="Q87" s="18"/>
      <c r="R87" s="18"/>
      <c r="S87" s="18"/>
      <c r="T87" s="18"/>
      <c r="U87" s="18"/>
      <c r="V87" s="18"/>
      <c r="W87" s="18"/>
      <c r="X87" s="18"/>
      <c r="Y87" s="18"/>
      <c r="Z87" s="18"/>
      <c r="AA87" s="18"/>
      <c r="AB87" s="18"/>
      <c r="AC87" s="18"/>
      <c r="AD87" s="18"/>
      <c r="AE87" s="18"/>
      <c r="AF87" s="18"/>
      <c r="AG87" s="18"/>
      <c r="AH87" s="18"/>
      <c r="AI87" s="18"/>
    </row>
    <row r="88" spans="2:35">
      <c r="B88" s="18"/>
      <c r="C88" s="18"/>
      <c r="D88" s="18"/>
      <c r="E88" s="23"/>
      <c r="F88" s="18"/>
      <c r="J88" s="18"/>
      <c r="K88" s="18"/>
      <c r="L88" s="18"/>
      <c r="M88" s="18"/>
      <c r="N88" s="18"/>
      <c r="O88" s="18"/>
      <c r="P88" s="18"/>
      <c r="Q88" s="18"/>
      <c r="R88" s="18"/>
      <c r="S88" s="18"/>
      <c r="T88" s="18"/>
      <c r="U88" s="18"/>
      <c r="V88" s="18"/>
      <c r="W88" s="18"/>
      <c r="X88" s="18"/>
      <c r="Y88" s="18"/>
      <c r="Z88" s="18"/>
      <c r="AA88" s="18"/>
      <c r="AB88" s="18"/>
      <c r="AC88" s="18"/>
      <c r="AD88" s="18"/>
      <c r="AE88" s="18"/>
      <c r="AF88" s="18"/>
      <c r="AG88" s="18"/>
      <c r="AH88" s="18"/>
      <c r="AI88" s="18"/>
    </row>
    <row r="89" spans="2:35">
      <c r="B89" s="18"/>
      <c r="C89" s="18"/>
      <c r="D89" s="18"/>
      <c r="E89" s="23"/>
      <c r="F89" s="18"/>
      <c r="J89" s="18"/>
      <c r="K89" s="18"/>
      <c r="L89" s="18"/>
      <c r="M89" s="18"/>
      <c r="N89" s="18"/>
      <c r="O89" s="18"/>
      <c r="P89" s="18"/>
      <c r="Q89" s="18"/>
      <c r="R89" s="18"/>
      <c r="S89" s="18"/>
      <c r="T89" s="18"/>
      <c r="U89" s="18"/>
      <c r="V89" s="18"/>
      <c r="W89" s="18"/>
      <c r="X89" s="18"/>
      <c r="Y89" s="18"/>
      <c r="Z89" s="18"/>
      <c r="AA89" s="18"/>
      <c r="AB89" s="18"/>
      <c r="AC89" s="18"/>
      <c r="AD89" s="18"/>
      <c r="AE89" s="18"/>
      <c r="AF89" s="18"/>
      <c r="AG89" s="18"/>
      <c r="AH89" s="18"/>
      <c r="AI89" s="18"/>
    </row>
    <row r="90" spans="2:35">
      <c r="B90" s="18"/>
      <c r="C90" s="18"/>
      <c r="D90" s="18"/>
      <c r="E90" s="23"/>
      <c r="F90" s="18"/>
      <c r="J90" s="18"/>
      <c r="K90" s="18"/>
      <c r="L90" s="18"/>
      <c r="M90" s="18"/>
      <c r="N90" s="18"/>
      <c r="O90" s="18"/>
      <c r="P90" s="18"/>
      <c r="Q90" s="18"/>
      <c r="R90" s="18"/>
      <c r="S90" s="18"/>
      <c r="T90" s="18"/>
      <c r="U90" s="18"/>
      <c r="V90" s="18"/>
      <c r="W90" s="18"/>
      <c r="X90" s="18"/>
      <c r="Y90" s="18"/>
      <c r="Z90" s="18"/>
      <c r="AA90" s="18"/>
      <c r="AB90" s="18"/>
      <c r="AC90" s="18"/>
      <c r="AD90" s="18"/>
      <c r="AE90" s="18"/>
      <c r="AF90" s="18"/>
      <c r="AG90" s="18"/>
      <c r="AH90" s="18"/>
      <c r="AI90" s="18"/>
    </row>
    <row r="91" spans="2:35">
      <c r="B91" s="18"/>
      <c r="C91" s="18"/>
      <c r="D91" s="18"/>
      <c r="E91" s="23"/>
      <c r="F91" s="18"/>
      <c r="J91" s="18"/>
      <c r="K91" s="18"/>
      <c r="L91" s="18"/>
      <c r="M91" s="18"/>
      <c r="N91" s="18"/>
      <c r="O91" s="18"/>
      <c r="P91" s="18"/>
      <c r="Q91" s="18"/>
      <c r="R91" s="18"/>
      <c r="S91" s="18"/>
      <c r="T91" s="18"/>
      <c r="U91" s="18"/>
      <c r="V91" s="18"/>
      <c r="W91" s="18"/>
      <c r="X91" s="18"/>
      <c r="Y91" s="18"/>
      <c r="Z91" s="18"/>
      <c r="AA91" s="18"/>
      <c r="AB91" s="18"/>
      <c r="AC91" s="18"/>
      <c r="AD91" s="18"/>
      <c r="AE91" s="18"/>
      <c r="AF91" s="18"/>
      <c r="AG91" s="18"/>
      <c r="AH91" s="18"/>
      <c r="AI91" s="18"/>
    </row>
    <row r="92" spans="2:35">
      <c r="B92" s="18"/>
      <c r="C92" s="18"/>
      <c r="D92" s="18"/>
      <c r="E92" s="23"/>
      <c r="F92" s="18"/>
      <c r="J92" s="18"/>
      <c r="K92" s="18"/>
      <c r="L92" s="18"/>
      <c r="M92" s="18"/>
      <c r="N92" s="18"/>
      <c r="O92" s="18"/>
      <c r="P92" s="18"/>
      <c r="Q92" s="18"/>
      <c r="R92" s="18"/>
      <c r="S92" s="18"/>
      <c r="T92" s="18"/>
      <c r="U92" s="18"/>
      <c r="V92" s="18"/>
      <c r="W92" s="18"/>
      <c r="X92" s="18"/>
      <c r="Y92" s="18"/>
      <c r="Z92" s="18"/>
      <c r="AA92" s="18"/>
      <c r="AB92" s="18"/>
      <c r="AC92" s="18"/>
      <c r="AD92" s="18"/>
      <c r="AE92" s="18"/>
      <c r="AF92" s="18"/>
      <c r="AG92" s="18"/>
      <c r="AH92" s="18"/>
      <c r="AI92" s="18"/>
    </row>
    <row r="93" spans="2:35">
      <c r="B93" s="18"/>
      <c r="C93" s="18"/>
      <c r="D93" s="18"/>
      <c r="E93" s="23"/>
      <c r="F93" s="18"/>
      <c r="J93" s="18"/>
      <c r="K93" s="18"/>
      <c r="L93" s="18"/>
      <c r="M93" s="18"/>
      <c r="N93" s="18"/>
      <c r="O93" s="18"/>
      <c r="P93" s="18"/>
      <c r="Q93" s="18"/>
      <c r="R93" s="18"/>
      <c r="S93" s="18"/>
      <c r="T93" s="18"/>
      <c r="U93" s="18"/>
      <c r="V93" s="18"/>
      <c r="W93" s="18"/>
      <c r="X93" s="18"/>
      <c r="Y93" s="18"/>
      <c r="Z93" s="18"/>
      <c r="AA93" s="18"/>
      <c r="AB93" s="18"/>
      <c r="AC93" s="18"/>
      <c r="AD93" s="18"/>
      <c r="AE93" s="18"/>
      <c r="AF93" s="18"/>
      <c r="AG93" s="18"/>
      <c r="AH93" s="18"/>
      <c r="AI93" s="18"/>
    </row>
    <row r="94" spans="2:35">
      <c r="B94" s="18"/>
      <c r="C94" s="18"/>
      <c r="D94" s="18"/>
      <c r="E94" s="23"/>
      <c r="F94" s="18"/>
      <c r="J94" s="18"/>
      <c r="K94" s="18"/>
      <c r="L94" s="18"/>
      <c r="M94" s="18"/>
      <c r="N94" s="18"/>
      <c r="O94" s="18"/>
      <c r="P94" s="18"/>
      <c r="Q94" s="18"/>
      <c r="R94" s="18"/>
      <c r="S94" s="18"/>
      <c r="T94" s="18"/>
      <c r="U94" s="18"/>
      <c r="V94" s="18"/>
      <c r="W94" s="18"/>
      <c r="X94" s="18"/>
      <c r="Y94" s="18"/>
      <c r="Z94" s="18"/>
      <c r="AA94" s="18"/>
      <c r="AB94" s="18"/>
      <c r="AC94" s="18"/>
      <c r="AD94" s="18"/>
      <c r="AE94" s="18"/>
      <c r="AF94" s="18"/>
      <c r="AG94" s="18"/>
      <c r="AH94" s="18"/>
      <c r="AI94" s="18"/>
    </row>
    <row r="95" spans="2:35">
      <c r="B95" s="18"/>
      <c r="C95" s="18"/>
      <c r="D95" s="18"/>
      <c r="E95" s="23"/>
      <c r="F95" s="18"/>
      <c r="J95" s="18"/>
      <c r="K95" s="18"/>
      <c r="L95" s="18"/>
      <c r="M95" s="18"/>
      <c r="N95" s="18"/>
      <c r="O95" s="18"/>
      <c r="P95" s="18"/>
      <c r="Q95" s="18"/>
      <c r="R95" s="18"/>
      <c r="S95" s="18"/>
      <c r="T95" s="18"/>
      <c r="U95" s="18"/>
      <c r="V95" s="18"/>
      <c r="W95" s="18"/>
      <c r="X95" s="18"/>
      <c r="Y95" s="18"/>
      <c r="Z95" s="18"/>
      <c r="AA95" s="18"/>
      <c r="AB95" s="18"/>
      <c r="AC95" s="18"/>
      <c r="AD95" s="18"/>
      <c r="AE95" s="18"/>
      <c r="AF95" s="18"/>
      <c r="AG95" s="18"/>
      <c r="AH95" s="18"/>
      <c r="AI95" s="18"/>
    </row>
    <row r="96" spans="2:35">
      <c r="B96" s="18"/>
      <c r="C96" s="18"/>
      <c r="D96" s="18"/>
      <c r="E96" s="23"/>
      <c r="F96" s="18"/>
      <c r="J96" s="18"/>
      <c r="K96" s="18"/>
      <c r="L96" s="18"/>
      <c r="M96" s="18"/>
      <c r="N96" s="18"/>
      <c r="O96" s="18"/>
      <c r="P96" s="18"/>
      <c r="Q96" s="18"/>
      <c r="R96" s="18"/>
      <c r="S96" s="18"/>
      <c r="T96" s="18"/>
      <c r="U96" s="18"/>
      <c r="V96" s="18"/>
      <c r="W96" s="18"/>
      <c r="X96" s="18"/>
      <c r="Y96" s="18"/>
      <c r="Z96" s="18"/>
      <c r="AA96" s="18"/>
      <c r="AB96" s="18"/>
      <c r="AC96" s="18"/>
      <c r="AD96" s="18"/>
      <c r="AE96" s="18"/>
      <c r="AF96" s="18"/>
      <c r="AG96" s="18"/>
      <c r="AH96" s="18"/>
      <c r="AI96" s="18"/>
    </row>
    <row r="97" spans="2:35">
      <c r="B97" s="18"/>
      <c r="C97" s="18"/>
      <c r="D97" s="18"/>
      <c r="E97" s="23"/>
      <c r="F97" s="18"/>
      <c r="J97" s="18"/>
      <c r="K97" s="18"/>
      <c r="L97" s="18"/>
      <c r="M97" s="18"/>
      <c r="N97" s="18"/>
      <c r="O97" s="18"/>
      <c r="P97" s="18"/>
      <c r="Q97" s="18"/>
      <c r="R97" s="18"/>
      <c r="S97" s="18"/>
      <c r="T97" s="18"/>
      <c r="U97" s="18"/>
      <c r="V97" s="18"/>
      <c r="W97" s="18"/>
      <c r="X97" s="18"/>
      <c r="Y97" s="18"/>
      <c r="Z97" s="18"/>
      <c r="AA97" s="18"/>
      <c r="AB97" s="18"/>
      <c r="AC97" s="18"/>
      <c r="AD97" s="18"/>
      <c r="AE97" s="18"/>
      <c r="AF97" s="18"/>
      <c r="AG97" s="18"/>
      <c r="AH97" s="18"/>
      <c r="AI97" s="18"/>
    </row>
    <row r="98" spans="2:35">
      <c r="B98" s="18"/>
      <c r="C98" s="18"/>
      <c r="D98" s="18"/>
      <c r="E98" s="23"/>
      <c r="F98" s="18"/>
      <c r="J98" s="18"/>
      <c r="K98" s="18"/>
      <c r="L98" s="18"/>
      <c r="M98" s="18"/>
      <c r="N98" s="18"/>
      <c r="O98" s="18"/>
      <c r="P98" s="18"/>
      <c r="Q98" s="18"/>
      <c r="R98" s="18"/>
      <c r="S98" s="18"/>
      <c r="T98" s="18"/>
      <c r="U98" s="18"/>
      <c r="V98" s="18"/>
      <c r="W98" s="18"/>
      <c r="X98" s="18"/>
      <c r="Y98" s="18"/>
      <c r="Z98" s="18"/>
      <c r="AA98" s="18"/>
      <c r="AB98" s="18"/>
      <c r="AC98" s="18"/>
      <c r="AD98" s="18"/>
      <c r="AE98" s="18"/>
      <c r="AF98" s="18"/>
      <c r="AG98" s="18"/>
      <c r="AH98" s="18"/>
      <c r="AI98" s="18"/>
    </row>
    <row r="99" spans="2:35">
      <c r="B99" s="18"/>
      <c r="C99" s="18"/>
      <c r="D99" s="18"/>
      <c r="E99" s="23"/>
      <c r="F99" s="18"/>
      <c r="J99" s="18"/>
      <c r="K99" s="18"/>
      <c r="L99" s="18"/>
      <c r="M99" s="18"/>
      <c r="N99" s="18"/>
      <c r="O99" s="18"/>
      <c r="P99" s="18"/>
      <c r="Q99" s="18"/>
      <c r="R99" s="18"/>
      <c r="S99" s="18"/>
      <c r="T99" s="18"/>
      <c r="U99" s="18"/>
      <c r="V99" s="18"/>
      <c r="W99" s="18"/>
      <c r="X99" s="18"/>
      <c r="Y99" s="18"/>
      <c r="Z99" s="18"/>
      <c r="AA99" s="18"/>
      <c r="AB99" s="18"/>
      <c r="AC99" s="18"/>
      <c r="AD99" s="18"/>
      <c r="AE99" s="18"/>
      <c r="AF99" s="18"/>
      <c r="AG99" s="18"/>
      <c r="AH99" s="18"/>
      <c r="AI99" s="18"/>
    </row>
    <row r="100" spans="2:35">
      <c r="B100" s="18"/>
      <c r="C100" s="18"/>
      <c r="D100" s="18"/>
      <c r="E100" s="23"/>
      <c r="F100" s="18"/>
      <c r="J100" s="18"/>
      <c r="K100" s="18"/>
      <c r="L100" s="18"/>
      <c r="M100" s="18"/>
      <c r="N100" s="18"/>
      <c r="O100" s="18"/>
      <c r="P100" s="18"/>
      <c r="Q100" s="18"/>
      <c r="R100" s="18"/>
      <c r="S100" s="18"/>
      <c r="T100" s="18"/>
      <c r="U100" s="18"/>
      <c r="V100" s="18"/>
      <c r="W100" s="18"/>
      <c r="X100" s="18"/>
      <c r="Y100" s="18"/>
      <c r="Z100" s="18"/>
      <c r="AA100" s="18"/>
      <c r="AB100" s="18"/>
      <c r="AC100" s="18"/>
      <c r="AD100" s="18"/>
      <c r="AE100" s="18"/>
      <c r="AF100" s="18"/>
      <c r="AG100" s="18"/>
      <c r="AH100" s="18"/>
      <c r="AI100" s="18"/>
    </row>
    <row r="101" spans="2:35">
      <c r="B101" s="18"/>
      <c r="C101" s="18"/>
      <c r="D101" s="18"/>
      <c r="E101" s="23"/>
      <c r="F101" s="18"/>
      <c r="J101" s="18"/>
      <c r="K101" s="18"/>
      <c r="L101" s="18"/>
      <c r="M101" s="18"/>
      <c r="N101" s="18"/>
      <c r="O101" s="18"/>
      <c r="P101" s="18"/>
      <c r="Q101" s="18"/>
      <c r="R101" s="18"/>
      <c r="S101" s="18"/>
      <c r="T101" s="18"/>
      <c r="U101" s="18"/>
      <c r="V101" s="18"/>
      <c r="W101" s="18"/>
      <c r="X101" s="18"/>
      <c r="Y101" s="18"/>
      <c r="Z101" s="18"/>
      <c r="AA101" s="18"/>
      <c r="AB101" s="18"/>
      <c r="AC101" s="18"/>
      <c r="AD101" s="18"/>
      <c r="AE101" s="18"/>
      <c r="AF101" s="18"/>
      <c r="AG101" s="18"/>
      <c r="AH101" s="18"/>
      <c r="AI101" s="18"/>
    </row>
    <row r="102" spans="2:35">
      <c r="B102" s="18"/>
      <c r="C102" s="18"/>
      <c r="D102" s="18"/>
      <c r="E102" s="23"/>
      <c r="F102" s="18"/>
      <c r="J102" s="18"/>
      <c r="K102" s="18"/>
      <c r="L102" s="18"/>
      <c r="M102" s="18"/>
      <c r="N102" s="18"/>
      <c r="O102" s="18"/>
      <c r="P102" s="18"/>
      <c r="Q102" s="18"/>
      <c r="R102" s="18"/>
      <c r="S102" s="18"/>
      <c r="T102" s="18"/>
      <c r="U102" s="18"/>
      <c r="V102" s="18"/>
      <c r="W102" s="18"/>
      <c r="X102" s="18"/>
      <c r="Y102" s="18"/>
      <c r="Z102" s="18"/>
      <c r="AA102" s="18"/>
      <c r="AB102" s="18"/>
      <c r="AC102" s="18"/>
      <c r="AD102" s="18"/>
      <c r="AE102" s="18"/>
      <c r="AF102" s="18"/>
      <c r="AG102" s="18"/>
      <c r="AH102" s="18"/>
      <c r="AI102" s="18"/>
    </row>
    <row r="103" spans="2:35">
      <c r="B103" s="18"/>
      <c r="C103" s="18"/>
      <c r="D103" s="18"/>
      <c r="E103" s="23"/>
      <c r="F103" s="18"/>
      <c r="J103" s="18"/>
      <c r="K103" s="18"/>
      <c r="L103" s="18"/>
      <c r="M103" s="18"/>
      <c r="N103" s="18"/>
      <c r="O103" s="18"/>
      <c r="P103" s="18"/>
      <c r="Q103" s="18"/>
      <c r="R103" s="18"/>
      <c r="S103" s="18"/>
      <c r="T103" s="18"/>
      <c r="U103" s="18"/>
      <c r="V103" s="18"/>
      <c r="W103" s="18"/>
      <c r="X103" s="18"/>
      <c r="Y103" s="18"/>
      <c r="Z103" s="18"/>
      <c r="AA103" s="18"/>
      <c r="AB103" s="18"/>
      <c r="AC103" s="18"/>
      <c r="AD103" s="18"/>
      <c r="AE103" s="18"/>
      <c r="AF103" s="18"/>
      <c r="AG103" s="18"/>
      <c r="AH103" s="18"/>
      <c r="AI103" s="18"/>
    </row>
    <row r="104" spans="2:35">
      <c r="B104" s="18"/>
      <c r="C104" s="18"/>
      <c r="D104" s="18"/>
      <c r="E104" s="23"/>
      <c r="F104" s="18"/>
      <c r="J104" s="18"/>
      <c r="K104" s="18"/>
      <c r="L104" s="18"/>
      <c r="M104" s="18"/>
      <c r="N104" s="18"/>
      <c r="O104" s="18"/>
      <c r="P104" s="18"/>
      <c r="Q104" s="18"/>
      <c r="R104" s="18"/>
      <c r="S104" s="18"/>
      <c r="T104" s="18"/>
      <c r="U104" s="18"/>
      <c r="V104" s="18"/>
      <c r="W104" s="18"/>
      <c r="X104" s="18"/>
      <c r="Y104" s="18"/>
      <c r="Z104" s="18"/>
      <c r="AA104" s="18"/>
      <c r="AB104" s="18"/>
      <c r="AC104" s="18"/>
      <c r="AD104" s="18"/>
      <c r="AE104" s="18"/>
      <c r="AF104" s="18"/>
      <c r="AG104" s="18"/>
      <c r="AH104" s="18"/>
      <c r="AI104" s="18"/>
    </row>
    <row r="105" spans="2:35">
      <c r="B105" s="18"/>
      <c r="C105" s="18"/>
      <c r="D105" s="18"/>
      <c r="E105" s="23"/>
      <c r="F105" s="18"/>
      <c r="J105" s="18"/>
      <c r="K105" s="18"/>
      <c r="L105" s="18"/>
      <c r="M105" s="18"/>
      <c r="N105" s="18"/>
      <c r="O105" s="18"/>
      <c r="P105" s="18"/>
      <c r="Q105" s="18"/>
      <c r="R105" s="18"/>
      <c r="S105" s="18"/>
      <c r="T105" s="18"/>
      <c r="U105" s="18"/>
      <c r="V105" s="18"/>
      <c r="W105" s="18"/>
      <c r="X105" s="18"/>
      <c r="Y105" s="18"/>
      <c r="Z105" s="18"/>
      <c r="AA105" s="18"/>
      <c r="AB105" s="18"/>
      <c r="AC105" s="18"/>
      <c r="AD105" s="18"/>
      <c r="AE105" s="18"/>
      <c r="AF105" s="18"/>
      <c r="AG105" s="18"/>
      <c r="AH105" s="18"/>
      <c r="AI105" s="18"/>
    </row>
    <row r="106" spans="2:35">
      <c r="B106" s="18"/>
      <c r="C106" s="18"/>
      <c r="D106" s="18"/>
      <c r="E106" s="23"/>
      <c r="F106" s="18"/>
      <c r="J106" s="18"/>
      <c r="K106" s="18"/>
      <c r="L106" s="18"/>
      <c r="M106" s="18"/>
      <c r="N106" s="18"/>
      <c r="O106" s="18"/>
      <c r="P106" s="18"/>
      <c r="Q106" s="18"/>
      <c r="R106" s="18"/>
      <c r="S106" s="18"/>
      <c r="T106" s="18"/>
      <c r="U106" s="18"/>
      <c r="V106" s="18"/>
      <c r="W106" s="18"/>
      <c r="X106" s="18"/>
      <c r="Y106" s="18"/>
      <c r="Z106" s="18"/>
      <c r="AA106" s="18"/>
      <c r="AB106" s="18"/>
      <c r="AC106" s="18"/>
      <c r="AD106" s="18"/>
      <c r="AE106" s="18"/>
      <c r="AF106" s="18"/>
      <c r="AG106" s="18"/>
      <c r="AH106" s="18"/>
      <c r="AI106" s="18"/>
    </row>
    <row r="107" spans="2:35">
      <c r="B107" s="18"/>
      <c r="C107" s="18"/>
      <c r="D107" s="18"/>
      <c r="E107" s="23"/>
      <c r="F107" s="18"/>
      <c r="J107" s="18"/>
      <c r="K107" s="18"/>
      <c r="L107" s="18"/>
      <c r="M107" s="18"/>
      <c r="N107" s="18"/>
      <c r="O107" s="18"/>
      <c r="P107" s="18"/>
      <c r="Q107" s="18"/>
      <c r="R107" s="18"/>
      <c r="S107" s="18"/>
      <c r="T107" s="18"/>
      <c r="U107" s="18"/>
      <c r="V107" s="18"/>
      <c r="W107" s="18"/>
      <c r="X107" s="18"/>
      <c r="Y107" s="18"/>
      <c r="Z107" s="18"/>
      <c r="AA107" s="18"/>
      <c r="AB107" s="18"/>
      <c r="AC107" s="18"/>
      <c r="AD107" s="18"/>
      <c r="AE107" s="18"/>
      <c r="AF107" s="18"/>
      <c r="AG107" s="18"/>
      <c r="AH107" s="18"/>
      <c r="AI107" s="18"/>
    </row>
    <row r="108" spans="2:35">
      <c r="B108" s="18"/>
      <c r="C108" s="18"/>
      <c r="D108" s="18"/>
      <c r="E108" s="23"/>
      <c r="F108" s="18"/>
      <c r="J108" s="18"/>
      <c r="K108" s="18"/>
      <c r="L108" s="18"/>
      <c r="M108" s="18"/>
      <c r="N108" s="18"/>
      <c r="O108" s="18"/>
      <c r="P108" s="18"/>
      <c r="Q108" s="18"/>
      <c r="R108" s="18"/>
      <c r="S108" s="18"/>
      <c r="T108" s="18"/>
      <c r="U108" s="18"/>
      <c r="V108" s="18"/>
      <c r="W108" s="18"/>
      <c r="X108" s="18"/>
      <c r="Y108" s="18"/>
      <c r="Z108" s="18"/>
      <c r="AA108" s="18"/>
      <c r="AB108" s="18"/>
      <c r="AC108" s="18"/>
      <c r="AD108" s="18"/>
      <c r="AE108" s="18"/>
      <c r="AF108" s="18"/>
      <c r="AG108" s="18"/>
      <c r="AH108" s="18"/>
      <c r="AI108" s="18"/>
    </row>
    <row r="109" spans="2:35">
      <c r="B109" s="18"/>
      <c r="C109" s="18"/>
      <c r="D109" s="18"/>
      <c r="E109" s="23"/>
      <c r="F109" s="18"/>
      <c r="J109" s="18"/>
      <c r="K109" s="18"/>
      <c r="L109" s="18"/>
      <c r="M109" s="18"/>
      <c r="N109" s="18"/>
      <c r="O109" s="18"/>
      <c r="P109" s="18"/>
      <c r="Q109" s="18"/>
      <c r="R109" s="18"/>
      <c r="S109" s="18"/>
      <c r="T109" s="18"/>
      <c r="U109" s="18"/>
      <c r="V109" s="18"/>
      <c r="W109" s="18"/>
      <c r="X109" s="18"/>
      <c r="Y109" s="18"/>
      <c r="Z109" s="18"/>
      <c r="AA109" s="18"/>
      <c r="AB109" s="18"/>
      <c r="AC109" s="18"/>
      <c r="AD109" s="18"/>
      <c r="AE109" s="18"/>
      <c r="AF109" s="18"/>
      <c r="AG109" s="18"/>
      <c r="AH109" s="18"/>
      <c r="AI109" s="18"/>
    </row>
    <row r="110" spans="2:35">
      <c r="B110" s="18"/>
      <c r="C110" s="18"/>
      <c r="D110" s="18"/>
      <c r="E110" s="23"/>
      <c r="F110" s="18"/>
      <c r="J110" s="18"/>
      <c r="K110" s="18"/>
      <c r="L110" s="18"/>
      <c r="M110" s="18"/>
      <c r="N110" s="18"/>
      <c r="O110" s="18"/>
      <c r="P110" s="18"/>
      <c r="Q110" s="18"/>
      <c r="R110" s="18"/>
      <c r="S110" s="18"/>
      <c r="T110" s="18"/>
      <c r="U110" s="18"/>
      <c r="V110" s="18"/>
      <c r="W110" s="18"/>
      <c r="X110" s="18"/>
      <c r="Y110" s="18"/>
      <c r="Z110" s="18"/>
      <c r="AA110" s="18"/>
      <c r="AB110" s="18"/>
      <c r="AC110" s="18"/>
      <c r="AD110" s="18"/>
      <c r="AE110" s="18"/>
      <c r="AF110" s="18"/>
      <c r="AG110" s="18"/>
      <c r="AH110" s="18"/>
      <c r="AI110" s="18"/>
    </row>
    <row r="111" spans="2:35">
      <c r="B111" s="18"/>
      <c r="C111" s="18"/>
      <c r="D111" s="18"/>
      <c r="E111" s="23"/>
      <c r="F111" s="18"/>
      <c r="J111" s="18"/>
      <c r="K111" s="18"/>
      <c r="L111" s="18"/>
      <c r="M111" s="18"/>
      <c r="N111" s="18"/>
      <c r="O111" s="18"/>
      <c r="P111" s="18"/>
      <c r="Q111" s="18"/>
      <c r="R111" s="18"/>
      <c r="S111" s="18"/>
      <c r="T111" s="18"/>
      <c r="U111" s="18"/>
      <c r="V111" s="18"/>
      <c r="W111" s="18"/>
      <c r="X111" s="18"/>
      <c r="Y111" s="18"/>
      <c r="Z111" s="18"/>
      <c r="AA111" s="18"/>
      <c r="AB111" s="18"/>
      <c r="AC111" s="18"/>
      <c r="AD111" s="18"/>
      <c r="AE111" s="18"/>
      <c r="AF111" s="18"/>
      <c r="AG111" s="18"/>
      <c r="AH111" s="18"/>
      <c r="AI111" s="18"/>
    </row>
    <row r="112" spans="2:35">
      <c r="B112" s="18"/>
      <c r="C112" s="18"/>
      <c r="D112" s="18"/>
      <c r="E112" s="23"/>
      <c r="F112" s="18"/>
      <c r="J112" s="18"/>
      <c r="K112" s="18"/>
      <c r="L112" s="18"/>
      <c r="M112" s="18"/>
      <c r="N112" s="18"/>
      <c r="O112" s="18"/>
      <c r="P112" s="18"/>
      <c r="Q112" s="18"/>
      <c r="R112" s="18"/>
      <c r="S112" s="18"/>
      <c r="T112" s="18"/>
      <c r="U112" s="18"/>
      <c r="V112" s="18"/>
      <c r="W112" s="18"/>
      <c r="X112" s="18"/>
      <c r="Y112" s="18"/>
      <c r="Z112" s="18"/>
      <c r="AA112" s="18"/>
      <c r="AB112" s="18"/>
      <c r="AC112" s="18"/>
      <c r="AD112" s="18"/>
      <c r="AE112" s="18"/>
      <c r="AF112" s="18"/>
      <c r="AG112" s="18"/>
      <c r="AH112" s="18"/>
      <c r="AI112" s="18"/>
    </row>
    <row r="113" spans="2:35">
      <c r="B113" s="18"/>
      <c r="C113" s="18"/>
      <c r="D113" s="18"/>
      <c r="E113" s="23"/>
      <c r="F113" s="18"/>
      <c r="J113" s="18"/>
      <c r="K113" s="18"/>
      <c r="L113" s="18"/>
      <c r="M113" s="18"/>
      <c r="N113" s="18"/>
      <c r="O113" s="18"/>
      <c r="P113" s="18"/>
      <c r="Q113" s="18"/>
      <c r="R113" s="18"/>
      <c r="S113" s="18"/>
      <c r="T113" s="18"/>
      <c r="U113" s="18"/>
      <c r="V113" s="18"/>
      <c r="W113" s="18"/>
      <c r="X113" s="18"/>
      <c r="Y113" s="18"/>
      <c r="Z113" s="18"/>
      <c r="AA113" s="18"/>
      <c r="AB113" s="18"/>
      <c r="AC113" s="18"/>
      <c r="AD113" s="18"/>
      <c r="AE113" s="18"/>
      <c r="AF113" s="18"/>
      <c r="AG113" s="18"/>
      <c r="AH113" s="18"/>
      <c r="AI113" s="18"/>
    </row>
    <row r="114" spans="2:35">
      <c r="B114" s="18"/>
      <c r="C114" s="18"/>
      <c r="D114" s="18"/>
      <c r="E114" s="23"/>
      <c r="F114" s="18"/>
      <c r="J114" s="18"/>
      <c r="K114" s="18"/>
      <c r="L114" s="18"/>
      <c r="M114" s="18"/>
      <c r="N114" s="18"/>
      <c r="O114" s="18"/>
      <c r="P114" s="18"/>
      <c r="Q114" s="18"/>
      <c r="R114" s="18"/>
      <c r="S114" s="18"/>
      <c r="T114" s="18"/>
      <c r="U114" s="18"/>
      <c r="V114" s="18"/>
      <c r="W114" s="18"/>
      <c r="X114" s="18"/>
      <c r="Y114" s="18"/>
      <c r="Z114" s="18"/>
      <c r="AA114" s="18"/>
      <c r="AB114" s="18"/>
      <c r="AC114" s="18"/>
      <c r="AD114" s="18"/>
      <c r="AE114" s="18"/>
      <c r="AF114" s="18"/>
      <c r="AG114" s="18"/>
      <c r="AH114" s="18"/>
      <c r="AI114" s="18"/>
    </row>
    <row r="115" spans="2:35">
      <c r="B115" s="18"/>
      <c r="C115" s="18"/>
      <c r="D115" s="18"/>
      <c r="E115" s="23"/>
      <c r="F115" s="18"/>
      <c r="J115" s="18"/>
      <c r="K115" s="18"/>
      <c r="L115" s="18"/>
      <c r="M115" s="18"/>
      <c r="N115" s="18"/>
      <c r="O115" s="18"/>
      <c r="P115" s="18"/>
      <c r="Q115" s="18"/>
      <c r="R115" s="18"/>
      <c r="S115" s="18"/>
      <c r="T115" s="18"/>
      <c r="U115" s="18"/>
      <c r="V115" s="18"/>
      <c r="W115" s="18"/>
      <c r="X115" s="18"/>
      <c r="Y115" s="18"/>
      <c r="Z115" s="18"/>
      <c r="AA115" s="18"/>
      <c r="AB115" s="18"/>
      <c r="AC115" s="18"/>
      <c r="AD115" s="18"/>
      <c r="AE115" s="18"/>
      <c r="AF115" s="18"/>
      <c r="AG115" s="18"/>
      <c r="AH115" s="18"/>
      <c r="AI115" s="18"/>
    </row>
    <row r="116" spans="2:35">
      <c r="B116" s="18"/>
      <c r="C116" s="18"/>
      <c r="D116" s="18"/>
      <c r="E116" s="23"/>
      <c r="F116" s="18"/>
      <c r="J116" s="18"/>
      <c r="K116" s="18"/>
      <c r="L116" s="18"/>
      <c r="M116" s="18"/>
      <c r="N116" s="18"/>
      <c r="O116" s="18"/>
      <c r="P116" s="18"/>
      <c r="Q116" s="18"/>
      <c r="R116" s="18"/>
      <c r="S116" s="18"/>
      <c r="T116" s="18"/>
      <c r="U116" s="18"/>
      <c r="V116" s="18"/>
      <c r="W116" s="18"/>
      <c r="X116" s="18"/>
      <c r="Y116" s="18"/>
      <c r="Z116" s="18"/>
      <c r="AA116" s="18"/>
      <c r="AB116" s="18"/>
      <c r="AC116" s="18"/>
      <c r="AD116" s="18"/>
      <c r="AE116" s="18"/>
      <c r="AF116" s="18"/>
      <c r="AG116" s="18"/>
      <c r="AH116" s="18"/>
      <c r="AI116" s="18"/>
    </row>
    <row r="117" spans="2:35">
      <c r="B117" s="18"/>
      <c r="C117" s="18"/>
      <c r="D117" s="18"/>
      <c r="E117" s="23"/>
      <c r="F117" s="18"/>
      <c r="J117" s="18"/>
      <c r="K117" s="18"/>
      <c r="L117" s="18"/>
      <c r="M117" s="18"/>
      <c r="N117" s="18"/>
      <c r="O117" s="18"/>
      <c r="P117" s="18"/>
      <c r="Q117" s="18"/>
      <c r="R117" s="18"/>
      <c r="S117" s="18"/>
      <c r="T117" s="18"/>
      <c r="U117" s="18"/>
      <c r="V117" s="18"/>
      <c r="W117" s="18"/>
      <c r="X117" s="18"/>
      <c r="Y117" s="18"/>
      <c r="Z117" s="18"/>
      <c r="AA117" s="18"/>
      <c r="AB117" s="18"/>
      <c r="AC117" s="18"/>
      <c r="AD117" s="18"/>
      <c r="AE117" s="18"/>
      <c r="AF117" s="18"/>
      <c r="AG117" s="18"/>
      <c r="AH117" s="18"/>
      <c r="AI117" s="18"/>
    </row>
    <row r="118" spans="2:35">
      <c r="B118" s="18"/>
      <c r="C118" s="18"/>
      <c r="D118" s="18"/>
      <c r="E118" s="23"/>
      <c r="F118" s="18"/>
      <c r="J118" s="18"/>
      <c r="K118" s="18"/>
      <c r="L118" s="18"/>
      <c r="M118" s="18"/>
      <c r="N118" s="18"/>
      <c r="O118" s="18"/>
      <c r="P118" s="18"/>
      <c r="Q118" s="18"/>
      <c r="R118" s="18"/>
      <c r="S118" s="18"/>
      <c r="T118" s="18"/>
      <c r="U118" s="18"/>
      <c r="V118" s="18"/>
      <c r="W118" s="18"/>
      <c r="X118" s="18"/>
      <c r="Y118" s="18"/>
      <c r="Z118" s="18"/>
      <c r="AA118" s="18"/>
      <c r="AB118" s="18"/>
      <c r="AC118" s="18"/>
      <c r="AD118" s="18"/>
      <c r="AE118" s="18"/>
      <c r="AF118" s="18"/>
      <c r="AG118" s="18"/>
      <c r="AH118" s="18"/>
      <c r="AI118" s="18"/>
    </row>
    <row r="119" spans="2:35">
      <c r="B119" s="18"/>
      <c r="C119" s="18"/>
      <c r="D119" s="18"/>
      <c r="E119" s="23"/>
      <c r="F119" s="18"/>
      <c r="J119" s="18"/>
      <c r="K119" s="18"/>
      <c r="L119" s="18"/>
      <c r="M119" s="18"/>
      <c r="N119" s="18"/>
      <c r="O119" s="18"/>
      <c r="P119" s="18"/>
      <c r="Q119" s="18"/>
      <c r="R119" s="18"/>
      <c r="S119" s="18"/>
      <c r="T119" s="18"/>
      <c r="U119" s="18"/>
      <c r="V119" s="18"/>
      <c r="W119" s="18"/>
      <c r="X119" s="18"/>
      <c r="Y119" s="18"/>
      <c r="Z119" s="18"/>
      <c r="AA119" s="18"/>
      <c r="AB119" s="18"/>
      <c r="AC119" s="18"/>
      <c r="AD119" s="18"/>
      <c r="AE119" s="18"/>
      <c r="AF119" s="18"/>
      <c r="AG119" s="18"/>
      <c r="AH119" s="18"/>
      <c r="AI119" s="18"/>
    </row>
    <row r="120" spans="2:35">
      <c r="B120" s="18"/>
      <c r="C120" s="18"/>
      <c r="D120" s="18"/>
      <c r="E120" s="23"/>
      <c r="F120" s="18"/>
      <c r="J120" s="18"/>
      <c r="K120" s="18"/>
      <c r="L120" s="18"/>
      <c r="M120" s="18"/>
      <c r="N120" s="18"/>
      <c r="O120" s="18"/>
      <c r="P120" s="18"/>
      <c r="Q120" s="18"/>
      <c r="R120" s="18"/>
      <c r="S120" s="18"/>
      <c r="T120" s="18"/>
      <c r="U120" s="18"/>
      <c r="V120" s="18"/>
      <c r="W120" s="18"/>
      <c r="X120" s="18"/>
      <c r="Y120" s="18"/>
      <c r="Z120" s="18"/>
      <c r="AA120" s="18"/>
      <c r="AB120" s="18"/>
      <c r="AC120" s="18"/>
      <c r="AD120" s="18"/>
      <c r="AE120" s="18"/>
      <c r="AF120" s="18"/>
      <c r="AG120" s="18"/>
      <c r="AH120" s="18"/>
      <c r="AI120" s="18"/>
    </row>
    <row r="121" spans="2:35">
      <c r="B121" s="18"/>
      <c r="C121" s="18"/>
      <c r="D121" s="18"/>
      <c r="E121" s="23"/>
      <c r="F121" s="18"/>
      <c r="J121" s="18"/>
      <c r="K121" s="18"/>
      <c r="L121" s="18"/>
      <c r="M121" s="18"/>
      <c r="N121" s="18"/>
      <c r="O121" s="18"/>
      <c r="P121" s="18"/>
      <c r="Q121" s="18"/>
      <c r="R121" s="18"/>
      <c r="S121" s="18"/>
      <c r="T121" s="18"/>
      <c r="U121" s="18"/>
      <c r="V121" s="18"/>
      <c r="W121" s="18"/>
      <c r="X121" s="18"/>
      <c r="Y121" s="18"/>
      <c r="Z121" s="18"/>
      <c r="AA121" s="18"/>
      <c r="AB121" s="18"/>
      <c r="AC121" s="18"/>
      <c r="AD121" s="18"/>
      <c r="AE121" s="18"/>
      <c r="AF121" s="18"/>
      <c r="AG121" s="18"/>
      <c r="AH121" s="18"/>
      <c r="AI121" s="18"/>
    </row>
    <row r="122" spans="2:35">
      <c r="B122" s="18"/>
      <c r="C122" s="18"/>
      <c r="D122" s="18"/>
      <c r="E122" s="23"/>
      <c r="F122" s="18"/>
      <c r="J122" s="18"/>
      <c r="K122" s="18"/>
      <c r="L122" s="18"/>
      <c r="M122" s="18"/>
      <c r="N122" s="18"/>
      <c r="O122" s="18"/>
      <c r="P122" s="18"/>
      <c r="Q122" s="18"/>
      <c r="R122" s="18"/>
      <c r="S122" s="18"/>
      <c r="T122" s="18"/>
      <c r="U122" s="18"/>
      <c r="V122" s="18"/>
      <c r="W122" s="18"/>
      <c r="X122" s="18"/>
      <c r="Y122" s="18"/>
      <c r="Z122" s="18"/>
      <c r="AA122" s="18"/>
      <c r="AB122" s="18"/>
      <c r="AC122" s="18"/>
      <c r="AD122" s="18"/>
      <c r="AE122" s="18"/>
      <c r="AF122" s="18"/>
      <c r="AG122" s="18"/>
      <c r="AH122" s="18"/>
      <c r="AI122" s="18"/>
    </row>
    <row r="123" spans="2:35">
      <c r="B123" s="18"/>
      <c r="C123" s="18"/>
      <c r="D123" s="18"/>
      <c r="E123" s="23"/>
      <c r="F123" s="18"/>
      <c r="J123" s="18"/>
      <c r="K123" s="18"/>
      <c r="L123" s="18"/>
      <c r="M123" s="18"/>
      <c r="N123" s="18"/>
      <c r="O123" s="18"/>
      <c r="P123" s="18"/>
      <c r="Q123" s="18"/>
      <c r="R123" s="18"/>
      <c r="S123" s="18"/>
      <c r="T123" s="18"/>
      <c r="U123" s="18"/>
      <c r="V123" s="18"/>
      <c r="W123" s="18"/>
      <c r="X123" s="18"/>
      <c r="Y123" s="18"/>
      <c r="Z123" s="18"/>
      <c r="AA123" s="18"/>
      <c r="AB123" s="18"/>
      <c r="AC123" s="18"/>
      <c r="AD123" s="18"/>
      <c r="AE123" s="18"/>
      <c r="AF123" s="18"/>
      <c r="AG123" s="18"/>
      <c r="AH123" s="18"/>
      <c r="AI123" s="18"/>
    </row>
    <row r="124" spans="2:35">
      <c r="B124" s="18"/>
      <c r="C124" s="18"/>
      <c r="D124" s="18"/>
      <c r="E124" s="23"/>
      <c r="F124" s="18"/>
      <c r="J124" s="18"/>
      <c r="K124" s="18"/>
      <c r="L124" s="18"/>
      <c r="M124" s="18"/>
      <c r="N124" s="18"/>
      <c r="O124" s="18"/>
      <c r="P124" s="18"/>
      <c r="Q124" s="18"/>
      <c r="R124" s="18"/>
      <c r="S124" s="18"/>
      <c r="T124" s="18"/>
      <c r="U124" s="18"/>
      <c r="V124" s="18"/>
      <c r="W124" s="18"/>
      <c r="X124" s="18"/>
      <c r="Y124" s="18"/>
      <c r="Z124" s="18"/>
      <c r="AA124" s="18"/>
      <c r="AB124" s="18"/>
      <c r="AC124" s="18"/>
      <c r="AD124" s="18"/>
      <c r="AE124" s="18"/>
      <c r="AF124" s="18"/>
      <c r="AG124" s="18"/>
      <c r="AH124" s="18"/>
      <c r="AI124" s="18"/>
    </row>
    <row r="125" spans="2:35">
      <c r="B125" s="18"/>
      <c r="C125" s="18"/>
      <c r="D125" s="18"/>
      <c r="E125" s="23"/>
      <c r="F125" s="18"/>
      <c r="J125" s="18"/>
      <c r="K125" s="18"/>
      <c r="L125" s="18"/>
      <c r="M125" s="18"/>
      <c r="N125" s="18"/>
      <c r="O125" s="18"/>
      <c r="P125" s="18"/>
      <c r="Q125" s="18"/>
      <c r="R125" s="18"/>
      <c r="S125" s="18"/>
      <c r="T125" s="18"/>
      <c r="U125" s="18"/>
      <c r="V125" s="18"/>
      <c r="W125" s="18"/>
      <c r="X125" s="18"/>
      <c r="Y125" s="18"/>
      <c r="Z125" s="18"/>
      <c r="AA125" s="18"/>
      <c r="AB125" s="18"/>
      <c r="AC125" s="18"/>
      <c r="AD125" s="18"/>
      <c r="AE125" s="18"/>
      <c r="AF125" s="18"/>
      <c r="AG125" s="18"/>
      <c r="AH125" s="18"/>
      <c r="AI125" s="18"/>
    </row>
    <row r="126" spans="2:35">
      <c r="B126" s="18"/>
      <c r="C126" s="18"/>
      <c r="D126" s="18"/>
      <c r="E126" s="23"/>
      <c r="F126" s="18"/>
      <c r="J126" s="18"/>
      <c r="K126" s="18"/>
      <c r="L126" s="18"/>
      <c r="M126" s="18"/>
      <c r="N126" s="18"/>
      <c r="O126" s="18"/>
      <c r="P126" s="18"/>
      <c r="Q126" s="18"/>
      <c r="R126" s="18"/>
      <c r="S126" s="18"/>
      <c r="T126" s="18"/>
      <c r="U126" s="18"/>
      <c r="V126" s="18"/>
      <c r="W126" s="18"/>
      <c r="X126" s="18"/>
      <c r="Y126" s="18"/>
      <c r="Z126" s="18"/>
      <c r="AA126" s="18"/>
      <c r="AB126" s="18"/>
      <c r="AC126" s="18"/>
      <c r="AD126" s="18"/>
      <c r="AE126" s="18"/>
      <c r="AF126" s="18"/>
      <c r="AG126" s="18"/>
      <c r="AH126" s="18"/>
      <c r="AI126" s="18"/>
    </row>
    <row r="127" spans="2:35">
      <c r="B127" s="18"/>
      <c r="C127" s="18"/>
      <c r="D127" s="18"/>
      <c r="E127" s="23"/>
      <c r="F127" s="18"/>
      <c r="J127" s="18"/>
      <c r="K127" s="18"/>
      <c r="L127" s="18"/>
      <c r="M127" s="18"/>
      <c r="N127" s="18"/>
      <c r="O127" s="18"/>
      <c r="P127" s="18"/>
      <c r="Q127" s="18"/>
      <c r="R127" s="18"/>
      <c r="S127" s="18"/>
      <c r="T127" s="18"/>
      <c r="U127" s="18"/>
      <c r="V127" s="18"/>
      <c r="W127" s="18"/>
      <c r="X127" s="18"/>
      <c r="Y127" s="18"/>
      <c r="Z127" s="18"/>
      <c r="AA127" s="18"/>
      <c r="AB127" s="18"/>
      <c r="AC127" s="18"/>
      <c r="AD127" s="18"/>
      <c r="AE127" s="18"/>
      <c r="AF127" s="18"/>
      <c r="AG127" s="18"/>
      <c r="AH127" s="18"/>
      <c r="AI127" s="18"/>
    </row>
    <row r="128" spans="2:35">
      <c r="B128" s="18"/>
      <c r="C128" s="18"/>
      <c r="D128" s="18"/>
      <c r="E128" s="23"/>
      <c r="F128" s="18"/>
      <c r="J128" s="18"/>
      <c r="K128" s="18"/>
      <c r="L128" s="18"/>
      <c r="M128" s="18"/>
      <c r="N128" s="18"/>
      <c r="O128" s="18"/>
      <c r="P128" s="18"/>
      <c r="Q128" s="18"/>
      <c r="R128" s="18"/>
      <c r="S128" s="18"/>
      <c r="T128" s="18"/>
      <c r="U128" s="18"/>
      <c r="V128" s="18"/>
      <c r="W128" s="18"/>
      <c r="X128" s="18"/>
      <c r="Y128" s="18"/>
      <c r="Z128" s="18"/>
      <c r="AA128" s="18"/>
      <c r="AB128" s="18"/>
      <c r="AC128" s="18"/>
      <c r="AD128" s="18"/>
      <c r="AE128" s="18"/>
      <c r="AF128" s="18"/>
      <c r="AG128" s="18"/>
      <c r="AH128" s="18"/>
      <c r="AI128" s="18"/>
    </row>
    <row r="129" spans="2:35">
      <c r="B129" s="18"/>
      <c r="C129" s="18"/>
      <c r="D129" s="18"/>
      <c r="E129" s="23"/>
      <c r="F129" s="18"/>
      <c r="J129" s="18"/>
      <c r="K129" s="18"/>
      <c r="L129" s="18"/>
      <c r="M129" s="18"/>
      <c r="N129" s="18"/>
      <c r="O129" s="18"/>
      <c r="P129" s="18"/>
      <c r="Q129" s="18"/>
      <c r="R129" s="18"/>
      <c r="S129" s="18"/>
      <c r="T129" s="18"/>
      <c r="U129" s="18"/>
      <c r="V129" s="18"/>
      <c r="W129" s="18"/>
      <c r="X129" s="18"/>
      <c r="Y129" s="18"/>
      <c r="Z129" s="18"/>
      <c r="AA129" s="18"/>
      <c r="AB129" s="18"/>
      <c r="AC129" s="18"/>
      <c r="AD129" s="18"/>
      <c r="AE129" s="18"/>
      <c r="AF129" s="18"/>
      <c r="AG129" s="18"/>
      <c r="AH129" s="18"/>
      <c r="AI129" s="18"/>
    </row>
    <row r="130" spans="2:35">
      <c r="B130" s="18"/>
      <c r="C130" s="18"/>
      <c r="D130" s="18"/>
      <c r="E130" s="23"/>
      <c r="F130" s="18"/>
      <c r="J130" s="18"/>
      <c r="K130" s="18"/>
      <c r="L130" s="18"/>
      <c r="M130" s="18"/>
      <c r="N130" s="18"/>
      <c r="O130" s="18"/>
      <c r="P130" s="18"/>
      <c r="Q130" s="18"/>
      <c r="R130" s="18"/>
      <c r="S130" s="18"/>
      <c r="T130" s="18"/>
      <c r="U130" s="18"/>
      <c r="V130" s="18"/>
      <c r="W130" s="18"/>
      <c r="X130" s="18"/>
      <c r="Y130" s="18"/>
      <c r="Z130" s="18"/>
      <c r="AA130" s="18"/>
      <c r="AB130" s="18"/>
      <c r="AC130" s="18"/>
      <c r="AD130" s="18"/>
      <c r="AE130" s="18"/>
      <c r="AF130" s="18"/>
      <c r="AG130" s="18"/>
      <c r="AH130" s="18"/>
      <c r="AI130" s="18"/>
    </row>
    <row r="131" spans="2:35">
      <c r="B131" s="18"/>
      <c r="C131" s="18"/>
      <c r="D131" s="18"/>
      <c r="E131" s="23"/>
      <c r="F131" s="18"/>
      <c r="J131" s="18"/>
      <c r="K131" s="18"/>
      <c r="L131" s="18"/>
      <c r="M131" s="18"/>
      <c r="N131" s="18"/>
      <c r="O131" s="18"/>
      <c r="P131" s="18"/>
      <c r="Q131" s="18"/>
      <c r="R131" s="18"/>
      <c r="S131" s="18"/>
      <c r="T131" s="18"/>
      <c r="U131" s="18"/>
      <c r="V131" s="18"/>
      <c r="W131" s="18"/>
      <c r="X131" s="18"/>
      <c r="Y131" s="18"/>
      <c r="Z131" s="18"/>
      <c r="AA131" s="18"/>
      <c r="AB131" s="18"/>
      <c r="AC131" s="18"/>
      <c r="AD131" s="18"/>
      <c r="AE131" s="18"/>
      <c r="AF131" s="18"/>
      <c r="AG131" s="18"/>
      <c r="AH131" s="18"/>
      <c r="AI131" s="18"/>
    </row>
    <row r="132" spans="2:35">
      <c r="B132" s="18"/>
      <c r="C132" s="18"/>
      <c r="D132" s="18"/>
      <c r="E132" s="23"/>
      <c r="F132" s="18"/>
      <c r="J132" s="18"/>
      <c r="K132" s="18"/>
      <c r="L132" s="18"/>
      <c r="M132" s="18"/>
      <c r="N132" s="18"/>
      <c r="O132" s="18"/>
      <c r="P132" s="18"/>
      <c r="Q132" s="18"/>
      <c r="R132" s="18"/>
      <c r="S132" s="18"/>
      <c r="T132" s="18"/>
      <c r="U132" s="18"/>
      <c r="V132" s="18"/>
      <c r="W132" s="18"/>
      <c r="X132" s="18"/>
      <c r="Y132" s="18"/>
      <c r="Z132" s="18"/>
      <c r="AA132" s="18"/>
      <c r="AB132" s="18"/>
      <c r="AC132" s="18"/>
      <c r="AD132" s="18"/>
      <c r="AE132" s="18"/>
      <c r="AF132" s="18"/>
      <c r="AG132" s="18"/>
      <c r="AH132" s="18"/>
      <c r="AI132" s="18"/>
    </row>
    <row r="133" spans="2:35">
      <c r="B133" s="18"/>
      <c r="C133" s="18"/>
      <c r="D133" s="18"/>
      <c r="E133" s="23"/>
      <c r="F133" s="18"/>
      <c r="J133" s="18"/>
      <c r="K133" s="18"/>
      <c r="L133" s="18"/>
      <c r="M133" s="18"/>
      <c r="N133" s="18"/>
      <c r="O133" s="18"/>
      <c r="P133" s="18"/>
      <c r="Q133" s="18"/>
      <c r="R133" s="18"/>
      <c r="S133" s="18"/>
      <c r="T133" s="18"/>
      <c r="U133" s="18"/>
      <c r="V133" s="18"/>
      <c r="W133" s="18"/>
      <c r="X133" s="18"/>
      <c r="Y133" s="18"/>
      <c r="Z133" s="18"/>
      <c r="AA133" s="18"/>
      <c r="AB133" s="18"/>
      <c r="AC133" s="18"/>
      <c r="AD133" s="18"/>
      <c r="AE133" s="18"/>
      <c r="AF133" s="18"/>
      <c r="AG133" s="18"/>
      <c r="AH133" s="18"/>
      <c r="AI133" s="18"/>
    </row>
    <row r="134" spans="2:35">
      <c r="B134" s="18"/>
      <c r="C134" s="18"/>
      <c r="D134" s="18"/>
      <c r="E134" s="23"/>
      <c r="F134" s="18"/>
      <c r="J134" s="18"/>
      <c r="K134" s="18"/>
      <c r="L134" s="18"/>
      <c r="M134" s="18"/>
      <c r="N134" s="18"/>
      <c r="O134" s="18"/>
      <c r="P134" s="18"/>
      <c r="Q134" s="18"/>
      <c r="R134" s="18"/>
      <c r="S134" s="18"/>
      <c r="T134" s="18"/>
      <c r="U134" s="18"/>
      <c r="V134" s="18"/>
      <c r="W134" s="18"/>
      <c r="X134" s="18"/>
      <c r="Y134" s="18"/>
      <c r="Z134" s="18"/>
      <c r="AA134" s="18"/>
      <c r="AB134" s="18"/>
      <c r="AC134" s="18"/>
      <c r="AD134" s="18"/>
      <c r="AE134" s="18"/>
      <c r="AF134" s="18"/>
      <c r="AG134" s="18"/>
      <c r="AH134" s="18"/>
      <c r="AI134" s="18"/>
    </row>
    <row r="135" spans="2:35">
      <c r="B135" s="18"/>
      <c r="C135" s="18"/>
      <c r="D135" s="18"/>
      <c r="E135" s="23"/>
      <c r="F135" s="18"/>
      <c r="J135" s="18"/>
      <c r="K135" s="18"/>
      <c r="L135" s="18"/>
      <c r="M135" s="18"/>
      <c r="N135" s="18"/>
      <c r="O135" s="18"/>
      <c r="P135" s="18"/>
      <c r="Q135" s="18"/>
      <c r="R135" s="18"/>
      <c r="S135" s="18"/>
      <c r="T135" s="18"/>
      <c r="U135" s="18"/>
      <c r="V135" s="18"/>
      <c r="W135" s="18"/>
      <c r="X135" s="18"/>
      <c r="Y135" s="18"/>
      <c r="Z135" s="18"/>
      <c r="AA135" s="18"/>
      <c r="AB135" s="18"/>
      <c r="AC135" s="18"/>
      <c r="AD135" s="18"/>
      <c r="AE135" s="18"/>
      <c r="AF135" s="18"/>
      <c r="AG135" s="18"/>
      <c r="AH135" s="18"/>
      <c r="AI135" s="18"/>
    </row>
    <row r="136" spans="2:35">
      <c r="B136" s="18"/>
      <c r="C136" s="18"/>
      <c r="D136" s="18"/>
      <c r="E136" s="23"/>
      <c r="F136" s="18"/>
      <c r="J136" s="18"/>
      <c r="K136" s="18"/>
      <c r="L136" s="18"/>
      <c r="M136" s="18"/>
      <c r="N136" s="18"/>
      <c r="O136" s="18"/>
      <c r="P136" s="18"/>
      <c r="Q136" s="18"/>
      <c r="R136" s="18"/>
      <c r="S136" s="18"/>
      <c r="T136" s="18"/>
      <c r="U136" s="18"/>
      <c r="V136" s="18"/>
      <c r="W136" s="18"/>
      <c r="X136" s="18"/>
      <c r="Y136" s="18"/>
      <c r="Z136" s="18"/>
      <c r="AA136" s="18"/>
      <c r="AB136" s="18"/>
      <c r="AC136" s="18"/>
      <c r="AD136" s="18"/>
      <c r="AE136" s="18"/>
      <c r="AF136" s="18"/>
      <c r="AG136" s="18"/>
      <c r="AH136" s="18"/>
      <c r="AI136" s="18"/>
    </row>
    <row r="137" spans="2:35">
      <c r="B137" s="18"/>
      <c r="C137" s="18"/>
      <c r="D137" s="18"/>
      <c r="E137" s="23"/>
      <c r="F137" s="18"/>
      <c r="J137" s="18"/>
      <c r="K137" s="18"/>
      <c r="L137" s="18"/>
      <c r="M137" s="18"/>
      <c r="N137" s="18"/>
      <c r="O137" s="18"/>
      <c r="P137" s="18"/>
      <c r="Q137" s="18"/>
      <c r="R137" s="18"/>
      <c r="S137" s="18"/>
      <c r="T137" s="18"/>
      <c r="U137" s="18"/>
      <c r="V137" s="18"/>
      <c r="W137" s="18"/>
      <c r="X137" s="18"/>
      <c r="Y137" s="18"/>
      <c r="Z137" s="18"/>
      <c r="AA137" s="18"/>
      <c r="AB137" s="18"/>
      <c r="AC137" s="18"/>
      <c r="AD137" s="18"/>
      <c r="AE137" s="18"/>
      <c r="AF137" s="18"/>
      <c r="AG137" s="18"/>
      <c r="AH137" s="18"/>
      <c r="AI137" s="18"/>
    </row>
    <row r="138" spans="2:35">
      <c r="B138" s="18"/>
      <c r="C138" s="18"/>
      <c r="D138" s="18"/>
      <c r="E138" s="23"/>
      <c r="F138" s="18"/>
      <c r="J138" s="18"/>
      <c r="K138" s="18"/>
      <c r="L138" s="18"/>
      <c r="M138" s="18"/>
      <c r="N138" s="18"/>
      <c r="O138" s="18"/>
      <c r="P138" s="18"/>
      <c r="Q138" s="18"/>
      <c r="R138" s="18"/>
      <c r="S138" s="18"/>
      <c r="T138" s="18"/>
      <c r="U138" s="18"/>
      <c r="V138" s="18"/>
      <c r="W138" s="18"/>
      <c r="X138" s="18"/>
      <c r="Y138" s="18"/>
      <c r="Z138" s="18"/>
      <c r="AA138" s="18"/>
      <c r="AB138" s="18"/>
      <c r="AC138" s="18"/>
      <c r="AD138" s="18"/>
      <c r="AE138" s="18"/>
      <c r="AF138" s="18"/>
      <c r="AG138" s="18"/>
      <c r="AH138" s="18"/>
      <c r="AI138" s="18"/>
    </row>
    <row r="139" spans="2:35">
      <c r="B139" s="18"/>
      <c r="C139" s="18"/>
      <c r="D139" s="18"/>
      <c r="E139" s="23"/>
      <c r="F139" s="18"/>
      <c r="J139" s="18"/>
      <c r="K139" s="18"/>
      <c r="L139" s="18"/>
      <c r="M139" s="18"/>
      <c r="N139" s="18"/>
      <c r="O139" s="18"/>
      <c r="P139" s="18"/>
      <c r="Q139" s="18"/>
      <c r="R139" s="18"/>
      <c r="S139" s="18"/>
      <c r="T139" s="18"/>
      <c r="U139" s="18"/>
      <c r="V139" s="18"/>
      <c r="W139" s="18"/>
      <c r="X139" s="18"/>
      <c r="Y139" s="18"/>
      <c r="Z139" s="18"/>
      <c r="AA139" s="18"/>
      <c r="AB139" s="18"/>
      <c r="AC139" s="18"/>
      <c r="AD139" s="18"/>
      <c r="AE139" s="18"/>
      <c r="AF139" s="18"/>
      <c r="AG139" s="18"/>
      <c r="AH139" s="18"/>
      <c r="AI139" s="18"/>
    </row>
    <row r="140" spans="2:35">
      <c r="B140" s="18"/>
      <c r="C140" s="18"/>
      <c r="D140" s="18"/>
      <c r="E140" s="23"/>
      <c r="F140" s="18"/>
      <c r="J140" s="18"/>
      <c r="K140" s="18"/>
      <c r="L140" s="18"/>
      <c r="M140" s="18"/>
      <c r="N140" s="18"/>
      <c r="O140" s="18"/>
      <c r="P140" s="18"/>
      <c r="Q140" s="18"/>
      <c r="R140" s="18"/>
      <c r="S140" s="18"/>
      <c r="T140" s="18"/>
      <c r="U140" s="18"/>
      <c r="V140" s="18"/>
      <c r="W140" s="18"/>
      <c r="X140" s="18"/>
      <c r="Y140" s="18"/>
      <c r="Z140" s="18"/>
      <c r="AA140" s="18"/>
      <c r="AB140" s="18"/>
      <c r="AC140" s="18"/>
      <c r="AD140" s="18"/>
      <c r="AE140" s="18"/>
      <c r="AF140" s="18"/>
      <c r="AG140" s="18"/>
      <c r="AH140" s="18"/>
      <c r="AI140" s="18"/>
    </row>
    <row r="141" spans="2:35">
      <c r="B141" s="18"/>
      <c r="C141" s="18"/>
      <c r="D141" s="18"/>
      <c r="E141" s="23"/>
      <c r="F141" s="18"/>
      <c r="J141" s="18"/>
      <c r="K141" s="18"/>
      <c r="L141" s="18"/>
      <c r="M141" s="18"/>
      <c r="N141" s="18"/>
      <c r="O141" s="18"/>
      <c r="P141" s="18"/>
      <c r="Q141" s="18"/>
      <c r="R141" s="18"/>
      <c r="S141" s="18"/>
      <c r="T141" s="18"/>
      <c r="U141" s="18"/>
      <c r="V141" s="18"/>
      <c r="W141" s="18"/>
      <c r="X141" s="18"/>
      <c r="Y141" s="18"/>
      <c r="Z141" s="18"/>
      <c r="AA141" s="18"/>
      <c r="AB141" s="18"/>
      <c r="AC141" s="18"/>
      <c r="AD141" s="18"/>
      <c r="AE141" s="18"/>
      <c r="AF141" s="18"/>
      <c r="AG141" s="18"/>
      <c r="AH141" s="18"/>
      <c r="AI141" s="18"/>
    </row>
    <row r="142" spans="2:35">
      <c r="B142" s="18"/>
      <c r="C142" s="18"/>
      <c r="D142" s="18"/>
      <c r="E142" s="23"/>
      <c r="F142" s="18"/>
      <c r="J142" s="18"/>
      <c r="K142" s="18"/>
      <c r="L142" s="18"/>
      <c r="M142" s="18"/>
      <c r="N142" s="18"/>
      <c r="O142" s="18"/>
      <c r="P142" s="18"/>
      <c r="Q142" s="18"/>
      <c r="R142" s="18"/>
      <c r="S142" s="18"/>
      <c r="T142" s="18"/>
      <c r="U142" s="18"/>
      <c r="V142" s="18"/>
      <c r="W142" s="18"/>
      <c r="X142" s="18"/>
      <c r="Y142" s="18"/>
      <c r="Z142" s="18"/>
      <c r="AA142" s="18"/>
      <c r="AB142" s="18"/>
      <c r="AC142" s="18"/>
      <c r="AD142" s="18"/>
      <c r="AE142" s="18"/>
      <c r="AF142" s="18"/>
      <c r="AG142" s="18"/>
      <c r="AH142" s="18"/>
      <c r="AI142" s="18"/>
    </row>
    <row r="143" spans="2:35">
      <c r="B143" s="18"/>
      <c r="C143" s="18"/>
      <c r="D143" s="18"/>
      <c r="E143" s="23"/>
      <c r="F143" s="18"/>
      <c r="J143" s="18"/>
      <c r="K143" s="18"/>
      <c r="L143" s="18"/>
      <c r="M143" s="18"/>
      <c r="N143" s="18"/>
      <c r="O143" s="18"/>
      <c r="P143" s="18"/>
      <c r="Q143" s="18"/>
      <c r="R143" s="18"/>
      <c r="S143" s="18"/>
      <c r="T143" s="18"/>
      <c r="U143" s="18"/>
      <c r="V143" s="18"/>
      <c r="W143" s="18"/>
      <c r="X143" s="18"/>
      <c r="Y143" s="18"/>
      <c r="Z143" s="18"/>
      <c r="AA143" s="18"/>
      <c r="AB143" s="18"/>
      <c r="AC143" s="18"/>
      <c r="AD143" s="18"/>
      <c r="AE143" s="18"/>
      <c r="AF143" s="18"/>
      <c r="AG143" s="18"/>
      <c r="AH143" s="18"/>
      <c r="AI143" s="18"/>
    </row>
    <row r="144" spans="2:35">
      <c r="B144" s="18"/>
      <c r="C144" s="18"/>
      <c r="D144" s="18"/>
      <c r="E144" s="23"/>
      <c r="F144" s="18"/>
      <c r="J144" s="18"/>
      <c r="K144" s="18"/>
      <c r="L144" s="18"/>
      <c r="M144" s="18"/>
      <c r="N144" s="18"/>
      <c r="O144" s="18"/>
      <c r="P144" s="18"/>
      <c r="Q144" s="18"/>
      <c r="R144" s="18"/>
      <c r="S144" s="18"/>
      <c r="T144" s="18"/>
      <c r="U144" s="18"/>
      <c r="V144" s="18"/>
      <c r="W144" s="18"/>
      <c r="X144" s="18"/>
      <c r="Y144" s="18"/>
      <c r="Z144" s="18"/>
      <c r="AA144" s="18"/>
      <c r="AB144" s="18"/>
      <c r="AC144" s="18"/>
      <c r="AD144" s="18"/>
      <c r="AE144" s="18"/>
      <c r="AF144" s="18"/>
      <c r="AG144" s="18"/>
      <c r="AH144" s="18"/>
      <c r="AI144" s="18"/>
    </row>
    <row r="145" spans="2:35">
      <c r="B145" s="18"/>
      <c r="C145" s="18"/>
      <c r="D145" s="18"/>
      <c r="E145" s="23"/>
      <c r="F145" s="18"/>
      <c r="J145" s="18"/>
      <c r="K145" s="18"/>
      <c r="L145" s="18"/>
      <c r="M145" s="18"/>
      <c r="N145" s="18"/>
      <c r="O145" s="18"/>
      <c r="P145" s="18"/>
      <c r="Q145" s="18"/>
      <c r="R145" s="18"/>
      <c r="S145" s="18"/>
      <c r="T145" s="18"/>
      <c r="U145" s="18"/>
      <c r="V145" s="18"/>
      <c r="W145" s="18"/>
      <c r="X145" s="18"/>
      <c r="Y145" s="18"/>
      <c r="Z145" s="18"/>
      <c r="AA145" s="18"/>
      <c r="AB145" s="18"/>
      <c r="AC145" s="18"/>
      <c r="AD145" s="18"/>
      <c r="AE145" s="18"/>
      <c r="AF145" s="18"/>
      <c r="AG145" s="18"/>
      <c r="AH145" s="18"/>
      <c r="AI145" s="18"/>
    </row>
    <row r="146" spans="2:35">
      <c r="B146" s="18"/>
      <c r="C146" s="18"/>
      <c r="D146" s="18"/>
      <c r="E146" s="23"/>
      <c r="F146" s="18"/>
      <c r="J146" s="18"/>
      <c r="K146" s="18"/>
      <c r="L146" s="18"/>
      <c r="M146" s="18"/>
      <c r="N146" s="18"/>
      <c r="O146" s="18"/>
      <c r="P146" s="18"/>
      <c r="Q146" s="18"/>
      <c r="R146" s="18"/>
      <c r="S146" s="18"/>
      <c r="T146" s="18"/>
      <c r="U146" s="18"/>
      <c r="V146" s="18"/>
      <c r="W146" s="18"/>
      <c r="X146" s="18"/>
      <c r="Y146" s="18"/>
      <c r="Z146" s="18"/>
      <c r="AA146" s="18"/>
      <c r="AB146" s="18"/>
      <c r="AC146" s="18"/>
      <c r="AD146" s="18"/>
      <c r="AE146" s="18"/>
      <c r="AF146" s="18"/>
      <c r="AG146" s="18"/>
      <c r="AH146" s="18"/>
      <c r="AI146" s="18"/>
    </row>
    <row r="147" spans="2:35">
      <c r="B147" s="18"/>
      <c r="C147" s="18"/>
      <c r="D147" s="18"/>
      <c r="E147" s="23"/>
      <c r="F147" s="18"/>
      <c r="J147" s="18"/>
      <c r="K147" s="18"/>
      <c r="L147" s="18"/>
      <c r="M147" s="18"/>
      <c r="N147" s="18"/>
      <c r="O147" s="18"/>
      <c r="P147" s="18"/>
      <c r="Q147" s="18"/>
      <c r="R147" s="18"/>
      <c r="S147" s="18"/>
      <c r="T147" s="18"/>
      <c r="U147" s="18"/>
      <c r="V147" s="18"/>
      <c r="W147" s="18"/>
      <c r="X147" s="18"/>
      <c r="Y147" s="18"/>
      <c r="Z147" s="18"/>
      <c r="AA147" s="18"/>
      <c r="AB147" s="18"/>
      <c r="AC147" s="18"/>
      <c r="AD147" s="18"/>
      <c r="AE147" s="18"/>
      <c r="AF147" s="18"/>
      <c r="AG147" s="18"/>
      <c r="AH147" s="18"/>
      <c r="AI147" s="18"/>
    </row>
    <row r="148" spans="2:35">
      <c r="B148" s="18"/>
      <c r="C148" s="18"/>
      <c r="D148" s="18"/>
      <c r="E148" s="23"/>
      <c r="F148" s="18"/>
      <c r="J148" s="18"/>
      <c r="K148" s="18"/>
      <c r="L148" s="18"/>
      <c r="M148" s="18"/>
      <c r="N148" s="18"/>
      <c r="O148" s="18"/>
      <c r="P148" s="18"/>
      <c r="Q148" s="18"/>
      <c r="R148" s="18"/>
      <c r="S148" s="18"/>
      <c r="T148" s="18"/>
      <c r="U148" s="18"/>
      <c r="V148" s="18"/>
      <c r="W148" s="18"/>
      <c r="X148" s="18"/>
      <c r="Y148" s="18"/>
      <c r="Z148" s="18"/>
      <c r="AA148" s="18"/>
      <c r="AB148" s="18"/>
      <c r="AC148" s="18"/>
      <c r="AD148" s="18"/>
      <c r="AE148" s="18"/>
      <c r="AF148" s="18"/>
      <c r="AG148" s="18"/>
      <c r="AH148" s="18"/>
      <c r="AI148" s="18"/>
    </row>
    <row r="149" spans="2:35">
      <c r="B149" s="18"/>
      <c r="C149" s="18"/>
      <c r="D149" s="18"/>
      <c r="E149" s="23"/>
      <c r="F149" s="18"/>
      <c r="J149" s="18"/>
      <c r="K149" s="18"/>
      <c r="L149" s="18"/>
      <c r="M149" s="18"/>
      <c r="N149" s="18"/>
      <c r="O149" s="18"/>
      <c r="P149" s="18"/>
      <c r="Q149" s="18"/>
      <c r="R149" s="18"/>
      <c r="S149" s="18"/>
      <c r="T149" s="18"/>
      <c r="U149" s="18"/>
      <c r="V149" s="18"/>
      <c r="W149" s="18"/>
      <c r="X149" s="18"/>
      <c r="Y149" s="18"/>
      <c r="Z149" s="18"/>
      <c r="AA149" s="18"/>
      <c r="AB149" s="18"/>
      <c r="AC149" s="18"/>
      <c r="AD149" s="18"/>
      <c r="AE149" s="18"/>
      <c r="AF149" s="18"/>
      <c r="AG149" s="18"/>
      <c r="AH149" s="18"/>
      <c r="AI149" s="18"/>
    </row>
    <row r="150" spans="2:35">
      <c r="B150" s="18"/>
      <c r="C150" s="18"/>
      <c r="D150" s="18"/>
      <c r="E150" s="23"/>
      <c r="F150" s="18"/>
      <c r="J150" s="18"/>
      <c r="K150" s="18"/>
      <c r="L150" s="18"/>
      <c r="M150" s="18"/>
      <c r="N150" s="18"/>
      <c r="O150" s="18"/>
      <c r="P150" s="18"/>
      <c r="Q150" s="18"/>
      <c r="R150" s="18"/>
      <c r="S150" s="18"/>
      <c r="T150" s="18"/>
      <c r="U150" s="18"/>
      <c r="V150" s="18"/>
      <c r="W150" s="18"/>
      <c r="X150" s="18"/>
      <c r="Y150" s="18"/>
      <c r="Z150" s="18"/>
      <c r="AA150" s="18"/>
      <c r="AB150" s="18"/>
      <c r="AC150" s="18"/>
      <c r="AD150" s="18"/>
      <c r="AE150" s="18"/>
      <c r="AF150" s="18"/>
      <c r="AG150" s="18"/>
      <c r="AH150" s="18"/>
      <c r="AI150" s="18"/>
    </row>
    <row r="151" spans="2:35">
      <c r="B151" s="18"/>
      <c r="C151" s="18"/>
      <c r="D151" s="18"/>
      <c r="E151" s="23"/>
      <c r="F151" s="18"/>
      <c r="J151" s="18"/>
      <c r="K151" s="18"/>
      <c r="L151" s="18"/>
      <c r="M151" s="18"/>
      <c r="N151" s="18"/>
      <c r="O151" s="18"/>
      <c r="P151" s="18"/>
      <c r="Q151" s="18"/>
      <c r="R151" s="18"/>
      <c r="S151" s="18"/>
      <c r="T151" s="18"/>
      <c r="U151" s="18"/>
      <c r="V151" s="18"/>
      <c r="W151" s="18"/>
      <c r="X151" s="18"/>
      <c r="Y151" s="18"/>
      <c r="Z151" s="18"/>
      <c r="AA151" s="18"/>
      <c r="AB151" s="18"/>
      <c r="AC151" s="18"/>
      <c r="AD151" s="18"/>
      <c r="AE151" s="18"/>
      <c r="AF151" s="18"/>
      <c r="AG151" s="18"/>
      <c r="AH151" s="18"/>
      <c r="AI151" s="18"/>
    </row>
    <row r="152" spans="2:35">
      <c r="B152" s="18"/>
      <c r="C152" s="18"/>
      <c r="D152" s="18"/>
      <c r="E152" s="23"/>
      <c r="F152" s="18"/>
      <c r="J152" s="18"/>
      <c r="K152" s="18"/>
      <c r="L152" s="18"/>
      <c r="M152" s="18"/>
      <c r="N152" s="18"/>
      <c r="O152" s="18"/>
      <c r="P152" s="18"/>
      <c r="Q152" s="18"/>
      <c r="R152" s="18"/>
      <c r="S152" s="18"/>
      <c r="T152" s="18"/>
      <c r="U152" s="18"/>
      <c r="V152" s="18"/>
      <c r="W152" s="18"/>
      <c r="X152" s="18"/>
      <c r="Y152" s="18"/>
      <c r="Z152" s="18"/>
      <c r="AA152" s="18"/>
      <c r="AB152" s="18"/>
      <c r="AC152" s="18"/>
      <c r="AD152" s="18"/>
      <c r="AE152" s="18"/>
      <c r="AF152" s="18"/>
      <c r="AG152" s="18"/>
      <c r="AH152" s="18"/>
      <c r="AI152" s="18"/>
    </row>
    <row r="153" spans="2:35">
      <c r="B153" s="18"/>
      <c r="C153" s="18"/>
      <c r="D153" s="18"/>
      <c r="E153" s="23"/>
      <c r="F153" s="18"/>
      <c r="J153" s="18"/>
      <c r="K153" s="18"/>
      <c r="L153" s="18"/>
      <c r="M153" s="18"/>
      <c r="N153" s="18"/>
      <c r="O153" s="18"/>
      <c r="P153" s="18"/>
      <c r="Q153" s="18"/>
      <c r="R153" s="18"/>
      <c r="S153" s="18"/>
      <c r="T153" s="18"/>
      <c r="U153" s="18"/>
      <c r="V153" s="18"/>
      <c r="W153" s="18"/>
      <c r="X153" s="18"/>
      <c r="Y153" s="18"/>
      <c r="Z153" s="18"/>
      <c r="AA153" s="18"/>
      <c r="AB153" s="18"/>
      <c r="AC153" s="18"/>
      <c r="AD153" s="18"/>
      <c r="AE153" s="18"/>
      <c r="AF153" s="18"/>
      <c r="AG153" s="18"/>
      <c r="AH153" s="18"/>
      <c r="AI153" s="18"/>
    </row>
    <row r="154" spans="2:35">
      <c r="B154" s="18"/>
      <c r="C154" s="18"/>
      <c r="D154" s="18"/>
      <c r="E154" s="23"/>
      <c r="F154" s="18"/>
      <c r="J154" s="18"/>
      <c r="K154" s="18"/>
      <c r="L154" s="18"/>
      <c r="M154" s="18"/>
      <c r="N154" s="18"/>
      <c r="O154" s="18"/>
      <c r="P154" s="18"/>
      <c r="Q154" s="18"/>
      <c r="R154" s="18"/>
      <c r="S154" s="18"/>
      <c r="T154" s="18"/>
      <c r="U154" s="18"/>
      <c r="V154" s="18"/>
      <c r="W154" s="18"/>
      <c r="X154" s="18"/>
      <c r="Y154" s="18"/>
      <c r="Z154" s="18"/>
      <c r="AA154" s="18"/>
      <c r="AB154" s="18"/>
      <c r="AC154" s="18"/>
      <c r="AD154" s="18"/>
      <c r="AE154" s="18"/>
      <c r="AF154" s="18"/>
      <c r="AG154" s="18"/>
      <c r="AH154" s="18"/>
      <c r="AI154" s="18"/>
    </row>
    <row r="155" spans="2:35">
      <c r="B155" s="18"/>
      <c r="C155" s="18"/>
      <c r="D155" s="18"/>
      <c r="E155" s="23"/>
      <c r="F155" s="18"/>
      <c r="J155" s="18"/>
      <c r="K155" s="18"/>
      <c r="L155" s="18"/>
      <c r="M155" s="18"/>
      <c r="N155" s="18"/>
      <c r="O155" s="18"/>
      <c r="P155" s="18"/>
      <c r="Q155" s="18"/>
      <c r="R155" s="18"/>
      <c r="S155" s="18"/>
      <c r="T155" s="18"/>
      <c r="U155" s="18"/>
      <c r="V155" s="18"/>
      <c r="W155" s="18"/>
      <c r="X155" s="18"/>
      <c r="Y155" s="18"/>
      <c r="Z155" s="18"/>
      <c r="AA155" s="18"/>
      <c r="AB155" s="18"/>
      <c r="AC155" s="18"/>
      <c r="AD155" s="18"/>
      <c r="AE155" s="18"/>
      <c r="AF155" s="18"/>
      <c r="AG155" s="18"/>
      <c r="AH155" s="18"/>
      <c r="AI155" s="18"/>
    </row>
    <row r="156" spans="2:35">
      <c r="B156" s="18"/>
      <c r="C156" s="18"/>
      <c r="D156" s="18"/>
      <c r="E156" s="23"/>
      <c r="F156" s="18"/>
      <c r="J156" s="18"/>
      <c r="K156" s="18"/>
      <c r="L156" s="18"/>
      <c r="M156" s="18"/>
      <c r="N156" s="18"/>
      <c r="O156" s="18"/>
      <c r="P156" s="18"/>
      <c r="Q156" s="18"/>
      <c r="R156" s="18"/>
      <c r="S156" s="18"/>
      <c r="T156" s="18"/>
      <c r="U156" s="18"/>
      <c r="V156" s="18"/>
      <c r="W156" s="18"/>
      <c r="X156" s="18"/>
      <c r="Y156" s="18"/>
      <c r="Z156" s="18"/>
      <c r="AA156" s="18"/>
      <c r="AB156" s="18"/>
      <c r="AC156" s="18"/>
      <c r="AD156" s="18"/>
      <c r="AE156" s="18"/>
      <c r="AF156" s="18"/>
      <c r="AG156" s="18"/>
      <c r="AH156" s="18"/>
      <c r="AI156" s="18"/>
    </row>
    <row r="157" spans="2:35">
      <c r="B157" s="18"/>
      <c r="C157" s="18"/>
      <c r="D157" s="18"/>
      <c r="E157" s="23"/>
      <c r="F157" s="18"/>
      <c r="J157" s="18"/>
      <c r="K157" s="18"/>
      <c r="L157" s="18"/>
      <c r="M157" s="18"/>
      <c r="N157" s="18"/>
      <c r="O157" s="18"/>
      <c r="P157" s="18"/>
      <c r="Q157" s="18"/>
      <c r="R157" s="18"/>
      <c r="S157" s="18"/>
      <c r="T157" s="18"/>
      <c r="U157" s="18"/>
      <c r="V157" s="18"/>
      <c r="W157" s="18"/>
      <c r="X157" s="18"/>
      <c r="Y157" s="18"/>
      <c r="Z157" s="18"/>
      <c r="AA157" s="18"/>
      <c r="AB157" s="18"/>
      <c r="AC157" s="18"/>
      <c r="AD157" s="18"/>
      <c r="AE157" s="18"/>
      <c r="AF157" s="18"/>
      <c r="AG157" s="18"/>
      <c r="AH157" s="18"/>
      <c r="AI157" s="18"/>
    </row>
    <row r="158" spans="2:35">
      <c r="B158" s="18"/>
      <c r="C158" s="18"/>
      <c r="D158" s="18"/>
      <c r="E158" s="23"/>
      <c r="F158" s="18"/>
      <c r="J158" s="18"/>
      <c r="K158" s="18"/>
      <c r="L158" s="18"/>
      <c r="M158" s="18"/>
      <c r="N158" s="18"/>
      <c r="O158" s="18"/>
      <c r="P158" s="18"/>
      <c r="Q158" s="18"/>
      <c r="R158" s="18"/>
      <c r="S158" s="18"/>
      <c r="T158" s="18"/>
      <c r="U158" s="18"/>
      <c r="V158" s="18"/>
      <c r="W158" s="18"/>
      <c r="X158" s="18"/>
      <c r="Y158" s="18"/>
      <c r="Z158" s="18"/>
      <c r="AA158" s="18"/>
      <c r="AB158" s="18"/>
      <c r="AC158" s="18"/>
      <c r="AD158" s="18"/>
      <c r="AE158" s="18"/>
      <c r="AF158" s="18"/>
      <c r="AG158" s="18"/>
      <c r="AH158" s="18"/>
      <c r="AI158" s="18"/>
    </row>
    <row r="159" spans="2:35">
      <c r="B159" s="18"/>
      <c r="C159" s="18"/>
      <c r="D159" s="18"/>
      <c r="E159" s="23"/>
      <c r="F159" s="18"/>
      <c r="J159" s="18"/>
      <c r="K159" s="18"/>
      <c r="L159" s="18"/>
      <c r="M159" s="18"/>
      <c r="N159" s="18"/>
      <c r="O159" s="18"/>
      <c r="P159" s="18"/>
      <c r="Q159" s="18"/>
      <c r="R159" s="18"/>
      <c r="S159" s="18"/>
      <c r="T159" s="18"/>
      <c r="U159" s="18"/>
      <c r="V159" s="18"/>
      <c r="W159" s="18"/>
      <c r="X159" s="18"/>
      <c r="Y159" s="18"/>
      <c r="Z159" s="18"/>
      <c r="AA159" s="18"/>
      <c r="AB159" s="18"/>
      <c r="AC159" s="18"/>
      <c r="AD159" s="18"/>
      <c r="AE159" s="18"/>
      <c r="AF159" s="18"/>
      <c r="AG159" s="18"/>
      <c r="AH159" s="18"/>
      <c r="AI159" s="18"/>
    </row>
    <row r="160" spans="2:35">
      <c r="B160" s="18"/>
      <c r="C160" s="18"/>
      <c r="D160" s="18"/>
      <c r="E160" s="23"/>
      <c r="F160" s="18"/>
      <c r="J160" s="18"/>
      <c r="K160" s="18"/>
      <c r="L160" s="18"/>
      <c r="M160" s="18"/>
      <c r="N160" s="18"/>
      <c r="O160" s="18"/>
      <c r="P160" s="18"/>
      <c r="Q160" s="18"/>
      <c r="R160" s="18"/>
      <c r="S160" s="18"/>
      <c r="T160" s="18"/>
      <c r="U160" s="18"/>
      <c r="V160" s="18"/>
      <c r="W160" s="18"/>
      <c r="X160" s="18"/>
      <c r="Y160" s="18"/>
      <c r="Z160" s="18"/>
      <c r="AA160" s="18"/>
      <c r="AB160" s="18"/>
      <c r="AC160" s="18"/>
      <c r="AD160" s="18"/>
      <c r="AE160" s="18"/>
      <c r="AF160" s="18"/>
      <c r="AG160" s="18"/>
      <c r="AH160" s="18"/>
      <c r="AI160" s="18"/>
    </row>
    <row r="161" spans="2:35">
      <c r="B161" s="18"/>
      <c r="C161" s="18"/>
      <c r="D161" s="18"/>
      <c r="E161" s="23"/>
      <c r="F161" s="18"/>
      <c r="J161" s="18"/>
      <c r="K161" s="18"/>
      <c r="L161" s="18"/>
      <c r="M161" s="18"/>
      <c r="N161" s="18"/>
      <c r="O161" s="18"/>
      <c r="P161" s="18"/>
      <c r="Q161" s="18"/>
      <c r="R161" s="18"/>
      <c r="S161" s="18"/>
      <c r="T161" s="18"/>
      <c r="U161" s="18"/>
      <c r="V161" s="18"/>
      <c r="W161" s="18"/>
      <c r="X161" s="18"/>
      <c r="Y161" s="18"/>
      <c r="Z161" s="18"/>
      <c r="AA161" s="18"/>
      <c r="AB161" s="18"/>
      <c r="AC161" s="18"/>
      <c r="AD161" s="18"/>
      <c r="AE161" s="18"/>
      <c r="AF161" s="18"/>
      <c r="AG161" s="18"/>
      <c r="AH161" s="18"/>
      <c r="AI161" s="18"/>
    </row>
    <row r="162" spans="2:35">
      <c r="B162" s="18"/>
      <c r="C162" s="18"/>
      <c r="D162" s="18"/>
      <c r="E162" s="23"/>
      <c r="F162" s="18"/>
      <c r="J162" s="18"/>
      <c r="K162" s="18"/>
      <c r="L162" s="18"/>
      <c r="M162" s="18"/>
      <c r="N162" s="18"/>
      <c r="O162" s="18"/>
      <c r="P162" s="18"/>
      <c r="Q162" s="18"/>
      <c r="R162" s="18"/>
      <c r="S162" s="18"/>
      <c r="T162" s="18"/>
      <c r="U162" s="18"/>
      <c r="V162" s="18"/>
      <c r="W162" s="18"/>
      <c r="X162" s="18"/>
      <c r="Y162" s="18"/>
      <c r="Z162" s="18"/>
      <c r="AA162" s="18"/>
      <c r="AB162" s="18"/>
      <c r="AC162" s="18"/>
      <c r="AD162" s="18"/>
      <c r="AE162" s="18"/>
      <c r="AF162" s="18"/>
      <c r="AG162" s="18"/>
      <c r="AH162" s="18"/>
      <c r="AI162" s="18"/>
    </row>
    <row r="163" spans="2:35">
      <c r="B163" s="18"/>
      <c r="C163" s="18"/>
      <c r="D163" s="18"/>
      <c r="E163" s="23"/>
      <c r="F163" s="18"/>
      <c r="J163" s="18"/>
      <c r="K163" s="18"/>
      <c r="L163" s="18"/>
      <c r="M163" s="18"/>
      <c r="N163" s="18"/>
      <c r="O163" s="18"/>
      <c r="P163" s="18"/>
      <c r="Q163" s="18"/>
      <c r="R163" s="18"/>
      <c r="S163" s="18"/>
      <c r="T163" s="18"/>
      <c r="U163" s="18"/>
      <c r="V163" s="18"/>
      <c r="W163" s="18"/>
      <c r="X163" s="18"/>
      <c r="Y163" s="18"/>
      <c r="Z163" s="18"/>
      <c r="AA163" s="18"/>
      <c r="AB163" s="18"/>
      <c r="AC163" s="18"/>
      <c r="AD163" s="18"/>
      <c r="AE163" s="18"/>
      <c r="AF163" s="18"/>
      <c r="AG163" s="18"/>
      <c r="AH163" s="18"/>
      <c r="AI163" s="18"/>
    </row>
    <row r="164" spans="2:35">
      <c r="B164" s="18"/>
      <c r="C164" s="18"/>
      <c r="D164" s="18"/>
      <c r="E164" s="23"/>
      <c r="F164" s="18"/>
      <c r="J164" s="18"/>
      <c r="K164" s="18"/>
      <c r="L164" s="18"/>
      <c r="M164" s="18"/>
      <c r="N164" s="18"/>
      <c r="O164" s="18"/>
      <c r="P164" s="18"/>
      <c r="Q164" s="18"/>
      <c r="R164" s="18"/>
      <c r="S164" s="18"/>
      <c r="T164" s="18"/>
      <c r="U164" s="18"/>
      <c r="V164" s="18"/>
      <c r="W164" s="18"/>
      <c r="X164" s="18"/>
      <c r="Y164" s="18"/>
      <c r="Z164" s="18"/>
      <c r="AA164" s="18"/>
      <c r="AB164" s="18"/>
      <c r="AC164" s="18"/>
      <c r="AD164" s="18"/>
      <c r="AE164" s="18"/>
      <c r="AF164" s="18"/>
      <c r="AG164" s="18"/>
      <c r="AH164" s="18"/>
      <c r="AI164" s="18"/>
    </row>
    <row r="165" spans="2:35">
      <c r="B165" s="18"/>
      <c r="C165" s="18"/>
      <c r="D165" s="18"/>
      <c r="E165" s="23"/>
      <c r="F165" s="18"/>
      <c r="J165" s="18"/>
      <c r="K165" s="18"/>
      <c r="L165" s="18"/>
      <c r="M165" s="18"/>
      <c r="N165" s="18"/>
      <c r="O165" s="18"/>
      <c r="P165" s="18"/>
      <c r="Q165" s="18"/>
      <c r="R165" s="18"/>
      <c r="S165" s="18"/>
      <c r="T165" s="18"/>
      <c r="U165" s="18"/>
      <c r="V165" s="18"/>
      <c r="W165" s="18"/>
      <c r="X165" s="18"/>
      <c r="Y165" s="18"/>
      <c r="Z165" s="18"/>
      <c r="AA165" s="18"/>
      <c r="AB165" s="18"/>
      <c r="AC165" s="18"/>
      <c r="AD165" s="18"/>
      <c r="AE165" s="18"/>
      <c r="AF165" s="18"/>
      <c r="AG165" s="18"/>
      <c r="AH165" s="18"/>
      <c r="AI165" s="18"/>
    </row>
    <row r="166" spans="2:35">
      <c r="B166" s="18"/>
      <c r="C166" s="18"/>
      <c r="D166" s="18"/>
      <c r="E166" s="23"/>
      <c r="F166" s="18"/>
      <c r="J166" s="18"/>
      <c r="K166" s="18"/>
      <c r="L166" s="18"/>
      <c r="M166" s="18"/>
      <c r="N166" s="18"/>
      <c r="O166" s="18"/>
      <c r="P166" s="18"/>
      <c r="Q166" s="18"/>
      <c r="R166" s="18"/>
      <c r="S166" s="18"/>
      <c r="T166" s="18"/>
      <c r="U166" s="18"/>
      <c r="V166" s="18"/>
      <c r="W166" s="18"/>
      <c r="X166" s="18"/>
      <c r="Y166" s="18"/>
      <c r="Z166" s="18"/>
      <c r="AA166" s="18"/>
      <c r="AB166" s="18"/>
      <c r="AC166" s="18"/>
      <c r="AD166" s="18"/>
      <c r="AE166" s="18"/>
      <c r="AF166" s="18"/>
      <c r="AG166" s="18"/>
      <c r="AH166" s="18"/>
      <c r="AI166" s="18"/>
    </row>
    <row r="167" spans="2:35">
      <c r="B167" s="18"/>
      <c r="C167" s="18"/>
      <c r="D167" s="18"/>
      <c r="E167" s="23"/>
      <c r="F167" s="18"/>
      <c r="J167" s="18"/>
      <c r="K167" s="18"/>
      <c r="L167" s="18"/>
      <c r="M167" s="18"/>
      <c r="N167" s="18"/>
      <c r="O167" s="18"/>
      <c r="P167" s="18"/>
      <c r="Q167" s="18"/>
      <c r="R167" s="18"/>
      <c r="S167" s="18"/>
      <c r="T167" s="18"/>
      <c r="U167" s="18"/>
      <c r="V167" s="18"/>
      <c r="W167" s="18"/>
      <c r="X167" s="18"/>
      <c r="Y167" s="18"/>
      <c r="Z167" s="18"/>
      <c r="AA167" s="18"/>
      <c r="AB167" s="18"/>
      <c r="AC167" s="18"/>
      <c r="AD167" s="18"/>
      <c r="AE167" s="18"/>
      <c r="AF167" s="18"/>
      <c r="AG167" s="18"/>
      <c r="AH167" s="18"/>
      <c r="AI167" s="18"/>
    </row>
    <row r="168" spans="2:35">
      <c r="B168" s="18"/>
      <c r="C168" s="18"/>
      <c r="D168" s="18"/>
      <c r="E168" s="23"/>
      <c r="F168" s="18"/>
      <c r="J168" s="18"/>
      <c r="K168" s="18"/>
      <c r="L168" s="18"/>
      <c r="M168" s="18"/>
      <c r="N168" s="18"/>
      <c r="O168" s="18"/>
      <c r="P168" s="18"/>
      <c r="Q168" s="18"/>
      <c r="R168" s="18"/>
      <c r="S168" s="18"/>
      <c r="T168" s="18"/>
      <c r="U168" s="18"/>
      <c r="V168" s="18"/>
      <c r="W168" s="18"/>
      <c r="X168" s="18"/>
      <c r="Y168" s="18"/>
      <c r="Z168" s="18"/>
      <c r="AA168" s="18"/>
      <c r="AB168" s="18"/>
      <c r="AC168" s="18"/>
      <c r="AD168" s="18"/>
      <c r="AE168" s="18"/>
      <c r="AF168" s="18"/>
      <c r="AG168" s="18"/>
      <c r="AH168" s="18"/>
      <c r="AI168" s="18"/>
    </row>
    <row r="169" spans="2:35">
      <c r="B169" s="18"/>
      <c r="C169" s="18"/>
      <c r="D169" s="18"/>
      <c r="E169" s="23"/>
      <c r="F169" s="18"/>
      <c r="J169" s="18"/>
      <c r="K169" s="18"/>
      <c r="L169" s="18"/>
      <c r="M169" s="18"/>
      <c r="N169" s="18"/>
      <c r="O169" s="18"/>
      <c r="P169" s="18"/>
      <c r="Q169" s="18"/>
      <c r="R169" s="18"/>
      <c r="S169" s="18"/>
      <c r="T169" s="18"/>
      <c r="U169" s="18"/>
      <c r="V169" s="18"/>
      <c r="W169" s="18"/>
      <c r="X169" s="18"/>
      <c r="Y169" s="18"/>
      <c r="Z169" s="18"/>
      <c r="AA169" s="18"/>
      <c r="AB169" s="18"/>
      <c r="AC169" s="18"/>
      <c r="AD169" s="18"/>
      <c r="AE169" s="18"/>
      <c r="AF169" s="18"/>
      <c r="AG169" s="18"/>
      <c r="AH169" s="18"/>
      <c r="AI169" s="18"/>
    </row>
    <row r="170" spans="2:35">
      <c r="B170" s="18"/>
      <c r="C170" s="18"/>
      <c r="D170" s="18"/>
      <c r="E170" s="23"/>
      <c r="F170" s="18"/>
      <c r="J170" s="18"/>
      <c r="K170" s="18"/>
      <c r="L170" s="18"/>
      <c r="M170" s="18"/>
      <c r="N170" s="18"/>
      <c r="O170" s="18"/>
      <c r="P170" s="18"/>
      <c r="Q170" s="18"/>
      <c r="R170" s="18"/>
      <c r="S170" s="18"/>
      <c r="T170" s="18"/>
      <c r="U170" s="18"/>
      <c r="V170" s="18"/>
      <c r="W170" s="18"/>
      <c r="X170" s="18"/>
      <c r="Y170" s="18"/>
      <c r="Z170" s="18"/>
      <c r="AA170" s="18"/>
      <c r="AB170" s="18"/>
      <c r="AC170" s="18"/>
      <c r="AD170" s="18"/>
      <c r="AE170" s="18"/>
      <c r="AF170" s="18"/>
      <c r="AG170" s="18"/>
      <c r="AH170" s="18"/>
      <c r="AI170" s="18"/>
    </row>
    <row r="171" spans="2:35">
      <c r="B171" s="18"/>
      <c r="C171" s="18"/>
      <c r="D171" s="18"/>
      <c r="E171" s="23"/>
      <c r="F171" s="18"/>
      <c r="J171" s="18"/>
      <c r="K171" s="18"/>
      <c r="L171" s="18"/>
      <c r="M171" s="18"/>
      <c r="N171" s="18"/>
      <c r="O171" s="18"/>
      <c r="P171" s="18"/>
      <c r="Q171" s="18"/>
      <c r="R171" s="18"/>
      <c r="S171" s="18"/>
      <c r="T171" s="18"/>
      <c r="U171" s="18"/>
      <c r="V171" s="18"/>
      <c r="W171" s="18"/>
      <c r="X171" s="18"/>
      <c r="Y171" s="18"/>
      <c r="Z171" s="18"/>
      <c r="AA171" s="18"/>
      <c r="AB171" s="18"/>
      <c r="AC171" s="18"/>
      <c r="AD171" s="18"/>
      <c r="AE171" s="18"/>
      <c r="AF171" s="18"/>
      <c r="AG171" s="18"/>
      <c r="AH171" s="18"/>
      <c r="AI171" s="18"/>
    </row>
    <row r="172" spans="2:35">
      <c r="B172" s="18"/>
      <c r="C172" s="18"/>
      <c r="D172" s="18"/>
      <c r="E172" s="23"/>
      <c r="F172" s="18"/>
      <c r="J172" s="18"/>
      <c r="K172" s="18"/>
      <c r="L172" s="18"/>
      <c r="M172" s="18"/>
      <c r="N172" s="18"/>
      <c r="O172" s="18"/>
      <c r="P172" s="18"/>
      <c r="Q172" s="18"/>
      <c r="R172" s="18"/>
      <c r="S172" s="18"/>
      <c r="T172" s="18"/>
      <c r="U172" s="18"/>
      <c r="V172" s="18"/>
      <c r="W172" s="18"/>
      <c r="X172" s="18"/>
      <c r="Y172" s="18"/>
      <c r="Z172" s="18"/>
      <c r="AA172" s="18"/>
      <c r="AB172" s="18"/>
      <c r="AC172" s="18"/>
      <c r="AD172" s="18"/>
      <c r="AE172" s="18"/>
      <c r="AF172" s="18"/>
      <c r="AG172" s="18"/>
      <c r="AH172" s="18"/>
      <c r="AI172" s="18"/>
    </row>
    <row r="173" spans="2:35">
      <c r="B173" s="18"/>
      <c r="C173" s="18"/>
      <c r="D173" s="18"/>
      <c r="E173" s="23"/>
      <c r="F173" s="18"/>
      <c r="J173" s="18"/>
      <c r="K173" s="18"/>
      <c r="L173" s="18"/>
      <c r="M173" s="18"/>
      <c r="N173" s="18"/>
      <c r="O173" s="18"/>
      <c r="P173" s="18"/>
      <c r="Q173" s="18"/>
      <c r="R173" s="18"/>
      <c r="S173" s="18"/>
      <c r="T173" s="18"/>
      <c r="U173" s="18"/>
      <c r="V173" s="18"/>
      <c r="W173" s="18"/>
      <c r="X173" s="18"/>
      <c r="Y173" s="18"/>
      <c r="Z173" s="18"/>
      <c r="AA173" s="18"/>
      <c r="AB173" s="18"/>
      <c r="AC173" s="18"/>
      <c r="AD173" s="18"/>
      <c r="AE173" s="18"/>
      <c r="AF173" s="18"/>
      <c r="AG173" s="18"/>
      <c r="AH173" s="18"/>
      <c r="AI173" s="18"/>
    </row>
    <row r="174" spans="2:35">
      <c r="B174" s="18"/>
      <c r="C174" s="18"/>
      <c r="D174" s="18"/>
      <c r="E174" s="23"/>
      <c r="F174" s="18"/>
      <c r="J174" s="18"/>
      <c r="K174" s="18"/>
      <c r="L174" s="18"/>
      <c r="M174" s="18"/>
      <c r="N174" s="18"/>
      <c r="O174" s="18"/>
      <c r="P174" s="18"/>
      <c r="Q174" s="18"/>
      <c r="R174" s="18"/>
      <c r="S174" s="18"/>
      <c r="T174" s="18"/>
      <c r="U174" s="18"/>
      <c r="V174" s="18"/>
      <c r="W174" s="18"/>
      <c r="X174" s="18"/>
      <c r="Y174" s="18"/>
      <c r="Z174" s="18"/>
      <c r="AA174" s="18"/>
      <c r="AB174" s="18"/>
      <c r="AC174" s="18"/>
      <c r="AD174" s="18"/>
      <c r="AE174" s="18"/>
      <c r="AF174" s="18"/>
      <c r="AG174" s="18"/>
      <c r="AH174" s="18"/>
      <c r="AI174" s="18"/>
    </row>
    <row r="175" spans="2:35">
      <c r="B175" s="18"/>
      <c r="C175" s="18"/>
      <c r="D175" s="18"/>
      <c r="E175" s="23"/>
      <c r="F175" s="18"/>
      <c r="J175" s="18"/>
      <c r="K175" s="18"/>
      <c r="L175" s="18"/>
      <c r="M175" s="18"/>
      <c r="N175" s="18"/>
      <c r="O175" s="18"/>
      <c r="P175" s="18"/>
      <c r="Q175" s="18"/>
      <c r="R175" s="18"/>
      <c r="S175" s="18"/>
      <c r="T175" s="18"/>
      <c r="U175" s="18"/>
      <c r="V175" s="18"/>
      <c r="W175" s="18"/>
      <c r="X175" s="18"/>
      <c r="Y175" s="18"/>
      <c r="Z175" s="18"/>
      <c r="AA175" s="18"/>
      <c r="AB175" s="18"/>
      <c r="AC175" s="18"/>
      <c r="AD175" s="18"/>
      <c r="AE175" s="18"/>
      <c r="AF175" s="18"/>
      <c r="AG175" s="18"/>
      <c r="AH175" s="18"/>
      <c r="AI175" s="18"/>
    </row>
    <row r="176" spans="2:35">
      <c r="B176" s="18"/>
      <c r="C176" s="18"/>
      <c r="D176" s="18"/>
      <c r="E176" s="23"/>
      <c r="F176" s="18"/>
      <c r="J176" s="18"/>
      <c r="K176" s="18"/>
      <c r="L176" s="18"/>
      <c r="M176" s="18"/>
      <c r="N176" s="18"/>
      <c r="O176" s="18"/>
      <c r="P176" s="18"/>
      <c r="Q176" s="18"/>
      <c r="R176" s="18"/>
      <c r="S176" s="18"/>
      <c r="T176" s="18"/>
      <c r="U176" s="18"/>
      <c r="V176" s="18"/>
      <c r="W176" s="18"/>
      <c r="X176" s="18"/>
      <c r="Y176" s="18"/>
      <c r="Z176" s="18"/>
      <c r="AA176" s="18"/>
      <c r="AB176" s="18"/>
      <c r="AC176" s="18"/>
      <c r="AD176" s="18"/>
      <c r="AE176" s="18"/>
      <c r="AF176" s="18"/>
      <c r="AG176" s="18"/>
      <c r="AH176" s="18"/>
      <c r="AI176" s="18"/>
    </row>
    <row r="177" spans="2:35">
      <c r="B177" s="18"/>
      <c r="C177" s="18"/>
      <c r="D177" s="18"/>
      <c r="E177" s="23"/>
      <c r="F177" s="18"/>
      <c r="J177" s="18"/>
      <c r="K177" s="18"/>
      <c r="L177" s="18"/>
      <c r="M177" s="18"/>
      <c r="N177" s="18"/>
      <c r="O177" s="18"/>
      <c r="P177" s="18"/>
      <c r="Q177" s="18"/>
      <c r="R177" s="18"/>
      <c r="S177" s="18"/>
      <c r="T177" s="18"/>
      <c r="U177" s="18"/>
      <c r="V177" s="18"/>
      <c r="W177" s="18"/>
      <c r="X177" s="18"/>
      <c r="Y177" s="18"/>
      <c r="Z177" s="18"/>
      <c r="AA177" s="18"/>
      <c r="AB177" s="18"/>
      <c r="AC177" s="18"/>
      <c r="AD177" s="18"/>
      <c r="AE177" s="18"/>
      <c r="AF177" s="18"/>
      <c r="AG177" s="18"/>
      <c r="AH177" s="18"/>
      <c r="AI177" s="18"/>
    </row>
    <row r="178" spans="2:35">
      <c r="B178" s="18"/>
      <c r="C178" s="18"/>
      <c r="D178" s="18"/>
      <c r="E178" s="23"/>
      <c r="F178" s="18"/>
      <c r="J178" s="18"/>
      <c r="K178" s="18"/>
      <c r="L178" s="18"/>
      <c r="M178" s="18"/>
      <c r="N178" s="18"/>
      <c r="O178" s="18"/>
      <c r="P178" s="18"/>
      <c r="Q178" s="18"/>
      <c r="R178" s="18"/>
      <c r="S178" s="18"/>
      <c r="T178" s="18"/>
      <c r="U178" s="18"/>
      <c r="V178" s="18"/>
      <c r="W178" s="18"/>
      <c r="X178" s="18"/>
      <c r="Y178" s="18"/>
      <c r="Z178" s="18"/>
      <c r="AA178" s="18"/>
      <c r="AB178" s="18"/>
      <c r="AC178" s="18"/>
      <c r="AD178" s="18"/>
      <c r="AE178" s="18"/>
      <c r="AF178" s="18"/>
      <c r="AG178" s="18"/>
      <c r="AH178" s="18"/>
      <c r="AI178" s="18"/>
    </row>
    <row r="179" spans="2:35">
      <c r="B179" s="18"/>
      <c r="C179" s="18"/>
      <c r="D179" s="18"/>
      <c r="E179" s="23"/>
      <c r="F179" s="18"/>
      <c r="J179" s="18"/>
      <c r="K179" s="18"/>
      <c r="L179" s="18"/>
      <c r="M179" s="18"/>
      <c r="N179" s="18"/>
      <c r="O179" s="18"/>
      <c r="P179" s="18"/>
      <c r="Q179" s="18"/>
      <c r="R179" s="18"/>
      <c r="S179" s="18"/>
      <c r="T179" s="18"/>
      <c r="U179" s="18"/>
      <c r="V179" s="18"/>
      <c r="W179" s="18"/>
      <c r="X179" s="18"/>
      <c r="Y179" s="18"/>
      <c r="Z179" s="18"/>
      <c r="AA179" s="18"/>
      <c r="AB179" s="18"/>
      <c r="AC179" s="18"/>
      <c r="AD179" s="18"/>
      <c r="AE179" s="18"/>
      <c r="AF179" s="18"/>
      <c r="AG179" s="18"/>
      <c r="AH179" s="18"/>
      <c r="AI179" s="18"/>
    </row>
    <row r="180" spans="2:35">
      <c r="B180" s="18"/>
      <c r="C180" s="18"/>
      <c r="D180" s="18"/>
      <c r="E180" s="23"/>
      <c r="F180" s="18"/>
      <c r="J180" s="18"/>
      <c r="K180" s="18"/>
      <c r="L180" s="18"/>
      <c r="M180" s="18"/>
      <c r="N180" s="18"/>
      <c r="O180" s="18"/>
      <c r="P180" s="18"/>
      <c r="Q180" s="18"/>
      <c r="R180" s="18"/>
      <c r="S180" s="18"/>
      <c r="T180" s="18"/>
      <c r="U180" s="18"/>
      <c r="V180" s="18"/>
      <c r="W180" s="18"/>
      <c r="X180" s="18"/>
      <c r="Y180" s="18"/>
      <c r="Z180" s="18"/>
      <c r="AA180" s="18"/>
      <c r="AB180" s="18"/>
      <c r="AC180" s="18"/>
      <c r="AD180" s="18"/>
      <c r="AE180" s="18"/>
      <c r="AF180" s="18"/>
      <c r="AG180" s="18"/>
      <c r="AH180" s="18"/>
      <c r="AI180" s="18"/>
    </row>
    <row r="181" spans="2:35">
      <c r="B181" s="18"/>
      <c r="C181" s="18"/>
      <c r="D181" s="18"/>
      <c r="E181" s="23"/>
      <c r="F181" s="18"/>
      <c r="J181" s="18"/>
      <c r="K181" s="18"/>
      <c r="L181" s="18"/>
      <c r="M181" s="18"/>
      <c r="N181" s="18"/>
      <c r="O181" s="18"/>
      <c r="P181" s="18"/>
      <c r="Q181" s="18"/>
      <c r="R181" s="18"/>
      <c r="S181" s="18"/>
      <c r="T181" s="18"/>
      <c r="U181" s="18"/>
      <c r="V181" s="18"/>
      <c r="W181" s="18"/>
      <c r="X181" s="18"/>
      <c r="Y181" s="18"/>
      <c r="Z181" s="18"/>
      <c r="AA181" s="18"/>
      <c r="AB181" s="18"/>
      <c r="AC181" s="18"/>
      <c r="AD181" s="18"/>
      <c r="AE181" s="18"/>
      <c r="AF181" s="18"/>
      <c r="AG181" s="18"/>
      <c r="AH181" s="18"/>
      <c r="AI181" s="18"/>
    </row>
    <row r="182" spans="2:35">
      <c r="B182" s="18"/>
      <c r="C182" s="18"/>
      <c r="D182" s="18"/>
      <c r="E182" s="23"/>
      <c r="F182" s="18"/>
      <c r="J182" s="18"/>
      <c r="K182" s="18"/>
      <c r="L182" s="18"/>
      <c r="M182" s="18"/>
      <c r="N182" s="18"/>
      <c r="O182" s="18"/>
      <c r="P182" s="18"/>
      <c r="Q182" s="18"/>
      <c r="R182" s="18"/>
      <c r="S182" s="18"/>
      <c r="T182" s="18"/>
      <c r="U182" s="18"/>
      <c r="V182" s="18"/>
      <c r="W182" s="18"/>
      <c r="X182" s="18"/>
      <c r="Y182" s="18"/>
      <c r="Z182" s="18"/>
      <c r="AA182" s="18"/>
      <c r="AB182" s="18"/>
      <c r="AC182" s="18"/>
      <c r="AD182" s="18"/>
      <c r="AE182" s="18"/>
      <c r="AF182" s="18"/>
      <c r="AG182" s="18"/>
      <c r="AH182" s="18"/>
      <c r="AI182" s="18"/>
    </row>
    <row r="183" spans="2:35">
      <c r="B183" s="18"/>
      <c r="C183" s="18"/>
      <c r="D183" s="18"/>
      <c r="E183" s="23"/>
      <c r="F183" s="18"/>
      <c r="J183" s="18"/>
      <c r="K183" s="18"/>
      <c r="L183" s="18"/>
      <c r="M183" s="18"/>
      <c r="N183" s="18"/>
      <c r="O183" s="18"/>
      <c r="P183" s="18"/>
      <c r="Q183" s="18"/>
      <c r="R183" s="18"/>
      <c r="S183" s="18"/>
      <c r="T183" s="18"/>
      <c r="U183" s="18"/>
      <c r="V183" s="18"/>
      <c r="W183" s="18"/>
      <c r="X183" s="18"/>
      <c r="Y183" s="18"/>
      <c r="Z183" s="18"/>
      <c r="AA183" s="18"/>
      <c r="AB183" s="18"/>
      <c r="AC183" s="18"/>
      <c r="AD183" s="18"/>
      <c r="AE183" s="18"/>
      <c r="AF183" s="18"/>
      <c r="AG183" s="18"/>
      <c r="AH183" s="18"/>
      <c r="AI183" s="18"/>
    </row>
    <row r="184" spans="2:35">
      <c r="B184" s="18"/>
      <c r="C184" s="18"/>
      <c r="D184" s="18"/>
      <c r="E184" s="23"/>
      <c r="F184" s="18"/>
      <c r="J184" s="18"/>
      <c r="K184" s="18"/>
      <c r="L184" s="18"/>
      <c r="M184" s="18"/>
      <c r="N184" s="18"/>
      <c r="O184" s="18"/>
      <c r="P184" s="18"/>
      <c r="Q184" s="18"/>
      <c r="R184" s="18"/>
      <c r="S184" s="18"/>
      <c r="T184" s="18"/>
      <c r="U184" s="18"/>
      <c r="V184" s="18"/>
      <c r="W184" s="18"/>
      <c r="X184" s="18"/>
      <c r="Y184" s="18"/>
      <c r="Z184" s="18"/>
      <c r="AA184" s="18"/>
      <c r="AB184" s="18"/>
      <c r="AC184" s="18"/>
      <c r="AD184" s="18"/>
      <c r="AE184" s="18"/>
      <c r="AF184" s="18"/>
      <c r="AG184" s="18"/>
      <c r="AH184" s="18"/>
      <c r="AI184" s="18"/>
    </row>
    <row r="185" spans="2:35">
      <c r="B185" s="18"/>
      <c r="C185" s="18"/>
      <c r="D185" s="18"/>
      <c r="E185" s="23"/>
      <c r="F185" s="18"/>
      <c r="J185" s="18"/>
      <c r="K185" s="18"/>
      <c r="L185" s="18"/>
      <c r="M185" s="18"/>
      <c r="N185" s="18"/>
      <c r="O185" s="18"/>
      <c r="P185" s="18"/>
      <c r="Q185" s="18"/>
      <c r="R185" s="18"/>
      <c r="S185" s="18"/>
      <c r="T185" s="18"/>
      <c r="U185" s="18"/>
      <c r="V185" s="18"/>
      <c r="W185" s="18"/>
      <c r="X185" s="18"/>
      <c r="Y185" s="18"/>
      <c r="Z185" s="18"/>
      <c r="AA185" s="18"/>
      <c r="AB185" s="18"/>
      <c r="AC185" s="18"/>
      <c r="AD185" s="18"/>
      <c r="AE185" s="18"/>
      <c r="AF185" s="18"/>
      <c r="AG185" s="18"/>
      <c r="AH185" s="18"/>
      <c r="AI185" s="18"/>
    </row>
    <row r="186" spans="2:35">
      <c r="B186" s="18"/>
      <c r="C186" s="18"/>
      <c r="D186" s="18"/>
      <c r="E186" s="23"/>
      <c r="F186" s="18"/>
      <c r="J186" s="18"/>
      <c r="K186" s="18"/>
      <c r="L186" s="18"/>
      <c r="M186" s="18"/>
      <c r="N186" s="18"/>
      <c r="O186" s="18"/>
      <c r="P186" s="18"/>
      <c r="Q186" s="18"/>
      <c r="R186" s="18"/>
      <c r="S186" s="18"/>
      <c r="T186" s="18"/>
      <c r="U186" s="18"/>
      <c r="V186" s="18"/>
      <c r="W186" s="18"/>
      <c r="X186" s="18"/>
      <c r="Y186" s="18"/>
      <c r="Z186" s="18"/>
      <c r="AA186" s="18"/>
      <c r="AB186" s="18"/>
      <c r="AC186" s="18"/>
      <c r="AD186" s="18"/>
      <c r="AE186" s="18"/>
      <c r="AF186" s="18"/>
      <c r="AG186" s="18"/>
      <c r="AH186" s="18"/>
      <c r="AI186" s="18"/>
    </row>
    <row r="187" spans="2:35">
      <c r="B187" s="18"/>
      <c r="C187" s="18"/>
      <c r="D187" s="18"/>
      <c r="E187" s="23"/>
      <c r="F187" s="18"/>
      <c r="J187" s="18"/>
      <c r="K187" s="18"/>
      <c r="L187" s="18"/>
      <c r="M187" s="18"/>
      <c r="N187" s="18"/>
      <c r="O187" s="18"/>
      <c r="P187" s="18"/>
      <c r="Q187" s="18"/>
      <c r="R187" s="18"/>
      <c r="S187" s="18"/>
      <c r="T187" s="18"/>
      <c r="U187" s="18"/>
      <c r="V187" s="18"/>
      <c r="W187" s="18"/>
      <c r="X187" s="18"/>
      <c r="Y187" s="18"/>
      <c r="Z187" s="18"/>
      <c r="AA187" s="18"/>
      <c r="AB187" s="18"/>
      <c r="AC187" s="18"/>
      <c r="AD187" s="18"/>
      <c r="AE187" s="18"/>
      <c r="AF187" s="18"/>
      <c r="AG187" s="18"/>
      <c r="AH187" s="18"/>
      <c r="AI187" s="18"/>
    </row>
    <row r="188" spans="2:35">
      <c r="B188" s="18"/>
      <c r="C188" s="18"/>
      <c r="D188" s="18"/>
      <c r="E188" s="23"/>
      <c r="F188" s="18"/>
      <c r="J188" s="18"/>
      <c r="K188" s="18"/>
      <c r="L188" s="18"/>
      <c r="M188" s="18"/>
      <c r="N188" s="18"/>
      <c r="O188" s="18"/>
      <c r="P188" s="18"/>
      <c r="Q188" s="18"/>
      <c r="R188" s="18"/>
      <c r="S188" s="18"/>
      <c r="T188" s="18"/>
      <c r="U188" s="18"/>
      <c r="V188" s="18"/>
      <c r="W188" s="18"/>
      <c r="X188" s="18"/>
      <c r="Y188" s="18"/>
      <c r="Z188" s="18"/>
      <c r="AA188" s="18"/>
      <c r="AB188" s="18"/>
      <c r="AC188" s="18"/>
      <c r="AD188" s="18"/>
      <c r="AE188" s="18"/>
      <c r="AF188" s="18"/>
      <c r="AG188" s="18"/>
      <c r="AH188" s="18"/>
      <c r="AI188" s="18"/>
    </row>
    <row r="189" spans="2:35">
      <c r="B189" s="18"/>
      <c r="C189" s="18"/>
      <c r="D189" s="18"/>
      <c r="E189" s="23"/>
      <c r="F189" s="18"/>
      <c r="J189" s="18"/>
      <c r="K189" s="18"/>
      <c r="L189" s="18"/>
      <c r="M189" s="18"/>
      <c r="N189" s="18"/>
      <c r="O189" s="18"/>
      <c r="P189" s="18"/>
      <c r="Q189" s="18"/>
      <c r="R189" s="18"/>
      <c r="S189" s="18"/>
      <c r="T189" s="18"/>
      <c r="U189" s="18"/>
      <c r="V189" s="18"/>
      <c r="W189" s="18"/>
      <c r="X189" s="18"/>
      <c r="Y189" s="18"/>
      <c r="Z189" s="18"/>
      <c r="AA189" s="18"/>
      <c r="AB189" s="18"/>
      <c r="AC189" s="18"/>
      <c r="AD189" s="18"/>
      <c r="AE189" s="18"/>
      <c r="AF189" s="18"/>
      <c r="AG189" s="18"/>
      <c r="AH189" s="18"/>
      <c r="AI189" s="18"/>
    </row>
    <row r="190" spans="2:35">
      <c r="B190" s="18"/>
      <c r="C190" s="18"/>
      <c r="D190" s="18"/>
      <c r="E190" s="23"/>
      <c r="F190" s="18"/>
      <c r="J190" s="18"/>
      <c r="K190" s="18"/>
      <c r="L190" s="18"/>
      <c r="M190" s="18"/>
      <c r="N190" s="18"/>
      <c r="O190" s="18"/>
      <c r="P190" s="18"/>
      <c r="Q190" s="18"/>
      <c r="R190" s="18"/>
      <c r="S190" s="18"/>
      <c r="T190" s="18"/>
      <c r="U190" s="18"/>
      <c r="V190" s="18"/>
      <c r="W190" s="18"/>
      <c r="X190" s="18"/>
      <c r="Y190" s="18"/>
      <c r="Z190" s="18"/>
      <c r="AA190" s="18"/>
      <c r="AB190" s="18"/>
      <c r="AC190" s="18"/>
      <c r="AD190" s="18"/>
      <c r="AE190" s="18"/>
      <c r="AF190" s="18"/>
      <c r="AG190" s="18"/>
      <c r="AH190" s="18"/>
      <c r="AI190" s="18"/>
    </row>
    <row r="191" spans="2:35">
      <c r="B191" s="18"/>
      <c r="C191" s="18"/>
      <c r="D191" s="18"/>
      <c r="E191" s="23"/>
      <c r="F191" s="18"/>
      <c r="J191" s="18"/>
      <c r="K191" s="18"/>
      <c r="L191" s="18"/>
      <c r="M191" s="18"/>
      <c r="N191" s="18"/>
      <c r="O191" s="18"/>
      <c r="P191" s="18"/>
      <c r="Q191" s="18"/>
      <c r="R191" s="18"/>
      <c r="S191" s="18"/>
      <c r="T191" s="18"/>
      <c r="U191" s="18"/>
      <c r="V191" s="18"/>
      <c r="W191" s="18"/>
      <c r="X191" s="18"/>
      <c r="Y191" s="18"/>
      <c r="Z191" s="18"/>
      <c r="AA191" s="18"/>
      <c r="AB191" s="18"/>
      <c r="AC191" s="18"/>
      <c r="AD191" s="18"/>
      <c r="AE191" s="18"/>
      <c r="AF191" s="18"/>
      <c r="AG191" s="18"/>
      <c r="AH191" s="18"/>
      <c r="AI191" s="18"/>
    </row>
    <row r="192" spans="2:35">
      <c r="B192" s="18"/>
      <c r="C192" s="18"/>
      <c r="D192" s="18"/>
      <c r="E192" s="23"/>
      <c r="F192" s="18"/>
      <c r="J192" s="18"/>
      <c r="K192" s="18"/>
      <c r="L192" s="18"/>
      <c r="M192" s="18"/>
      <c r="N192" s="18"/>
      <c r="O192" s="18"/>
      <c r="P192" s="18"/>
      <c r="Q192" s="18"/>
      <c r="R192" s="18"/>
      <c r="S192" s="18"/>
      <c r="T192" s="18"/>
      <c r="U192" s="18"/>
      <c r="V192" s="18"/>
      <c r="W192" s="18"/>
      <c r="X192" s="18"/>
      <c r="Y192" s="18"/>
      <c r="Z192" s="18"/>
      <c r="AA192" s="18"/>
      <c r="AB192" s="18"/>
      <c r="AC192" s="18"/>
      <c r="AD192" s="18"/>
      <c r="AE192" s="18"/>
      <c r="AF192" s="18"/>
      <c r="AG192" s="18"/>
      <c r="AH192" s="18"/>
      <c r="AI192" s="18"/>
    </row>
    <row r="193" spans="2:35">
      <c r="B193" s="18"/>
      <c r="C193" s="18"/>
      <c r="D193" s="18"/>
      <c r="E193" s="23"/>
      <c r="F193" s="18"/>
      <c r="J193" s="18"/>
      <c r="K193" s="18"/>
      <c r="L193" s="18"/>
      <c r="M193" s="18"/>
      <c r="N193" s="18"/>
      <c r="O193" s="18"/>
      <c r="P193" s="18"/>
      <c r="Q193" s="18"/>
      <c r="R193" s="18"/>
      <c r="S193" s="18"/>
      <c r="T193" s="18"/>
      <c r="U193" s="18"/>
      <c r="V193" s="18"/>
      <c r="W193" s="18"/>
      <c r="X193" s="18"/>
      <c r="Y193" s="18"/>
      <c r="Z193" s="18"/>
      <c r="AA193" s="18"/>
      <c r="AB193" s="18"/>
      <c r="AC193" s="18"/>
      <c r="AD193" s="18"/>
      <c r="AE193" s="18"/>
      <c r="AF193" s="18"/>
      <c r="AG193" s="18"/>
      <c r="AH193" s="18"/>
      <c r="AI193" s="18"/>
    </row>
    <row r="194" spans="2:35">
      <c r="B194" s="18"/>
      <c r="C194" s="18"/>
      <c r="D194" s="18"/>
      <c r="E194" s="23"/>
      <c r="F194" s="18"/>
      <c r="J194" s="18"/>
      <c r="K194" s="18"/>
      <c r="L194" s="18"/>
      <c r="M194" s="18"/>
      <c r="N194" s="18"/>
      <c r="O194" s="18"/>
      <c r="P194" s="18"/>
      <c r="Q194" s="18"/>
      <c r="R194" s="18"/>
      <c r="S194" s="18"/>
      <c r="T194" s="18"/>
      <c r="U194" s="18"/>
      <c r="V194" s="18"/>
      <c r="W194" s="18"/>
      <c r="X194" s="18"/>
      <c r="Y194" s="18"/>
      <c r="Z194" s="18"/>
      <c r="AA194" s="18"/>
      <c r="AB194" s="18"/>
      <c r="AC194" s="18"/>
      <c r="AD194" s="18"/>
      <c r="AE194" s="18"/>
      <c r="AF194" s="18"/>
      <c r="AG194" s="18"/>
      <c r="AH194" s="18"/>
      <c r="AI194" s="18"/>
    </row>
    <row r="195" spans="2:35">
      <c r="B195" s="18"/>
      <c r="C195" s="18"/>
      <c r="D195" s="18"/>
      <c r="E195" s="23"/>
      <c r="F195" s="18"/>
      <c r="J195" s="18"/>
      <c r="K195" s="18"/>
      <c r="L195" s="18"/>
      <c r="M195" s="18"/>
      <c r="N195" s="18"/>
      <c r="O195" s="18"/>
      <c r="P195" s="18"/>
      <c r="Q195" s="18"/>
      <c r="R195" s="18"/>
      <c r="S195" s="18"/>
      <c r="T195" s="18"/>
      <c r="U195" s="18"/>
      <c r="V195" s="18"/>
      <c r="W195" s="18"/>
      <c r="X195" s="18"/>
      <c r="Y195" s="18"/>
      <c r="Z195" s="18"/>
      <c r="AA195" s="18"/>
      <c r="AB195" s="18"/>
      <c r="AC195" s="18"/>
      <c r="AD195" s="18"/>
      <c r="AE195" s="18"/>
      <c r="AF195" s="18"/>
      <c r="AG195" s="18"/>
      <c r="AH195" s="18"/>
      <c r="AI195" s="18"/>
    </row>
    <row r="196" spans="2:35">
      <c r="B196" s="18"/>
      <c r="C196" s="18"/>
      <c r="D196" s="18"/>
      <c r="E196" s="23"/>
      <c r="F196" s="18"/>
      <c r="J196" s="18"/>
      <c r="K196" s="18"/>
      <c r="L196" s="18"/>
      <c r="M196" s="18"/>
      <c r="N196" s="18"/>
      <c r="O196" s="18"/>
      <c r="P196" s="18"/>
      <c r="Q196" s="18"/>
      <c r="R196" s="18"/>
      <c r="S196" s="18"/>
      <c r="T196" s="18"/>
      <c r="U196" s="18"/>
      <c r="V196" s="18"/>
      <c r="W196" s="18"/>
      <c r="X196" s="18"/>
      <c r="Y196" s="18"/>
      <c r="Z196" s="18"/>
      <c r="AA196" s="18"/>
      <c r="AB196" s="18"/>
      <c r="AC196" s="18"/>
      <c r="AD196" s="18"/>
      <c r="AE196" s="18"/>
      <c r="AF196" s="18"/>
      <c r="AG196" s="18"/>
      <c r="AH196" s="18"/>
      <c r="AI196" s="18"/>
    </row>
    <row r="197" spans="2:35">
      <c r="B197" s="18"/>
      <c r="C197" s="18"/>
      <c r="D197" s="18"/>
      <c r="E197" s="23"/>
      <c r="F197" s="18"/>
      <c r="J197" s="18"/>
      <c r="K197" s="18"/>
      <c r="L197" s="18"/>
      <c r="M197" s="18"/>
      <c r="N197" s="18"/>
      <c r="O197" s="18"/>
      <c r="P197" s="18"/>
      <c r="Q197" s="18"/>
      <c r="R197" s="18"/>
      <c r="S197" s="18"/>
      <c r="T197" s="18"/>
      <c r="U197" s="18"/>
      <c r="V197" s="18"/>
      <c r="W197" s="18"/>
      <c r="X197" s="18"/>
      <c r="Y197" s="18"/>
      <c r="Z197" s="18"/>
      <c r="AA197" s="18"/>
      <c r="AB197" s="18"/>
      <c r="AC197" s="18"/>
      <c r="AD197" s="18"/>
      <c r="AE197" s="18"/>
      <c r="AF197" s="18"/>
      <c r="AG197" s="18"/>
      <c r="AH197" s="18"/>
      <c r="AI197" s="18"/>
    </row>
    <row r="198" spans="2:35">
      <c r="B198" s="18"/>
      <c r="C198" s="18"/>
      <c r="D198" s="18"/>
      <c r="E198" s="23"/>
      <c r="F198" s="18"/>
      <c r="J198" s="18"/>
      <c r="K198" s="18"/>
      <c r="L198" s="18"/>
      <c r="M198" s="18"/>
      <c r="N198" s="18"/>
      <c r="O198" s="18"/>
      <c r="P198" s="18"/>
      <c r="Q198" s="18"/>
      <c r="R198" s="18"/>
      <c r="S198" s="18"/>
      <c r="T198" s="18"/>
      <c r="U198" s="18"/>
      <c r="V198" s="18"/>
      <c r="W198" s="18"/>
      <c r="X198" s="18"/>
      <c r="Y198" s="18"/>
      <c r="Z198" s="18"/>
      <c r="AA198" s="18"/>
      <c r="AB198" s="18"/>
      <c r="AC198" s="18"/>
      <c r="AD198" s="18"/>
      <c r="AE198" s="18"/>
      <c r="AF198" s="18"/>
      <c r="AG198" s="18"/>
      <c r="AH198" s="18"/>
      <c r="AI198" s="18"/>
    </row>
    <row r="199" spans="2:35">
      <c r="B199" s="18"/>
      <c r="C199" s="18"/>
      <c r="D199" s="18"/>
      <c r="E199" s="23"/>
      <c r="F199" s="18"/>
      <c r="J199" s="18"/>
      <c r="K199" s="18"/>
      <c r="L199" s="18"/>
      <c r="M199" s="18"/>
      <c r="N199" s="18"/>
      <c r="O199" s="18"/>
      <c r="P199" s="18"/>
      <c r="Q199" s="18"/>
      <c r="R199" s="18"/>
      <c r="S199" s="18"/>
      <c r="T199" s="18"/>
      <c r="U199" s="18"/>
      <c r="V199" s="18"/>
      <c r="W199" s="18"/>
      <c r="X199" s="18"/>
      <c r="Y199" s="18"/>
      <c r="Z199" s="18"/>
      <c r="AA199" s="18"/>
      <c r="AB199" s="18"/>
      <c r="AC199" s="18"/>
      <c r="AD199" s="18"/>
      <c r="AE199" s="18"/>
      <c r="AF199" s="18"/>
      <c r="AG199" s="18"/>
      <c r="AH199" s="18"/>
      <c r="AI199" s="18"/>
    </row>
    <row r="200" spans="2:35">
      <c r="B200" s="18"/>
      <c r="C200" s="18"/>
      <c r="D200" s="18"/>
      <c r="E200" s="23"/>
      <c r="F200" s="18"/>
      <c r="J200" s="18"/>
      <c r="K200" s="18"/>
      <c r="L200" s="18"/>
      <c r="M200" s="18"/>
      <c r="N200" s="18"/>
      <c r="O200" s="18"/>
      <c r="P200" s="18"/>
      <c r="Q200" s="18"/>
      <c r="R200" s="18"/>
      <c r="S200" s="18"/>
      <c r="T200" s="18"/>
      <c r="U200" s="18"/>
      <c r="V200" s="18"/>
      <c r="W200" s="18"/>
      <c r="X200" s="18"/>
      <c r="Y200" s="18"/>
      <c r="Z200" s="18"/>
      <c r="AA200" s="18"/>
      <c r="AB200" s="18"/>
      <c r="AC200" s="18"/>
      <c r="AD200" s="18"/>
      <c r="AE200" s="18"/>
      <c r="AF200" s="18"/>
      <c r="AG200" s="18"/>
      <c r="AH200" s="18"/>
      <c r="AI200" s="18"/>
    </row>
    <row r="201" spans="2:35">
      <c r="B201" s="18"/>
      <c r="C201" s="18"/>
      <c r="D201" s="18"/>
      <c r="E201" s="23"/>
      <c r="F201" s="18"/>
      <c r="J201" s="18"/>
      <c r="K201" s="18"/>
      <c r="L201" s="18"/>
      <c r="M201" s="18"/>
      <c r="N201" s="18"/>
      <c r="O201" s="18"/>
      <c r="P201" s="18"/>
      <c r="Q201" s="18"/>
      <c r="R201" s="18"/>
      <c r="S201" s="18"/>
      <c r="T201" s="18"/>
      <c r="U201" s="18"/>
      <c r="V201" s="18"/>
      <c r="W201" s="18"/>
      <c r="X201" s="18"/>
      <c r="Y201" s="18"/>
      <c r="Z201" s="18"/>
      <c r="AA201" s="18"/>
      <c r="AB201" s="18"/>
      <c r="AC201" s="18"/>
      <c r="AD201" s="18"/>
      <c r="AE201" s="18"/>
      <c r="AF201" s="18"/>
      <c r="AG201" s="18"/>
      <c r="AH201" s="18"/>
      <c r="AI201" s="18"/>
    </row>
    <row r="202" spans="2:35">
      <c r="B202" s="18"/>
      <c r="C202" s="18"/>
      <c r="D202" s="18"/>
      <c r="E202" s="23"/>
      <c r="F202" s="18"/>
      <c r="J202" s="18"/>
      <c r="K202" s="18"/>
      <c r="L202" s="18"/>
      <c r="M202" s="18"/>
      <c r="N202" s="18"/>
      <c r="O202" s="18"/>
      <c r="P202" s="18"/>
      <c r="Q202" s="18"/>
      <c r="R202" s="18"/>
      <c r="S202" s="18"/>
      <c r="T202" s="18"/>
      <c r="U202" s="18"/>
      <c r="V202" s="18"/>
      <c r="W202" s="18"/>
      <c r="X202" s="18"/>
      <c r="Y202" s="18"/>
      <c r="Z202" s="18"/>
      <c r="AA202" s="18"/>
      <c r="AB202" s="18"/>
      <c r="AC202" s="18"/>
      <c r="AD202" s="18"/>
      <c r="AE202" s="18"/>
      <c r="AF202" s="18"/>
      <c r="AG202" s="18"/>
      <c r="AH202" s="18"/>
      <c r="AI202" s="18"/>
    </row>
    <row r="203" spans="2:35">
      <c r="B203" s="18"/>
      <c r="C203" s="18"/>
      <c r="D203" s="18"/>
      <c r="E203" s="23"/>
      <c r="F203" s="18"/>
      <c r="J203" s="18"/>
      <c r="K203" s="18"/>
      <c r="L203" s="18"/>
      <c r="M203" s="18"/>
      <c r="N203" s="18"/>
      <c r="O203" s="18"/>
      <c r="P203" s="18"/>
      <c r="Q203" s="18"/>
      <c r="R203" s="18"/>
      <c r="S203" s="18"/>
      <c r="T203" s="18"/>
      <c r="U203" s="18"/>
      <c r="V203" s="18"/>
      <c r="W203" s="18"/>
      <c r="X203" s="18"/>
      <c r="Y203" s="18"/>
      <c r="Z203" s="18"/>
      <c r="AA203" s="18"/>
      <c r="AB203" s="18"/>
      <c r="AC203" s="18"/>
      <c r="AD203" s="18"/>
      <c r="AE203" s="18"/>
      <c r="AF203" s="18"/>
      <c r="AG203" s="18"/>
      <c r="AH203" s="18"/>
      <c r="AI203" s="18"/>
    </row>
    <row r="204" spans="2:35">
      <c r="B204" s="18"/>
      <c r="C204" s="18"/>
      <c r="D204" s="18"/>
      <c r="E204" s="23"/>
      <c r="F204" s="18"/>
      <c r="J204" s="18"/>
      <c r="K204" s="18"/>
      <c r="L204" s="18"/>
      <c r="M204" s="18"/>
      <c r="N204" s="18"/>
      <c r="O204" s="18"/>
      <c r="P204" s="18"/>
      <c r="Q204" s="18"/>
      <c r="R204" s="18"/>
      <c r="S204" s="18"/>
      <c r="T204" s="18"/>
      <c r="U204" s="18"/>
      <c r="V204" s="18"/>
      <c r="W204" s="18"/>
      <c r="X204" s="18"/>
      <c r="Y204" s="18"/>
      <c r="Z204" s="18"/>
      <c r="AA204" s="18"/>
      <c r="AB204" s="18"/>
      <c r="AC204" s="18"/>
      <c r="AD204" s="18"/>
      <c r="AE204" s="18"/>
      <c r="AF204" s="18"/>
      <c r="AG204" s="18"/>
      <c r="AH204" s="18"/>
      <c r="AI204" s="18"/>
    </row>
    <row r="205" spans="2:35">
      <c r="B205" s="18"/>
      <c r="C205" s="18"/>
      <c r="D205" s="18"/>
      <c r="E205" s="23"/>
      <c r="F205" s="18"/>
      <c r="J205" s="18"/>
      <c r="K205" s="18"/>
      <c r="L205" s="18"/>
      <c r="M205" s="18"/>
      <c r="N205" s="18"/>
      <c r="O205" s="18"/>
      <c r="P205" s="18"/>
      <c r="Q205" s="18"/>
      <c r="R205" s="18"/>
      <c r="S205" s="18"/>
      <c r="T205" s="18"/>
      <c r="U205" s="18"/>
      <c r="V205" s="18"/>
      <c r="W205" s="18"/>
      <c r="X205" s="18"/>
      <c r="Y205" s="18"/>
      <c r="Z205" s="18"/>
      <c r="AA205" s="18"/>
      <c r="AB205" s="18"/>
      <c r="AC205" s="18"/>
      <c r="AD205" s="18"/>
      <c r="AE205" s="18"/>
      <c r="AF205" s="18"/>
      <c r="AG205" s="18"/>
      <c r="AH205" s="18"/>
      <c r="AI205" s="18"/>
    </row>
    <row r="206" spans="2:35">
      <c r="B206" s="18"/>
      <c r="C206" s="18"/>
      <c r="D206" s="18"/>
      <c r="E206" s="23"/>
      <c r="F206" s="18"/>
      <c r="J206" s="18"/>
      <c r="K206" s="18"/>
      <c r="L206" s="18"/>
      <c r="M206" s="18"/>
      <c r="N206" s="18"/>
      <c r="O206" s="18"/>
      <c r="P206" s="18"/>
      <c r="Q206" s="18"/>
      <c r="R206" s="18"/>
      <c r="S206" s="18"/>
      <c r="T206" s="18"/>
      <c r="U206" s="18"/>
      <c r="V206" s="18"/>
      <c r="W206" s="18"/>
      <c r="X206" s="18"/>
      <c r="Y206" s="18"/>
      <c r="Z206" s="18"/>
      <c r="AA206" s="18"/>
      <c r="AB206" s="18"/>
      <c r="AC206" s="18"/>
      <c r="AD206" s="18"/>
      <c r="AE206" s="18"/>
      <c r="AF206" s="18"/>
      <c r="AG206" s="18"/>
      <c r="AH206" s="18"/>
      <c r="AI206" s="18"/>
    </row>
    <row r="207" spans="2:35">
      <c r="B207" s="18"/>
      <c r="C207" s="18"/>
      <c r="D207" s="18"/>
      <c r="E207" s="23"/>
      <c r="F207" s="18"/>
      <c r="J207" s="18"/>
      <c r="K207" s="18"/>
      <c r="L207" s="18"/>
      <c r="M207" s="18"/>
      <c r="N207" s="18"/>
      <c r="O207" s="18"/>
      <c r="P207" s="18"/>
      <c r="Q207" s="18"/>
      <c r="R207" s="18"/>
      <c r="S207" s="18"/>
      <c r="T207" s="18"/>
      <c r="U207" s="18"/>
      <c r="V207" s="18"/>
      <c r="W207" s="18"/>
      <c r="X207" s="18"/>
      <c r="Y207" s="18"/>
      <c r="Z207" s="18"/>
      <c r="AA207" s="18"/>
      <c r="AB207" s="18"/>
      <c r="AC207" s="18"/>
      <c r="AD207" s="18"/>
      <c r="AE207" s="18"/>
      <c r="AF207" s="18"/>
      <c r="AG207" s="18"/>
      <c r="AH207" s="18"/>
      <c r="AI207" s="18"/>
    </row>
    <row r="208" spans="2:35">
      <c r="B208" s="18"/>
      <c r="C208" s="18"/>
      <c r="D208" s="18"/>
      <c r="E208" s="23"/>
      <c r="F208" s="18"/>
      <c r="J208" s="18"/>
      <c r="K208" s="18"/>
      <c r="L208" s="18"/>
      <c r="M208" s="18"/>
      <c r="N208" s="18"/>
      <c r="O208" s="18"/>
      <c r="P208" s="18"/>
      <c r="Q208" s="18"/>
      <c r="R208" s="18"/>
      <c r="S208" s="18"/>
      <c r="T208" s="18"/>
      <c r="U208" s="18"/>
      <c r="V208" s="18"/>
      <c r="W208" s="18"/>
      <c r="X208" s="18"/>
      <c r="Y208" s="18"/>
      <c r="Z208" s="18"/>
      <c r="AA208" s="18"/>
      <c r="AB208" s="18"/>
      <c r="AC208" s="18"/>
      <c r="AD208" s="18"/>
      <c r="AE208" s="18"/>
      <c r="AF208" s="18"/>
      <c r="AG208" s="18"/>
      <c r="AH208" s="18"/>
      <c r="AI208" s="18"/>
    </row>
    <row r="209" spans="2:35">
      <c r="B209" s="18"/>
      <c r="C209" s="18"/>
      <c r="D209" s="18"/>
      <c r="E209" s="23"/>
      <c r="F209" s="18"/>
      <c r="J209" s="18"/>
      <c r="K209" s="18"/>
      <c r="L209" s="18"/>
      <c r="M209" s="18"/>
      <c r="N209" s="18"/>
      <c r="O209" s="18"/>
      <c r="P209" s="18"/>
      <c r="Q209" s="18"/>
      <c r="R209" s="18"/>
      <c r="S209" s="18"/>
      <c r="T209" s="18"/>
      <c r="U209" s="18"/>
      <c r="V209" s="18"/>
      <c r="W209" s="18"/>
      <c r="X209" s="18"/>
      <c r="Y209" s="18"/>
      <c r="Z209" s="18"/>
      <c r="AA209" s="18"/>
      <c r="AB209" s="18"/>
      <c r="AC209" s="18"/>
      <c r="AD209" s="18"/>
      <c r="AE209" s="18"/>
      <c r="AF209" s="18"/>
      <c r="AG209" s="18"/>
      <c r="AH209" s="18"/>
      <c r="AI209" s="18"/>
    </row>
    <row r="210" spans="2:35">
      <c r="B210" s="18"/>
      <c r="C210" s="18"/>
      <c r="D210" s="18"/>
      <c r="E210" s="23"/>
      <c r="F210" s="18"/>
      <c r="J210" s="18"/>
      <c r="K210" s="18"/>
      <c r="L210" s="18"/>
      <c r="M210" s="18"/>
      <c r="N210" s="18"/>
      <c r="O210" s="18"/>
      <c r="P210" s="18"/>
      <c r="Q210" s="18"/>
      <c r="R210" s="18"/>
      <c r="S210" s="18"/>
      <c r="T210" s="18"/>
      <c r="U210" s="18"/>
      <c r="V210" s="18"/>
      <c r="W210" s="18"/>
      <c r="X210" s="18"/>
      <c r="Y210" s="18"/>
      <c r="Z210" s="18"/>
      <c r="AA210" s="18"/>
      <c r="AB210" s="18"/>
      <c r="AC210" s="18"/>
      <c r="AD210" s="18"/>
      <c r="AE210" s="18"/>
      <c r="AF210" s="18"/>
      <c r="AG210" s="18"/>
      <c r="AH210" s="18"/>
      <c r="AI210" s="18"/>
    </row>
    <row r="211" spans="2:35">
      <c r="B211" s="18"/>
      <c r="C211" s="18"/>
      <c r="D211" s="18"/>
      <c r="E211" s="23"/>
      <c r="F211" s="18"/>
      <c r="J211" s="18"/>
      <c r="K211" s="18"/>
      <c r="L211" s="18"/>
      <c r="M211" s="18"/>
      <c r="N211" s="18"/>
      <c r="O211" s="18"/>
      <c r="P211" s="18"/>
      <c r="Q211" s="18"/>
      <c r="R211" s="18"/>
      <c r="S211" s="18"/>
      <c r="T211" s="18"/>
      <c r="U211" s="18"/>
      <c r="V211" s="18"/>
      <c r="W211" s="18"/>
      <c r="X211" s="18"/>
      <c r="Y211" s="18"/>
      <c r="Z211" s="18"/>
      <c r="AA211" s="18"/>
      <c r="AB211" s="18"/>
      <c r="AC211" s="18"/>
      <c r="AD211" s="18"/>
      <c r="AE211" s="18"/>
      <c r="AF211" s="18"/>
      <c r="AG211" s="18"/>
      <c r="AH211" s="18"/>
      <c r="AI211" s="18"/>
    </row>
    <row r="212" spans="2:35">
      <c r="B212" s="18"/>
      <c r="C212" s="18"/>
      <c r="D212" s="18"/>
      <c r="E212" s="23"/>
      <c r="F212" s="18"/>
      <c r="J212" s="18"/>
      <c r="K212" s="18"/>
      <c r="L212" s="18"/>
      <c r="M212" s="18"/>
      <c r="N212" s="18"/>
      <c r="O212" s="18"/>
      <c r="P212" s="18"/>
      <c r="Q212" s="18"/>
      <c r="R212" s="18"/>
      <c r="S212" s="18"/>
      <c r="T212" s="18"/>
      <c r="U212" s="18"/>
      <c r="V212" s="18"/>
      <c r="W212" s="18"/>
      <c r="X212" s="18"/>
      <c r="Y212" s="18"/>
      <c r="Z212" s="18"/>
      <c r="AA212" s="18"/>
      <c r="AB212" s="18"/>
      <c r="AC212" s="18"/>
      <c r="AD212" s="18"/>
      <c r="AE212" s="18"/>
      <c r="AF212" s="18"/>
      <c r="AG212" s="18"/>
      <c r="AH212" s="18"/>
      <c r="AI212" s="18"/>
    </row>
    <row r="213" spans="2:35">
      <c r="B213" s="18"/>
      <c r="C213" s="18"/>
      <c r="D213" s="18"/>
      <c r="E213" s="23"/>
      <c r="F213" s="18"/>
      <c r="J213" s="18"/>
      <c r="K213" s="18"/>
      <c r="L213" s="18"/>
      <c r="M213" s="18"/>
      <c r="N213" s="18"/>
      <c r="O213" s="18"/>
      <c r="P213" s="18"/>
      <c r="Q213" s="18"/>
      <c r="R213" s="18"/>
      <c r="S213" s="18"/>
      <c r="T213" s="18"/>
      <c r="U213" s="18"/>
      <c r="V213" s="18"/>
      <c r="W213" s="18"/>
      <c r="X213" s="18"/>
      <c r="Y213" s="18"/>
      <c r="Z213" s="18"/>
      <c r="AA213" s="18"/>
      <c r="AB213" s="18"/>
      <c r="AC213" s="18"/>
      <c r="AD213" s="18"/>
      <c r="AE213" s="18"/>
      <c r="AF213" s="18"/>
      <c r="AG213" s="18"/>
      <c r="AH213" s="18"/>
      <c r="AI213" s="18"/>
    </row>
    <row r="214" spans="2:35">
      <c r="B214" s="18"/>
      <c r="C214" s="18"/>
      <c r="D214" s="18"/>
      <c r="E214" s="23"/>
      <c r="F214" s="18"/>
      <c r="J214" s="18"/>
      <c r="K214" s="18"/>
      <c r="L214" s="18"/>
      <c r="M214" s="18"/>
      <c r="N214" s="18"/>
      <c r="O214" s="18"/>
      <c r="P214" s="18"/>
      <c r="Q214" s="18"/>
      <c r="R214" s="18"/>
      <c r="S214" s="18"/>
      <c r="T214" s="18"/>
      <c r="U214" s="18"/>
      <c r="V214" s="18"/>
      <c r="W214" s="18"/>
      <c r="X214" s="18"/>
      <c r="Y214" s="18"/>
      <c r="Z214" s="18"/>
      <c r="AA214" s="18"/>
      <c r="AB214" s="18"/>
      <c r="AC214" s="18"/>
      <c r="AD214" s="18"/>
      <c r="AE214" s="18"/>
      <c r="AF214" s="18"/>
      <c r="AG214" s="18"/>
      <c r="AH214" s="18"/>
      <c r="AI214" s="18"/>
    </row>
    <row r="215" spans="2:35">
      <c r="B215" s="18"/>
      <c r="C215" s="18"/>
      <c r="D215" s="18"/>
      <c r="E215" s="23"/>
      <c r="F215" s="18"/>
      <c r="J215" s="18"/>
      <c r="K215" s="18"/>
      <c r="L215" s="18"/>
      <c r="M215" s="18"/>
      <c r="N215" s="18"/>
      <c r="O215" s="18"/>
      <c r="P215" s="18"/>
      <c r="Q215" s="18"/>
      <c r="R215" s="18"/>
      <c r="S215" s="18"/>
      <c r="T215" s="18"/>
      <c r="U215" s="18"/>
      <c r="V215" s="18"/>
      <c r="W215" s="18"/>
      <c r="X215" s="18"/>
      <c r="Y215" s="18"/>
      <c r="Z215" s="18"/>
      <c r="AA215" s="18"/>
      <c r="AB215" s="18"/>
      <c r="AC215" s="18"/>
      <c r="AD215" s="18"/>
      <c r="AE215" s="18"/>
      <c r="AF215" s="18"/>
      <c r="AG215" s="18"/>
      <c r="AH215" s="18"/>
      <c r="AI215" s="18"/>
    </row>
    <row r="216" spans="2:35">
      <c r="B216" s="18"/>
      <c r="C216" s="18"/>
      <c r="D216" s="18"/>
      <c r="E216" s="23"/>
      <c r="F216" s="18"/>
      <c r="J216" s="18"/>
      <c r="K216" s="18"/>
      <c r="L216" s="18"/>
      <c r="M216" s="18"/>
      <c r="N216" s="18"/>
      <c r="O216" s="18"/>
      <c r="P216" s="18"/>
      <c r="Q216" s="18"/>
      <c r="R216" s="18"/>
      <c r="S216" s="18"/>
      <c r="T216" s="18"/>
      <c r="U216" s="18"/>
      <c r="V216" s="18"/>
      <c r="W216" s="18"/>
      <c r="X216" s="18"/>
      <c r="Y216" s="18"/>
      <c r="Z216" s="18"/>
      <c r="AA216" s="18"/>
      <c r="AB216" s="18"/>
      <c r="AC216" s="18"/>
      <c r="AD216" s="18"/>
      <c r="AE216" s="18"/>
      <c r="AF216" s="18"/>
      <c r="AG216" s="18"/>
      <c r="AH216" s="18"/>
      <c r="AI216" s="18"/>
    </row>
    <row r="217" spans="2:35">
      <c r="B217" s="18"/>
      <c r="C217" s="18"/>
      <c r="D217" s="18"/>
      <c r="E217" s="23"/>
      <c r="F217" s="18"/>
      <c r="J217" s="18"/>
      <c r="K217" s="18"/>
      <c r="L217" s="18"/>
      <c r="M217" s="18"/>
      <c r="N217" s="18"/>
      <c r="O217" s="18"/>
      <c r="P217" s="18"/>
      <c r="Q217" s="18"/>
      <c r="R217" s="18"/>
      <c r="S217" s="18"/>
      <c r="T217" s="18"/>
      <c r="U217" s="18"/>
      <c r="V217" s="18"/>
      <c r="W217" s="18"/>
      <c r="X217" s="18"/>
      <c r="Y217" s="18"/>
      <c r="Z217" s="18"/>
      <c r="AA217" s="18"/>
      <c r="AB217" s="18"/>
      <c r="AC217" s="18"/>
      <c r="AD217" s="18"/>
      <c r="AE217" s="18"/>
      <c r="AF217" s="18"/>
      <c r="AG217" s="18"/>
      <c r="AH217" s="18"/>
      <c r="AI217" s="18"/>
    </row>
    <row r="218" spans="2:35">
      <c r="B218" s="18"/>
      <c r="C218" s="18"/>
      <c r="D218" s="18"/>
      <c r="E218" s="23"/>
      <c r="F218" s="18"/>
      <c r="J218" s="18"/>
      <c r="K218" s="18"/>
      <c r="L218" s="18"/>
      <c r="M218" s="18"/>
      <c r="N218" s="18"/>
      <c r="O218" s="18"/>
      <c r="P218" s="18"/>
      <c r="Q218" s="18"/>
      <c r="R218" s="18"/>
      <c r="S218" s="18"/>
      <c r="T218" s="18"/>
      <c r="U218" s="18"/>
      <c r="V218" s="18"/>
      <c r="W218" s="18"/>
      <c r="X218" s="18"/>
      <c r="Y218" s="18"/>
      <c r="Z218" s="18"/>
      <c r="AA218" s="18"/>
      <c r="AB218" s="18"/>
      <c r="AC218" s="18"/>
      <c r="AD218" s="18"/>
      <c r="AE218" s="18"/>
      <c r="AF218" s="18"/>
      <c r="AG218" s="18"/>
      <c r="AH218" s="18"/>
      <c r="AI218" s="18"/>
    </row>
    <row r="219" spans="2:35">
      <c r="B219" s="18"/>
      <c r="C219" s="18"/>
      <c r="D219" s="18"/>
      <c r="E219" s="23"/>
      <c r="F219" s="18"/>
      <c r="J219" s="18"/>
      <c r="K219" s="18"/>
      <c r="L219" s="18"/>
      <c r="M219" s="18"/>
      <c r="N219" s="18"/>
      <c r="O219" s="18"/>
      <c r="P219" s="18"/>
      <c r="Q219" s="18"/>
      <c r="R219" s="18"/>
      <c r="S219" s="18"/>
      <c r="T219" s="18"/>
      <c r="U219" s="18"/>
      <c r="V219" s="18"/>
      <c r="W219" s="18"/>
      <c r="X219" s="18"/>
      <c r="Y219" s="18"/>
      <c r="Z219" s="18"/>
      <c r="AA219" s="18"/>
      <c r="AB219" s="18"/>
      <c r="AC219" s="18"/>
      <c r="AD219" s="18"/>
      <c r="AE219" s="18"/>
      <c r="AF219" s="18"/>
      <c r="AG219" s="18"/>
      <c r="AH219" s="18"/>
      <c r="AI219" s="18"/>
    </row>
    <row r="220" spans="2:35">
      <c r="B220" s="18"/>
      <c r="C220" s="18"/>
      <c r="D220" s="18"/>
      <c r="E220" s="23"/>
      <c r="F220" s="18"/>
      <c r="J220" s="18"/>
      <c r="K220" s="18"/>
      <c r="L220" s="18"/>
      <c r="M220" s="18"/>
      <c r="N220" s="18"/>
      <c r="O220" s="18"/>
      <c r="P220" s="18"/>
      <c r="Q220" s="18"/>
      <c r="R220" s="18"/>
      <c r="S220" s="18"/>
      <c r="T220" s="18"/>
      <c r="U220" s="18"/>
      <c r="V220" s="18"/>
      <c r="W220" s="18"/>
      <c r="X220" s="18"/>
      <c r="Y220" s="18"/>
      <c r="Z220" s="18"/>
      <c r="AA220" s="18"/>
      <c r="AB220" s="18"/>
      <c r="AC220" s="18"/>
      <c r="AD220" s="18"/>
      <c r="AE220" s="18"/>
      <c r="AF220" s="18"/>
      <c r="AG220" s="18"/>
      <c r="AH220" s="18"/>
      <c r="AI220" s="18"/>
    </row>
    <row r="221" spans="2:35">
      <c r="B221" s="18"/>
      <c r="C221" s="18"/>
      <c r="D221" s="18"/>
      <c r="E221" s="23"/>
      <c r="F221" s="18"/>
      <c r="J221" s="18"/>
      <c r="K221" s="18"/>
      <c r="L221" s="18"/>
      <c r="M221" s="18"/>
      <c r="N221" s="18"/>
      <c r="O221" s="18"/>
      <c r="P221" s="18"/>
      <c r="Q221" s="18"/>
      <c r="R221" s="18"/>
      <c r="S221" s="18"/>
      <c r="T221" s="18"/>
      <c r="U221" s="18"/>
      <c r="V221" s="18"/>
      <c r="W221" s="18"/>
      <c r="X221" s="18"/>
      <c r="Y221" s="18"/>
      <c r="Z221" s="18"/>
      <c r="AA221" s="18"/>
      <c r="AB221" s="18"/>
      <c r="AC221" s="18"/>
      <c r="AD221" s="18"/>
      <c r="AE221" s="18"/>
      <c r="AF221" s="18"/>
      <c r="AG221" s="18"/>
      <c r="AH221" s="18"/>
      <c r="AI221" s="18"/>
    </row>
    <row r="222" spans="2:35">
      <c r="B222" s="18"/>
      <c r="C222" s="18"/>
      <c r="D222" s="18"/>
      <c r="E222" s="23"/>
      <c r="F222" s="18"/>
      <c r="J222" s="18"/>
      <c r="K222" s="18"/>
      <c r="L222" s="18"/>
      <c r="M222" s="18"/>
      <c r="N222" s="18"/>
      <c r="O222" s="18"/>
      <c r="P222" s="18"/>
      <c r="Q222" s="18"/>
      <c r="R222" s="18"/>
      <c r="S222" s="18"/>
      <c r="T222" s="18"/>
      <c r="U222" s="18"/>
      <c r="V222" s="18"/>
      <c r="W222" s="18"/>
      <c r="X222" s="18"/>
      <c r="Y222" s="18"/>
      <c r="Z222" s="18"/>
      <c r="AA222" s="18"/>
      <c r="AB222" s="18"/>
      <c r="AC222" s="18"/>
      <c r="AD222" s="18"/>
      <c r="AE222" s="18"/>
      <c r="AF222" s="18"/>
      <c r="AG222" s="18"/>
      <c r="AH222" s="18"/>
      <c r="AI222" s="18"/>
    </row>
    <row r="223" spans="2:35">
      <c r="B223" s="18"/>
      <c r="C223" s="18"/>
      <c r="D223" s="18"/>
      <c r="E223" s="23"/>
      <c r="F223" s="18"/>
      <c r="J223" s="18"/>
      <c r="K223" s="18"/>
      <c r="L223" s="18"/>
      <c r="M223" s="18"/>
      <c r="N223" s="18"/>
      <c r="O223" s="18"/>
      <c r="P223" s="18"/>
      <c r="Q223" s="18"/>
      <c r="R223" s="18"/>
      <c r="S223" s="18"/>
      <c r="T223" s="18"/>
      <c r="U223" s="18"/>
      <c r="V223" s="18"/>
      <c r="W223" s="18"/>
      <c r="X223" s="18"/>
      <c r="Y223" s="18"/>
      <c r="Z223" s="18"/>
      <c r="AA223" s="18"/>
      <c r="AB223" s="18"/>
      <c r="AC223" s="18"/>
      <c r="AD223" s="18"/>
      <c r="AE223" s="18"/>
      <c r="AF223" s="18"/>
      <c r="AG223" s="18"/>
      <c r="AH223" s="18"/>
      <c r="AI223" s="18"/>
    </row>
    <row r="224" spans="2:35">
      <c r="B224" s="18"/>
      <c r="C224" s="18"/>
      <c r="D224" s="18"/>
      <c r="E224" s="23"/>
      <c r="F224" s="18"/>
      <c r="J224" s="18"/>
      <c r="K224" s="18"/>
      <c r="L224" s="18"/>
      <c r="M224" s="18"/>
      <c r="N224" s="18"/>
      <c r="O224" s="18"/>
      <c r="P224" s="18"/>
      <c r="Q224" s="18"/>
      <c r="R224" s="18"/>
      <c r="S224" s="18"/>
      <c r="T224" s="18"/>
      <c r="U224" s="18"/>
      <c r="V224" s="18"/>
      <c r="W224" s="18"/>
      <c r="X224" s="18"/>
      <c r="Y224" s="18"/>
      <c r="Z224" s="18"/>
      <c r="AA224" s="18"/>
      <c r="AB224" s="18"/>
      <c r="AC224" s="18"/>
      <c r="AD224" s="18"/>
      <c r="AE224" s="18"/>
      <c r="AF224" s="18"/>
      <c r="AG224" s="18"/>
      <c r="AH224" s="18"/>
      <c r="AI224" s="18"/>
    </row>
    <row r="225" spans="2:35">
      <c r="B225" s="18"/>
      <c r="C225" s="18"/>
      <c r="D225" s="18"/>
      <c r="E225" s="23"/>
      <c r="F225" s="18"/>
      <c r="J225" s="18"/>
      <c r="K225" s="18"/>
      <c r="L225" s="18"/>
      <c r="M225" s="18"/>
      <c r="N225" s="18"/>
      <c r="O225" s="18"/>
      <c r="P225" s="18"/>
      <c r="Q225" s="18"/>
      <c r="R225" s="18"/>
      <c r="S225" s="18"/>
      <c r="T225" s="18"/>
      <c r="U225" s="18"/>
      <c r="V225" s="18"/>
      <c r="W225" s="18"/>
      <c r="X225" s="18"/>
      <c r="Y225" s="18"/>
      <c r="Z225" s="18"/>
      <c r="AA225" s="18"/>
      <c r="AB225" s="18"/>
      <c r="AC225" s="18"/>
      <c r="AD225" s="18"/>
      <c r="AE225" s="18"/>
      <c r="AF225" s="18"/>
      <c r="AG225" s="18"/>
      <c r="AH225" s="18"/>
      <c r="AI225" s="18"/>
    </row>
    <row r="226" spans="2:35">
      <c r="B226" s="18"/>
      <c r="C226" s="18"/>
      <c r="D226" s="18"/>
      <c r="E226" s="23"/>
      <c r="F226" s="18"/>
      <c r="J226" s="18"/>
      <c r="K226" s="18"/>
      <c r="L226" s="18"/>
      <c r="M226" s="18"/>
      <c r="N226" s="18"/>
      <c r="O226" s="18"/>
      <c r="P226" s="18"/>
      <c r="Q226" s="18"/>
      <c r="R226" s="18"/>
      <c r="S226" s="18"/>
      <c r="T226" s="18"/>
      <c r="U226" s="18"/>
      <c r="V226" s="18"/>
      <c r="W226" s="18"/>
      <c r="X226" s="18"/>
      <c r="Y226" s="18"/>
      <c r="Z226" s="18"/>
      <c r="AA226" s="18"/>
      <c r="AB226" s="18"/>
      <c r="AC226" s="18"/>
      <c r="AD226" s="18"/>
      <c r="AE226" s="18"/>
      <c r="AF226" s="18"/>
      <c r="AG226" s="18"/>
      <c r="AH226" s="18"/>
      <c r="AI226" s="18"/>
    </row>
    <row r="227" spans="2:35">
      <c r="B227" s="18"/>
      <c r="C227" s="18"/>
      <c r="D227" s="18"/>
      <c r="E227" s="23"/>
      <c r="F227" s="18"/>
      <c r="J227" s="18"/>
      <c r="K227" s="18"/>
      <c r="L227" s="18"/>
      <c r="M227" s="18"/>
      <c r="N227" s="18"/>
      <c r="O227" s="18"/>
      <c r="P227" s="18"/>
      <c r="Q227" s="18"/>
      <c r="R227" s="18"/>
      <c r="S227" s="18"/>
      <c r="T227" s="18"/>
      <c r="U227" s="18"/>
      <c r="V227" s="18"/>
      <c r="W227" s="18"/>
      <c r="X227" s="18"/>
      <c r="Y227" s="18"/>
      <c r="Z227" s="18"/>
      <c r="AA227" s="18"/>
      <c r="AB227" s="18"/>
      <c r="AC227" s="18"/>
      <c r="AD227" s="18"/>
      <c r="AE227" s="18"/>
      <c r="AF227" s="18"/>
      <c r="AG227" s="18"/>
      <c r="AH227" s="18"/>
      <c r="AI227" s="18"/>
    </row>
    <row r="228" spans="2:35">
      <c r="B228" s="18"/>
      <c r="C228" s="18"/>
      <c r="D228" s="18"/>
      <c r="E228" s="23"/>
      <c r="F228" s="18"/>
      <c r="J228" s="18"/>
      <c r="K228" s="18"/>
      <c r="L228" s="18"/>
      <c r="M228" s="18"/>
      <c r="N228" s="18"/>
      <c r="O228" s="18"/>
      <c r="P228" s="18"/>
      <c r="Q228" s="18"/>
      <c r="R228" s="18"/>
      <c r="S228" s="18"/>
      <c r="T228" s="18"/>
      <c r="U228" s="18"/>
      <c r="V228" s="18"/>
      <c r="W228" s="18"/>
      <c r="X228" s="18"/>
      <c r="Y228" s="18"/>
      <c r="Z228" s="18"/>
      <c r="AA228" s="18"/>
      <c r="AB228" s="18"/>
      <c r="AC228" s="18"/>
      <c r="AD228" s="18"/>
      <c r="AE228" s="18"/>
      <c r="AF228" s="18"/>
      <c r="AG228" s="18"/>
      <c r="AH228" s="18"/>
      <c r="AI228" s="18"/>
    </row>
    <row r="229" spans="2:35">
      <c r="B229" s="18"/>
      <c r="C229" s="18"/>
      <c r="D229" s="18"/>
      <c r="E229" s="23"/>
      <c r="F229" s="18"/>
      <c r="J229" s="18"/>
      <c r="K229" s="18"/>
      <c r="L229" s="18"/>
      <c r="M229" s="18"/>
      <c r="N229" s="18"/>
      <c r="O229" s="18"/>
      <c r="P229" s="18"/>
      <c r="Q229" s="18"/>
      <c r="R229" s="18"/>
      <c r="S229" s="18"/>
      <c r="T229" s="18"/>
      <c r="U229" s="18"/>
      <c r="V229" s="18"/>
      <c r="W229" s="18"/>
      <c r="X229" s="18"/>
      <c r="Y229" s="18"/>
      <c r="Z229" s="18"/>
      <c r="AA229" s="18"/>
      <c r="AB229" s="18"/>
      <c r="AC229" s="18"/>
      <c r="AD229" s="18"/>
      <c r="AE229" s="18"/>
      <c r="AF229" s="18"/>
      <c r="AG229" s="18"/>
      <c r="AH229" s="18"/>
      <c r="AI229" s="18"/>
    </row>
    <row r="230" spans="2:35">
      <c r="B230" s="18"/>
      <c r="C230" s="18"/>
      <c r="D230" s="18"/>
      <c r="E230" s="23"/>
      <c r="F230" s="18"/>
      <c r="J230" s="18"/>
      <c r="K230" s="18"/>
      <c r="L230" s="18"/>
      <c r="M230" s="18"/>
      <c r="N230" s="18"/>
      <c r="O230" s="18"/>
      <c r="P230" s="18"/>
      <c r="Q230" s="18"/>
      <c r="R230" s="18"/>
      <c r="S230" s="18"/>
      <c r="T230" s="18"/>
      <c r="U230" s="18"/>
      <c r="V230" s="18"/>
      <c r="W230" s="18"/>
      <c r="X230" s="18"/>
      <c r="Y230" s="18"/>
      <c r="Z230" s="18"/>
      <c r="AA230" s="18"/>
      <c r="AB230" s="18"/>
      <c r="AC230" s="18"/>
      <c r="AD230" s="18"/>
      <c r="AE230" s="18"/>
      <c r="AF230" s="18"/>
      <c r="AG230" s="18"/>
      <c r="AH230" s="18"/>
      <c r="AI230" s="18"/>
    </row>
    <row r="231" spans="2:35">
      <c r="B231" s="18"/>
      <c r="C231" s="18"/>
      <c r="D231" s="18"/>
      <c r="E231" s="23"/>
      <c r="F231" s="18"/>
      <c r="J231" s="18"/>
      <c r="K231" s="18"/>
      <c r="L231" s="18"/>
      <c r="M231" s="18"/>
      <c r="N231" s="18"/>
      <c r="O231" s="18"/>
      <c r="P231" s="18"/>
      <c r="Q231" s="18"/>
      <c r="R231" s="18"/>
      <c r="S231" s="18"/>
      <c r="T231" s="18"/>
      <c r="U231" s="18"/>
      <c r="V231" s="18"/>
      <c r="W231" s="18"/>
      <c r="X231" s="18"/>
      <c r="Y231" s="18"/>
      <c r="Z231" s="18"/>
      <c r="AA231" s="18"/>
      <c r="AB231" s="18"/>
      <c r="AC231" s="18"/>
      <c r="AD231" s="18"/>
      <c r="AE231" s="18"/>
      <c r="AF231" s="18"/>
      <c r="AG231" s="18"/>
      <c r="AH231" s="18"/>
      <c r="AI231" s="18"/>
    </row>
    <row r="232" spans="2:35">
      <c r="B232" s="18"/>
      <c r="C232" s="18"/>
      <c r="D232" s="18"/>
      <c r="E232" s="23"/>
      <c r="F232" s="18"/>
      <c r="J232" s="18"/>
      <c r="K232" s="18"/>
      <c r="L232" s="18"/>
      <c r="M232" s="18"/>
      <c r="N232" s="18"/>
      <c r="O232" s="18"/>
      <c r="P232" s="18"/>
      <c r="Q232" s="18"/>
      <c r="R232" s="18"/>
      <c r="S232" s="18"/>
      <c r="T232" s="18"/>
      <c r="U232" s="18"/>
      <c r="V232" s="18"/>
      <c r="W232" s="18"/>
      <c r="X232" s="18"/>
      <c r="Y232" s="18"/>
      <c r="Z232" s="18"/>
      <c r="AA232" s="18"/>
      <c r="AB232" s="18"/>
      <c r="AC232" s="18"/>
      <c r="AD232" s="18"/>
      <c r="AE232" s="18"/>
      <c r="AF232" s="18"/>
      <c r="AG232" s="18"/>
      <c r="AH232" s="18"/>
      <c r="AI232" s="18"/>
    </row>
    <row r="233" spans="2:35">
      <c r="B233" s="18"/>
      <c r="C233" s="18"/>
      <c r="D233" s="18"/>
      <c r="E233" s="23"/>
      <c r="F233" s="18"/>
      <c r="J233" s="18"/>
      <c r="K233" s="18"/>
      <c r="L233" s="18"/>
      <c r="M233" s="18"/>
      <c r="N233" s="18"/>
      <c r="O233" s="18"/>
      <c r="P233" s="18"/>
      <c r="Q233" s="18"/>
      <c r="R233" s="18"/>
      <c r="S233" s="18"/>
      <c r="T233" s="18"/>
      <c r="U233" s="18"/>
      <c r="V233" s="18"/>
      <c r="W233" s="18"/>
      <c r="X233" s="18"/>
      <c r="Y233" s="18"/>
      <c r="Z233" s="18"/>
      <c r="AA233" s="18"/>
      <c r="AB233" s="18"/>
      <c r="AC233" s="18"/>
      <c r="AD233" s="18"/>
      <c r="AE233" s="18"/>
      <c r="AF233" s="18"/>
      <c r="AG233" s="18"/>
      <c r="AH233" s="18"/>
      <c r="AI233" s="18"/>
    </row>
    <row r="234" spans="2:35">
      <c r="B234" s="18"/>
      <c r="C234" s="18"/>
      <c r="D234" s="18"/>
      <c r="E234" s="23"/>
      <c r="F234" s="18"/>
      <c r="J234" s="18"/>
      <c r="K234" s="18"/>
      <c r="L234" s="18"/>
      <c r="M234" s="18"/>
      <c r="N234" s="18"/>
      <c r="O234" s="18"/>
      <c r="P234" s="18"/>
      <c r="Q234" s="18"/>
      <c r="R234" s="18"/>
      <c r="S234" s="18"/>
      <c r="T234" s="18"/>
      <c r="U234" s="18"/>
      <c r="V234" s="18"/>
      <c r="W234" s="18"/>
      <c r="X234" s="18"/>
      <c r="Y234" s="18"/>
      <c r="Z234" s="18"/>
      <c r="AA234" s="18"/>
      <c r="AB234" s="18"/>
      <c r="AC234" s="18"/>
      <c r="AD234" s="18"/>
      <c r="AE234" s="18"/>
      <c r="AF234" s="18"/>
      <c r="AG234" s="18"/>
      <c r="AH234" s="18"/>
      <c r="AI234" s="18"/>
    </row>
    <row r="235" spans="2:35">
      <c r="B235" s="18"/>
      <c r="C235" s="18"/>
      <c r="D235" s="18"/>
      <c r="E235" s="23"/>
      <c r="F235" s="18"/>
      <c r="J235" s="18"/>
      <c r="K235" s="18"/>
      <c r="L235" s="18"/>
      <c r="M235" s="18"/>
      <c r="N235" s="18"/>
      <c r="O235" s="18"/>
      <c r="P235" s="18"/>
      <c r="Q235" s="18"/>
      <c r="R235" s="18"/>
      <c r="S235" s="18"/>
      <c r="T235" s="18"/>
      <c r="U235" s="18"/>
      <c r="V235" s="18"/>
      <c r="W235" s="18"/>
      <c r="X235" s="18"/>
      <c r="Y235" s="18"/>
      <c r="Z235" s="18"/>
      <c r="AA235" s="18"/>
      <c r="AB235" s="18"/>
      <c r="AC235" s="18"/>
      <c r="AD235" s="18"/>
      <c r="AE235" s="18"/>
      <c r="AF235" s="18"/>
      <c r="AG235" s="18"/>
      <c r="AH235" s="18"/>
      <c r="AI235" s="18"/>
    </row>
    <row r="236" spans="2:35">
      <c r="B236" s="18"/>
      <c r="C236" s="18"/>
      <c r="D236" s="18"/>
      <c r="E236" s="23"/>
      <c r="F236" s="18"/>
      <c r="J236" s="18"/>
      <c r="K236" s="18"/>
      <c r="L236" s="18"/>
      <c r="M236" s="18"/>
      <c r="N236" s="18"/>
      <c r="O236" s="18"/>
      <c r="P236" s="18"/>
      <c r="Q236" s="18"/>
      <c r="R236" s="18"/>
      <c r="S236" s="18"/>
      <c r="T236" s="18"/>
      <c r="U236" s="18"/>
      <c r="V236" s="18"/>
      <c r="W236" s="18"/>
      <c r="X236" s="18"/>
      <c r="Y236" s="18"/>
      <c r="Z236" s="18"/>
      <c r="AA236" s="18"/>
      <c r="AB236" s="18"/>
      <c r="AC236" s="18"/>
      <c r="AD236" s="18"/>
      <c r="AE236" s="18"/>
      <c r="AF236" s="18"/>
      <c r="AG236" s="18"/>
      <c r="AH236" s="18"/>
      <c r="AI236" s="18"/>
    </row>
    <row r="237" spans="2:35">
      <c r="B237" s="18"/>
      <c r="C237" s="18"/>
      <c r="D237" s="18"/>
      <c r="E237" s="23"/>
      <c r="F237" s="18"/>
      <c r="J237" s="18"/>
      <c r="K237" s="18"/>
      <c r="L237" s="18"/>
      <c r="M237" s="18"/>
      <c r="N237" s="18"/>
      <c r="O237" s="18"/>
      <c r="P237" s="18"/>
      <c r="Q237" s="18"/>
      <c r="R237" s="18"/>
      <c r="S237" s="18"/>
      <c r="T237" s="18"/>
      <c r="U237" s="18"/>
      <c r="V237" s="18"/>
      <c r="W237" s="18"/>
      <c r="X237" s="18"/>
      <c r="Y237" s="18"/>
      <c r="Z237" s="18"/>
      <c r="AA237" s="18"/>
      <c r="AB237" s="18"/>
      <c r="AC237" s="18"/>
      <c r="AD237" s="18"/>
      <c r="AE237" s="18"/>
      <c r="AF237" s="18"/>
      <c r="AG237" s="18"/>
      <c r="AH237" s="18"/>
      <c r="AI237" s="18"/>
    </row>
    <row r="238" spans="2:35">
      <c r="B238" s="18"/>
      <c r="C238" s="18"/>
      <c r="D238" s="18"/>
      <c r="E238" s="23"/>
      <c r="F238" s="18"/>
      <c r="J238" s="18"/>
      <c r="K238" s="18"/>
      <c r="L238" s="18"/>
      <c r="M238" s="18"/>
      <c r="N238" s="18"/>
      <c r="O238" s="18"/>
      <c r="P238" s="18"/>
      <c r="Q238" s="18"/>
      <c r="R238" s="18"/>
      <c r="S238" s="18"/>
      <c r="T238" s="18"/>
      <c r="U238" s="18"/>
      <c r="V238" s="18"/>
      <c r="W238" s="18"/>
      <c r="X238" s="18"/>
      <c r="Y238" s="18"/>
      <c r="Z238" s="18"/>
      <c r="AA238" s="18"/>
      <c r="AB238" s="18"/>
      <c r="AC238" s="18"/>
      <c r="AD238" s="18"/>
      <c r="AE238" s="18"/>
      <c r="AF238" s="18"/>
      <c r="AG238" s="18"/>
      <c r="AH238" s="18"/>
      <c r="AI238" s="18"/>
    </row>
    <row r="239" spans="2:35">
      <c r="B239" s="18"/>
      <c r="C239" s="18"/>
      <c r="D239" s="18"/>
      <c r="E239" s="23"/>
      <c r="F239" s="18"/>
      <c r="J239" s="18"/>
      <c r="K239" s="18"/>
      <c r="L239" s="18"/>
      <c r="M239" s="18"/>
      <c r="N239" s="18"/>
      <c r="O239" s="18"/>
      <c r="P239" s="18"/>
      <c r="Q239" s="18"/>
      <c r="R239" s="18"/>
      <c r="S239" s="18"/>
      <c r="T239" s="18"/>
      <c r="U239" s="18"/>
      <c r="V239" s="18"/>
      <c r="W239" s="18"/>
      <c r="X239" s="18"/>
      <c r="Y239" s="18"/>
      <c r="Z239" s="18"/>
      <c r="AA239" s="18"/>
      <c r="AB239" s="18"/>
      <c r="AC239" s="18"/>
      <c r="AD239" s="18"/>
      <c r="AE239" s="18"/>
      <c r="AF239" s="18"/>
      <c r="AG239" s="18"/>
      <c r="AH239" s="18"/>
      <c r="AI239" s="18"/>
    </row>
    <row r="240" spans="2:35">
      <c r="B240" s="18"/>
      <c r="C240" s="18"/>
      <c r="D240" s="18"/>
      <c r="E240" s="23"/>
      <c r="F240" s="18"/>
      <c r="J240" s="18"/>
      <c r="K240" s="18"/>
      <c r="L240" s="18"/>
      <c r="M240" s="18"/>
      <c r="N240" s="18"/>
      <c r="O240" s="18"/>
      <c r="P240" s="18"/>
      <c r="Q240" s="18"/>
      <c r="R240" s="18"/>
      <c r="S240" s="18"/>
      <c r="T240" s="18"/>
      <c r="U240" s="18"/>
      <c r="V240" s="18"/>
      <c r="W240" s="18"/>
      <c r="X240" s="18"/>
      <c r="Y240" s="18"/>
      <c r="Z240" s="18"/>
      <c r="AA240" s="18"/>
      <c r="AB240" s="18"/>
      <c r="AC240" s="18"/>
      <c r="AD240" s="18"/>
      <c r="AE240" s="18"/>
      <c r="AF240" s="18"/>
      <c r="AG240" s="18"/>
      <c r="AH240" s="18"/>
      <c r="AI240" s="18"/>
    </row>
    <row r="241" spans="2:35">
      <c r="B241" s="18"/>
      <c r="C241" s="18"/>
      <c r="D241" s="18"/>
      <c r="E241" s="23"/>
      <c r="F241" s="18"/>
      <c r="J241" s="18"/>
      <c r="K241" s="18"/>
      <c r="L241" s="18"/>
      <c r="M241" s="18"/>
      <c r="N241" s="18"/>
      <c r="O241" s="18"/>
      <c r="P241" s="18"/>
      <c r="Q241" s="18"/>
      <c r="R241" s="18"/>
      <c r="S241" s="18"/>
      <c r="T241" s="18"/>
      <c r="U241" s="18"/>
      <c r="V241" s="18"/>
      <c r="W241" s="18"/>
      <c r="X241" s="18"/>
      <c r="Y241" s="18"/>
      <c r="Z241" s="18"/>
      <c r="AA241" s="18"/>
      <c r="AB241" s="18"/>
      <c r="AC241" s="18"/>
      <c r="AD241" s="18"/>
      <c r="AE241" s="18"/>
      <c r="AF241" s="18"/>
      <c r="AG241" s="18"/>
      <c r="AH241" s="18"/>
      <c r="AI241" s="18"/>
    </row>
    <row r="242" spans="2:35">
      <c r="B242" s="18"/>
      <c r="C242" s="18"/>
      <c r="D242" s="18"/>
      <c r="E242" s="23"/>
      <c r="F242" s="18"/>
      <c r="J242" s="18"/>
      <c r="K242" s="18"/>
      <c r="L242" s="18"/>
      <c r="M242" s="18"/>
      <c r="N242" s="18"/>
      <c r="O242" s="18"/>
      <c r="P242" s="18"/>
      <c r="Q242" s="18"/>
      <c r="R242" s="18"/>
      <c r="S242" s="18"/>
      <c r="T242" s="18"/>
      <c r="U242" s="18"/>
      <c r="V242" s="18"/>
      <c r="W242" s="18"/>
      <c r="X242" s="18"/>
      <c r="Y242" s="18"/>
      <c r="Z242" s="18"/>
      <c r="AA242" s="18"/>
      <c r="AB242" s="18"/>
      <c r="AC242" s="18"/>
      <c r="AD242" s="18"/>
      <c r="AE242" s="18"/>
      <c r="AF242" s="18"/>
      <c r="AG242" s="18"/>
      <c r="AH242" s="18"/>
      <c r="AI242" s="18"/>
    </row>
    <row r="243" spans="2:35">
      <c r="B243" s="18"/>
      <c r="C243" s="18"/>
      <c r="D243" s="18"/>
      <c r="E243" s="23"/>
      <c r="F243" s="18"/>
      <c r="J243" s="18"/>
      <c r="K243" s="18"/>
      <c r="L243" s="18"/>
      <c r="M243" s="18"/>
      <c r="N243" s="18"/>
      <c r="O243" s="18"/>
      <c r="P243" s="18"/>
      <c r="Q243" s="18"/>
      <c r="R243" s="18"/>
      <c r="S243" s="18"/>
      <c r="T243" s="18"/>
      <c r="U243" s="18"/>
      <c r="V243" s="18"/>
      <c r="W243" s="18"/>
      <c r="X243" s="18"/>
      <c r="Y243" s="18"/>
      <c r="Z243" s="18"/>
      <c r="AA243" s="18"/>
      <c r="AB243" s="18"/>
      <c r="AC243" s="18"/>
      <c r="AD243" s="18"/>
      <c r="AE243" s="18"/>
      <c r="AF243" s="18"/>
      <c r="AG243" s="18"/>
      <c r="AH243" s="18"/>
      <c r="AI243" s="18"/>
    </row>
    <row r="244" spans="2:35">
      <c r="B244" s="18"/>
      <c r="C244" s="18"/>
      <c r="D244" s="18"/>
      <c r="E244" s="23"/>
      <c r="F244" s="18"/>
      <c r="J244" s="18"/>
      <c r="K244" s="18"/>
      <c r="L244" s="18"/>
      <c r="M244" s="18"/>
      <c r="N244" s="18"/>
      <c r="O244" s="18"/>
      <c r="P244" s="18"/>
      <c r="Q244" s="18"/>
      <c r="R244" s="18"/>
      <c r="S244" s="18"/>
      <c r="T244" s="18"/>
      <c r="U244" s="18"/>
      <c r="V244" s="18"/>
      <c r="W244" s="18"/>
      <c r="X244" s="18"/>
      <c r="Y244" s="18"/>
      <c r="Z244" s="18"/>
      <c r="AA244" s="18"/>
      <c r="AB244" s="18"/>
      <c r="AC244" s="18"/>
      <c r="AD244" s="18"/>
      <c r="AE244" s="18"/>
      <c r="AF244" s="18"/>
      <c r="AG244" s="18"/>
      <c r="AH244" s="18"/>
      <c r="AI244" s="18"/>
    </row>
    <row r="245" spans="2:35">
      <c r="B245" s="18"/>
      <c r="C245" s="18"/>
      <c r="D245" s="18"/>
      <c r="E245" s="23"/>
      <c r="F245" s="18"/>
      <c r="J245" s="18"/>
      <c r="K245" s="18"/>
      <c r="L245" s="18"/>
      <c r="M245" s="18"/>
      <c r="N245" s="18"/>
      <c r="O245" s="18"/>
      <c r="P245" s="18"/>
      <c r="Q245" s="18"/>
      <c r="R245" s="18"/>
      <c r="S245" s="18"/>
      <c r="T245" s="18"/>
      <c r="U245" s="18"/>
      <c r="V245" s="18"/>
      <c r="W245" s="18"/>
      <c r="X245" s="18"/>
      <c r="Y245" s="18"/>
      <c r="Z245" s="18"/>
      <c r="AA245" s="18"/>
      <c r="AB245" s="18"/>
      <c r="AC245" s="18"/>
      <c r="AD245" s="18"/>
      <c r="AE245" s="18"/>
      <c r="AF245" s="18"/>
      <c r="AG245" s="18"/>
      <c r="AH245" s="18"/>
      <c r="AI245" s="18"/>
    </row>
    <row r="246" spans="2:35">
      <c r="B246" s="18"/>
      <c r="C246" s="18"/>
      <c r="D246" s="18"/>
      <c r="E246" s="23"/>
      <c r="F246" s="18"/>
      <c r="J246" s="18"/>
      <c r="K246" s="18"/>
      <c r="L246" s="18"/>
      <c r="M246" s="18"/>
      <c r="N246" s="18"/>
      <c r="O246" s="18"/>
      <c r="P246" s="18"/>
      <c r="Q246" s="18"/>
      <c r="R246" s="18"/>
      <c r="S246" s="18"/>
      <c r="T246" s="18"/>
      <c r="U246" s="18"/>
      <c r="V246" s="18"/>
      <c r="W246" s="18"/>
      <c r="X246" s="18"/>
      <c r="Y246" s="18"/>
      <c r="Z246" s="18"/>
      <c r="AA246" s="18"/>
      <c r="AB246" s="18"/>
      <c r="AC246" s="18"/>
      <c r="AD246" s="18"/>
      <c r="AE246" s="18"/>
      <c r="AF246" s="18"/>
      <c r="AG246" s="18"/>
      <c r="AH246" s="18"/>
      <c r="AI246" s="18"/>
    </row>
    <row r="247" spans="2:35">
      <c r="B247" s="18"/>
      <c r="C247" s="18"/>
      <c r="D247" s="18"/>
      <c r="E247" s="23"/>
      <c r="F247" s="18"/>
      <c r="J247" s="18"/>
      <c r="K247" s="18"/>
      <c r="L247" s="18"/>
      <c r="M247" s="18"/>
      <c r="N247" s="18"/>
      <c r="O247" s="18"/>
      <c r="P247" s="18"/>
      <c r="Q247" s="18"/>
      <c r="R247" s="18"/>
      <c r="S247" s="18"/>
      <c r="T247" s="18"/>
      <c r="U247" s="18"/>
      <c r="V247" s="18"/>
      <c r="W247" s="18"/>
      <c r="X247" s="18"/>
      <c r="Y247" s="18"/>
      <c r="Z247" s="18"/>
      <c r="AA247" s="18"/>
      <c r="AB247" s="18"/>
      <c r="AC247" s="18"/>
      <c r="AD247" s="18"/>
      <c r="AE247" s="18"/>
      <c r="AF247" s="18"/>
      <c r="AG247" s="18"/>
      <c r="AH247" s="18"/>
      <c r="AI247" s="18"/>
    </row>
    <row r="248" spans="2:35">
      <c r="B248" s="18"/>
      <c r="C248" s="18"/>
      <c r="D248" s="18"/>
      <c r="E248" s="23"/>
      <c r="F248" s="18"/>
      <c r="J248" s="18"/>
      <c r="K248" s="18"/>
      <c r="L248" s="18"/>
      <c r="M248" s="18"/>
      <c r="N248" s="18"/>
      <c r="O248" s="18"/>
      <c r="P248" s="18"/>
      <c r="Q248" s="18"/>
      <c r="R248" s="18"/>
      <c r="S248" s="18"/>
      <c r="T248" s="18"/>
      <c r="U248" s="18"/>
      <c r="V248" s="18"/>
      <c r="W248" s="18"/>
      <c r="X248" s="18"/>
      <c r="Y248" s="18"/>
      <c r="Z248" s="18"/>
      <c r="AA248" s="18"/>
      <c r="AB248" s="18"/>
      <c r="AC248" s="18"/>
      <c r="AD248" s="18"/>
      <c r="AE248" s="18"/>
      <c r="AF248" s="18"/>
      <c r="AG248" s="18"/>
      <c r="AH248" s="18"/>
      <c r="AI248" s="18"/>
    </row>
    <row r="249" spans="2:35">
      <c r="B249" s="18"/>
      <c r="C249" s="18"/>
      <c r="D249" s="18"/>
      <c r="E249" s="23"/>
      <c r="F249" s="18"/>
      <c r="J249" s="18"/>
      <c r="K249" s="18"/>
      <c r="L249" s="18"/>
      <c r="M249" s="18"/>
      <c r="N249" s="18"/>
      <c r="O249" s="18"/>
      <c r="P249" s="18"/>
      <c r="Q249" s="18"/>
      <c r="R249" s="18"/>
      <c r="S249" s="18"/>
      <c r="T249" s="18"/>
      <c r="U249" s="18"/>
      <c r="V249" s="18"/>
      <c r="W249" s="18"/>
      <c r="X249" s="18"/>
      <c r="Y249" s="18"/>
      <c r="Z249" s="18"/>
      <c r="AA249" s="18"/>
      <c r="AB249" s="18"/>
      <c r="AC249" s="18"/>
      <c r="AD249" s="18"/>
      <c r="AE249" s="18"/>
      <c r="AF249" s="18"/>
      <c r="AG249" s="18"/>
      <c r="AH249" s="18"/>
      <c r="AI249" s="18"/>
    </row>
    <row r="250" spans="2:35">
      <c r="B250" s="18"/>
      <c r="C250" s="18"/>
      <c r="D250" s="18"/>
      <c r="E250" s="23"/>
      <c r="F250" s="18"/>
      <c r="J250" s="18"/>
      <c r="K250" s="18"/>
      <c r="L250" s="18"/>
      <c r="M250" s="18"/>
      <c r="N250" s="18"/>
      <c r="O250" s="18"/>
      <c r="P250" s="18"/>
      <c r="Q250" s="18"/>
      <c r="R250" s="18"/>
      <c r="S250" s="18"/>
      <c r="T250" s="18"/>
      <c r="U250" s="18"/>
      <c r="V250" s="18"/>
      <c r="W250" s="18"/>
      <c r="X250" s="18"/>
      <c r="Y250" s="18"/>
      <c r="Z250" s="18"/>
      <c r="AA250" s="18"/>
      <c r="AB250" s="18"/>
      <c r="AC250" s="18"/>
      <c r="AD250" s="18"/>
      <c r="AE250" s="18"/>
      <c r="AF250" s="18"/>
      <c r="AG250" s="18"/>
      <c r="AH250" s="18"/>
      <c r="AI250" s="18"/>
    </row>
    <row r="251" spans="2:35">
      <c r="B251" s="18"/>
      <c r="C251" s="18"/>
      <c r="D251" s="18"/>
      <c r="E251" s="23"/>
      <c r="F251" s="18"/>
      <c r="J251" s="18"/>
      <c r="K251" s="18"/>
      <c r="L251" s="18"/>
      <c r="M251" s="18"/>
      <c r="N251" s="18"/>
      <c r="O251" s="18"/>
      <c r="P251" s="18"/>
      <c r="Q251" s="18"/>
      <c r="R251" s="18"/>
      <c r="S251" s="18"/>
      <c r="T251" s="18"/>
      <c r="U251" s="18"/>
      <c r="V251" s="18"/>
      <c r="W251" s="18"/>
      <c r="X251" s="18"/>
      <c r="Y251" s="18"/>
      <c r="Z251" s="18"/>
      <c r="AA251" s="18"/>
      <c r="AB251" s="18"/>
      <c r="AC251" s="18"/>
      <c r="AD251" s="18"/>
      <c r="AE251" s="18"/>
      <c r="AF251" s="18"/>
      <c r="AG251" s="18"/>
      <c r="AH251" s="18"/>
      <c r="AI251" s="18"/>
    </row>
    <row r="252" spans="2:35">
      <c r="B252" s="18"/>
      <c r="C252" s="18"/>
      <c r="D252" s="18"/>
      <c r="E252" s="23"/>
      <c r="F252" s="18"/>
      <c r="J252" s="18"/>
      <c r="K252" s="18"/>
      <c r="L252" s="18"/>
      <c r="M252" s="18"/>
      <c r="N252" s="18"/>
      <c r="O252" s="18"/>
      <c r="P252" s="18"/>
      <c r="Q252" s="18"/>
      <c r="R252" s="18"/>
      <c r="S252" s="18"/>
      <c r="T252" s="18"/>
      <c r="U252" s="18"/>
      <c r="V252" s="18"/>
      <c r="W252" s="18"/>
      <c r="X252" s="18"/>
      <c r="Y252" s="18"/>
      <c r="Z252" s="18"/>
      <c r="AA252" s="18"/>
      <c r="AB252" s="18"/>
      <c r="AC252" s="18"/>
      <c r="AD252" s="18"/>
      <c r="AE252" s="18"/>
      <c r="AF252" s="18"/>
      <c r="AG252" s="18"/>
      <c r="AH252" s="18"/>
      <c r="AI252" s="18"/>
    </row>
    <row r="253" spans="2:35">
      <c r="B253" s="18"/>
      <c r="C253" s="18"/>
      <c r="D253" s="18"/>
      <c r="E253" s="23"/>
      <c r="F253" s="18"/>
      <c r="J253" s="18"/>
      <c r="K253" s="18"/>
      <c r="L253" s="18"/>
      <c r="M253" s="18"/>
      <c r="N253" s="18"/>
      <c r="O253" s="18"/>
      <c r="P253" s="18"/>
      <c r="Q253" s="18"/>
      <c r="R253" s="18"/>
      <c r="S253" s="18"/>
      <c r="T253" s="18"/>
      <c r="U253" s="18"/>
      <c r="V253" s="18"/>
      <c r="W253" s="18"/>
      <c r="X253" s="18"/>
      <c r="Y253" s="18"/>
      <c r="Z253" s="18"/>
      <c r="AA253" s="18"/>
      <c r="AB253" s="18"/>
      <c r="AC253" s="18"/>
      <c r="AD253" s="18"/>
      <c r="AE253" s="18"/>
      <c r="AF253" s="18"/>
      <c r="AG253" s="18"/>
      <c r="AH253" s="18"/>
      <c r="AI253" s="18"/>
    </row>
    <row r="254" spans="2:35">
      <c r="B254" s="18"/>
      <c r="C254" s="18"/>
      <c r="D254" s="18"/>
      <c r="E254" s="23"/>
      <c r="F254" s="18"/>
      <c r="J254" s="18"/>
      <c r="K254" s="18"/>
      <c r="L254" s="18"/>
      <c r="M254" s="18"/>
      <c r="N254" s="18"/>
      <c r="O254" s="18"/>
      <c r="P254" s="18"/>
      <c r="Q254" s="18"/>
      <c r="R254" s="18"/>
      <c r="S254" s="18"/>
      <c r="T254" s="18"/>
      <c r="U254" s="18"/>
      <c r="V254" s="18"/>
      <c r="W254" s="18"/>
      <c r="X254" s="18"/>
      <c r="Y254" s="18"/>
      <c r="Z254" s="18"/>
      <c r="AA254" s="18"/>
      <c r="AB254" s="18"/>
      <c r="AC254" s="18"/>
      <c r="AD254" s="18"/>
      <c r="AE254" s="18"/>
      <c r="AF254" s="18"/>
      <c r="AG254" s="18"/>
      <c r="AH254" s="18"/>
      <c r="AI254" s="18"/>
    </row>
    <row r="255" spans="2:35">
      <c r="B255" s="18"/>
      <c r="C255" s="18"/>
      <c r="D255" s="18"/>
      <c r="E255" s="23"/>
      <c r="F255" s="18"/>
      <c r="J255" s="18"/>
      <c r="K255" s="18"/>
      <c r="L255" s="18"/>
      <c r="M255" s="18"/>
      <c r="N255" s="18"/>
      <c r="O255" s="18"/>
      <c r="P255" s="18"/>
      <c r="Q255" s="18"/>
      <c r="R255" s="18"/>
      <c r="S255" s="18"/>
      <c r="T255" s="18"/>
      <c r="U255" s="18"/>
      <c r="V255" s="18"/>
      <c r="W255" s="18"/>
      <c r="X255" s="18"/>
      <c r="Y255" s="18"/>
      <c r="Z255" s="18"/>
      <c r="AA255" s="18"/>
      <c r="AB255" s="18"/>
      <c r="AC255" s="18"/>
      <c r="AD255" s="18"/>
      <c r="AE255" s="18"/>
      <c r="AF255" s="18"/>
      <c r="AG255" s="18"/>
      <c r="AH255" s="18"/>
      <c r="AI255" s="18"/>
    </row>
    <row r="256" spans="2:35">
      <c r="B256" s="18"/>
      <c r="C256" s="18"/>
      <c r="D256" s="18"/>
      <c r="E256" s="23"/>
      <c r="F256" s="18"/>
      <c r="J256" s="18"/>
      <c r="K256" s="18"/>
      <c r="L256" s="18"/>
      <c r="M256" s="18"/>
      <c r="N256" s="18"/>
      <c r="O256" s="18"/>
      <c r="P256" s="18"/>
      <c r="Q256" s="18"/>
      <c r="R256" s="18"/>
      <c r="S256" s="18"/>
      <c r="T256" s="18"/>
      <c r="U256" s="18"/>
      <c r="V256" s="18"/>
      <c r="W256" s="18"/>
      <c r="X256" s="18"/>
      <c r="Y256" s="18"/>
      <c r="Z256" s="18"/>
      <c r="AA256" s="18"/>
      <c r="AB256" s="18"/>
      <c r="AC256" s="18"/>
      <c r="AD256" s="18"/>
      <c r="AE256" s="18"/>
      <c r="AF256" s="18"/>
      <c r="AG256" s="18"/>
      <c r="AH256" s="18"/>
      <c r="AI256" s="18"/>
    </row>
    <row r="257" spans="2:35">
      <c r="B257" s="18"/>
      <c r="C257" s="18"/>
      <c r="D257" s="18"/>
      <c r="E257" s="23"/>
      <c r="F257" s="18"/>
      <c r="J257" s="18"/>
      <c r="K257" s="18"/>
      <c r="L257" s="18"/>
      <c r="M257" s="18"/>
      <c r="N257" s="18"/>
      <c r="O257" s="18"/>
      <c r="P257" s="18"/>
      <c r="Q257" s="18"/>
      <c r="R257" s="18"/>
      <c r="S257" s="18"/>
      <c r="T257" s="18"/>
      <c r="U257" s="18"/>
      <c r="V257" s="18"/>
      <c r="W257" s="18"/>
      <c r="X257" s="18"/>
      <c r="Y257" s="18"/>
      <c r="Z257" s="18"/>
      <c r="AA257" s="18"/>
      <c r="AB257" s="18"/>
      <c r="AC257" s="18"/>
      <c r="AD257" s="18"/>
      <c r="AE257" s="18"/>
      <c r="AF257" s="18"/>
      <c r="AG257" s="18"/>
      <c r="AH257" s="18"/>
      <c r="AI257" s="18"/>
    </row>
    <row r="258" spans="2:35">
      <c r="B258" s="18"/>
      <c r="C258" s="18"/>
      <c r="D258" s="18"/>
      <c r="E258" s="23"/>
      <c r="F258" s="18"/>
      <c r="J258" s="18"/>
      <c r="K258" s="18"/>
      <c r="L258" s="18"/>
      <c r="M258" s="18"/>
      <c r="N258" s="18"/>
      <c r="O258" s="18"/>
      <c r="P258" s="18"/>
      <c r="Q258" s="18"/>
      <c r="R258" s="18"/>
      <c r="S258" s="18"/>
      <c r="T258" s="18"/>
      <c r="U258" s="18"/>
      <c r="V258" s="18"/>
      <c r="W258" s="18"/>
      <c r="X258" s="18"/>
      <c r="Y258" s="18"/>
      <c r="Z258" s="18"/>
      <c r="AA258" s="18"/>
      <c r="AB258" s="18"/>
      <c r="AC258" s="18"/>
      <c r="AD258" s="18"/>
      <c r="AE258" s="18"/>
      <c r="AF258" s="18"/>
      <c r="AG258" s="18"/>
      <c r="AH258" s="18"/>
      <c r="AI258" s="18"/>
    </row>
    <row r="259" spans="2:35">
      <c r="B259" s="18"/>
      <c r="C259" s="18"/>
      <c r="D259" s="18"/>
      <c r="E259" s="23"/>
      <c r="F259" s="18"/>
      <c r="J259" s="18"/>
      <c r="K259" s="18"/>
      <c r="L259" s="18"/>
      <c r="M259" s="18"/>
      <c r="N259" s="18"/>
      <c r="O259" s="18"/>
      <c r="P259" s="18"/>
      <c r="Q259" s="18"/>
      <c r="R259" s="18"/>
      <c r="S259" s="18"/>
      <c r="T259" s="18"/>
      <c r="U259" s="18"/>
      <c r="V259" s="18"/>
      <c r="W259" s="18"/>
      <c r="X259" s="18"/>
      <c r="Y259" s="18"/>
      <c r="Z259" s="18"/>
      <c r="AA259" s="18"/>
      <c r="AB259" s="18"/>
      <c r="AC259" s="18"/>
      <c r="AD259" s="18"/>
      <c r="AE259" s="18"/>
      <c r="AF259" s="18"/>
      <c r="AG259" s="18"/>
      <c r="AH259" s="18"/>
      <c r="AI259" s="18"/>
    </row>
    <row r="260" spans="2:35">
      <c r="B260" s="18"/>
      <c r="C260" s="18"/>
      <c r="D260" s="18"/>
      <c r="E260" s="23"/>
      <c r="F260" s="18"/>
      <c r="J260" s="18"/>
      <c r="K260" s="18"/>
      <c r="L260" s="18"/>
      <c r="M260" s="18"/>
      <c r="N260" s="18"/>
      <c r="O260" s="18"/>
      <c r="P260" s="18"/>
      <c r="Q260" s="18"/>
      <c r="R260" s="18"/>
      <c r="S260" s="18"/>
      <c r="T260" s="18"/>
      <c r="U260" s="18"/>
      <c r="V260" s="18"/>
      <c r="W260" s="18"/>
      <c r="X260" s="18"/>
      <c r="Y260" s="18"/>
      <c r="Z260" s="18"/>
      <c r="AA260" s="18"/>
      <c r="AB260" s="18"/>
      <c r="AC260" s="18"/>
      <c r="AD260" s="18"/>
      <c r="AE260" s="18"/>
      <c r="AF260" s="18"/>
      <c r="AG260" s="18"/>
      <c r="AH260" s="18"/>
      <c r="AI260" s="18"/>
    </row>
    <row r="261" spans="2:35">
      <c r="B261" s="18"/>
      <c r="C261" s="18"/>
      <c r="D261" s="18"/>
      <c r="E261" s="23"/>
      <c r="F261" s="18"/>
      <c r="J261" s="18"/>
      <c r="K261" s="18"/>
      <c r="L261" s="18"/>
      <c r="M261" s="18"/>
      <c r="N261" s="18"/>
      <c r="O261" s="18"/>
      <c r="P261" s="18"/>
      <c r="Q261" s="18"/>
      <c r="R261" s="18"/>
      <c r="S261" s="18"/>
      <c r="T261" s="18"/>
      <c r="U261" s="18"/>
      <c r="V261" s="18"/>
      <c r="W261" s="18"/>
      <c r="X261" s="18"/>
      <c r="Y261" s="18"/>
      <c r="Z261" s="18"/>
      <c r="AA261" s="18"/>
      <c r="AB261" s="18"/>
      <c r="AC261" s="18"/>
      <c r="AD261" s="18"/>
      <c r="AE261" s="18"/>
      <c r="AF261" s="18"/>
      <c r="AG261" s="18"/>
      <c r="AH261" s="18"/>
      <c r="AI261" s="18"/>
    </row>
    <row r="262" spans="2:35">
      <c r="B262" s="18"/>
      <c r="C262" s="18"/>
      <c r="D262" s="18"/>
      <c r="E262" s="23"/>
      <c r="F262" s="18"/>
      <c r="J262" s="18"/>
      <c r="K262" s="18"/>
      <c r="L262" s="18"/>
      <c r="M262" s="18"/>
      <c r="N262" s="18"/>
      <c r="O262" s="18"/>
      <c r="P262" s="18"/>
      <c r="Q262" s="18"/>
      <c r="R262" s="18"/>
      <c r="S262" s="18"/>
      <c r="T262" s="18"/>
      <c r="U262" s="18"/>
      <c r="V262" s="18"/>
      <c r="W262" s="18"/>
      <c r="X262" s="18"/>
      <c r="Y262" s="18"/>
      <c r="Z262" s="18"/>
      <c r="AA262" s="18"/>
      <c r="AB262" s="18"/>
      <c r="AC262" s="18"/>
      <c r="AD262" s="18"/>
      <c r="AE262" s="18"/>
      <c r="AF262" s="18"/>
      <c r="AG262" s="18"/>
      <c r="AH262" s="18"/>
      <c r="AI262" s="18"/>
    </row>
    <row r="263" spans="2:35">
      <c r="B263" s="18"/>
      <c r="C263" s="18"/>
      <c r="D263" s="18"/>
      <c r="E263" s="23"/>
      <c r="F263" s="18"/>
      <c r="J263" s="18"/>
      <c r="K263" s="18"/>
      <c r="L263" s="18"/>
      <c r="M263" s="18"/>
      <c r="N263" s="18"/>
      <c r="O263" s="18"/>
      <c r="P263" s="18"/>
      <c r="Q263" s="18"/>
      <c r="R263" s="18"/>
      <c r="S263" s="18"/>
      <c r="T263" s="18"/>
      <c r="U263" s="18"/>
      <c r="V263" s="18"/>
      <c r="W263" s="18"/>
      <c r="X263" s="18"/>
      <c r="Y263" s="18"/>
      <c r="Z263" s="18"/>
      <c r="AA263" s="18"/>
      <c r="AB263" s="18"/>
      <c r="AC263" s="18"/>
      <c r="AD263" s="18"/>
      <c r="AE263" s="18"/>
      <c r="AF263" s="18"/>
      <c r="AG263" s="18"/>
      <c r="AH263" s="18"/>
      <c r="AI263" s="18"/>
    </row>
    <row r="264" spans="2:35">
      <c r="B264" s="18"/>
      <c r="C264" s="18"/>
      <c r="D264" s="18"/>
      <c r="E264" s="23"/>
      <c r="F264" s="18"/>
      <c r="J264" s="18"/>
      <c r="K264" s="18"/>
      <c r="L264" s="18"/>
      <c r="M264" s="18"/>
      <c r="N264" s="18"/>
      <c r="O264" s="18"/>
      <c r="P264" s="18"/>
      <c r="Q264" s="18"/>
      <c r="R264" s="18"/>
      <c r="S264" s="18"/>
      <c r="T264" s="18"/>
      <c r="U264" s="18"/>
      <c r="V264" s="18"/>
      <c r="W264" s="18"/>
      <c r="X264" s="18"/>
      <c r="Y264" s="18"/>
      <c r="Z264" s="18"/>
      <c r="AA264" s="18"/>
      <c r="AB264" s="18"/>
      <c r="AC264" s="18"/>
      <c r="AD264" s="18"/>
      <c r="AE264" s="18"/>
      <c r="AF264" s="18"/>
      <c r="AG264" s="18"/>
      <c r="AH264" s="18"/>
      <c r="AI264" s="18"/>
    </row>
    <row r="265" spans="2:35">
      <c r="B265" s="18"/>
      <c r="C265" s="18"/>
      <c r="D265" s="18"/>
      <c r="E265" s="23"/>
      <c r="F265" s="18"/>
      <c r="J265" s="18"/>
      <c r="K265" s="18"/>
      <c r="L265" s="18"/>
      <c r="M265" s="18"/>
      <c r="N265" s="18"/>
      <c r="O265" s="18"/>
      <c r="P265" s="18"/>
      <c r="Q265" s="18"/>
      <c r="R265" s="18"/>
      <c r="S265" s="18"/>
      <c r="T265" s="18"/>
      <c r="U265" s="18"/>
      <c r="V265" s="18"/>
      <c r="W265" s="18"/>
      <c r="X265" s="18"/>
      <c r="Y265" s="18"/>
      <c r="Z265" s="18"/>
      <c r="AA265" s="18"/>
      <c r="AB265" s="18"/>
      <c r="AC265" s="18"/>
      <c r="AD265" s="18"/>
      <c r="AE265" s="18"/>
      <c r="AF265" s="18"/>
      <c r="AG265" s="18"/>
      <c r="AH265" s="18"/>
      <c r="AI265" s="18"/>
    </row>
    <row r="266" spans="2:35">
      <c r="B266" s="18"/>
      <c r="C266" s="18"/>
      <c r="D266" s="18"/>
      <c r="E266" s="23"/>
      <c r="F266" s="18"/>
      <c r="J266" s="18"/>
      <c r="K266" s="18"/>
      <c r="L266" s="18"/>
      <c r="M266" s="18"/>
      <c r="N266" s="18"/>
      <c r="O266" s="18"/>
      <c r="P266" s="18"/>
      <c r="Q266" s="18"/>
      <c r="R266" s="18"/>
      <c r="S266" s="18"/>
      <c r="T266" s="18"/>
      <c r="U266" s="18"/>
      <c r="V266" s="18"/>
      <c r="W266" s="18"/>
      <c r="X266" s="18"/>
      <c r="Y266" s="18"/>
      <c r="Z266" s="18"/>
      <c r="AA266" s="18"/>
      <c r="AB266" s="18"/>
      <c r="AC266" s="18"/>
      <c r="AD266" s="18"/>
      <c r="AE266" s="18"/>
      <c r="AF266" s="18"/>
      <c r="AG266" s="18"/>
      <c r="AH266" s="18"/>
      <c r="AI266" s="18"/>
    </row>
    <row r="267" spans="2:35">
      <c r="B267" s="18"/>
      <c r="C267" s="18"/>
      <c r="D267" s="18"/>
      <c r="E267" s="23"/>
      <c r="F267" s="18"/>
      <c r="J267" s="18"/>
      <c r="K267" s="18"/>
      <c r="L267" s="18"/>
      <c r="M267" s="18"/>
      <c r="N267" s="18"/>
      <c r="O267" s="18"/>
      <c r="P267" s="18"/>
      <c r="Q267" s="18"/>
      <c r="R267" s="18"/>
      <c r="S267" s="18"/>
      <c r="T267" s="18"/>
      <c r="U267" s="18"/>
      <c r="V267" s="18"/>
      <c r="W267" s="18"/>
      <c r="X267" s="18"/>
      <c r="Y267" s="18"/>
      <c r="Z267" s="18"/>
      <c r="AA267" s="18"/>
      <c r="AB267" s="18"/>
      <c r="AC267" s="18"/>
      <c r="AD267" s="18"/>
      <c r="AE267" s="18"/>
      <c r="AF267" s="18"/>
      <c r="AG267" s="18"/>
      <c r="AH267" s="18"/>
      <c r="AI267" s="18"/>
    </row>
    <row r="268" spans="2:35">
      <c r="B268" s="18"/>
      <c r="C268" s="18"/>
      <c r="D268" s="18"/>
      <c r="E268" s="23"/>
      <c r="F268" s="18"/>
      <c r="J268" s="18"/>
      <c r="K268" s="18"/>
      <c r="L268" s="18"/>
      <c r="M268" s="18"/>
      <c r="N268" s="18"/>
      <c r="O268" s="18"/>
      <c r="P268" s="18"/>
      <c r="Q268" s="18"/>
      <c r="R268" s="18"/>
      <c r="S268" s="18"/>
      <c r="T268" s="18"/>
      <c r="U268" s="18"/>
      <c r="V268" s="18"/>
      <c r="W268" s="18"/>
      <c r="X268" s="18"/>
      <c r="Y268" s="18"/>
      <c r="Z268" s="18"/>
      <c r="AA268" s="18"/>
      <c r="AB268" s="18"/>
      <c r="AC268" s="18"/>
      <c r="AD268" s="18"/>
      <c r="AE268" s="18"/>
      <c r="AF268" s="18"/>
      <c r="AG268" s="18"/>
      <c r="AH268" s="18"/>
      <c r="AI268" s="18"/>
    </row>
    <row r="269" spans="2:35">
      <c r="B269" s="18"/>
      <c r="C269" s="18"/>
      <c r="D269" s="18"/>
      <c r="E269" s="23"/>
      <c r="F269" s="18"/>
      <c r="J269" s="18"/>
      <c r="K269" s="18"/>
      <c r="L269" s="18"/>
      <c r="M269" s="18"/>
      <c r="N269" s="18"/>
      <c r="O269" s="18"/>
      <c r="P269" s="18"/>
      <c r="Q269" s="18"/>
      <c r="R269" s="18"/>
      <c r="S269" s="18"/>
      <c r="T269" s="18"/>
      <c r="U269" s="18"/>
      <c r="V269" s="18"/>
      <c r="W269" s="18"/>
      <c r="X269" s="18"/>
      <c r="Y269" s="18"/>
      <c r="Z269" s="18"/>
      <c r="AA269" s="18"/>
      <c r="AB269" s="18"/>
      <c r="AC269" s="18"/>
      <c r="AD269" s="18"/>
      <c r="AE269" s="18"/>
      <c r="AF269" s="18"/>
      <c r="AG269" s="18"/>
      <c r="AH269" s="18"/>
      <c r="AI269" s="18"/>
    </row>
    <row r="270" spans="2:35">
      <c r="B270" s="18"/>
      <c r="C270" s="18"/>
      <c r="D270" s="18"/>
      <c r="E270" s="23"/>
      <c r="F270" s="18"/>
      <c r="J270" s="18"/>
      <c r="K270" s="18"/>
      <c r="L270" s="18"/>
      <c r="M270" s="18"/>
      <c r="N270" s="18"/>
      <c r="O270" s="18"/>
      <c r="P270" s="18"/>
      <c r="Q270" s="18"/>
      <c r="R270" s="18"/>
      <c r="S270" s="18"/>
      <c r="T270" s="18"/>
      <c r="U270" s="18"/>
      <c r="V270" s="18"/>
      <c r="W270" s="18"/>
      <c r="X270" s="18"/>
      <c r="Y270" s="18"/>
      <c r="Z270" s="18"/>
      <c r="AA270" s="18"/>
      <c r="AB270" s="18"/>
      <c r="AC270" s="18"/>
      <c r="AD270" s="18"/>
      <c r="AE270" s="18"/>
      <c r="AF270" s="18"/>
      <c r="AG270" s="18"/>
      <c r="AH270" s="18"/>
      <c r="AI270" s="18"/>
    </row>
    <row r="271" spans="2:35">
      <c r="B271" s="18"/>
      <c r="C271" s="18"/>
      <c r="D271" s="18"/>
      <c r="E271" s="23"/>
      <c r="F271" s="18"/>
      <c r="J271" s="18"/>
      <c r="K271" s="18"/>
      <c r="L271" s="18"/>
      <c r="M271" s="18"/>
      <c r="N271" s="18"/>
      <c r="O271" s="18"/>
      <c r="P271" s="18"/>
      <c r="Q271" s="18"/>
      <c r="R271" s="18"/>
      <c r="S271" s="18"/>
      <c r="T271" s="18"/>
      <c r="U271" s="18"/>
      <c r="V271" s="18"/>
      <c r="W271" s="18"/>
      <c r="X271" s="18"/>
      <c r="Y271" s="18"/>
      <c r="Z271" s="18"/>
      <c r="AA271" s="18"/>
      <c r="AB271" s="18"/>
      <c r="AC271" s="18"/>
      <c r="AD271" s="18"/>
      <c r="AE271" s="18"/>
      <c r="AF271" s="18"/>
      <c r="AG271" s="18"/>
      <c r="AH271" s="18"/>
      <c r="AI271" s="18"/>
    </row>
    <row r="272" spans="2:35">
      <c r="B272" s="18"/>
      <c r="C272" s="18"/>
      <c r="D272" s="18"/>
      <c r="E272" s="23"/>
      <c r="F272" s="18"/>
      <c r="J272" s="18"/>
      <c r="K272" s="18"/>
      <c r="L272" s="18"/>
      <c r="M272" s="18"/>
      <c r="N272" s="18"/>
      <c r="O272" s="18"/>
      <c r="P272" s="18"/>
      <c r="Q272" s="18"/>
      <c r="R272" s="18"/>
      <c r="S272" s="18"/>
      <c r="T272" s="18"/>
      <c r="U272" s="18"/>
      <c r="V272" s="18"/>
      <c r="W272" s="18"/>
      <c r="X272" s="18"/>
      <c r="Y272" s="18"/>
      <c r="Z272" s="18"/>
      <c r="AA272" s="18"/>
      <c r="AB272" s="18"/>
      <c r="AC272" s="18"/>
      <c r="AD272" s="18"/>
      <c r="AE272" s="18"/>
      <c r="AF272" s="18"/>
      <c r="AG272" s="18"/>
      <c r="AH272" s="18"/>
      <c r="AI272" s="18"/>
    </row>
    <row r="273" spans="2:35">
      <c r="B273" s="18"/>
      <c r="C273" s="18"/>
      <c r="D273" s="18"/>
      <c r="E273" s="23"/>
      <c r="F273" s="18"/>
      <c r="J273" s="18"/>
      <c r="K273" s="18"/>
      <c r="L273" s="18"/>
      <c r="M273" s="18"/>
      <c r="N273" s="18"/>
      <c r="O273" s="18"/>
      <c r="P273" s="18"/>
      <c r="Q273" s="18"/>
      <c r="R273" s="18"/>
      <c r="S273" s="18"/>
      <c r="T273" s="18"/>
      <c r="U273" s="18"/>
      <c r="V273" s="18"/>
      <c r="W273" s="18"/>
      <c r="X273" s="18"/>
      <c r="Y273" s="18"/>
      <c r="Z273" s="18"/>
      <c r="AA273" s="18"/>
      <c r="AB273" s="18"/>
      <c r="AC273" s="18"/>
      <c r="AD273" s="18"/>
      <c r="AE273" s="18"/>
      <c r="AF273" s="18"/>
      <c r="AG273" s="18"/>
      <c r="AH273" s="18"/>
      <c r="AI273" s="18"/>
    </row>
    <row r="274" spans="2:35">
      <c r="B274" s="18"/>
      <c r="C274" s="18"/>
      <c r="D274" s="18"/>
      <c r="E274" s="23"/>
      <c r="F274" s="18"/>
      <c r="J274" s="18"/>
      <c r="K274" s="18"/>
      <c r="L274" s="18"/>
      <c r="M274" s="18"/>
      <c r="N274" s="18"/>
      <c r="O274" s="18"/>
      <c r="P274" s="18"/>
      <c r="Q274" s="18"/>
      <c r="R274" s="18"/>
      <c r="S274" s="18"/>
      <c r="T274" s="18"/>
      <c r="U274" s="18"/>
      <c r="V274" s="18"/>
      <c r="W274" s="18"/>
      <c r="X274" s="18"/>
      <c r="Y274" s="18"/>
      <c r="Z274" s="18"/>
      <c r="AA274" s="18"/>
      <c r="AB274" s="18"/>
      <c r="AC274" s="18"/>
      <c r="AD274" s="18"/>
      <c r="AE274" s="18"/>
      <c r="AF274" s="18"/>
      <c r="AG274" s="18"/>
      <c r="AH274" s="18"/>
      <c r="AI274" s="18"/>
    </row>
    <row r="275" spans="2:35">
      <c r="B275" s="18"/>
      <c r="C275" s="18"/>
      <c r="D275" s="18"/>
      <c r="E275" s="23"/>
      <c r="F275" s="18"/>
      <c r="J275" s="18"/>
      <c r="K275" s="18"/>
      <c r="L275" s="18"/>
      <c r="M275" s="18"/>
      <c r="N275" s="18"/>
      <c r="O275" s="18"/>
      <c r="P275" s="18"/>
      <c r="Q275" s="18"/>
      <c r="R275" s="18"/>
      <c r="S275" s="18"/>
      <c r="T275" s="18"/>
      <c r="U275" s="18"/>
      <c r="V275" s="18"/>
      <c r="W275" s="18"/>
      <c r="X275" s="18"/>
      <c r="Y275" s="18"/>
      <c r="Z275" s="18"/>
      <c r="AA275" s="18"/>
      <c r="AB275" s="18"/>
      <c r="AC275" s="18"/>
      <c r="AD275" s="18"/>
      <c r="AE275" s="18"/>
      <c r="AF275" s="18"/>
      <c r="AG275" s="18"/>
      <c r="AH275" s="18"/>
      <c r="AI275" s="18"/>
    </row>
    <row r="276" spans="2:35">
      <c r="B276" s="18"/>
      <c r="C276" s="18"/>
      <c r="D276" s="18"/>
      <c r="E276" s="23"/>
      <c r="F276" s="18"/>
      <c r="J276" s="18"/>
      <c r="K276" s="18"/>
      <c r="L276" s="18"/>
      <c r="M276" s="18"/>
      <c r="N276" s="18"/>
      <c r="O276" s="18"/>
      <c r="P276" s="18"/>
      <c r="Q276" s="18"/>
      <c r="R276" s="18"/>
      <c r="S276" s="18"/>
      <c r="T276" s="18"/>
      <c r="U276" s="18"/>
      <c r="V276" s="18"/>
      <c r="W276" s="18"/>
      <c r="X276" s="18"/>
      <c r="Y276" s="18"/>
      <c r="Z276" s="18"/>
      <c r="AA276" s="18"/>
      <c r="AB276" s="18"/>
      <c r="AC276" s="18"/>
      <c r="AD276" s="18"/>
      <c r="AE276" s="18"/>
      <c r="AF276" s="18"/>
      <c r="AG276" s="18"/>
      <c r="AH276" s="18"/>
      <c r="AI276" s="18"/>
    </row>
    <row r="277" spans="2:35">
      <c r="B277" s="18"/>
      <c r="C277" s="18"/>
      <c r="D277" s="18"/>
      <c r="E277" s="23"/>
      <c r="F277" s="18"/>
      <c r="J277" s="18"/>
      <c r="K277" s="18"/>
      <c r="L277" s="18"/>
      <c r="M277" s="18"/>
      <c r="N277" s="18"/>
      <c r="O277" s="18"/>
      <c r="P277" s="18"/>
      <c r="Q277" s="18"/>
      <c r="R277" s="18"/>
      <c r="S277" s="18"/>
      <c r="T277" s="18"/>
      <c r="U277" s="18"/>
      <c r="V277" s="18"/>
      <c r="W277" s="18"/>
      <c r="X277" s="18"/>
      <c r="Y277" s="18"/>
      <c r="Z277" s="18"/>
      <c r="AA277" s="18"/>
      <c r="AB277" s="18"/>
      <c r="AC277" s="18"/>
      <c r="AD277" s="18"/>
      <c r="AE277" s="18"/>
      <c r="AF277" s="18"/>
      <c r="AG277" s="18"/>
      <c r="AH277" s="18"/>
      <c r="AI277" s="18"/>
    </row>
    <row r="278" spans="2:35">
      <c r="B278" s="18"/>
      <c r="C278" s="18"/>
      <c r="D278" s="18"/>
      <c r="E278" s="23"/>
      <c r="F278" s="18"/>
      <c r="J278" s="18"/>
      <c r="K278" s="18"/>
      <c r="L278" s="18"/>
      <c r="M278" s="18"/>
      <c r="N278" s="18"/>
      <c r="O278" s="18"/>
      <c r="P278" s="18"/>
      <c r="Q278" s="18"/>
      <c r="R278" s="18"/>
      <c r="S278" s="18"/>
      <c r="T278" s="18"/>
      <c r="U278" s="18"/>
      <c r="V278" s="18"/>
      <c r="W278" s="18"/>
      <c r="X278" s="18"/>
      <c r="Y278" s="18"/>
      <c r="Z278" s="18"/>
      <c r="AA278" s="18"/>
      <c r="AB278" s="18"/>
      <c r="AC278" s="18"/>
      <c r="AD278" s="18"/>
      <c r="AE278" s="18"/>
      <c r="AF278" s="18"/>
      <c r="AG278" s="18"/>
      <c r="AH278" s="18"/>
      <c r="AI278" s="18"/>
    </row>
    <row r="279" spans="2:35">
      <c r="B279" s="18"/>
      <c r="C279" s="18"/>
      <c r="D279" s="18"/>
      <c r="E279" s="23"/>
      <c r="F279" s="18"/>
      <c r="J279" s="18"/>
      <c r="K279" s="18"/>
      <c r="L279" s="18"/>
      <c r="M279" s="18"/>
      <c r="N279" s="18"/>
      <c r="O279" s="18"/>
      <c r="P279" s="18"/>
      <c r="Q279" s="18"/>
      <c r="R279" s="18"/>
      <c r="S279" s="18"/>
      <c r="T279" s="18"/>
      <c r="U279" s="18"/>
      <c r="V279" s="18"/>
      <c r="W279" s="18"/>
      <c r="X279" s="18"/>
      <c r="Y279" s="18"/>
      <c r="Z279" s="18"/>
      <c r="AA279" s="18"/>
      <c r="AB279" s="18"/>
      <c r="AC279" s="18"/>
      <c r="AD279" s="18"/>
      <c r="AE279" s="18"/>
      <c r="AF279" s="18"/>
      <c r="AG279" s="18"/>
      <c r="AH279" s="18"/>
      <c r="AI279" s="18"/>
    </row>
    <row r="280" spans="2:35">
      <c r="B280" s="18"/>
      <c r="C280" s="18"/>
      <c r="D280" s="18"/>
      <c r="E280" s="23"/>
      <c r="F280" s="18"/>
      <c r="J280" s="18"/>
      <c r="K280" s="18"/>
      <c r="L280" s="18"/>
      <c r="M280" s="18"/>
      <c r="N280" s="18"/>
      <c r="O280" s="18"/>
      <c r="P280" s="18"/>
      <c r="Q280" s="18"/>
      <c r="R280" s="18"/>
      <c r="S280" s="18"/>
      <c r="T280" s="18"/>
      <c r="U280" s="18"/>
      <c r="V280" s="18"/>
      <c r="W280" s="18"/>
      <c r="X280" s="18"/>
      <c r="Y280" s="18"/>
      <c r="Z280" s="18"/>
      <c r="AA280" s="18"/>
      <c r="AB280" s="18"/>
      <c r="AC280" s="18"/>
      <c r="AD280" s="18"/>
      <c r="AE280" s="18"/>
      <c r="AF280" s="18"/>
      <c r="AG280" s="18"/>
      <c r="AH280" s="18"/>
      <c r="AI280" s="18"/>
    </row>
    <row r="281" spans="2:35">
      <c r="B281" s="18"/>
      <c r="C281" s="18"/>
      <c r="D281" s="18"/>
      <c r="E281" s="23"/>
      <c r="F281" s="18"/>
      <c r="J281" s="18"/>
      <c r="K281" s="18"/>
      <c r="L281" s="18"/>
      <c r="M281" s="18"/>
      <c r="N281" s="18"/>
      <c r="O281" s="18"/>
      <c r="P281" s="18"/>
      <c r="Q281" s="18"/>
      <c r="R281" s="18"/>
      <c r="S281" s="18"/>
      <c r="T281" s="18"/>
      <c r="U281" s="18"/>
      <c r="V281" s="18"/>
      <c r="W281" s="18"/>
      <c r="X281" s="18"/>
      <c r="Y281" s="18"/>
      <c r="Z281" s="18"/>
      <c r="AA281" s="18"/>
      <c r="AB281" s="18"/>
      <c r="AC281" s="18"/>
      <c r="AD281" s="18"/>
      <c r="AE281" s="18"/>
      <c r="AF281" s="18"/>
      <c r="AG281" s="18"/>
      <c r="AH281" s="18"/>
      <c r="AI281" s="18"/>
    </row>
    <row r="282" spans="2:35">
      <c r="B282" s="18"/>
      <c r="C282" s="18"/>
      <c r="D282" s="18"/>
      <c r="E282" s="23"/>
      <c r="F282" s="18"/>
      <c r="J282" s="18"/>
      <c r="K282" s="18"/>
      <c r="L282" s="18"/>
      <c r="M282" s="18"/>
      <c r="N282" s="18"/>
      <c r="O282" s="18"/>
      <c r="P282" s="18"/>
      <c r="Q282" s="18"/>
      <c r="R282" s="18"/>
      <c r="S282" s="18"/>
      <c r="T282" s="18"/>
      <c r="U282" s="18"/>
      <c r="V282" s="18"/>
      <c r="W282" s="18"/>
      <c r="X282" s="18"/>
      <c r="Y282" s="18"/>
      <c r="Z282" s="18"/>
      <c r="AA282" s="18"/>
      <c r="AB282" s="18"/>
      <c r="AC282" s="18"/>
      <c r="AD282" s="18"/>
      <c r="AE282" s="18"/>
      <c r="AF282" s="18"/>
      <c r="AG282" s="18"/>
      <c r="AH282" s="18"/>
      <c r="AI282" s="18"/>
    </row>
    <row r="283" spans="2:35">
      <c r="B283" s="18"/>
      <c r="C283" s="18"/>
      <c r="D283" s="18"/>
      <c r="E283" s="23"/>
      <c r="F283" s="18"/>
      <c r="J283" s="18"/>
      <c r="K283" s="18"/>
      <c r="L283" s="18"/>
      <c r="M283" s="18"/>
      <c r="N283" s="18"/>
      <c r="O283" s="18"/>
      <c r="P283" s="18"/>
      <c r="Q283" s="18"/>
      <c r="R283" s="18"/>
      <c r="S283" s="18"/>
      <c r="T283" s="18"/>
      <c r="U283" s="18"/>
      <c r="V283" s="18"/>
      <c r="W283" s="18"/>
      <c r="X283" s="18"/>
      <c r="Y283" s="18"/>
      <c r="Z283" s="18"/>
      <c r="AA283" s="18"/>
      <c r="AB283" s="18"/>
      <c r="AC283" s="18"/>
      <c r="AD283" s="18"/>
      <c r="AE283" s="18"/>
      <c r="AF283" s="18"/>
      <c r="AG283" s="18"/>
      <c r="AH283" s="18"/>
      <c r="AI283" s="18"/>
    </row>
    <row r="284" spans="2:35">
      <c r="B284" s="18"/>
      <c r="C284" s="18"/>
      <c r="D284" s="18"/>
      <c r="E284" s="23"/>
      <c r="F284" s="18"/>
      <c r="J284" s="18"/>
      <c r="K284" s="18"/>
      <c r="L284" s="18"/>
      <c r="M284" s="18"/>
      <c r="N284" s="18"/>
      <c r="O284" s="18"/>
      <c r="P284" s="18"/>
      <c r="Q284" s="18"/>
      <c r="R284" s="18"/>
      <c r="S284" s="18"/>
      <c r="T284" s="18"/>
      <c r="U284" s="18"/>
      <c r="V284" s="18"/>
      <c r="W284" s="18"/>
      <c r="X284" s="18"/>
      <c r="Y284" s="18"/>
      <c r="Z284" s="18"/>
      <c r="AA284" s="18"/>
      <c r="AB284" s="18"/>
      <c r="AC284" s="18"/>
      <c r="AD284" s="18"/>
      <c r="AE284" s="18"/>
      <c r="AF284" s="18"/>
      <c r="AG284" s="18"/>
      <c r="AH284" s="18"/>
      <c r="AI284" s="18"/>
    </row>
    <row r="285" spans="2:35">
      <c r="B285" s="18"/>
      <c r="C285" s="18"/>
      <c r="D285" s="18"/>
      <c r="E285" s="23"/>
      <c r="F285" s="18"/>
      <c r="J285" s="18"/>
      <c r="K285" s="18"/>
      <c r="L285" s="18"/>
      <c r="M285" s="18"/>
      <c r="N285" s="18"/>
      <c r="O285" s="18"/>
      <c r="P285" s="18"/>
      <c r="Q285" s="18"/>
      <c r="R285" s="18"/>
      <c r="S285" s="18"/>
      <c r="T285" s="18"/>
      <c r="U285" s="18"/>
      <c r="V285" s="18"/>
      <c r="W285" s="18"/>
      <c r="X285" s="18"/>
      <c r="Y285" s="18"/>
      <c r="Z285" s="18"/>
      <c r="AA285" s="18"/>
      <c r="AB285" s="18"/>
      <c r="AC285" s="18"/>
      <c r="AD285" s="18"/>
      <c r="AE285" s="18"/>
      <c r="AF285" s="18"/>
      <c r="AG285" s="18"/>
      <c r="AH285" s="18"/>
      <c r="AI285" s="18"/>
    </row>
    <row r="286" spans="2:35">
      <c r="B286" s="18"/>
      <c r="C286" s="18"/>
      <c r="D286" s="18"/>
      <c r="E286" s="23"/>
      <c r="F286" s="18"/>
      <c r="J286" s="18"/>
      <c r="K286" s="18"/>
      <c r="L286" s="18"/>
      <c r="M286" s="18"/>
      <c r="N286" s="18"/>
      <c r="O286" s="18"/>
      <c r="P286" s="18"/>
      <c r="Q286" s="18"/>
      <c r="R286" s="18"/>
      <c r="S286" s="18"/>
      <c r="T286" s="18"/>
      <c r="U286" s="18"/>
      <c r="V286" s="18"/>
      <c r="W286" s="18"/>
      <c r="X286" s="18"/>
      <c r="Y286" s="18"/>
      <c r="Z286" s="18"/>
      <c r="AA286" s="18"/>
      <c r="AB286" s="18"/>
      <c r="AC286" s="18"/>
      <c r="AD286" s="18"/>
      <c r="AE286" s="18"/>
      <c r="AF286" s="18"/>
      <c r="AG286" s="18"/>
      <c r="AH286" s="18"/>
      <c r="AI286" s="18"/>
    </row>
    <row r="287" spans="2:35">
      <c r="B287" s="18"/>
      <c r="C287" s="18"/>
      <c r="D287" s="18"/>
      <c r="E287" s="23"/>
      <c r="F287" s="18"/>
      <c r="J287" s="18"/>
      <c r="K287" s="18"/>
      <c r="L287" s="18"/>
      <c r="M287" s="18"/>
      <c r="N287" s="18"/>
      <c r="O287" s="18"/>
      <c r="P287" s="18"/>
      <c r="Q287" s="18"/>
      <c r="R287" s="18"/>
      <c r="S287" s="18"/>
      <c r="T287" s="18"/>
      <c r="U287" s="18"/>
      <c r="V287" s="18"/>
      <c r="W287" s="18"/>
      <c r="X287" s="18"/>
      <c r="Y287" s="18"/>
      <c r="Z287" s="18"/>
      <c r="AA287" s="18"/>
      <c r="AB287" s="18"/>
      <c r="AC287" s="18"/>
      <c r="AD287" s="18"/>
      <c r="AE287" s="18"/>
      <c r="AF287" s="18"/>
      <c r="AG287" s="18"/>
      <c r="AH287" s="18"/>
      <c r="AI287" s="18"/>
    </row>
    <row r="288" spans="2:35">
      <c r="B288" s="18"/>
      <c r="C288" s="18"/>
      <c r="D288" s="18"/>
      <c r="E288" s="23"/>
      <c r="F288" s="18"/>
      <c r="J288" s="18"/>
      <c r="K288" s="18"/>
      <c r="L288" s="18"/>
      <c r="M288" s="18"/>
      <c r="N288" s="18"/>
      <c r="O288" s="18"/>
      <c r="P288" s="18"/>
      <c r="Q288" s="18"/>
      <c r="R288" s="18"/>
      <c r="S288" s="18"/>
      <c r="T288" s="18"/>
      <c r="U288" s="18"/>
      <c r="V288" s="18"/>
      <c r="W288" s="18"/>
      <c r="X288" s="18"/>
      <c r="Y288" s="18"/>
      <c r="Z288" s="18"/>
      <c r="AA288" s="18"/>
      <c r="AB288" s="18"/>
      <c r="AC288" s="18"/>
      <c r="AD288" s="18"/>
      <c r="AE288" s="18"/>
      <c r="AF288" s="18"/>
      <c r="AG288" s="18"/>
      <c r="AH288" s="18"/>
      <c r="AI288" s="18"/>
    </row>
    <row r="289" spans="2:35">
      <c r="B289" s="18"/>
      <c r="C289" s="18"/>
      <c r="D289" s="18"/>
      <c r="E289" s="23"/>
      <c r="F289" s="18"/>
      <c r="J289" s="18"/>
      <c r="K289" s="18"/>
      <c r="L289" s="18"/>
      <c r="M289" s="18"/>
      <c r="N289" s="18"/>
      <c r="O289" s="18"/>
      <c r="P289" s="18"/>
      <c r="Q289" s="18"/>
      <c r="R289" s="18"/>
      <c r="S289" s="18"/>
      <c r="T289" s="18"/>
      <c r="U289" s="18"/>
      <c r="V289" s="18"/>
      <c r="W289" s="18"/>
      <c r="X289" s="18"/>
      <c r="Y289" s="18"/>
      <c r="Z289" s="18"/>
      <c r="AA289" s="18"/>
      <c r="AB289" s="18"/>
      <c r="AC289" s="18"/>
      <c r="AD289" s="18"/>
      <c r="AE289" s="18"/>
      <c r="AF289" s="18"/>
      <c r="AG289" s="18"/>
      <c r="AH289" s="18"/>
      <c r="AI289" s="18"/>
    </row>
    <row r="290" spans="2:35">
      <c r="B290" s="18"/>
      <c r="C290" s="18"/>
      <c r="D290" s="18"/>
      <c r="E290" s="23"/>
      <c r="F290" s="18"/>
      <c r="J290" s="18"/>
      <c r="K290" s="18"/>
      <c r="L290" s="18"/>
      <c r="M290" s="18"/>
      <c r="N290" s="18"/>
      <c r="O290" s="18"/>
      <c r="P290" s="18"/>
      <c r="Q290" s="18"/>
      <c r="R290" s="18"/>
      <c r="S290" s="18"/>
      <c r="T290" s="18"/>
      <c r="U290" s="18"/>
      <c r="V290" s="18"/>
      <c r="W290" s="18"/>
      <c r="X290" s="18"/>
      <c r="Y290" s="18"/>
      <c r="Z290" s="18"/>
      <c r="AA290" s="18"/>
      <c r="AB290" s="18"/>
      <c r="AC290" s="18"/>
      <c r="AD290" s="18"/>
      <c r="AE290" s="18"/>
      <c r="AF290" s="18"/>
      <c r="AG290" s="18"/>
      <c r="AH290" s="18"/>
      <c r="AI290" s="18"/>
    </row>
    <row r="291" spans="2:35">
      <c r="B291" s="18"/>
      <c r="C291" s="18"/>
      <c r="D291" s="18"/>
      <c r="E291" s="23"/>
      <c r="F291" s="18"/>
      <c r="J291" s="18"/>
      <c r="K291" s="18"/>
      <c r="L291" s="18"/>
      <c r="M291" s="18"/>
      <c r="N291" s="18"/>
      <c r="O291" s="18"/>
      <c r="P291" s="18"/>
      <c r="Q291" s="18"/>
      <c r="R291" s="18"/>
      <c r="S291" s="18"/>
      <c r="T291" s="18"/>
      <c r="U291" s="18"/>
      <c r="V291" s="18"/>
      <c r="W291" s="18"/>
      <c r="X291" s="18"/>
      <c r="Y291" s="18"/>
      <c r="Z291" s="18"/>
      <c r="AA291" s="18"/>
      <c r="AB291" s="18"/>
      <c r="AC291" s="18"/>
      <c r="AD291" s="18"/>
      <c r="AE291" s="18"/>
      <c r="AF291" s="18"/>
      <c r="AG291" s="18"/>
      <c r="AH291" s="18"/>
      <c r="AI291" s="18"/>
    </row>
    <row r="292" spans="2:35">
      <c r="B292" s="18"/>
      <c r="C292" s="18"/>
      <c r="D292" s="18"/>
      <c r="E292" s="23"/>
      <c r="F292" s="18"/>
      <c r="J292" s="18"/>
      <c r="K292" s="18"/>
      <c r="L292" s="18"/>
      <c r="M292" s="18"/>
      <c r="N292" s="18"/>
      <c r="O292" s="18"/>
      <c r="P292" s="18"/>
      <c r="Q292" s="18"/>
      <c r="R292" s="18"/>
      <c r="S292" s="18"/>
      <c r="T292" s="18"/>
      <c r="U292" s="18"/>
      <c r="V292" s="18"/>
      <c r="W292" s="18"/>
      <c r="X292" s="18"/>
      <c r="Y292" s="18"/>
      <c r="Z292" s="18"/>
      <c r="AA292" s="18"/>
      <c r="AB292" s="18"/>
      <c r="AC292" s="18"/>
      <c r="AD292" s="18"/>
      <c r="AE292" s="18"/>
      <c r="AF292" s="18"/>
      <c r="AG292" s="18"/>
      <c r="AH292" s="18"/>
      <c r="AI292" s="18"/>
    </row>
    <row r="293" spans="2:35">
      <c r="B293" s="18"/>
      <c r="C293" s="18"/>
      <c r="D293" s="18"/>
      <c r="E293" s="23"/>
      <c r="F293" s="18"/>
      <c r="J293" s="18"/>
      <c r="K293" s="18"/>
      <c r="L293" s="18"/>
      <c r="M293" s="18"/>
      <c r="N293" s="18"/>
      <c r="O293" s="18"/>
      <c r="P293" s="18"/>
      <c r="Q293" s="18"/>
      <c r="R293" s="18"/>
      <c r="S293" s="18"/>
      <c r="T293" s="18"/>
      <c r="U293" s="18"/>
      <c r="V293" s="18"/>
      <c r="W293" s="18"/>
      <c r="X293" s="18"/>
      <c r="Y293" s="18"/>
      <c r="Z293" s="18"/>
      <c r="AA293" s="18"/>
      <c r="AB293" s="18"/>
      <c r="AC293" s="18"/>
      <c r="AD293" s="18"/>
      <c r="AE293" s="18"/>
      <c r="AF293" s="18"/>
      <c r="AG293" s="18"/>
      <c r="AH293" s="18"/>
      <c r="AI293" s="18"/>
    </row>
    <row r="294" spans="2:35">
      <c r="B294" s="18"/>
      <c r="C294" s="18"/>
      <c r="D294" s="18"/>
      <c r="E294" s="23"/>
      <c r="F294" s="18"/>
      <c r="J294" s="18"/>
      <c r="K294" s="18"/>
      <c r="L294" s="18"/>
      <c r="M294" s="18"/>
      <c r="N294" s="18"/>
      <c r="O294" s="18"/>
      <c r="P294" s="18"/>
      <c r="Q294" s="18"/>
      <c r="R294" s="18"/>
      <c r="S294" s="18"/>
      <c r="T294" s="18"/>
      <c r="U294" s="18"/>
      <c r="V294" s="18"/>
      <c r="W294" s="18"/>
      <c r="X294" s="18"/>
      <c r="Y294" s="18"/>
      <c r="Z294" s="18"/>
      <c r="AA294" s="18"/>
      <c r="AB294" s="18"/>
      <c r="AC294" s="18"/>
      <c r="AD294" s="18"/>
      <c r="AE294" s="18"/>
      <c r="AF294" s="18"/>
      <c r="AG294" s="18"/>
      <c r="AH294" s="18"/>
      <c r="AI294" s="18"/>
    </row>
    <row r="295" spans="2:35">
      <c r="B295" s="18"/>
      <c r="C295" s="18"/>
      <c r="D295" s="18"/>
      <c r="E295" s="23"/>
      <c r="F295" s="18"/>
      <c r="J295" s="18"/>
      <c r="K295" s="18"/>
      <c r="L295" s="18"/>
      <c r="M295" s="18"/>
      <c r="N295" s="18"/>
      <c r="O295" s="18"/>
      <c r="P295" s="18"/>
      <c r="Q295" s="18"/>
      <c r="R295" s="18"/>
      <c r="S295" s="18"/>
      <c r="T295" s="18"/>
      <c r="U295" s="18"/>
      <c r="V295" s="18"/>
      <c r="W295" s="18"/>
      <c r="X295" s="18"/>
      <c r="Y295" s="18"/>
      <c r="Z295" s="18"/>
      <c r="AA295" s="18"/>
      <c r="AB295" s="18"/>
      <c r="AC295" s="18"/>
      <c r="AD295" s="18"/>
      <c r="AE295" s="18"/>
      <c r="AF295" s="18"/>
      <c r="AG295" s="18"/>
      <c r="AH295" s="18"/>
      <c r="AI295" s="18"/>
    </row>
    <row r="296" spans="2:35">
      <c r="B296" s="18"/>
      <c r="C296" s="18"/>
      <c r="D296" s="18"/>
      <c r="E296" s="23"/>
      <c r="F296" s="18"/>
      <c r="J296" s="18"/>
      <c r="K296" s="18"/>
      <c r="L296" s="18"/>
      <c r="M296" s="18"/>
      <c r="N296" s="18"/>
      <c r="O296" s="18"/>
      <c r="P296" s="18"/>
      <c r="Q296" s="18"/>
      <c r="R296" s="18"/>
      <c r="S296" s="18"/>
      <c r="T296" s="18"/>
      <c r="U296" s="18"/>
      <c r="V296" s="18"/>
      <c r="W296" s="18"/>
      <c r="X296" s="18"/>
      <c r="Y296" s="18"/>
      <c r="Z296" s="18"/>
      <c r="AA296" s="18"/>
      <c r="AB296" s="18"/>
      <c r="AC296" s="18"/>
      <c r="AD296" s="18"/>
      <c r="AE296" s="18"/>
      <c r="AF296" s="18"/>
      <c r="AG296" s="18"/>
      <c r="AH296" s="18"/>
      <c r="AI296" s="18"/>
    </row>
    <row r="297" spans="2:35">
      <c r="B297" s="18"/>
      <c r="C297" s="18"/>
      <c r="D297" s="18"/>
      <c r="E297" s="23"/>
      <c r="F297" s="18"/>
      <c r="J297" s="18"/>
      <c r="K297" s="18"/>
      <c r="L297" s="18"/>
      <c r="M297" s="18"/>
      <c r="N297" s="18"/>
      <c r="O297" s="18"/>
      <c r="P297" s="18"/>
      <c r="Q297" s="18"/>
      <c r="R297" s="18"/>
      <c r="S297" s="18"/>
      <c r="T297" s="18"/>
      <c r="U297" s="18"/>
      <c r="V297" s="18"/>
      <c r="W297" s="18"/>
      <c r="X297" s="18"/>
      <c r="Y297" s="18"/>
      <c r="Z297" s="18"/>
      <c r="AA297" s="18"/>
      <c r="AB297" s="18"/>
      <c r="AC297" s="18"/>
      <c r="AD297" s="18"/>
      <c r="AE297" s="18"/>
      <c r="AF297" s="18"/>
      <c r="AG297" s="18"/>
      <c r="AH297" s="18"/>
      <c r="AI297" s="18"/>
    </row>
    <row r="298" spans="2:35">
      <c r="B298" s="18"/>
      <c r="C298" s="18"/>
      <c r="D298" s="18"/>
      <c r="E298" s="23"/>
      <c r="F298" s="18"/>
      <c r="J298" s="18"/>
      <c r="K298" s="18"/>
      <c r="L298" s="18"/>
      <c r="M298" s="18"/>
      <c r="N298" s="18"/>
      <c r="O298" s="18"/>
      <c r="P298" s="18"/>
      <c r="Q298" s="18"/>
      <c r="R298" s="18"/>
      <c r="S298" s="18"/>
      <c r="T298" s="18"/>
      <c r="U298" s="18"/>
      <c r="V298" s="18"/>
      <c r="W298" s="18"/>
      <c r="X298" s="18"/>
      <c r="Y298" s="18"/>
      <c r="Z298" s="18"/>
      <c r="AA298" s="18"/>
      <c r="AB298" s="18"/>
      <c r="AC298" s="18"/>
      <c r="AD298" s="18"/>
      <c r="AE298" s="18"/>
      <c r="AF298" s="18"/>
      <c r="AG298" s="18"/>
      <c r="AH298" s="18"/>
      <c r="AI298" s="18"/>
    </row>
    <row r="299" spans="2:35">
      <c r="B299" s="18"/>
      <c r="C299" s="18"/>
      <c r="D299" s="18"/>
      <c r="E299" s="23"/>
      <c r="F299" s="18"/>
      <c r="J299" s="18"/>
      <c r="K299" s="18"/>
      <c r="L299" s="18"/>
      <c r="M299" s="18"/>
      <c r="N299" s="18"/>
      <c r="O299" s="18"/>
      <c r="P299" s="18"/>
      <c r="Q299" s="18"/>
      <c r="R299" s="18"/>
      <c r="S299" s="18"/>
      <c r="T299" s="18"/>
      <c r="U299" s="18"/>
      <c r="V299" s="18"/>
      <c r="W299" s="18"/>
      <c r="X299" s="18"/>
      <c r="Y299" s="18"/>
      <c r="Z299" s="18"/>
      <c r="AA299" s="18"/>
      <c r="AB299" s="18"/>
      <c r="AC299" s="18"/>
      <c r="AD299" s="18"/>
      <c r="AE299" s="18"/>
      <c r="AF299" s="18"/>
      <c r="AG299" s="18"/>
      <c r="AH299" s="18"/>
      <c r="AI299" s="18"/>
    </row>
    <row r="300" spans="2:35">
      <c r="B300" s="18"/>
      <c r="C300" s="18"/>
      <c r="D300" s="18"/>
      <c r="E300" s="23"/>
      <c r="F300" s="18"/>
      <c r="J300" s="18"/>
      <c r="K300" s="18"/>
      <c r="L300" s="18"/>
      <c r="M300" s="18"/>
      <c r="N300" s="18"/>
      <c r="O300" s="18"/>
      <c r="P300" s="18"/>
      <c r="Q300" s="18"/>
      <c r="R300" s="18"/>
      <c r="S300" s="18"/>
      <c r="T300" s="18"/>
      <c r="U300" s="18"/>
      <c r="V300" s="18"/>
      <c r="W300" s="18"/>
      <c r="X300" s="18"/>
      <c r="Y300" s="18"/>
      <c r="Z300" s="18"/>
      <c r="AA300" s="18"/>
      <c r="AB300" s="18"/>
      <c r="AC300" s="18"/>
      <c r="AD300" s="18"/>
      <c r="AE300" s="18"/>
      <c r="AF300" s="18"/>
      <c r="AG300" s="18"/>
      <c r="AH300" s="18"/>
      <c r="AI300" s="18"/>
    </row>
    <row r="301" spans="2:35">
      <c r="B301" s="18"/>
      <c r="C301" s="18"/>
      <c r="D301" s="18"/>
      <c r="E301" s="23"/>
      <c r="F301" s="18"/>
      <c r="J301" s="18"/>
      <c r="K301" s="18"/>
      <c r="L301" s="18"/>
      <c r="M301" s="18"/>
      <c r="N301" s="18"/>
      <c r="O301" s="18"/>
      <c r="P301" s="18"/>
      <c r="Q301" s="18"/>
      <c r="R301" s="18"/>
      <c r="S301" s="18"/>
      <c r="T301" s="18"/>
      <c r="U301" s="18"/>
      <c r="V301" s="18"/>
      <c r="W301" s="18"/>
      <c r="X301" s="18"/>
      <c r="Y301" s="18"/>
      <c r="Z301" s="18"/>
      <c r="AA301" s="18"/>
      <c r="AB301" s="18"/>
      <c r="AC301" s="18"/>
      <c r="AD301" s="18"/>
      <c r="AE301" s="18"/>
      <c r="AF301" s="18"/>
      <c r="AG301" s="18"/>
      <c r="AH301" s="18"/>
      <c r="AI301" s="18"/>
    </row>
    <row r="302" spans="2:35">
      <c r="B302" s="18"/>
      <c r="C302" s="18"/>
      <c r="D302" s="18"/>
      <c r="E302" s="23"/>
      <c r="F302" s="18"/>
      <c r="J302" s="18"/>
      <c r="K302" s="18"/>
      <c r="L302" s="18"/>
      <c r="M302" s="18"/>
      <c r="N302" s="18"/>
      <c r="O302" s="18"/>
      <c r="P302" s="18"/>
      <c r="Q302" s="18"/>
      <c r="R302" s="18"/>
      <c r="S302" s="18"/>
      <c r="T302" s="18"/>
      <c r="U302" s="18"/>
      <c r="V302" s="18"/>
      <c r="W302" s="18"/>
      <c r="X302" s="18"/>
      <c r="Y302" s="18"/>
      <c r="Z302" s="18"/>
      <c r="AA302" s="18"/>
      <c r="AB302" s="18"/>
      <c r="AC302" s="18"/>
      <c r="AD302" s="18"/>
      <c r="AE302" s="18"/>
      <c r="AF302" s="18"/>
      <c r="AG302" s="18"/>
      <c r="AH302" s="18"/>
      <c r="AI302" s="18"/>
    </row>
    <row r="303" spans="2:35">
      <c r="B303" s="18"/>
      <c r="C303" s="18"/>
      <c r="D303" s="18"/>
      <c r="E303" s="23"/>
      <c r="F303" s="18"/>
      <c r="J303" s="18"/>
      <c r="K303" s="18"/>
      <c r="L303" s="18"/>
      <c r="M303" s="18"/>
      <c r="N303" s="18"/>
      <c r="O303" s="18"/>
      <c r="P303" s="18"/>
      <c r="Q303" s="18"/>
      <c r="R303" s="18"/>
      <c r="S303" s="18"/>
      <c r="T303" s="18"/>
      <c r="U303" s="18"/>
      <c r="V303" s="18"/>
      <c r="W303" s="18"/>
      <c r="X303" s="18"/>
      <c r="Y303" s="18"/>
      <c r="Z303" s="18"/>
      <c r="AA303" s="18"/>
      <c r="AB303" s="18"/>
      <c r="AC303" s="18"/>
      <c r="AD303" s="18"/>
      <c r="AE303" s="18"/>
      <c r="AF303" s="18"/>
      <c r="AG303" s="18"/>
      <c r="AH303" s="18"/>
      <c r="AI303" s="18"/>
    </row>
    <row r="304" spans="2:35">
      <c r="B304" s="18"/>
      <c r="C304" s="18"/>
      <c r="D304" s="18"/>
      <c r="E304" s="23"/>
      <c r="F304" s="18"/>
      <c r="J304" s="18"/>
      <c r="K304" s="18"/>
      <c r="L304" s="18"/>
      <c r="M304" s="18"/>
      <c r="N304" s="18"/>
      <c r="O304" s="18"/>
      <c r="P304" s="18"/>
      <c r="Q304" s="18"/>
      <c r="R304" s="18"/>
      <c r="S304" s="18"/>
      <c r="T304" s="18"/>
      <c r="U304" s="18"/>
      <c r="V304" s="18"/>
      <c r="W304" s="18"/>
      <c r="X304" s="18"/>
      <c r="Y304" s="18"/>
      <c r="Z304" s="18"/>
      <c r="AA304" s="18"/>
      <c r="AB304" s="18"/>
      <c r="AC304" s="18"/>
      <c r="AD304" s="18"/>
      <c r="AE304" s="18"/>
      <c r="AF304" s="18"/>
      <c r="AG304" s="18"/>
      <c r="AH304" s="18"/>
      <c r="AI304" s="18"/>
    </row>
    <row r="305" spans="2:35">
      <c r="B305" s="18"/>
      <c r="C305" s="18"/>
      <c r="D305" s="18"/>
      <c r="E305" s="23"/>
      <c r="F305" s="18"/>
      <c r="J305" s="18"/>
      <c r="K305" s="18"/>
      <c r="L305" s="18"/>
      <c r="M305" s="18"/>
      <c r="N305" s="18"/>
      <c r="O305" s="18"/>
      <c r="P305" s="18"/>
      <c r="Q305" s="18"/>
      <c r="R305" s="18"/>
      <c r="S305" s="18"/>
      <c r="T305" s="18"/>
      <c r="U305" s="18"/>
      <c r="V305" s="18"/>
      <c r="W305" s="18"/>
      <c r="X305" s="18"/>
      <c r="Y305" s="18"/>
      <c r="Z305" s="18"/>
      <c r="AA305" s="18"/>
      <c r="AB305" s="18"/>
      <c r="AC305" s="18"/>
      <c r="AD305" s="18"/>
      <c r="AE305" s="18"/>
      <c r="AF305" s="18"/>
      <c r="AG305" s="18"/>
      <c r="AH305" s="18"/>
      <c r="AI305" s="18"/>
    </row>
    <row r="306" spans="2:35">
      <c r="B306" s="18"/>
      <c r="C306" s="18"/>
      <c r="D306" s="18"/>
      <c r="E306" s="23"/>
      <c r="F306" s="18"/>
      <c r="J306" s="18"/>
      <c r="K306" s="18"/>
      <c r="L306" s="18"/>
      <c r="M306" s="18"/>
      <c r="N306" s="18"/>
      <c r="O306" s="18"/>
      <c r="P306" s="18"/>
      <c r="Q306" s="18"/>
      <c r="R306" s="18"/>
      <c r="S306" s="18"/>
      <c r="T306" s="18"/>
      <c r="U306" s="18"/>
      <c r="V306" s="18"/>
      <c r="W306" s="18"/>
      <c r="X306" s="18"/>
      <c r="Y306" s="18"/>
      <c r="Z306" s="18"/>
      <c r="AA306" s="18"/>
      <c r="AB306" s="18"/>
      <c r="AC306" s="18"/>
      <c r="AD306" s="18"/>
      <c r="AE306" s="18"/>
      <c r="AF306" s="18"/>
      <c r="AG306" s="18"/>
      <c r="AH306" s="18"/>
      <c r="AI306" s="18"/>
    </row>
    <row r="307" spans="2:35">
      <c r="B307" s="18"/>
      <c r="C307" s="18"/>
      <c r="D307" s="18"/>
      <c r="E307" s="23"/>
      <c r="F307" s="18"/>
      <c r="J307" s="18"/>
      <c r="K307" s="18"/>
      <c r="L307" s="18"/>
      <c r="M307" s="18"/>
      <c r="N307" s="18"/>
      <c r="O307" s="18"/>
      <c r="P307" s="18"/>
      <c r="Q307" s="18"/>
      <c r="R307" s="18"/>
      <c r="S307" s="18"/>
      <c r="T307" s="18"/>
      <c r="U307" s="18"/>
      <c r="V307" s="18"/>
      <c r="W307" s="18"/>
      <c r="X307" s="18"/>
      <c r="Y307" s="18"/>
      <c r="Z307" s="18"/>
      <c r="AA307" s="18"/>
      <c r="AB307" s="18"/>
      <c r="AC307" s="18"/>
      <c r="AD307" s="18"/>
      <c r="AE307" s="18"/>
      <c r="AF307" s="18"/>
      <c r="AG307" s="18"/>
      <c r="AH307" s="18"/>
      <c r="AI307" s="18"/>
    </row>
    <row r="308" spans="2:35">
      <c r="B308" s="18"/>
      <c r="C308" s="18"/>
      <c r="D308" s="18"/>
      <c r="E308" s="23"/>
      <c r="F308" s="18"/>
      <c r="J308" s="18"/>
      <c r="K308" s="18"/>
      <c r="L308" s="18"/>
      <c r="M308" s="18"/>
      <c r="N308" s="18"/>
      <c r="O308" s="18"/>
      <c r="P308" s="18"/>
      <c r="Q308" s="18"/>
      <c r="R308" s="18"/>
      <c r="S308" s="18"/>
      <c r="T308" s="18"/>
      <c r="U308" s="18"/>
      <c r="V308" s="18"/>
      <c r="W308" s="18"/>
      <c r="X308" s="18"/>
      <c r="Y308" s="18"/>
      <c r="Z308" s="18"/>
      <c r="AA308" s="18"/>
      <c r="AB308" s="18"/>
      <c r="AC308" s="18"/>
      <c r="AD308" s="18"/>
      <c r="AE308" s="18"/>
      <c r="AF308" s="18"/>
      <c r="AG308" s="18"/>
      <c r="AH308" s="18"/>
      <c r="AI308" s="18"/>
    </row>
    <row r="309" spans="2:35">
      <c r="B309" s="18"/>
      <c r="C309" s="18"/>
      <c r="D309" s="18"/>
      <c r="E309" s="23"/>
      <c r="F309" s="18"/>
      <c r="J309" s="18"/>
      <c r="K309" s="18"/>
      <c r="L309" s="18"/>
      <c r="M309" s="18"/>
      <c r="N309" s="18"/>
      <c r="O309" s="18"/>
      <c r="P309" s="18"/>
      <c r="Q309" s="18"/>
      <c r="R309" s="18"/>
      <c r="S309" s="18"/>
      <c r="T309" s="18"/>
      <c r="U309" s="18"/>
      <c r="V309" s="18"/>
      <c r="W309" s="18"/>
      <c r="X309" s="18"/>
      <c r="Y309" s="18"/>
      <c r="Z309" s="18"/>
      <c r="AA309" s="18"/>
      <c r="AB309" s="18"/>
      <c r="AC309" s="18"/>
      <c r="AD309" s="18"/>
      <c r="AE309" s="18"/>
      <c r="AF309" s="18"/>
      <c r="AG309" s="18"/>
      <c r="AH309" s="18"/>
      <c r="AI309" s="18"/>
    </row>
    <row r="310" spans="2:35">
      <c r="B310" s="18"/>
      <c r="C310" s="18"/>
      <c r="D310" s="18"/>
      <c r="E310" s="23"/>
      <c r="F310" s="18"/>
      <c r="J310" s="18"/>
      <c r="K310" s="18"/>
      <c r="L310" s="18"/>
      <c r="M310" s="18"/>
      <c r="N310" s="18"/>
      <c r="O310" s="18"/>
      <c r="P310" s="18"/>
      <c r="Q310" s="18"/>
      <c r="R310" s="18"/>
      <c r="S310" s="18"/>
      <c r="T310" s="18"/>
      <c r="U310" s="18"/>
      <c r="V310" s="18"/>
      <c r="W310" s="18"/>
      <c r="X310" s="18"/>
      <c r="Y310" s="18"/>
      <c r="Z310" s="18"/>
      <c r="AA310" s="18"/>
      <c r="AB310" s="18"/>
      <c r="AC310" s="18"/>
      <c r="AD310" s="18"/>
      <c r="AE310" s="18"/>
      <c r="AF310" s="18"/>
      <c r="AG310" s="18"/>
      <c r="AH310" s="18"/>
      <c r="AI310" s="18"/>
    </row>
    <row r="311" spans="2:35">
      <c r="B311" s="18"/>
      <c r="C311" s="18"/>
      <c r="D311" s="18"/>
      <c r="E311" s="23"/>
      <c r="F311" s="18"/>
      <c r="J311" s="18"/>
      <c r="K311" s="18"/>
      <c r="L311" s="18"/>
      <c r="M311" s="18"/>
      <c r="N311" s="18"/>
      <c r="O311" s="18"/>
      <c r="P311" s="18"/>
      <c r="Q311" s="18"/>
      <c r="R311" s="18"/>
      <c r="S311" s="18"/>
      <c r="T311" s="18"/>
      <c r="U311" s="18"/>
      <c r="V311" s="18"/>
      <c r="W311" s="18"/>
      <c r="X311" s="18"/>
      <c r="Y311" s="18"/>
      <c r="Z311" s="18"/>
      <c r="AA311" s="18"/>
      <c r="AB311" s="18"/>
      <c r="AC311" s="18"/>
      <c r="AD311" s="18"/>
      <c r="AE311" s="18"/>
      <c r="AF311" s="18"/>
      <c r="AG311" s="18"/>
      <c r="AH311" s="18"/>
      <c r="AI311" s="18"/>
    </row>
    <row r="312" spans="2:35">
      <c r="B312" s="18"/>
      <c r="C312" s="18"/>
      <c r="D312" s="18"/>
      <c r="E312" s="23"/>
      <c r="F312" s="18"/>
      <c r="J312" s="18"/>
      <c r="K312" s="18"/>
      <c r="L312" s="18"/>
      <c r="M312" s="18"/>
      <c r="N312" s="18"/>
      <c r="O312" s="18"/>
      <c r="P312" s="18"/>
      <c r="Q312" s="18"/>
      <c r="R312" s="18"/>
      <c r="S312" s="18"/>
      <c r="T312" s="18"/>
      <c r="U312" s="18"/>
      <c r="V312" s="18"/>
      <c r="W312" s="18"/>
      <c r="X312" s="18"/>
      <c r="Y312" s="18"/>
      <c r="Z312" s="18"/>
      <c r="AA312" s="18"/>
      <c r="AB312" s="18"/>
      <c r="AC312" s="18"/>
      <c r="AD312" s="18"/>
      <c r="AE312" s="18"/>
      <c r="AF312" s="18"/>
      <c r="AG312" s="18"/>
      <c r="AH312" s="18"/>
      <c r="AI312" s="18"/>
    </row>
    <row r="313" spans="2:35">
      <c r="B313" s="18"/>
      <c r="C313" s="18"/>
      <c r="D313" s="18"/>
      <c r="E313" s="23"/>
      <c r="F313" s="18"/>
      <c r="J313" s="18"/>
      <c r="K313" s="18"/>
      <c r="L313" s="18"/>
      <c r="M313" s="18"/>
      <c r="N313" s="18"/>
      <c r="O313" s="18"/>
      <c r="P313" s="18"/>
      <c r="Q313" s="18"/>
      <c r="R313" s="18"/>
      <c r="S313" s="18"/>
      <c r="T313" s="18"/>
      <c r="U313" s="18"/>
      <c r="V313" s="18"/>
      <c r="W313" s="18"/>
      <c r="X313" s="18"/>
      <c r="Y313" s="18"/>
      <c r="Z313" s="18"/>
      <c r="AA313" s="18"/>
      <c r="AB313" s="18"/>
      <c r="AC313" s="18"/>
      <c r="AD313" s="18"/>
      <c r="AE313" s="18"/>
      <c r="AF313" s="18"/>
      <c r="AG313" s="18"/>
      <c r="AH313" s="18"/>
      <c r="AI313" s="18"/>
    </row>
    <row r="314" spans="2:35">
      <c r="B314" s="18"/>
      <c r="C314" s="18"/>
      <c r="D314" s="18"/>
      <c r="E314" s="23"/>
      <c r="F314" s="18"/>
      <c r="J314" s="18"/>
      <c r="K314" s="18"/>
      <c r="L314" s="18"/>
      <c r="M314" s="18"/>
      <c r="N314" s="18"/>
      <c r="O314" s="18"/>
      <c r="P314" s="18"/>
      <c r="Q314" s="18"/>
      <c r="R314" s="18"/>
      <c r="S314" s="18"/>
      <c r="T314" s="18"/>
      <c r="U314" s="18"/>
      <c r="V314" s="18"/>
      <c r="W314" s="18"/>
      <c r="X314" s="18"/>
      <c r="Y314" s="18"/>
      <c r="Z314" s="18"/>
      <c r="AA314" s="18"/>
      <c r="AB314" s="18"/>
      <c r="AC314" s="18"/>
      <c r="AD314" s="18"/>
      <c r="AE314" s="18"/>
      <c r="AF314" s="18"/>
      <c r="AG314" s="18"/>
      <c r="AH314" s="18"/>
      <c r="AI314" s="18"/>
    </row>
    <row r="315" spans="2:35">
      <c r="B315" s="18"/>
      <c r="C315" s="18"/>
      <c r="D315" s="18"/>
      <c r="E315" s="23"/>
      <c r="F315" s="18"/>
      <c r="J315" s="18"/>
      <c r="K315" s="18"/>
      <c r="L315" s="18"/>
      <c r="M315" s="18"/>
      <c r="N315" s="18"/>
      <c r="O315" s="18"/>
      <c r="P315" s="18"/>
      <c r="Q315" s="18"/>
      <c r="R315" s="18"/>
      <c r="S315" s="18"/>
      <c r="T315" s="18"/>
      <c r="U315" s="18"/>
      <c r="V315" s="18"/>
      <c r="W315" s="18"/>
      <c r="X315" s="18"/>
      <c r="Y315" s="18"/>
      <c r="Z315" s="18"/>
      <c r="AA315" s="18"/>
      <c r="AB315" s="18"/>
      <c r="AC315" s="18"/>
      <c r="AD315" s="18"/>
      <c r="AE315" s="18"/>
      <c r="AF315" s="18"/>
      <c r="AG315" s="18"/>
      <c r="AH315" s="18"/>
      <c r="AI315" s="18"/>
    </row>
    <row r="316" spans="2:35">
      <c r="B316" s="18"/>
      <c r="C316" s="18"/>
      <c r="D316" s="18"/>
      <c r="E316" s="23"/>
      <c r="F316" s="18"/>
      <c r="J316" s="18"/>
      <c r="K316" s="18"/>
      <c r="L316" s="18"/>
      <c r="M316" s="18"/>
      <c r="N316" s="18"/>
      <c r="O316" s="18"/>
      <c r="P316" s="18"/>
      <c r="Q316" s="18"/>
      <c r="R316" s="18"/>
      <c r="S316" s="18"/>
      <c r="T316" s="18"/>
      <c r="U316" s="18"/>
      <c r="V316" s="18"/>
      <c r="W316" s="18"/>
      <c r="X316" s="18"/>
      <c r="Y316" s="18"/>
      <c r="Z316" s="18"/>
      <c r="AA316" s="18"/>
      <c r="AB316" s="18"/>
      <c r="AC316" s="18"/>
      <c r="AD316" s="18"/>
      <c r="AE316" s="18"/>
      <c r="AF316" s="18"/>
      <c r="AG316" s="18"/>
      <c r="AH316" s="18"/>
      <c r="AI316" s="18"/>
    </row>
    <row r="317" spans="2:35">
      <c r="B317" s="18"/>
      <c r="C317" s="18"/>
      <c r="D317" s="18"/>
      <c r="E317" s="23"/>
      <c r="F317" s="18"/>
      <c r="J317" s="18"/>
      <c r="K317" s="18"/>
      <c r="L317" s="18"/>
      <c r="M317" s="18"/>
      <c r="N317" s="18"/>
      <c r="O317" s="18"/>
      <c r="P317" s="18"/>
      <c r="Q317" s="18"/>
      <c r="R317" s="18"/>
      <c r="S317" s="18"/>
      <c r="T317" s="18"/>
      <c r="U317" s="18"/>
      <c r="V317" s="18"/>
      <c r="W317" s="18"/>
      <c r="X317" s="18"/>
      <c r="Y317" s="18"/>
      <c r="Z317" s="18"/>
      <c r="AA317" s="18"/>
      <c r="AB317" s="18"/>
      <c r="AC317" s="18"/>
      <c r="AD317" s="18"/>
      <c r="AE317" s="18"/>
      <c r="AF317" s="18"/>
      <c r="AG317" s="18"/>
      <c r="AH317" s="18"/>
      <c r="AI317" s="18"/>
    </row>
    <row r="318" spans="2:35">
      <c r="B318" s="18"/>
      <c r="C318" s="18"/>
      <c r="D318" s="18"/>
      <c r="E318" s="23"/>
      <c r="F318" s="18"/>
      <c r="J318" s="18"/>
      <c r="K318" s="18"/>
      <c r="L318" s="18"/>
      <c r="M318" s="18"/>
      <c r="N318" s="18"/>
      <c r="O318" s="18"/>
      <c r="P318" s="18"/>
      <c r="Q318" s="18"/>
      <c r="R318" s="18"/>
      <c r="S318" s="18"/>
      <c r="T318" s="18"/>
      <c r="U318" s="18"/>
      <c r="V318" s="18"/>
      <c r="W318" s="18"/>
      <c r="X318" s="18"/>
      <c r="Y318" s="18"/>
      <c r="Z318" s="18"/>
      <c r="AA318" s="18"/>
      <c r="AB318" s="18"/>
      <c r="AC318" s="18"/>
      <c r="AD318" s="18"/>
      <c r="AE318" s="18"/>
      <c r="AF318" s="18"/>
      <c r="AG318" s="18"/>
      <c r="AH318" s="18"/>
      <c r="AI318" s="18"/>
    </row>
    <row r="319" spans="2:35">
      <c r="B319" s="18"/>
      <c r="C319" s="18"/>
      <c r="D319" s="18"/>
      <c r="E319" s="23"/>
      <c r="F319" s="18"/>
      <c r="J319" s="18"/>
      <c r="K319" s="18"/>
      <c r="L319" s="18"/>
      <c r="M319" s="18"/>
      <c r="N319" s="18"/>
      <c r="O319" s="18"/>
      <c r="P319" s="18"/>
      <c r="Q319" s="18"/>
      <c r="R319" s="18"/>
      <c r="S319" s="18"/>
      <c r="T319" s="18"/>
      <c r="U319" s="18"/>
      <c r="V319" s="18"/>
      <c r="W319" s="18"/>
      <c r="X319" s="18"/>
      <c r="Y319" s="18"/>
      <c r="Z319" s="18"/>
      <c r="AA319" s="18"/>
      <c r="AB319" s="18"/>
      <c r="AC319" s="18"/>
      <c r="AD319" s="18"/>
      <c r="AE319" s="18"/>
      <c r="AF319" s="18"/>
      <c r="AG319" s="18"/>
      <c r="AH319" s="18"/>
      <c r="AI319" s="18"/>
    </row>
    <row r="320" spans="2:35">
      <c r="B320" s="18"/>
      <c r="C320" s="18"/>
      <c r="D320" s="18"/>
      <c r="E320" s="23"/>
      <c r="F320" s="18"/>
      <c r="J320" s="18"/>
      <c r="K320" s="18"/>
      <c r="L320" s="18"/>
      <c r="M320" s="18"/>
      <c r="N320" s="18"/>
      <c r="O320" s="18"/>
      <c r="P320" s="18"/>
      <c r="Q320" s="18"/>
      <c r="R320" s="18"/>
      <c r="S320" s="18"/>
      <c r="T320" s="18"/>
      <c r="U320" s="18"/>
      <c r="V320" s="18"/>
      <c r="W320" s="18"/>
      <c r="X320" s="18"/>
      <c r="Y320" s="18"/>
      <c r="Z320" s="18"/>
      <c r="AA320" s="18"/>
      <c r="AB320" s="18"/>
      <c r="AC320" s="18"/>
      <c r="AD320" s="18"/>
      <c r="AE320" s="18"/>
      <c r="AF320" s="18"/>
      <c r="AG320" s="18"/>
      <c r="AH320" s="18"/>
      <c r="AI320" s="18"/>
    </row>
    <row r="321" spans="2:35">
      <c r="B321" s="18"/>
      <c r="C321" s="18"/>
      <c r="D321" s="18"/>
      <c r="E321" s="23"/>
      <c r="F321" s="18"/>
      <c r="J321" s="18"/>
      <c r="K321" s="18"/>
      <c r="L321" s="18"/>
      <c r="M321" s="18"/>
      <c r="N321" s="18"/>
      <c r="O321" s="18"/>
      <c r="P321" s="18"/>
      <c r="Q321" s="18"/>
      <c r="R321" s="18"/>
      <c r="S321" s="18"/>
      <c r="T321" s="18"/>
      <c r="U321" s="18"/>
      <c r="V321" s="18"/>
      <c r="W321" s="18"/>
      <c r="X321" s="18"/>
      <c r="Y321" s="18"/>
      <c r="Z321" s="18"/>
      <c r="AA321" s="18"/>
      <c r="AB321" s="18"/>
      <c r="AC321" s="18"/>
      <c r="AD321" s="18"/>
      <c r="AE321" s="18"/>
      <c r="AF321" s="18"/>
      <c r="AG321" s="18"/>
      <c r="AH321" s="18"/>
      <c r="AI321" s="18"/>
    </row>
    <row r="322" spans="2:35">
      <c r="B322" s="18"/>
      <c r="C322" s="18"/>
      <c r="D322" s="18"/>
      <c r="E322" s="23"/>
      <c r="F322" s="18"/>
      <c r="J322" s="18"/>
      <c r="K322" s="18"/>
      <c r="L322" s="18"/>
      <c r="M322" s="18"/>
      <c r="N322" s="18"/>
      <c r="O322" s="18"/>
      <c r="P322" s="18"/>
      <c r="Q322" s="18"/>
      <c r="R322" s="18"/>
      <c r="S322" s="18"/>
      <c r="T322" s="18"/>
      <c r="U322" s="18"/>
      <c r="V322" s="18"/>
      <c r="W322" s="18"/>
      <c r="X322" s="18"/>
      <c r="Y322" s="18"/>
      <c r="Z322" s="18"/>
      <c r="AA322" s="18"/>
      <c r="AB322" s="18"/>
      <c r="AC322" s="18"/>
      <c r="AD322" s="18"/>
      <c r="AE322" s="18"/>
      <c r="AF322" s="18"/>
      <c r="AG322" s="18"/>
      <c r="AH322" s="18"/>
      <c r="AI322" s="18"/>
    </row>
    <row r="323" spans="2:35">
      <c r="B323" s="18"/>
      <c r="C323" s="18"/>
      <c r="D323" s="18"/>
      <c r="E323" s="23"/>
      <c r="F323" s="18"/>
      <c r="J323" s="18"/>
      <c r="K323" s="18"/>
      <c r="L323" s="18"/>
      <c r="M323" s="18"/>
      <c r="N323" s="18"/>
      <c r="O323" s="18"/>
      <c r="P323" s="18"/>
      <c r="Q323" s="18"/>
      <c r="R323" s="18"/>
      <c r="S323" s="18"/>
      <c r="T323" s="18"/>
      <c r="U323" s="18"/>
      <c r="V323" s="18"/>
      <c r="W323" s="18"/>
      <c r="X323" s="18"/>
      <c r="Y323" s="18"/>
      <c r="Z323" s="18"/>
      <c r="AA323" s="18"/>
      <c r="AB323" s="18"/>
      <c r="AC323" s="18"/>
      <c r="AD323" s="18"/>
      <c r="AE323" s="18"/>
      <c r="AF323" s="18"/>
      <c r="AG323" s="18"/>
      <c r="AH323" s="18"/>
      <c r="AI323" s="18"/>
    </row>
    <row r="324" spans="2:35">
      <c r="B324" s="18"/>
      <c r="C324" s="18"/>
      <c r="D324" s="18"/>
      <c r="E324" s="23"/>
      <c r="F324" s="18"/>
      <c r="J324" s="18"/>
      <c r="K324" s="18"/>
      <c r="L324" s="18"/>
      <c r="M324" s="18"/>
      <c r="N324" s="18"/>
      <c r="O324" s="18"/>
      <c r="P324" s="18"/>
      <c r="Q324" s="18"/>
      <c r="R324" s="18"/>
      <c r="S324" s="18"/>
      <c r="T324" s="18"/>
      <c r="U324" s="18"/>
      <c r="V324" s="18"/>
      <c r="W324" s="18"/>
      <c r="X324" s="18"/>
      <c r="Y324" s="18"/>
      <c r="Z324" s="18"/>
      <c r="AA324" s="18"/>
      <c r="AB324" s="18"/>
      <c r="AC324" s="18"/>
      <c r="AD324" s="18"/>
      <c r="AE324" s="18"/>
      <c r="AF324" s="18"/>
      <c r="AG324" s="18"/>
      <c r="AH324" s="18"/>
      <c r="AI324" s="18"/>
    </row>
    <row r="325" spans="2:35">
      <c r="B325" s="18"/>
      <c r="C325" s="18"/>
      <c r="D325" s="18"/>
      <c r="E325" s="23"/>
      <c r="F325" s="18"/>
      <c r="J325" s="18"/>
      <c r="K325" s="18"/>
      <c r="L325" s="18"/>
      <c r="M325" s="18"/>
      <c r="N325" s="18"/>
      <c r="O325" s="18"/>
      <c r="P325" s="18"/>
      <c r="Q325" s="18"/>
      <c r="R325" s="18"/>
      <c r="S325" s="18"/>
      <c r="T325" s="18"/>
      <c r="U325" s="18"/>
      <c r="V325" s="18"/>
      <c r="W325" s="18"/>
      <c r="X325" s="18"/>
      <c r="Y325" s="18"/>
      <c r="Z325" s="18"/>
      <c r="AA325" s="18"/>
      <c r="AB325" s="18"/>
      <c r="AC325" s="18"/>
      <c r="AD325" s="18"/>
      <c r="AE325" s="18"/>
      <c r="AF325" s="18"/>
      <c r="AG325" s="18"/>
      <c r="AH325" s="18"/>
      <c r="AI325" s="18"/>
    </row>
    <row r="326" spans="2:35">
      <c r="B326" s="18"/>
      <c r="C326" s="18"/>
      <c r="D326" s="18"/>
      <c r="E326" s="23"/>
      <c r="F326" s="18"/>
      <c r="J326" s="18"/>
      <c r="K326" s="18"/>
      <c r="L326" s="18"/>
      <c r="M326" s="18"/>
      <c r="N326" s="18"/>
      <c r="O326" s="18"/>
      <c r="P326" s="18"/>
      <c r="Q326" s="18"/>
      <c r="R326" s="18"/>
      <c r="S326" s="18"/>
      <c r="T326" s="18"/>
      <c r="U326" s="18"/>
      <c r="V326" s="18"/>
      <c r="W326" s="18"/>
      <c r="X326" s="18"/>
      <c r="Y326" s="18"/>
      <c r="Z326" s="18"/>
      <c r="AA326" s="18"/>
      <c r="AB326" s="18"/>
      <c r="AC326" s="18"/>
      <c r="AD326" s="18"/>
      <c r="AE326" s="18"/>
      <c r="AF326" s="18"/>
      <c r="AG326" s="18"/>
      <c r="AH326" s="18"/>
      <c r="AI326" s="18"/>
    </row>
    <row r="327" spans="2:35">
      <c r="B327" s="18"/>
      <c r="C327" s="18"/>
      <c r="D327" s="18"/>
      <c r="E327" s="23"/>
      <c r="F327" s="18"/>
      <c r="J327" s="18"/>
      <c r="K327" s="18"/>
      <c r="L327" s="18"/>
      <c r="M327" s="18"/>
      <c r="N327" s="18"/>
      <c r="O327" s="18"/>
      <c r="P327" s="18"/>
      <c r="Q327" s="18"/>
      <c r="R327" s="18"/>
      <c r="S327" s="18"/>
      <c r="T327" s="18"/>
      <c r="U327" s="18"/>
      <c r="V327" s="18"/>
      <c r="W327" s="18"/>
      <c r="X327" s="18"/>
      <c r="Y327" s="18"/>
      <c r="Z327" s="18"/>
      <c r="AA327" s="18"/>
      <c r="AB327" s="18"/>
      <c r="AC327" s="18"/>
      <c r="AD327" s="18"/>
      <c r="AE327" s="18"/>
      <c r="AF327" s="18"/>
      <c r="AG327" s="18"/>
      <c r="AH327" s="18"/>
      <c r="AI327" s="18"/>
    </row>
    <row r="328" spans="2:35">
      <c r="B328" s="18"/>
      <c r="C328" s="18"/>
      <c r="D328" s="18"/>
      <c r="E328" s="23"/>
      <c r="F328" s="18"/>
      <c r="J328" s="18"/>
      <c r="K328" s="18"/>
      <c r="L328" s="18"/>
      <c r="M328" s="18"/>
      <c r="N328" s="18"/>
      <c r="O328" s="18"/>
      <c r="P328" s="18"/>
      <c r="Q328" s="18"/>
      <c r="R328" s="18"/>
      <c r="S328" s="18"/>
      <c r="T328" s="18"/>
      <c r="U328" s="18"/>
      <c r="V328" s="18"/>
      <c r="W328" s="18"/>
      <c r="X328" s="18"/>
      <c r="Y328" s="18"/>
      <c r="Z328" s="18"/>
      <c r="AA328" s="18"/>
      <c r="AB328" s="18"/>
      <c r="AC328" s="18"/>
      <c r="AD328" s="18"/>
      <c r="AE328" s="18"/>
      <c r="AF328" s="18"/>
      <c r="AG328" s="18"/>
      <c r="AH328" s="18"/>
      <c r="AI328" s="18"/>
    </row>
    <row r="329" spans="2:35">
      <c r="B329" s="18"/>
      <c r="C329" s="18"/>
      <c r="D329" s="18"/>
      <c r="E329" s="23"/>
      <c r="F329" s="18"/>
      <c r="J329" s="18"/>
      <c r="K329" s="18"/>
      <c r="L329" s="18"/>
      <c r="M329" s="18"/>
      <c r="N329" s="18"/>
      <c r="O329" s="18"/>
      <c r="P329" s="18"/>
      <c r="Q329" s="18"/>
      <c r="R329" s="18"/>
      <c r="S329" s="18"/>
      <c r="T329" s="18"/>
      <c r="U329" s="18"/>
      <c r="V329" s="18"/>
      <c r="W329" s="18"/>
      <c r="X329" s="18"/>
      <c r="Y329" s="18"/>
      <c r="Z329" s="18"/>
      <c r="AA329" s="18"/>
      <c r="AB329" s="18"/>
      <c r="AC329" s="18"/>
      <c r="AD329" s="18"/>
      <c r="AE329" s="18"/>
      <c r="AF329" s="18"/>
      <c r="AG329" s="18"/>
      <c r="AH329" s="18"/>
      <c r="AI329" s="18"/>
    </row>
    <row r="330" spans="2:35">
      <c r="B330" s="18"/>
      <c r="C330" s="18"/>
      <c r="D330" s="18"/>
      <c r="E330" s="23"/>
      <c r="F330" s="18"/>
      <c r="J330" s="18"/>
      <c r="K330" s="18"/>
      <c r="L330" s="18"/>
      <c r="M330" s="18"/>
      <c r="N330" s="18"/>
      <c r="O330" s="18"/>
      <c r="P330" s="18"/>
      <c r="Q330" s="18"/>
      <c r="R330" s="18"/>
      <c r="S330" s="18"/>
      <c r="T330" s="18"/>
      <c r="U330" s="18"/>
      <c r="V330" s="18"/>
      <c r="W330" s="18"/>
      <c r="X330" s="18"/>
      <c r="Y330" s="18"/>
      <c r="Z330" s="18"/>
      <c r="AA330" s="18"/>
      <c r="AB330" s="18"/>
      <c r="AC330" s="18"/>
      <c r="AD330" s="18"/>
      <c r="AE330" s="18"/>
      <c r="AF330" s="18"/>
      <c r="AG330" s="18"/>
      <c r="AH330" s="18"/>
      <c r="AI330" s="18"/>
    </row>
    <row r="331" spans="2:35">
      <c r="B331" s="18"/>
      <c r="C331" s="18"/>
      <c r="D331" s="18"/>
      <c r="E331" s="23"/>
      <c r="F331" s="18"/>
      <c r="J331" s="18"/>
      <c r="K331" s="18"/>
      <c r="L331" s="18"/>
      <c r="M331" s="18"/>
      <c r="N331" s="18"/>
      <c r="O331" s="18"/>
      <c r="P331" s="18"/>
      <c r="Q331" s="18"/>
      <c r="R331" s="18"/>
      <c r="S331" s="18"/>
      <c r="T331" s="18"/>
      <c r="U331" s="18"/>
      <c r="V331" s="18"/>
      <c r="W331" s="18"/>
      <c r="X331" s="18"/>
      <c r="Y331" s="18"/>
      <c r="Z331" s="18"/>
      <c r="AA331" s="18"/>
      <c r="AB331" s="18"/>
      <c r="AC331" s="18"/>
      <c r="AD331" s="18"/>
      <c r="AE331" s="18"/>
      <c r="AF331" s="18"/>
      <c r="AG331" s="18"/>
      <c r="AH331" s="18"/>
      <c r="AI331" s="18"/>
    </row>
    <row r="332" spans="2:35">
      <c r="B332" s="18"/>
      <c r="C332" s="18"/>
      <c r="D332" s="18"/>
      <c r="E332" s="23"/>
      <c r="F332" s="18"/>
      <c r="J332" s="18"/>
      <c r="K332" s="18"/>
      <c r="L332" s="18"/>
      <c r="M332" s="18"/>
      <c r="N332" s="18"/>
      <c r="O332" s="18"/>
      <c r="P332" s="18"/>
      <c r="Q332" s="18"/>
      <c r="R332" s="18"/>
      <c r="S332" s="18"/>
      <c r="T332" s="18"/>
      <c r="U332" s="18"/>
      <c r="V332" s="18"/>
      <c r="W332" s="18"/>
      <c r="X332" s="18"/>
      <c r="Y332" s="18"/>
      <c r="Z332" s="18"/>
      <c r="AA332" s="18"/>
      <c r="AB332" s="18"/>
      <c r="AC332" s="18"/>
      <c r="AD332" s="18"/>
      <c r="AE332" s="18"/>
      <c r="AF332" s="18"/>
      <c r="AG332" s="18"/>
      <c r="AH332" s="18"/>
      <c r="AI332" s="18"/>
    </row>
    <row r="333" spans="2:35">
      <c r="B333" s="18"/>
      <c r="C333" s="18"/>
      <c r="D333" s="18"/>
      <c r="E333" s="23"/>
      <c r="F333" s="18"/>
      <c r="J333" s="18"/>
      <c r="K333" s="18"/>
      <c r="L333" s="18"/>
      <c r="M333" s="18"/>
      <c r="N333" s="18"/>
      <c r="O333" s="18"/>
      <c r="P333" s="18"/>
      <c r="Q333" s="18"/>
      <c r="R333" s="18"/>
      <c r="S333" s="18"/>
      <c r="T333" s="18"/>
      <c r="U333" s="18"/>
      <c r="V333" s="18"/>
      <c r="W333" s="18"/>
      <c r="X333" s="18"/>
      <c r="Y333" s="18"/>
      <c r="Z333" s="18"/>
      <c r="AA333" s="18"/>
      <c r="AB333" s="18"/>
      <c r="AC333" s="18"/>
      <c r="AD333" s="18"/>
      <c r="AE333" s="18"/>
      <c r="AF333" s="18"/>
      <c r="AG333" s="18"/>
      <c r="AH333" s="18"/>
      <c r="AI333" s="18"/>
    </row>
    <row r="334" spans="2:35">
      <c r="B334" s="18"/>
      <c r="C334" s="18"/>
      <c r="D334" s="18"/>
      <c r="E334" s="23"/>
      <c r="F334" s="18"/>
      <c r="J334" s="18"/>
      <c r="K334" s="18"/>
      <c r="L334" s="18"/>
      <c r="M334" s="18"/>
      <c r="N334" s="18"/>
      <c r="O334" s="18"/>
      <c r="P334" s="18"/>
      <c r="Q334" s="18"/>
      <c r="R334" s="18"/>
      <c r="S334" s="18"/>
      <c r="T334" s="18"/>
      <c r="U334" s="18"/>
      <c r="V334" s="18"/>
      <c r="W334" s="18"/>
      <c r="X334" s="18"/>
      <c r="Y334" s="18"/>
      <c r="Z334" s="18"/>
      <c r="AA334" s="18"/>
      <c r="AB334" s="18"/>
      <c r="AC334" s="18"/>
      <c r="AD334" s="18"/>
      <c r="AE334" s="18"/>
      <c r="AF334" s="18"/>
      <c r="AG334" s="18"/>
      <c r="AH334" s="18"/>
      <c r="AI334" s="18"/>
    </row>
    <row r="335" spans="2:35">
      <c r="B335" s="18"/>
      <c r="C335" s="18"/>
      <c r="D335" s="18"/>
      <c r="E335" s="23"/>
      <c r="F335" s="18"/>
      <c r="J335" s="18"/>
      <c r="K335" s="18"/>
      <c r="L335" s="18"/>
      <c r="M335" s="18"/>
      <c r="N335" s="18"/>
      <c r="O335" s="18"/>
      <c r="P335" s="18"/>
      <c r="Q335" s="18"/>
      <c r="R335" s="18"/>
      <c r="S335" s="18"/>
      <c r="T335" s="18"/>
      <c r="U335" s="18"/>
      <c r="V335" s="18"/>
      <c r="W335" s="18"/>
      <c r="X335" s="18"/>
      <c r="Y335" s="18"/>
      <c r="Z335" s="18"/>
      <c r="AA335" s="18"/>
      <c r="AB335" s="18"/>
      <c r="AC335" s="18"/>
      <c r="AD335" s="18"/>
      <c r="AE335" s="18"/>
      <c r="AF335" s="18"/>
      <c r="AG335" s="18"/>
      <c r="AH335" s="18"/>
      <c r="AI335" s="18"/>
    </row>
    <row r="336" spans="2:35">
      <c r="B336" s="18"/>
      <c r="C336" s="18"/>
      <c r="D336" s="18"/>
      <c r="E336" s="23"/>
      <c r="F336" s="18"/>
      <c r="J336" s="18"/>
      <c r="K336" s="18"/>
      <c r="L336" s="18"/>
      <c r="M336" s="18"/>
      <c r="N336" s="18"/>
      <c r="O336" s="18"/>
      <c r="P336" s="18"/>
      <c r="Q336" s="18"/>
      <c r="R336" s="18"/>
      <c r="S336" s="18"/>
      <c r="T336" s="18"/>
      <c r="U336" s="18"/>
      <c r="V336" s="18"/>
      <c r="W336" s="18"/>
      <c r="X336" s="18"/>
      <c r="Y336" s="18"/>
      <c r="Z336" s="18"/>
      <c r="AA336" s="18"/>
      <c r="AB336" s="18"/>
      <c r="AC336" s="18"/>
      <c r="AD336" s="18"/>
      <c r="AE336" s="18"/>
      <c r="AF336" s="18"/>
      <c r="AG336" s="18"/>
      <c r="AH336" s="18"/>
      <c r="AI336" s="18"/>
    </row>
    <row r="337" spans="2:35">
      <c r="B337" s="18"/>
      <c r="C337" s="18"/>
      <c r="D337" s="18"/>
      <c r="E337" s="23"/>
      <c r="F337" s="18"/>
      <c r="J337" s="18"/>
      <c r="K337" s="18"/>
      <c r="L337" s="18"/>
      <c r="M337" s="18"/>
      <c r="N337" s="18"/>
      <c r="O337" s="18"/>
      <c r="P337" s="18"/>
      <c r="Q337" s="18"/>
      <c r="R337" s="18"/>
      <c r="S337" s="18"/>
      <c r="T337" s="18"/>
      <c r="U337" s="18"/>
      <c r="V337" s="18"/>
      <c r="W337" s="18"/>
      <c r="X337" s="18"/>
      <c r="Y337" s="18"/>
      <c r="Z337" s="18"/>
      <c r="AA337" s="18"/>
      <c r="AB337" s="18"/>
      <c r="AC337" s="18"/>
      <c r="AD337" s="18"/>
      <c r="AE337" s="18"/>
      <c r="AF337" s="18"/>
      <c r="AG337" s="18"/>
      <c r="AH337" s="18"/>
      <c r="AI337" s="18"/>
    </row>
    <row r="338" spans="2:35">
      <c r="B338" s="18"/>
      <c r="C338" s="18"/>
      <c r="D338" s="18"/>
      <c r="E338" s="23"/>
      <c r="F338" s="18"/>
      <c r="J338" s="18"/>
      <c r="K338" s="18"/>
      <c r="L338" s="18"/>
      <c r="M338" s="18"/>
      <c r="N338" s="18"/>
      <c r="O338" s="18"/>
      <c r="P338" s="18"/>
      <c r="Q338" s="18"/>
      <c r="R338" s="18"/>
      <c r="S338" s="18"/>
      <c r="T338" s="18"/>
      <c r="U338" s="18"/>
      <c r="V338" s="18"/>
      <c r="W338" s="18"/>
      <c r="X338" s="18"/>
      <c r="Y338" s="18"/>
      <c r="Z338" s="18"/>
      <c r="AA338" s="18"/>
      <c r="AB338" s="18"/>
      <c r="AC338" s="18"/>
      <c r="AD338" s="18"/>
      <c r="AE338" s="18"/>
      <c r="AF338" s="18"/>
      <c r="AG338" s="18"/>
      <c r="AH338" s="18"/>
      <c r="AI338" s="18"/>
    </row>
    <row r="339" spans="2:35">
      <c r="B339" s="18"/>
      <c r="C339" s="18"/>
      <c r="D339" s="18"/>
      <c r="E339" s="23"/>
      <c r="F339" s="18"/>
      <c r="J339" s="18"/>
      <c r="K339" s="18"/>
      <c r="L339" s="18"/>
      <c r="M339" s="18"/>
      <c r="N339" s="18"/>
      <c r="O339" s="18"/>
      <c r="P339" s="18"/>
      <c r="Q339" s="18"/>
      <c r="R339" s="18"/>
      <c r="S339" s="18"/>
      <c r="T339" s="18"/>
      <c r="U339" s="18"/>
      <c r="V339" s="18"/>
      <c r="W339" s="18"/>
      <c r="X339" s="18"/>
      <c r="Y339" s="18"/>
      <c r="Z339" s="18"/>
      <c r="AA339" s="18"/>
      <c r="AB339" s="18"/>
      <c r="AC339" s="18"/>
      <c r="AD339" s="18"/>
      <c r="AE339" s="18"/>
      <c r="AF339" s="18"/>
      <c r="AG339" s="18"/>
      <c r="AH339" s="18"/>
      <c r="AI339" s="18"/>
    </row>
    <row r="340" spans="2:35">
      <c r="B340" s="18"/>
      <c r="C340" s="18"/>
      <c r="D340" s="18"/>
      <c r="E340" s="23"/>
      <c r="F340" s="18"/>
      <c r="J340" s="18"/>
      <c r="K340" s="18"/>
      <c r="L340" s="18"/>
      <c r="M340" s="18"/>
      <c r="N340" s="18"/>
      <c r="O340" s="18"/>
      <c r="P340" s="18"/>
      <c r="Q340" s="18"/>
      <c r="R340" s="18"/>
      <c r="S340" s="18"/>
      <c r="T340" s="18"/>
      <c r="U340" s="18"/>
      <c r="V340" s="18"/>
      <c r="W340" s="18"/>
      <c r="X340" s="18"/>
      <c r="Y340" s="18"/>
      <c r="Z340" s="18"/>
      <c r="AA340" s="18"/>
      <c r="AB340" s="18"/>
      <c r="AC340" s="18"/>
      <c r="AD340" s="18"/>
      <c r="AE340" s="18"/>
      <c r="AF340" s="18"/>
      <c r="AG340" s="18"/>
      <c r="AH340" s="18"/>
      <c r="AI340" s="18"/>
    </row>
    <row r="341" spans="2:35">
      <c r="B341" s="18"/>
      <c r="C341" s="18"/>
      <c r="D341" s="18"/>
      <c r="E341" s="23"/>
      <c r="F341" s="18"/>
      <c r="J341" s="18"/>
      <c r="K341" s="18"/>
      <c r="L341" s="18"/>
      <c r="M341" s="18"/>
      <c r="N341" s="18"/>
      <c r="O341" s="18"/>
      <c r="P341" s="18"/>
      <c r="Q341" s="18"/>
      <c r="R341" s="18"/>
      <c r="S341" s="18"/>
      <c r="T341" s="18"/>
      <c r="U341" s="18"/>
      <c r="V341" s="18"/>
      <c r="W341" s="18"/>
      <c r="X341" s="18"/>
      <c r="Y341" s="18"/>
      <c r="Z341" s="18"/>
      <c r="AA341" s="18"/>
      <c r="AB341" s="18"/>
      <c r="AC341" s="18"/>
      <c r="AD341" s="18"/>
      <c r="AE341" s="18"/>
      <c r="AF341" s="18"/>
      <c r="AG341" s="18"/>
      <c r="AH341" s="18"/>
      <c r="AI341" s="18"/>
    </row>
    <row r="342" spans="2:35">
      <c r="B342" s="18"/>
      <c r="C342" s="18"/>
      <c r="D342" s="18"/>
      <c r="E342" s="23"/>
      <c r="F342" s="18"/>
      <c r="J342" s="18"/>
      <c r="K342" s="18"/>
      <c r="L342" s="18"/>
      <c r="M342" s="18"/>
      <c r="N342" s="18"/>
      <c r="O342" s="18"/>
      <c r="P342" s="18"/>
      <c r="Q342" s="18"/>
      <c r="R342" s="18"/>
      <c r="S342" s="18"/>
      <c r="T342" s="18"/>
      <c r="U342" s="18"/>
      <c r="V342" s="18"/>
      <c r="W342" s="18"/>
      <c r="X342" s="18"/>
      <c r="Y342" s="18"/>
      <c r="Z342" s="18"/>
      <c r="AA342" s="18"/>
      <c r="AB342" s="18"/>
      <c r="AC342" s="18"/>
      <c r="AD342" s="18"/>
      <c r="AE342" s="18"/>
      <c r="AF342" s="18"/>
      <c r="AG342" s="18"/>
      <c r="AH342" s="18"/>
      <c r="AI342" s="18"/>
    </row>
    <row r="343" spans="2:35">
      <c r="B343" s="18"/>
      <c r="C343" s="18"/>
      <c r="D343" s="18"/>
      <c r="E343" s="23"/>
      <c r="F343" s="18"/>
      <c r="J343" s="18"/>
      <c r="K343" s="18"/>
      <c r="L343" s="18"/>
      <c r="M343" s="18"/>
      <c r="N343" s="18"/>
      <c r="O343" s="18"/>
      <c r="P343" s="18"/>
      <c r="Q343" s="18"/>
      <c r="R343" s="18"/>
      <c r="S343" s="18"/>
      <c r="T343" s="18"/>
      <c r="U343" s="18"/>
      <c r="V343" s="18"/>
      <c r="W343" s="18"/>
      <c r="X343" s="18"/>
      <c r="Y343" s="18"/>
      <c r="Z343" s="18"/>
      <c r="AA343" s="18"/>
      <c r="AB343" s="18"/>
      <c r="AC343" s="18"/>
      <c r="AD343" s="18"/>
      <c r="AE343" s="18"/>
      <c r="AF343" s="18"/>
      <c r="AG343" s="18"/>
      <c r="AH343" s="18"/>
      <c r="AI343" s="18"/>
    </row>
    <row r="344" spans="2:35">
      <c r="B344" s="18"/>
      <c r="C344" s="18"/>
      <c r="D344" s="18"/>
      <c r="E344" s="23"/>
      <c r="F344" s="18"/>
      <c r="J344" s="18"/>
      <c r="K344" s="18"/>
      <c r="L344" s="18"/>
      <c r="M344" s="18"/>
      <c r="N344" s="18"/>
      <c r="O344" s="18"/>
      <c r="P344" s="18"/>
      <c r="Q344" s="18"/>
      <c r="R344" s="18"/>
      <c r="S344" s="18"/>
      <c r="T344" s="18"/>
      <c r="U344" s="18"/>
      <c r="V344" s="18"/>
      <c r="W344" s="18"/>
      <c r="X344" s="18"/>
      <c r="Y344" s="18"/>
      <c r="Z344" s="18"/>
      <c r="AA344" s="18"/>
      <c r="AB344" s="18"/>
      <c r="AC344" s="18"/>
      <c r="AD344" s="18"/>
      <c r="AE344" s="18"/>
      <c r="AF344" s="18"/>
      <c r="AG344" s="18"/>
      <c r="AH344" s="18"/>
      <c r="AI344" s="18"/>
    </row>
    <row r="345" spans="2:35">
      <c r="B345" s="18"/>
      <c r="C345" s="18"/>
      <c r="D345" s="18"/>
      <c r="E345" s="23"/>
      <c r="F345" s="18"/>
      <c r="J345" s="18"/>
      <c r="K345" s="18"/>
      <c r="L345" s="18"/>
      <c r="M345" s="18"/>
      <c r="N345" s="18"/>
      <c r="O345" s="18"/>
      <c r="P345" s="18"/>
      <c r="Q345" s="18"/>
      <c r="R345" s="18"/>
      <c r="S345" s="18"/>
      <c r="T345" s="18"/>
      <c r="U345" s="18"/>
      <c r="V345" s="18"/>
      <c r="W345" s="18"/>
      <c r="X345" s="18"/>
      <c r="Y345" s="18"/>
      <c r="Z345" s="18"/>
      <c r="AA345" s="18"/>
      <c r="AB345" s="18"/>
      <c r="AC345" s="18"/>
      <c r="AD345" s="18"/>
      <c r="AE345" s="18"/>
      <c r="AF345" s="18"/>
      <c r="AG345" s="18"/>
      <c r="AH345" s="18"/>
      <c r="AI345" s="18"/>
    </row>
    <row r="346" spans="2:35">
      <c r="B346" s="18"/>
      <c r="C346" s="18"/>
      <c r="D346" s="18"/>
      <c r="E346" s="23"/>
      <c r="F346" s="18"/>
      <c r="J346" s="18"/>
      <c r="K346" s="18"/>
      <c r="L346" s="18"/>
      <c r="M346" s="18"/>
      <c r="N346" s="18"/>
      <c r="O346" s="18"/>
      <c r="P346" s="18"/>
      <c r="Q346" s="18"/>
      <c r="R346" s="18"/>
      <c r="S346" s="18"/>
      <c r="T346" s="18"/>
      <c r="U346" s="18"/>
      <c r="V346" s="18"/>
      <c r="W346" s="18"/>
      <c r="X346" s="18"/>
      <c r="Y346" s="18"/>
      <c r="Z346" s="18"/>
      <c r="AA346" s="18"/>
      <c r="AB346" s="18"/>
      <c r="AC346" s="18"/>
      <c r="AD346" s="18"/>
      <c r="AE346" s="18"/>
      <c r="AF346" s="18"/>
      <c r="AG346" s="18"/>
      <c r="AH346" s="18"/>
      <c r="AI346" s="18"/>
    </row>
    <row r="347" spans="2:35">
      <c r="B347" s="18"/>
      <c r="C347" s="18"/>
      <c r="D347" s="18"/>
      <c r="E347" s="23"/>
      <c r="F347" s="18"/>
      <c r="J347" s="18"/>
      <c r="K347" s="18"/>
      <c r="L347" s="18"/>
      <c r="M347" s="18"/>
      <c r="N347" s="18"/>
      <c r="O347" s="18"/>
      <c r="P347" s="18"/>
      <c r="Q347" s="18"/>
      <c r="R347" s="18"/>
      <c r="S347" s="18"/>
      <c r="T347" s="18"/>
      <c r="U347" s="18"/>
      <c r="V347" s="18"/>
      <c r="W347" s="18"/>
      <c r="X347" s="18"/>
      <c r="Y347" s="18"/>
      <c r="Z347" s="18"/>
      <c r="AA347" s="18"/>
      <c r="AB347" s="18"/>
      <c r="AC347" s="18"/>
      <c r="AD347" s="18"/>
      <c r="AE347" s="18"/>
      <c r="AF347" s="18"/>
      <c r="AG347" s="18"/>
      <c r="AH347" s="18"/>
      <c r="AI347" s="18"/>
    </row>
    <row r="348" spans="2:35">
      <c r="B348" s="18"/>
      <c r="C348" s="18"/>
      <c r="D348" s="18"/>
      <c r="E348" s="23"/>
      <c r="F348" s="18"/>
      <c r="J348" s="18"/>
      <c r="K348" s="18"/>
      <c r="L348" s="18"/>
      <c r="M348" s="18"/>
      <c r="N348" s="18"/>
      <c r="O348" s="18"/>
      <c r="P348" s="18"/>
      <c r="Q348" s="18"/>
      <c r="R348" s="18"/>
      <c r="S348" s="18"/>
      <c r="T348" s="18"/>
      <c r="U348" s="18"/>
      <c r="V348" s="18"/>
      <c r="W348" s="18"/>
      <c r="X348" s="18"/>
      <c r="Y348" s="18"/>
      <c r="Z348" s="18"/>
      <c r="AA348" s="18"/>
      <c r="AB348" s="18"/>
      <c r="AC348" s="18"/>
      <c r="AD348" s="18"/>
      <c r="AE348" s="18"/>
      <c r="AF348" s="18"/>
      <c r="AG348" s="18"/>
      <c r="AH348" s="18"/>
      <c r="AI348" s="18"/>
    </row>
    <row r="349" spans="2:35">
      <c r="B349" s="18"/>
      <c r="C349" s="18"/>
      <c r="D349" s="18"/>
      <c r="E349" s="23"/>
      <c r="F349" s="18"/>
      <c r="J349" s="18"/>
      <c r="K349" s="18"/>
      <c r="L349" s="18"/>
      <c r="M349" s="18"/>
      <c r="N349" s="18"/>
      <c r="O349" s="18"/>
      <c r="P349" s="18"/>
      <c r="Q349" s="18"/>
      <c r="R349" s="18"/>
      <c r="S349" s="18"/>
      <c r="T349" s="18"/>
      <c r="U349" s="18"/>
      <c r="V349" s="18"/>
      <c r="W349" s="18"/>
      <c r="X349" s="18"/>
      <c r="Y349" s="18"/>
      <c r="Z349" s="18"/>
      <c r="AA349" s="18"/>
      <c r="AB349" s="18"/>
      <c r="AC349" s="18"/>
      <c r="AD349" s="18"/>
      <c r="AE349" s="18"/>
      <c r="AF349" s="18"/>
      <c r="AG349" s="18"/>
      <c r="AH349" s="18"/>
      <c r="AI349" s="18"/>
    </row>
    <row r="350" spans="2:35">
      <c r="B350" s="18"/>
      <c r="C350" s="18"/>
      <c r="D350" s="18"/>
      <c r="E350" s="23"/>
      <c r="F350" s="18"/>
      <c r="J350" s="18"/>
      <c r="K350" s="18"/>
      <c r="L350" s="18"/>
      <c r="M350" s="18"/>
      <c r="N350" s="18"/>
      <c r="O350" s="18"/>
      <c r="P350" s="18"/>
      <c r="Q350" s="18"/>
      <c r="R350" s="18"/>
      <c r="S350" s="18"/>
      <c r="T350" s="18"/>
      <c r="U350" s="18"/>
      <c r="V350" s="18"/>
      <c r="W350" s="18"/>
      <c r="X350" s="18"/>
      <c r="Y350" s="18"/>
      <c r="Z350" s="18"/>
      <c r="AA350" s="18"/>
      <c r="AB350" s="18"/>
      <c r="AC350" s="18"/>
      <c r="AD350" s="18"/>
      <c r="AE350" s="18"/>
      <c r="AF350" s="18"/>
      <c r="AG350" s="18"/>
      <c r="AH350" s="18"/>
      <c r="AI350" s="18"/>
    </row>
    <row r="351" spans="2:35">
      <c r="B351" s="18"/>
      <c r="C351" s="18"/>
      <c r="D351" s="18"/>
      <c r="E351" s="23"/>
      <c r="F351" s="18"/>
      <c r="J351" s="18"/>
      <c r="K351" s="18"/>
      <c r="L351" s="18"/>
      <c r="M351" s="18"/>
      <c r="N351" s="18"/>
      <c r="O351" s="18"/>
      <c r="P351" s="18"/>
      <c r="Q351" s="18"/>
      <c r="R351" s="18"/>
      <c r="S351" s="18"/>
      <c r="T351" s="18"/>
      <c r="U351" s="18"/>
      <c r="V351" s="18"/>
      <c r="W351" s="18"/>
      <c r="X351" s="18"/>
      <c r="Y351" s="18"/>
      <c r="Z351" s="18"/>
      <c r="AA351" s="18"/>
      <c r="AB351" s="18"/>
      <c r="AC351" s="18"/>
      <c r="AD351" s="18"/>
      <c r="AE351" s="18"/>
      <c r="AF351" s="18"/>
      <c r="AG351" s="18"/>
      <c r="AH351" s="18"/>
      <c r="AI351" s="18"/>
    </row>
    <row r="352" spans="2:35">
      <c r="B352" s="18"/>
      <c r="C352" s="18"/>
      <c r="D352" s="18"/>
      <c r="E352" s="23"/>
      <c r="F352" s="18"/>
      <c r="J352" s="18"/>
      <c r="K352" s="18"/>
      <c r="L352" s="18"/>
      <c r="M352" s="18"/>
      <c r="N352" s="18"/>
      <c r="O352" s="18"/>
      <c r="P352" s="18"/>
      <c r="Q352" s="18"/>
      <c r="R352" s="18"/>
      <c r="S352" s="18"/>
      <c r="T352" s="18"/>
      <c r="U352" s="18"/>
      <c r="V352" s="18"/>
      <c r="W352" s="18"/>
      <c r="X352" s="18"/>
      <c r="Y352" s="18"/>
      <c r="Z352" s="18"/>
      <c r="AA352" s="18"/>
      <c r="AB352" s="18"/>
      <c r="AC352" s="18"/>
      <c r="AD352" s="18"/>
      <c r="AE352" s="18"/>
      <c r="AF352" s="18"/>
      <c r="AG352" s="18"/>
      <c r="AH352" s="18"/>
      <c r="AI352" s="18"/>
    </row>
    <row r="353" spans="2:35">
      <c r="B353" s="18"/>
      <c r="C353" s="18"/>
      <c r="D353" s="18"/>
      <c r="E353" s="23"/>
      <c r="F353" s="18"/>
      <c r="J353" s="18"/>
      <c r="K353" s="18"/>
      <c r="L353" s="18"/>
      <c r="M353" s="18"/>
      <c r="N353" s="18"/>
      <c r="O353" s="18"/>
      <c r="P353" s="18"/>
      <c r="Q353" s="18"/>
      <c r="R353" s="18"/>
      <c r="S353" s="18"/>
      <c r="T353" s="18"/>
      <c r="U353" s="18"/>
      <c r="V353" s="18"/>
      <c r="W353" s="18"/>
      <c r="X353" s="18"/>
      <c r="Y353" s="18"/>
      <c r="Z353" s="18"/>
      <c r="AA353" s="18"/>
      <c r="AB353" s="18"/>
      <c r="AC353" s="18"/>
      <c r="AD353" s="18"/>
      <c r="AE353" s="18"/>
      <c r="AF353" s="18"/>
      <c r="AG353" s="18"/>
      <c r="AH353" s="18"/>
      <c r="AI353" s="18"/>
    </row>
    <row r="354" spans="2:35">
      <c r="B354" s="18"/>
      <c r="C354" s="18"/>
      <c r="D354" s="18"/>
      <c r="E354" s="23"/>
      <c r="F354" s="18"/>
      <c r="J354" s="18"/>
      <c r="K354" s="18"/>
      <c r="L354" s="18"/>
      <c r="M354" s="18"/>
      <c r="N354" s="18"/>
      <c r="O354" s="18"/>
      <c r="P354" s="18"/>
      <c r="Q354" s="18"/>
      <c r="R354" s="18"/>
      <c r="S354" s="18"/>
      <c r="T354" s="18"/>
      <c r="U354" s="18"/>
      <c r="V354" s="18"/>
      <c r="W354" s="18"/>
      <c r="X354" s="18"/>
      <c r="Y354" s="18"/>
      <c r="Z354" s="18"/>
      <c r="AA354" s="18"/>
      <c r="AB354" s="18"/>
      <c r="AC354" s="18"/>
      <c r="AD354" s="18"/>
      <c r="AE354" s="18"/>
      <c r="AF354" s="18"/>
      <c r="AG354" s="18"/>
      <c r="AH354" s="18"/>
      <c r="AI354" s="18"/>
    </row>
    <row r="355" spans="2:35">
      <c r="B355" s="18"/>
      <c r="C355" s="18"/>
      <c r="D355" s="18"/>
      <c r="E355" s="23"/>
      <c r="F355" s="18"/>
      <c r="J355" s="18"/>
      <c r="K355" s="18"/>
      <c r="L355" s="18"/>
      <c r="M355" s="18"/>
      <c r="N355" s="18"/>
      <c r="O355" s="18"/>
      <c r="P355" s="18"/>
      <c r="Q355" s="18"/>
      <c r="R355" s="18"/>
      <c r="S355" s="18"/>
      <c r="T355" s="18"/>
      <c r="U355" s="18"/>
      <c r="V355" s="18"/>
      <c r="W355" s="18"/>
      <c r="X355" s="18"/>
      <c r="Y355" s="18"/>
      <c r="Z355" s="18"/>
      <c r="AA355" s="18"/>
      <c r="AB355" s="18"/>
      <c r="AC355" s="18"/>
      <c r="AD355" s="18"/>
      <c r="AE355" s="18"/>
      <c r="AF355" s="18"/>
      <c r="AG355" s="18"/>
      <c r="AH355" s="18"/>
      <c r="AI355" s="18"/>
    </row>
    <row r="356" spans="2:35">
      <c r="B356" s="18"/>
      <c r="C356" s="18"/>
      <c r="D356" s="18"/>
      <c r="E356" s="23"/>
      <c r="F356" s="18"/>
      <c r="J356" s="18"/>
      <c r="K356" s="18"/>
      <c r="L356" s="18"/>
      <c r="M356" s="18"/>
      <c r="N356" s="18"/>
      <c r="O356" s="18"/>
      <c r="P356" s="18"/>
      <c r="Q356" s="18"/>
      <c r="R356" s="18"/>
      <c r="S356" s="18"/>
      <c r="T356" s="18"/>
      <c r="U356" s="18"/>
      <c r="V356" s="18"/>
      <c r="W356" s="18"/>
      <c r="X356" s="18"/>
      <c r="Y356" s="18"/>
      <c r="Z356" s="18"/>
      <c r="AA356" s="18"/>
      <c r="AB356" s="18"/>
      <c r="AC356" s="18"/>
      <c r="AD356" s="18"/>
      <c r="AE356" s="18"/>
      <c r="AF356" s="18"/>
      <c r="AG356" s="18"/>
      <c r="AH356" s="18"/>
      <c r="AI356" s="18"/>
    </row>
    <row r="357" spans="2:35">
      <c r="B357" s="18"/>
      <c r="C357" s="18"/>
      <c r="D357" s="18"/>
      <c r="E357" s="23"/>
      <c r="F357" s="18"/>
      <c r="J357" s="18"/>
      <c r="K357" s="18"/>
      <c r="L357" s="18"/>
      <c r="M357" s="18"/>
      <c r="N357" s="18"/>
      <c r="O357" s="18"/>
      <c r="P357" s="18"/>
      <c r="Q357" s="18"/>
      <c r="R357" s="18"/>
      <c r="S357" s="18"/>
      <c r="T357" s="18"/>
      <c r="U357" s="18"/>
      <c r="V357" s="18"/>
      <c r="W357" s="18"/>
      <c r="X357" s="18"/>
      <c r="Y357" s="18"/>
      <c r="Z357" s="18"/>
      <c r="AA357" s="18"/>
      <c r="AB357" s="18"/>
      <c r="AC357" s="18"/>
      <c r="AD357" s="18"/>
      <c r="AE357" s="18"/>
      <c r="AF357" s="18"/>
      <c r="AG357" s="18"/>
      <c r="AH357" s="18"/>
      <c r="AI357" s="18"/>
    </row>
    <row r="358" spans="2:35">
      <c r="B358" s="18"/>
      <c r="C358" s="18"/>
      <c r="D358" s="18"/>
      <c r="E358" s="23"/>
      <c r="F358" s="18"/>
      <c r="J358" s="18"/>
      <c r="K358" s="18"/>
      <c r="L358" s="18"/>
      <c r="M358" s="18"/>
      <c r="N358" s="18"/>
      <c r="O358" s="18"/>
      <c r="P358" s="18"/>
      <c r="Q358" s="18"/>
      <c r="R358" s="18"/>
      <c r="S358" s="18"/>
      <c r="T358" s="18"/>
      <c r="U358" s="18"/>
      <c r="V358" s="18"/>
      <c r="W358" s="18"/>
      <c r="X358" s="18"/>
      <c r="Y358" s="18"/>
      <c r="Z358" s="18"/>
      <c r="AA358" s="18"/>
      <c r="AB358" s="18"/>
      <c r="AC358" s="18"/>
      <c r="AD358" s="18"/>
      <c r="AE358" s="18"/>
      <c r="AF358" s="18"/>
      <c r="AG358" s="18"/>
      <c r="AH358" s="18"/>
      <c r="AI358" s="18"/>
    </row>
    <row r="359" spans="2:35">
      <c r="B359" s="18"/>
      <c r="C359" s="18"/>
      <c r="D359" s="18"/>
      <c r="E359" s="23"/>
      <c r="F359" s="18"/>
      <c r="J359" s="18"/>
      <c r="K359" s="18"/>
      <c r="L359" s="18"/>
      <c r="M359" s="18"/>
      <c r="N359" s="18"/>
      <c r="O359" s="18"/>
      <c r="P359" s="18"/>
      <c r="Q359" s="18"/>
      <c r="R359" s="18"/>
      <c r="S359" s="18"/>
      <c r="T359" s="18"/>
      <c r="U359" s="18"/>
      <c r="V359" s="18"/>
      <c r="W359" s="18"/>
      <c r="X359" s="18"/>
      <c r="Y359" s="18"/>
      <c r="Z359" s="18"/>
      <c r="AA359" s="18"/>
      <c r="AB359" s="18"/>
      <c r="AC359" s="18"/>
      <c r="AD359" s="18"/>
      <c r="AE359" s="18"/>
      <c r="AF359" s="18"/>
      <c r="AG359" s="18"/>
      <c r="AH359" s="18"/>
      <c r="AI359" s="18"/>
    </row>
    <row r="360" spans="2:35">
      <c r="B360" s="18"/>
      <c r="C360" s="18"/>
      <c r="D360" s="18"/>
      <c r="E360" s="23"/>
      <c r="F360" s="18"/>
      <c r="J360" s="18"/>
      <c r="K360" s="18"/>
      <c r="L360" s="18"/>
      <c r="M360" s="18"/>
      <c r="N360" s="18"/>
      <c r="O360" s="18"/>
      <c r="P360" s="18"/>
      <c r="Q360" s="18"/>
      <c r="R360" s="18"/>
      <c r="S360" s="18"/>
      <c r="T360" s="18"/>
      <c r="U360" s="18"/>
      <c r="V360" s="18"/>
      <c r="W360" s="18"/>
      <c r="X360" s="18"/>
      <c r="Y360" s="18"/>
      <c r="Z360" s="18"/>
      <c r="AA360" s="18"/>
      <c r="AB360" s="18"/>
      <c r="AC360" s="18"/>
      <c r="AD360" s="18"/>
      <c r="AE360" s="18"/>
      <c r="AF360" s="18"/>
      <c r="AG360" s="18"/>
      <c r="AH360" s="18"/>
      <c r="AI360" s="18"/>
    </row>
    <row r="361" spans="2:35">
      <c r="B361" s="18"/>
      <c r="C361" s="18"/>
      <c r="D361" s="18"/>
      <c r="E361" s="23"/>
      <c r="F361" s="18"/>
      <c r="J361" s="18"/>
      <c r="K361" s="18"/>
    </row>
    <row r="362" spans="2:35">
      <c r="B362" s="18"/>
      <c r="C362" s="18"/>
      <c r="D362" s="18"/>
      <c r="E362" s="23"/>
      <c r="F362" s="18"/>
      <c r="J362" s="18"/>
    </row>
    <row r="363" spans="2:35">
      <c r="B363" s="18"/>
      <c r="C363" s="18"/>
      <c r="D363" s="18"/>
      <c r="E363" s="23"/>
      <c r="F363" s="18"/>
      <c r="J363" s="18"/>
    </row>
    <row r="364" spans="2:35">
      <c r="B364" s="18"/>
      <c r="C364" s="18"/>
      <c r="D364" s="18"/>
      <c r="E364" s="23"/>
      <c r="F364" s="18"/>
      <c r="J364" s="18"/>
    </row>
    <row r="365" spans="2:35">
      <c r="B365" s="18"/>
      <c r="C365" s="18"/>
      <c r="D365" s="18"/>
      <c r="E365" s="23"/>
      <c r="F365" s="18"/>
      <c r="J365" s="18"/>
    </row>
    <row r="366" spans="2:35">
      <c r="B366" s="18"/>
      <c r="C366" s="18"/>
      <c r="D366" s="18"/>
      <c r="E366" s="23"/>
      <c r="F366" s="18"/>
      <c r="J366" s="18"/>
    </row>
    <row r="367" spans="2:35">
      <c r="B367" s="18"/>
      <c r="C367" s="18"/>
      <c r="D367" s="18"/>
      <c r="E367" s="23"/>
      <c r="F367" s="18"/>
      <c r="J367" s="18"/>
    </row>
  </sheetData>
  <mergeCells count="3">
    <mergeCell ref="C2:H2"/>
    <mergeCell ref="E3:G3"/>
    <mergeCell ref="E4:G4"/>
  </mergeCells>
  <phoneticPr fontId="134" type="noConversion"/>
  <hyperlinks>
    <hyperlink ref="B56" r:id="rId1" xr:uid="{00000000-0004-0000-0500-000000000000}"/>
  </hyperlinks>
  <pageMargins left="0.70866141732283472" right="0.70866141732283472" top="0.74803149606299213" bottom="0.74803149606299213" header="0.31496062992125984" footer="0.31496062992125984"/>
  <pageSetup paperSize="9" scale="65" orientation="portrait" horizontalDpi="4294967295" verticalDpi="4294967295" r:id="rId2"/>
  <drawing r:id="rId3"/>
  <tableParts count="1">
    <tablePart r:id="rId4"/>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S h o w H i d d e n " > < C u s t o m C o n t e n t > < ! [ C D A T A [ T r u e ] ] > < / C u s t o m C o n t e n t > < / G e m i n i > 
</file>

<file path=customXml/item10.xml>��< ? x m l   v e r s i o n = " 1 . 0 "   e n c o d i n g = " U T F - 1 6 " ? > < G e m i n i   x m l n s = " h t t p : / / g e m i n i / p i v o t c u s t o m i z a t i o n / S a n d b o x N o n E m p t y " > < C u s t o m C o n t e n t > < ! [ C D A T A [ 1 ] ] > < / C u s t o m C o n t e n t > < / G e m i n i > 
</file>

<file path=customXml/item11.xml>��< ? x m l   v e r s i o n = " 1 . 0 "   e n c o d i n g = " U T F - 1 6 " ? > < G e m i n i   x m l n s = " h t t p : / / g e m i n i / p i v o t c u s t o m i z a t i o n / D i a g r a m s " > < C u s t o m C o n t e n t > < ! [ C D A T A [ < A r r a y O f D i a g r a m M a n a g e r . S e r i a l i z a b l e D i a g r a m   x m l n s = " h t t p : / / s c h e m a s . d a t a c o n t r a c t . o r g / 2 0 0 4 / 0 7 / M i c r o s o f t . A n a l y s i s S e r v i c e s . C o m m o n "   x m l n s : i = " h t t p : / / w w w . w 3 . o r g / 2 0 0 1 / X M L S c h e m a - i n s t a n c e " > < D i a g r a m M a n a g e r . S e r i a l i z a b l e D i a g r a m > < A d a p t e r   i : t y p e = " M e a s u r e D i a g r a m S a n d b o x A d a p t e r " > < T a b l e N a m e > T a b l a 1 4 2 4 2 3 2 3 4 7 6 < / 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 T a b l a 1 4 2 4 2 3 2 3 4 7 6 < / 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 A c t i o n s \ A u t o M e a s u r e _ A v e r a g e < / K e y > < / D i a g r a m O b j e c t K e y > < D i a g r a m O b j e c t K e y > < K e y > A c t i o n s \ A u t o M e a s u r e _ C o u n t < / K e y > < / D i a g r a m O b j e c t K e y > < D i a g r a m O b j e c t K e y > < K e y > A c t i o n s \ A u t o M e a s u r e _ M a x < / K e y > < / D i a g r a m O b j e c t K e y > < D i a g r a m O b j e c t K e y > < K e y > A c t i o n s \ A u t o M e a s u r e _ M i n < / K e y > < / D i a g r a m O b j e c t K e y > < D i a g r a m O b j e c t K e y > < K e y > A c t i o n s \ A u t o M e a s u r e _ D i s t i n c t C o u n t < / 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 C o l u m n s \ N � < / K e y > < / D i a g r a m O b j e c t K e y > < D i a g r a m O b j e c t K e y > < K e y > C o l u m n s \ V E R   M A P A < / K e y > < / D i a g r a m O b j e c t K e y > < D i a g r a m O b j e c t K e y > < K e y > C o l u m n s \ F E C H A   D E L   E V E N T O < / K e y > < / D i a g r a m O b j e c t K e y > < D i a g r a m O b j e c t K e y > < K e y > C o l u m n s \ D E P A R T A M E N T O   P R O V I N C I A     /     D I S T R I T O < / K e y > < / D i a g r a m O b j e c t K e y > < D i a g r a m O b j e c t K e y > < K e y > C o l u m n s \ A F E C T A C I � N < / K e y > < / D i a g r a m O b j e c t K e y > < D i a g r a m O b j e c t K e y > < K e y > C o l u m n s \ E S T A D O < / K e y > < / D i a g r a m O b j e c t K e y > < D i a g r a m O b j e c t K e y > < K e y > C o l u m n s \ E V E N T O   -   O C U R R E N C I A   /   A C C I O N E S < / K e y > < / D i a g r a m O b j e c t K e y > < D i a g r a m O b j e c t K e y > < K e y > C o l u m n s \ M A Q U I N A R I A   ( C a n t i d a d / t i p o ) < / K e y > < / D i a g r a m O b j e c t K e y > < D i a g r a m O b j e c t K e y > < K e y > C o l u m n s \ A D M I N I S T R A C I � N   /   F U E N T E < / K e y > < / D i a g r a m O b j e c t K e y > < D i a g r a m O b j e c t K e y > < K e y > C o l u m n s \ V E R   F O T O   /   V I D E O < / K e y > < / D i a g r a m O b j e c t K e y > < D i a g r a m O b j e c t K e y > < K e y > C o l u m n s \ L A T I T U D < / K e y > < / D i a g r a m O b j e c t K e y > < D i a g r a m O b j e c t K e y > < K e y > C o l u m n s \ L O N G I T U D < / 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 C o l u m n s \ N � < / K e y > < / a : K e y > < a : V a l u e   i : t y p e = " M e a s u r e G r i d N o d e V i e w S t a t e " > < L a y e d O u t > t r u e < / L a y e d O u t > < / a : V a l u e > < / a : K e y V a l u e O f D i a g r a m O b j e c t K e y a n y T y p e z b w N T n L X > < a : K e y V a l u e O f D i a g r a m O b j e c t K e y a n y T y p e z b w N T n L X > < a : K e y > < K e y > C o l u m n s \ V E R   M A P A < / K e y > < / a : K e y > < a : V a l u e   i : t y p e = " M e a s u r e G r i d N o d e V i e w S t a t e " > < C o l u m n > 1 < / C o l u m n > < L a y e d O u t > t r u e < / L a y e d O u t > < / a : V a l u e > < / a : K e y V a l u e O f D i a g r a m O b j e c t K e y a n y T y p e z b w N T n L X > < a : K e y V a l u e O f D i a g r a m O b j e c t K e y a n y T y p e z b w N T n L X > < a : K e y > < K e y > C o l u m n s \ F E C H A   D E L   E V E N T O < / K e y > < / a : K e y > < a : V a l u e   i : t y p e = " M e a s u r e G r i d N o d e V i e w S t a t e " > < C o l u m n > 2 < / C o l u m n > < L a y e d O u t > t r u e < / L a y e d O u t > < / a : V a l u e > < / a : K e y V a l u e O f D i a g r a m O b j e c t K e y a n y T y p e z b w N T n L X > < a : K e y V a l u e O f D i a g r a m O b j e c t K e y a n y T y p e z b w N T n L X > < a : K e y > < K e y > C o l u m n s \ D E P A R T A M E N T O   P R O V I N C I A     /     D I S T R I T O < / K e y > < / a : K e y > < a : V a l u e   i : t y p e = " M e a s u r e G r i d N o d e V i e w S t a t e " > < C o l u m n > 3 < / C o l u m n > < L a y e d O u t > t r u e < / L a y e d O u t > < / a : V a l u e > < / a : K e y V a l u e O f D i a g r a m O b j e c t K e y a n y T y p e z b w N T n L X > < a : K e y V a l u e O f D i a g r a m O b j e c t K e y a n y T y p e z b w N T n L X > < a : K e y > < K e y > C o l u m n s \ A F E C T A C I � N < / K e y > < / a : K e y > < a : V a l u e   i : t y p e = " M e a s u r e G r i d N o d e V i e w S t a t e " > < C o l u m n > 4 < / C o l u m n > < L a y e d O u t > t r u e < / L a y e d O u t > < / a : V a l u e > < / a : K e y V a l u e O f D i a g r a m O b j e c t K e y a n y T y p e z b w N T n L X > < a : K e y V a l u e O f D i a g r a m O b j e c t K e y a n y T y p e z b w N T n L X > < a : K e y > < K e y > C o l u m n s \ E S T A D O < / K e y > < / a : K e y > < a : V a l u e   i : t y p e = " M e a s u r e G r i d N o d e V i e w S t a t e " > < C o l u m n > 5 < / C o l u m n > < L a y e d O u t > t r u e < / L a y e d O u t > < / a : V a l u e > < / a : K e y V a l u e O f D i a g r a m O b j e c t K e y a n y T y p e z b w N T n L X > < a : K e y V a l u e O f D i a g r a m O b j e c t K e y a n y T y p e z b w N T n L X > < a : K e y > < K e y > C o l u m n s \ E V E N T O   -   O C U R R E N C I A   /   A C C I O N E S < / K e y > < / a : K e y > < a : V a l u e   i : t y p e = " M e a s u r e G r i d N o d e V i e w S t a t e " > < C o l u m n > 6 < / C o l u m n > < L a y e d O u t > t r u e < / L a y e d O u t > < / a : V a l u e > < / a : K e y V a l u e O f D i a g r a m O b j e c t K e y a n y T y p e z b w N T n L X > < a : K e y V a l u e O f D i a g r a m O b j e c t K e y a n y T y p e z b w N T n L X > < a : K e y > < K e y > C o l u m n s \ M A Q U I N A R I A   ( C a n t i d a d / t i p o ) < / K e y > < / a : K e y > < a : V a l u e   i : t y p e = " M e a s u r e G r i d N o d e V i e w S t a t e " > < C o l u m n > 7 < / C o l u m n > < L a y e d O u t > t r u e < / L a y e d O u t > < / a : V a l u e > < / a : K e y V a l u e O f D i a g r a m O b j e c t K e y a n y T y p e z b w N T n L X > < a : K e y V a l u e O f D i a g r a m O b j e c t K e y a n y T y p e z b w N T n L X > < a : K e y > < K e y > C o l u m n s \ A D M I N I S T R A C I � N   /   F U E N T E < / K e y > < / a : K e y > < a : V a l u e   i : t y p e = " M e a s u r e G r i d N o d e V i e w S t a t e " > < C o l u m n > 8 < / C o l u m n > < L a y e d O u t > t r u e < / L a y e d O u t > < / a : V a l u e > < / a : K e y V a l u e O f D i a g r a m O b j e c t K e y a n y T y p e z b w N T n L X > < a : K e y V a l u e O f D i a g r a m O b j e c t K e y a n y T y p e z b w N T n L X > < a : K e y > < K e y > C o l u m n s \ V E R   F O T O   /   V I D E O < / K e y > < / a : K e y > < a : V a l u e   i : t y p e = " M e a s u r e G r i d N o d e V i e w S t a t e " > < C o l u m n > 9 < / C o l u m n > < L a y e d O u t > t r u e < / L a y e d O u t > < / a : V a l u e > < / a : K e y V a l u e O f D i a g r a m O b j e c t K e y a n y T y p e z b w N T n L X > < a : K e y V a l u e O f D i a g r a m O b j e c t K e y a n y T y p e z b w N T n L X > < a : K e y > < K e y > C o l u m n s \ L A T I T U D < / K e y > < / a : K e y > < a : V a l u e   i : t y p e = " M e a s u r e G r i d N o d e V i e w S t a t e " > < C o l u m n > 1 0 < / C o l u m n > < L a y e d O u t > t r u e < / L a y e d O u t > < / a : V a l u e > < / a : K e y V a l u e O f D i a g r a m O b j e c t K e y a n y T y p e z b w N T n L X > < a : K e y V a l u e O f D i a g r a m O b j e c t K e y a n y T y p e z b w N T n L X > < a : K e y > < K e y > C o l u m n s \ L O N G I T U D < / K e y > < / a : K e y > < a : V a l u e   i : t y p e = " M e a s u r e G r i d N o d e V i e w S t a t e " > < C o l u m n > 1 1 < / C o l u m n > < L a y e d O u t > t r u e < / L a y e d O u t > < / a : V a l u e > < / a : K e y V a l u e O f D i a g r a m O b j e c t K e y a n y T y p e z b w N T n L X > < / V i e w S t a t e s > < / D i a g r a m M a n a g e r . S e r i a l i z a b l e D i a g r a m > < D i a g r a m M a n a g e r . S e r i a l i z a b l e D i a g r a m > < A d a p t e r   i : t y p e = " M e a s u r e D i a g r a m S a n d b o x A d a p t e r " > < T a b l e N a m e > T a b l a 1 6 < / 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 T a b l a 1 6 < / 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 A c t i o n s \ A u t o M e a s u r e _ A v e r a g e < / K e y > < / D i a g r a m O b j e c t K e y > < D i a g r a m O b j e c t K e y > < K e y > A c t i o n s \ A u t o M e a s u r e _ C o u n t < / K e y > < / D i a g r a m O b j e c t K e y > < D i a g r a m O b j e c t K e y > < K e y > A c t i o n s \ A u t o M e a s u r e _ M a x < / K e y > < / D i a g r a m O b j e c t K e y > < D i a g r a m O b j e c t K e y > < K e y > A c t i o n s \ A u t o M e a s u r e _ M i n < / K e y > < / D i a g r a m O b j e c t K e y > < D i a g r a m O b j e c t K e y > < K e y > A c t i o n s \ A u t o M e a s u r e _ D i s t i n c t C o u n t < / 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 C o l u m n s \ N � < / K e y > < / D i a g r a m O b j e c t K e y > < D i a g r a m O b j e c t K e y > < K e y > C o l u m n s \ U B I C A C I � N < / K e y > < / D i a g r a m O b j e c t K e y > < D i a g r a m O b j e c t K e y > < K e y > C o l u m n s \ F e c h a < / K e y > < / D i a g r a m O b j e c t K e y > < D i a g r a m O b j e c t K e y > < K e y > C o l u m n s \ A F E C T A C I � N < / K e y > < / D i a g r a m O b j e c t K e y > < D i a g r a m O b j e c t K e y > < K e y > C o l u m n s \ E V E N T O   -   O C U R R E N C I A < / K e y > < / D i a g r a m O b j e c t K e y > < D i a g r a m O b j e c t K e y > < K e y > C o l u m n s \ E S T A D O < / K e y > < / D i a g r a m O b j e c t K e y > < D i a g r a m O b j e c t K e y > < K e y > C o l u m n s \ F U E N T E 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 C o l u m n s \ N � < / K e y > < / a : K e y > < a : V a l u e   i : t y p e = " M e a s u r e G r i d N o d e V i e w S t a t e " > < L a y e d O u t > t r u e < / L a y e d O u t > < / a : V a l u e > < / a : K e y V a l u e O f D i a g r a m O b j e c t K e y a n y T y p e z b w N T n L X > < a : K e y V a l u e O f D i a g r a m O b j e c t K e y a n y T y p e z b w N T n L X > < a : K e y > < K e y > C o l u m n s \ U B I C A C I � N < / K e y > < / a : K e y > < a : V a l u e   i : t y p e = " M e a s u r e G r i d N o d e V i e w S t a t e " > < C o l u m n > 1 < / C o l u m n > < L a y e d O u t > t r u e < / L a y e d O u t > < / a : V a l u e > < / a : K e y V a l u e O f D i a g r a m O b j e c t K e y a n y T y p e z b w N T n L X > < a : K e y V a l u e O f D i a g r a m O b j e c t K e y a n y T y p e z b w N T n L X > < a : K e y > < K e y > C o l u m n s \ F e c h a < / K e y > < / a : K e y > < a : V a l u e   i : t y p e = " M e a s u r e G r i d N o d e V i e w S t a t e " > < C o l u m n > 2 < / C o l u m n > < L a y e d O u t > t r u e < / L a y e d O u t > < / a : V a l u e > < / a : K e y V a l u e O f D i a g r a m O b j e c t K e y a n y T y p e z b w N T n L X > < a : K e y V a l u e O f D i a g r a m O b j e c t K e y a n y T y p e z b w N T n L X > < a : K e y > < K e y > C o l u m n s \ A F E C T A C I � N < / K e y > < / a : K e y > < a : V a l u e   i : t y p e = " M e a s u r e G r i d N o d e V i e w S t a t e " > < C o l u m n > 3 < / C o l u m n > < L a y e d O u t > t r u e < / L a y e d O u t > < / a : V a l u e > < / a : K e y V a l u e O f D i a g r a m O b j e c t K e y a n y T y p e z b w N T n L X > < a : K e y V a l u e O f D i a g r a m O b j e c t K e y a n y T y p e z b w N T n L X > < a : K e y > < K e y > C o l u m n s \ E V E N T O   -   O C U R R E N C I A < / K e y > < / a : K e y > < a : V a l u e   i : t y p e = " M e a s u r e G r i d N o d e V i e w S t a t e " > < C o l u m n > 4 < / C o l u m n > < L a y e d O u t > t r u e < / L a y e d O u t > < / a : V a l u e > < / a : K e y V a l u e O f D i a g r a m O b j e c t K e y a n y T y p e z b w N T n L X > < a : K e y V a l u e O f D i a g r a m O b j e c t K e y a n y T y p e z b w N T n L X > < a : K e y > < K e y > C o l u m n s \ E S T A D O < / K e y > < / a : K e y > < a : V a l u e   i : t y p e = " M e a s u r e G r i d N o d e V i e w S t a t e " > < C o l u m n > 5 < / C o l u m n > < L a y e d O u t > t r u e < / L a y e d O u t > < / a : V a l u e > < / a : K e y V a l u e O f D i a g r a m O b j e c t K e y a n y T y p e z b w N T n L X > < a : K e y V a l u e O f D i a g r a m O b j e c t K e y a n y T y p e z b w N T n L X > < a : K e y > < K e y > C o l u m n s \ F U E N T E < / K e y > < / a : K e y > < a : V a l u e   i : t y p e = " M e a s u r e G r i d N o d e V i e w S t a t e " > < C o l u m n > 6 < / C o l u m n > < L a y e d O u t > t r u e < / L a y e d O u t > < / a : V a l u e > < / a : K e y V a l u e O f D i a g r a m O b j e c t K e y a n y T y p e z b w N T n L X > < / V i e w S t a t e s > < / D i a g r a m M a n a g e r . S e r i a l i z a b l e D i a g r a m > < D i a g r a m M a n a g e r . S e r i a l i z a b l e D i a g r a m > < A d a p t e r   i : t y p e = " M e a s u r e D i a g r a m S a n d b o x A d a p t e r " > < T a b l e N a m e > T a b l a 3 7 < / 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 T a b l a 3 7 < / 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 A c t i o n s \ A u t o M e a s u r e _ A v e r a g e < / K e y > < / D i a g r a m O b j e c t K e y > < D i a g r a m O b j e c t K e y > < K e y > A c t i o n s \ A u t o M e a s u r e _ C o u n t < / K e y > < / D i a g r a m O b j e c t K e y > < D i a g r a m O b j e c t K e y > < K e y > A c t i o n s \ A u t o M e a s u r e _ M a x < / K e y > < / D i a g r a m O b j e c t K e y > < D i a g r a m O b j e c t K e y > < K e y > A c t i o n s \ A u t o M e a s u r e _ M i n < / K e y > < / D i a g r a m O b j e c t K e y > < D i a g r a m O b j e c t K e y > < K e y > A c t i o n s \ A u t o M e a s u r e _ D i s t i n c t C o u n t < / 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 M e a s u r e s \ R e c u e n t o   d e   E S T A D O < / K e y > < / D i a g r a m O b j e c t K e y > < D i a g r a m O b j e c t K e y > < K e y > M e a s u r e s \ R e c u e n t o   d e   E S T A D O \ T a g I n f o \ F � r m u l a < / K e y > < / D i a g r a m O b j e c t K e y > < D i a g r a m O b j e c t K e y > < K e y > M e a s u r e s \ R e c u e n t o   d e   E S T A D O \ T a g I n f o \ V a l o r < / K e y > < / D i a g r a m O b j e c t K e y > < D i a g r a m O b j e c t K e y > < K e y > C o l u m n s \ N � < / K e y > < / D i a g r a m O b j e c t K e y > < D i a g r a m O b j e c t K e y > < K e y > C o l u m n s \ C � D I G O < / K e y > < / D i a g r a m O b j e c t K e y > < D i a g r a m O b j e c t K e y > < K e y > C o l u m n s \ F E C H A   D E L   E V E N T O < / K e y > < / D i a g r a m O b j e c t K e y > < D i a g r a m O b j e c t K e y > < K e y > C o l u m n s \ U B I C A C I � N < / K e y > < / D i a g r a m O b j e c t K e y > < D i a g r a m O b j e c t K e y > < K e y > C o l u m n s \ A F E C T A C I � N < / K e y > < / D i a g r a m O b j e c t K e y > < D i a g r a m O b j e c t K e y > < K e y > C o l u m n s \ E V E N T O   -   O C U R R E N C I A < / K e y > < / D i a g r a m O b j e c t K e y > < D i a g r a m O b j e c t K e y > < K e y > C o l u m n s \ E S T A D O < / K e y > < / D i a g r a m O b j e c t K e y > < D i a g r a m O b j e c t K e y > < K e y > C o l u m n s \ T E R M I N A L   A B I E R T O < / K e y > < / D i a g r a m O b j e c t K e y > < D i a g r a m O b j e c t K e y > < K e y > C o l u m n s \ F U E N T E < / K e y > < / D i a g r a m O b j e c t K e y > < D i a g r a m O b j e c t K e y > < K e y > L i n k s \ & l t ; C o l u m n s \ R e c u e n t o   d e   E S T A D O & g t ; - & l t ; M e a s u r e s \ E S T A D O & g t ; < / K e y > < / D i a g r a m O b j e c t K e y > < D i a g r a m O b j e c t K e y > < K e y > L i n k s \ & l t ; C o l u m n s \ R e c u e n t o   d e   E S T A D O & g t ; - & l t ; M e a s u r e s \ E S T A D O & g t ; \ C O L U M N < / K e y > < / D i a g r a m O b j e c t K e y > < D i a g r a m O b j e c t K e y > < K e y > L i n k s \ & l t ; C o l u m n s \ R e c u e n t o   d e   E S T A D O & g t ; - & l t ; M e a s u r e s \ E S T A D O & g t ; \ M E A S U R E 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 M e a s u r e s \ R e c u e n t o   d e   E S T A D O < / K e y > < / a : K e y > < a : V a l u e   i : t y p e = " M e a s u r e G r i d N o d e V i e w S t a t e " > < C o l u m n > 6 < / C o l u m n > < L a y e d O u t > t r u e < / L a y e d O u t > < W a s U I I n v i s i b l e > t r u e < / W a s U I I n v i s i b l e > < / a : V a l u e > < / a : K e y V a l u e O f D i a g r a m O b j e c t K e y a n y T y p e z b w N T n L X > < a : K e y V a l u e O f D i a g r a m O b j e c t K e y a n y T y p e z b w N T n L X > < a : K e y > < K e y > M e a s u r e s \ R e c u e n t o   d e   E S T A D O \ T a g I n f o \ F � r m u l a < / K e y > < / a : K e y > < a : V a l u e   i : t y p e = " M e a s u r e G r i d V i e w S t a t e I D i a g r a m T a g A d d i t i o n a l I n f o " / > < / a : K e y V a l u e O f D i a g r a m O b j e c t K e y a n y T y p e z b w N T n L X > < a : K e y V a l u e O f D i a g r a m O b j e c t K e y a n y T y p e z b w N T n L X > < a : K e y > < K e y > M e a s u r e s \ R e c u e n t o   d e   E S T A D O \ T a g I n f o \ V a l o r < / K e y > < / a : K e y > < a : V a l u e   i : t y p e = " M e a s u r e G r i d V i e w S t a t e I D i a g r a m T a g A d d i t i o n a l I n f o " / > < / a : K e y V a l u e O f D i a g r a m O b j e c t K e y a n y T y p e z b w N T n L X > < a : K e y V a l u e O f D i a g r a m O b j e c t K e y a n y T y p e z b w N T n L X > < a : K e y > < K e y > C o l u m n s \ N � < / K e y > < / a : K e y > < a : V a l u e   i : t y p e = " M e a s u r e G r i d N o d e V i e w S t a t e " > < L a y e d O u t > t r u e < / L a y e d O u t > < / a : V a l u e > < / a : K e y V a l u e O f D i a g r a m O b j e c t K e y a n y T y p e z b w N T n L X > < a : K e y V a l u e O f D i a g r a m O b j e c t K e y a n y T y p e z b w N T n L X > < a : K e y > < K e y > C o l u m n s \ C � D I G O < / K e y > < / a : K e y > < a : V a l u e   i : t y p e = " M e a s u r e G r i d N o d e V i e w S t a t e " > < C o l u m n > 1 < / C o l u m n > < L a y e d O u t > t r u e < / L a y e d O u t > < / a : V a l u e > < / a : K e y V a l u e O f D i a g r a m O b j e c t K e y a n y T y p e z b w N T n L X > < a : K e y V a l u e O f D i a g r a m O b j e c t K e y a n y T y p e z b w N T n L X > < a : K e y > < K e y > C o l u m n s \ F E C H A   D E L   E V E N T O < / K e y > < / a : K e y > < a : V a l u e   i : t y p e = " M e a s u r e G r i d N o d e V i e w S t a t e " > < C o l u m n > 2 < / C o l u m n > < L a y e d O u t > t r u e < / L a y e d O u t > < / a : V a l u e > < / a : K e y V a l u e O f D i a g r a m O b j e c t K e y a n y T y p e z b w N T n L X > < a : K e y V a l u e O f D i a g r a m O b j e c t K e y a n y T y p e z b w N T n L X > < a : K e y > < K e y > C o l u m n s \ U B I C A C I � N < / K e y > < / a : K e y > < a : V a l u e   i : t y p e = " M e a s u r e G r i d N o d e V i e w S t a t e " > < C o l u m n > 3 < / C o l u m n > < L a y e d O u t > t r u e < / L a y e d O u t > < / a : V a l u e > < / a : K e y V a l u e O f D i a g r a m O b j e c t K e y a n y T y p e z b w N T n L X > < a : K e y V a l u e O f D i a g r a m O b j e c t K e y a n y T y p e z b w N T n L X > < a : K e y > < K e y > C o l u m n s \ A F E C T A C I � N < / K e y > < / a : K e y > < a : V a l u e   i : t y p e = " M e a s u r e G r i d N o d e V i e w S t a t e " > < C o l u m n > 4 < / C o l u m n > < L a y e d O u t > t r u e < / L a y e d O u t > < / a : V a l u e > < / a : K e y V a l u e O f D i a g r a m O b j e c t K e y a n y T y p e z b w N T n L X > < a : K e y V a l u e O f D i a g r a m O b j e c t K e y a n y T y p e z b w N T n L X > < a : K e y > < K e y > C o l u m n s \ E V E N T O   -   O C U R R E N C I A < / K e y > < / a : K e y > < a : V a l u e   i : t y p e = " M e a s u r e G r i d N o d e V i e w S t a t e " > < C o l u m n > 5 < / C o l u m n > < L a y e d O u t > t r u e < / L a y e d O u t > < / a : V a l u e > < / a : K e y V a l u e O f D i a g r a m O b j e c t K e y a n y T y p e z b w N T n L X > < a : K e y V a l u e O f D i a g r a m O b j e c t K e y a n y T y p e z b w N T n L X > < a : K e y > < K e y > C o l u m n s \ E S T A D O < / K e y > < / a : K e y > < a : V a l u e   i : t y p e = " M e a s u r e G r i d N o d e V i e w S t a t e " > < C o l u m n > 6 < / C o l u m n > < L a y e d O u t > t r u e < / L a y e d O u t > < / a : V a l u e > < / a : K e y V a l u e O f D i a g r a m O b j e c t K e y a n y T y p e z b w N T n L X > < a : K e y V a l u e O f D i a g r a m O b j e c t K e y a n y T y p e z b w N T n L X > < a : K e y > < K e y > C o l u m n s \ T E R M I N A L   A B I E R T O < / K e y > < / a : K e y > < a : V a l u e   i : t y p e = " M e a s u r e G r i d N o d e V i e w S t a t e " > < C o l u m n > 7 < / C o l u m n > < L a y e d O u t > t r u e < / L a y e d O u t > < / a : V a l u e > < / a : K e y V a l u e O f D i a g r a m O b j e c t K e y a n y T y p e z b w N T n L X > < a : K e y V a l u e O f D i a g r a m O b j e c t K e y a n y T y p e z b w N T n L X > < a : K e y > < K e y > C o l u m n s \ F U E N T E < / K e y > < / a : K e y > < a : V a l u e   i : t y p e = " M e a s u r e G r i d N o d e V i e w S t a t e " > < C o l u m n > 8 < / C o l u m n > < L a y e d O u t > t r u e < / L a y e d O u t > < / a : V a l u e > < / a : K e y V a l u e O f D i a g r a m O b j e c t K e y a n y T y p e z b w N T n L X > < a : K e y V a l u e O f D i a g r a m O b j e c t K e y a n y T y p e z b w N T n L X > < a : K e y > < K e y > L i n k s \ & l t ; C o l u m n s \ R e c u e n t o   d e   E S T A D O & g t ; - & l t ; M e a s u r e s \ E S T A D O & g t ; < / K e y > < / a : K e y > < a : V a l u e   i : t y p e = " M e a s u r e G r i d V i e w S t a t e I D i a g r a m L i n k " / > < / a : K e y V a l u e O f D i a g r a m O b j e c t K e y a n y T y p e z b w N T n L X > < a : K e y V a l u e O f D i a g r a m O b j e c t K e y a n y T y p e z b w N T n L X > < a : K e y > < K e y > L i n k s \ & l t ; C o l u m n s \ R e c u e n t o   d e   E S T A D O & g t ; - & l t ; M e a s u r e s \ E S T A D O & g t ; \ C O L U M N < / K e y > < / a : K e y > < a : V a l u e   i : t y p e = " M e a s u r e G r i d V i e w S t a t e I D i a g r a m L i n k E n d p o i n t " / > < / a : K e y V a l u e O f D i a g r a m O b j e c t K e y a n y T y p e z b w N T n L X > < a : K e y V a l u e O f D i a g r a m O b j e c t K e y a n y T y p e z b w N T n L X > < a : K e y > < K e y > L i n k s \ & l t ; C o l u m n s \ R e c u e n t o   d e   E S T A D O & g t ; - & l t ; M e a s u r e s \ E S T A D O & g t ; \ M E A S U R E < / K e y > < / a : K e y > < a : V a l u e   i : t y p e = " M e a s u r e G r i d V i e w S t a t e I D i a g r a m L i n k E n d p o i n t " / > < / a : K e y V a l u e O f D i a g r a m O b j e c t K e y a n y T y p e z b w N T n L X > < / V i e w S t a t e s > < / D i a g r a m M a n a g e r . S e r i a l i z a b l e D i a g r a m > < D i a g r a m M a n a g e r . S e r i a l i z a b l e D i a g r a m > < A d a p t e r   i : t y p e = " M e a s u r e D i a g r a m S a n d b o x A d a p t e r " > < T a b l e N a m e > T a b l a 4 4 < / 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 T a b l a 4 4 < / 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 A c t i o n s \ A u t o M e a s u r e _ A v e r a g e < / K e y > < / D i a g r a m O b j e c t K e y > < D i a g r a m O b j e c t K e y > < K e y > A c t i o n s \ A u t o M e a s u r e _ C o u n t < / K e y > < / D i a g r a m O b j e c t K e y > < D i a g r a m O b j e c t K e y > < K e y > A c t i o n s \ A u t o M e a s u r e _ M a x < / K e y > < / D i a g r a m O b j e c t K e y > < D i a g r a m O b j e c t K e y > < K e y > A c t i o n s \ A u t o M e a s u r e _ M i n < / K e y > < / D i a g r a m O b j e c t K e y > < D i a g r a m O b j e c t K e y > < K e y > A c t i o n s \ A u t o M e a s u r e _ D i s t i n c t C o u n t < / 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 M e a s u r e s \ R e c u e n t o   d e   D E P A R T A M E N T O   P R O V I N C I A         D I S T R I T O < / K e y > < / D i a g r a m O b j e c t K e y > < D i a g r a m O b j e c t K e y > < K e y > M e a s u r e s \ R e c u e n t o   d e   D E P A R T A M E N T O   P R O V I N C I A         D I S T R I T O \ T a g I n f o \ F � r m u l a < / K e y > < / D i a g r a m O b j e c t K e y > < D i a g r a m O b j e c t K e y > < K e y > M e a s u r e s \ R e c u e n t o   d e   D E P A R T A M E N T O   P R O V I N C I A         D I S T R I T O \ T a g I n f o \ V a l o r < / K e y > < / D i a g r a m O b j e c t K e y > < D i a g r a m O b j e c t K e y > < K e y > C o l u m n s \ N � < / K e y > < / D i a g r a m O b j e c t K e y > < D i a g r a m O b j e c t K e y > < K e y > C o l u m n s \ D E P A R T A M E N T O   P R O V I N C I A     /     D I S T R I T O < / K e y > < / D i a g r a m O b j e c t K e y > < D i a g r a m O b j e c t K e y > < K e y > C o l u m n s \ A F E C T A C I � N < / K e y > < / D i a g r a m O b j e c t K e y > < D i a g r a m O b j e c t K e y > < K e y > C o l u m n s \ E V E N T O   -   O C U R R E N C I A < / K e y > < / D i a g r a m O b j e c t K e y > < D i a g r a m O b j e c t K e y > < K e y > C o l u m n s \ E S T A D O < / K e y > < / D i a g r a m O b j e c t K e y > < D i a g r a m O b j e c t K e y > < K e y > C o l u m n s \ F U E N T E < / K e y > < / D i a g r a m O b j e c t K e y > < D i a g r a m O b j e c t K e y > < K e y > L i n k s \ & l t ; C o l u m n s \ R e c u e n t o   d e   D E P A R T A M E N T O   P R O V I N C I A         D I S T R I T O & g t ; - & l t ; M e a s u r e s \ D E P A R T A M E N T O   P R O V I N C I A     /     D I S T R I T O & g t ; < / K e y > < / D i a g r a m O b j e c t K e y > < D i a g r a m O b j e c t K e y > < K e y > L i n k s \ & l t ; C o l u m n s \ R e c u e n t o   d e   D E P A R T A M E N T O   P R O V I N C I A         D I S T R I T O & g t ; - & l t ; M e a s u r e s \ D E P A R T A M E N T O   P R O V I N C I A     /     D I S T R I T O & g t ; \ C O L U M N < / K e y > < / D i a g r a m O b j e c t K e y > < D i a g r a m O b j e c t K e y > < K e y > L i n k s \ & l t ; C o l u m n s \ R e c u e n t o   d e   D E P A R T A M E N T O   P R O V I N C I A         D I S T R I T O & g t ; - & l t ; M e a s u r e s \ D E P A R T A M E N T O   P R O V I N C I A     /     D I S T R I T O & g t ; \ M E A S U R E 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 M e a s u r e s \ R e c u e n t o   d e   D E P A R T A M E N T O   P R O V I N C I A         D I S T R I T O < / K e y > < / a : K e y > < a : V a l u e   i : t y p e = " M e a s u r e G r i d N o d e V i e w S t a t e " > < C o l u m n > 1 < / C o l u m n > < L a y e d O u t > t r u e < / L a y e d O u t > < W a s U I I n v i s i b l e > t r u e < / W a s U I I n v i s i b l e > < / a : V a l u e > < / a : K e y V a l u e O f D i a g r a m O b j e c t K e y a n y T y p e z b w N T n L X > < a : K e y V a l u e O f D i a g r a m O b j e c t K e y a n y T y p e z b w N T n L X > < a : K e y > < K e y > M e a s u r e s \ R e c u e n t o   d e   D E P A R T A M E N T O   P R O V I N C I A         D I S T R I T O \ T a g I n f o \ F � r m u l a < / K e y > < / a : K e y > < a : V a l u e   i : t y p e = " M e a s u r e G r i d V i e w S t a t e I D i a g r a m T a g A d d i t i o n a l I n f o " / > < / a : K e y V a l u e O f D i a g r a m O b j e c t K e y a n y T y p e z b w N T n L X > < a : K e y V a l u e O f D i a g r a m O b j e c t K e y a n y T y p e z b w N T n L X > < a : K e y > < K e y > M e a s u r e s \ R e c u e n t o   d e   D E P A R T A M E N T O   P R O V I N C I A         D I S T R I T O \ T a g I n f o \ V a l o r < / K e y > < / a : K e y > < a : V a l u e   i : t y p e = " M e a s u r e G r i d V i e w S t a t e I D i a g r a m T a g A d d i t i o n a l I n f o " / > < / a : K e y V a l u e O f D i a g r a m O b j e c t K e y a n y T y p e z b w N T n L X > < a : K e y V a l u e O f D i a g r a m O b j e c t K e y a n y T y p e z b w N T n L X > < a : K e y > < K e y > C o l u m n s \ N � < / K e y > < / a : K e y > < a : V a l u e   i : t y p e = " M e a s u r e G r i d N o d e V i e w S t a t e " > < L a y e d O u t > t r u e < / L a y e d O u t > < / a : V a l u e > < / a : K e y V a l u e O f D i a g r a m O b j e c t K e y a n y T y p e z b w N T n L X > < a : K e y V a l u e O f D i a g r a m O b j e c t K e y a n y T y p e z b w N T n L X > < a : K e y > < K e y > C o l u m n s \ D E P A R T A M E N T O   P R O V I N C I A     /     D I S T R I T O < / K e y > < / a : K e y > < a : V a l u e   i : t y p e = " M e a s u r e G r i d N o d e V i e w S t a t e " > < C o l u m n > 1 < / C o l u m n > < L a y e d O u t > t r u e < / L a y e d O u t > < / a : V a l u e > < / a : K e y V a l u e O f D i a g r a m O b j e c t K e y a n y T y p e z b w N T n L X > < a : K e y V a l u e O f D i a g r a m O b j e c t K e y a n y T y p e z b w N T n L X > < a : K e y > < K e y > C o l u m n s \ A F E C T A C I � N < / K e y > < / a : K e y > < a : V a l u e   i : t y p e = " M e a s u r e G r i d N o d e V i e w S t a t e " > < C o l u m n > 2 < / C o l u m n > < L a y e d O u t > t r u e < / L a y e d O u t > < / a : V a l u e > < / a : K e y V a l u e O f D i a g r a m O b j e c t K e y a n y T y p e z b w N T n L X > < a : K e y V a l u e O f D i a g r a m O b j e c t K e y a n y T y p e z b w N T n L X > < a : K e y > < K e y > C o l u m n s \ E V E N T O   -   O C U R R E N C I A < / K e y > < / a : K e y > < a : V a l u e   i : t y p e = " M e a s u r e G r i d N o d e V i e w S t a t e " > < C o l u m n > 3 < / C o l u m n > < L a y e d O u t > t r u e < / L a y e d O u t > < / a : V a l u e > < / a : K e y V a l u e O f D i a g r a m O b j e c t K e y a n y T y p e z b w N T n L X > < a : K e y V a l u e O f D i a g r a m O b j e c t K e y a n y T y p e z b w N T n L X > < a : K e y > < K e y > C o l u m n s \ E S T A D O < / K e y > < / a : K e y > < a : V a l u e   i : t y p e = " M e a s u r e G r i d N o d e V i e w S t a t e " > < C o l u m n > 4 < / C o l u m n > < L a y e d O u t > t r u e < / L a y e d O u t > < / a : V a l u e > < / a : K e y V a l u e O f D i a g r a m O b j e c t K e y a n y T y p e z b w N T n L X > < a : K e y V a l u e O f D i a g r a m O b j e c t K e y a n y T y p e z b w N T n L X > < a : K e y > < K e y > C o l u m n s \ F U E N T E < / K e y > < / a : K e y > < a : V a l u e   i : t y p e = " M e a s u r e G r i d N o d e V i e w S t a t e " > < C o l u m n > 5 < / C o l u m n > < L a y e d O u t > t r u e < / L a y e d O u t > < / a : V a l u e > < / a : K e y V a l u e O f D i a g r a m O b j e c t K e y a n y T y p e z b w N T n L X > < a : K e y V a l u e O f D i a g r a m O b j e c t K e y a n y T y p e z b w N T n L X > < a : K e y > < K e y > L i n k s \ & l t ; C o l u m n s \ R e c u e n t o   d e   D E P A R T A M E N T O   P R O V I N C I A         D I S T R I T O & g t ; - & l t ; M e a s u r e s \ D E P A R T A M E N T O   P R O V I N C I A     /     D I S T R I T O & g t ; < / K e y > < / a : K e y > < a : V a l u e   i : t y p e = " M e a s u r e G r i d V i e w S t a t e I D i a g r a m L i n k " / > < / a : K e y V a l u e O f D i a g r a m O b j e c t K e y a n y T y p e z b w N T n L X > < a : K e y V a l u e O f D i a g r a m O b j e c t K e y a n y T y p e z b w N T n L X > < a : K e y > < K e y > L i n k s \ & l t ; C o l u m n s \ R e c u e n t o   d e   D E P A R T A M E N T O   P R O V I N C I A         D I S T R I T O & g t ; - & l t ; M e a s u r e s \ D E P A R T A M E N T O   P R O V I N C I A     /     D I S T R I T O & g t ; \ C O L U M N < / K e y > < / a : K e y > < a : V a l u e   i : t y p e = " M e a s u r e G r i d V i e w S t a t e I D i a g r a m L i n k E n d p o i n t " / > < / a : K e y V a l u e O f D i a g r a m O b j e c t K e y a n y T y p e z b w N T n L X > < a : K e y V a l u e O f D i a g r a m O b j e c t K e y a n y T y p e z b w N T n L X > < a : K e y > < K e y > L i n k s \ & l t ; C o l u m n s \ R e c u e n t o   d e   D E P A R T A M E N T O   P R O V I N C I A         D I S T R I T O & g t ; - & l t ; M e a s u r e s \ D E P A R T A M E N T O   P R O V I N C I A     /     D I S T R I T O & g t ; \ M E A S U R E < / K e y > < / a : K e y > < a : V a l u e   i : t y p e = " M e a s u r e G r i d V i e w S t a t e I D i a g r a m L i n k E n d p o i n t " / > < / a : K e y V a l u e O f D i a g r a m O b j e c t K e y a n y T y p e z b w N T n L X > < / V i e w S t a t e s > < / D i a g r a m M a n a g e r . S e r i a l i z a b l e D i a g r a m > < / A r r a y O f D i a g r a m M a n a g e r . S e r i a l i z a b l e D i a g r a m > ] ] > < / C u s t o m C o n t e n t > < / G e m i n i > 
</file>

<file path=customXml/item12.xml>��< ? x m l   v e r s i o n = " 1 . 0 "   e n c o d i n g = " U T F - 1 6 " ? > < G e m i n i   x m l n s = " h t t p : / / g e m i n i / p i v o t c u s t o m i z a t i o n / M a n u a l C a l c M o d e " > < C u s t o m C o n t e n t > < ! [ C D A T A [ F a l s e ] ] > < / C u s t o m C o n t e n t > < / G e m i n i > 
</file>

<file path=customXml/item13.xml>��< ? x m l   v e r s i o n = " 1 . 0 "   e n c o d i n g = " U T F - 1 6 " ? > < G e m i n i   x m l n s = " h t t p : / / g e m i n i / p i v o t c u s t o m i z a t i o n / L i n k e d T a b l e s " > < C u s t o m C o n t e n t > < ! [ C D A T A [ < L i n k e d T a b l e s   x m l n s : x s i = " h t t p : / / w w w . w 3 . o r g / 2 0 0 1 / X M L S c h e m a - i n s t a n c e "   x m l n s : x s d = " h t t p : / / w w w . w 3 . o r g / 2 0 0 1 / X M L S c h e m a " > < L i n k e d T a b l e L i s t > < L i n k e d T a b l e I n f o > < E x c e l T a b l e N a m e > T a b l a 1 4 2 4 2 3 2 3 4 7 6 < / E x c e l T a b l e N a m e > < G e m i n i T a b l e I d > T a b l a 1 4 2 4 2 3 2 3 4 7 6 - e 8 1 e f 3 0 0 - 8 a a c - 4 b 3 6 - b 4 a f - 5 b 1 3 b 1 5 f 7 b c 6 < / G e m i n i T a b l e I d > < L i n k e d C o l u m n L i s t   / > < U p d a t e N e e d e d > t r u e < / U p d a t e N e e d e d > < R o w C o u n t > 0 < / R o w C o u n t > < / L i n k e d T a b l e I n f o > < / L i n k e d T a b l e L i s t > < / L i n k e d T a b l e s > ] ] > < / C u s t o m C o n t e n t > < / G e m i n i > 
</file>

<file path=customXml/item14.xml>��< ? x m l   v e r s i o n = " 1 . 0 "   e n c o d i n g = " U T F - 1 6 " ? > < G e m i n i   x m l n s = " h t t p : / / g e m i n i / p i v o t c u s t o m i z a t i o n / T a b l e X M L _ T a b l a 1 4 2 4 2 3 2 3 4 7 6 - e 8 1 e f 3 0 0 - 8 a a c - 4 b 3 6 - b 4 a f - 5 b 1 3 b 1 5 f 7 b c 6 " > < C u s t o m C o n t e n t > < ! [ C D A T A [ < T a b l e W i d g e t G r i d S e r i a l i z a t i o n   x m l n s : x s i = " h t t p : / / w w w . w 3 . o r g / 2 0 0 1 / X M L S c h e m a - i n s t a n c e "   x m l n s : x s d = " h t t p : / / w w w . w 3 . o r g / 2 0 0 1 / X M L S c h e m a " > < C o l u m n S u g g e s t e d T y p e   / > < C o l u m n F o r m a t   / > < C o l u m n A c c u r a c y   / > < C o l u m n C u r r e n c y S y m b o l   / > < C o l u m n P o s i t i v e P a t t e r n   / > < C o l u m n N e g a t i v e P a t t e r n   / > < C o l u m n W i d t h s > < i t e m > < k e y > < s t r i n g > N � < / s t r i n g > < / k e y > < v a l u e > < i n t > 5 1 < / i n t > < / v a l u e > < / i t e m > < i t e m > < k e y > < s t r i n g > V E R   M A P A < / s t r i n g > < / k e y > < v a l u e > < i n t > 1 0 0 < / i n t > < / v a l u e > < / i t e m > < i t e m > < k e y > < s t r i n g > F E C H A   D E L   E V E N T O < / s t r i n g > < / k e y > < v a l u e > < i n t > 1 5 4 < / i n t > < / v a l u e > < / i t e m > < i t e m > < k e y > < s t r i n g > D E P A R T A M E N T O   P R O V I N C I A     /     D I S T R I T O < / s t r i n g > < / k e y > < v a l u e > < i n t > 2 8 4 < / i n t > < / v a l u e > < / i t e m > < i t e m > < k e y > < s t r i n g > A F E C T A C I � N < / s t r i n g > < / k e y > < v a l u e > < i n t > 1 1 4 < / i n t > < / v a l u e > < / i t e m > < i t e m > < k e y > < s t r i n g > E S T A D O < / s t r i n g > < / k e y > < v a l u e > < i n t > 8 4 < / i n t > < / v a l u e > < / i t e m > < i t e m > < k e y > < s t r i n g > E V E N T O   -   O C U R R E N C I A   /   A C C I O N E S < / s t r i n g > < / k e y > < v a l u e > < i n t > 2 5 3 < / i n t > < / v a l u e > < / i t e m > < i t e m > < k e y > < s t r i n g > M A Q U I N A R I A   ( C a n t i d a d / t i p o ) < / s t r i n g > < / k e y > < v a l u e > < i n t > 2 1 7 < / i n t > < / v a l u e > < / i t e m > < i t e m > < k e y > < s t r i n g > A D M I N I S T R A C I � N   /   F U E N T E < / s t r i n g > < / k e y > < v a l u e > < i n t > 2 0 6 < / i n t > < / v a l u e > < / i t e m > < i t e m > < k e y > < s t r i n g > V E R   F O T O   /   V I D E O < / s t r i n g > < / k e y > < v a l u e > < i n t > 1 4 8 < / i n t > < / v a l u e > < / i t e m > < i t e m > < k e y > < s t r i n g > L A T I T U D < / s t r i n g > < / k e y > < v a l u e > < i n t > 8 6 < / i n t > < / v a l u e > < / i t e m > < i t e m > < k e y > < s t r i n g > L O N G I T U D < / s t r i n g > < / k e y > < v a l u e > < i n t > 1 0 0 < / i n t > < / v a l u e > < / i t e m > < / C o l u m n W i d t h s > < C o l u m n D i s p l a y I n d e x > < i t e m > < k e y > < s t r i n g > N � < / s t r i n g > < / k e y > < v a l u e > < i n t > 0 < / i n t > < / v a l u e > < / i t e m > < i t e m > < k e y > < s t r i n g > V E R   M A P A < / s t r i n g > < / k e y > < v a l u e > < i n t > 1 < / i n t > < / v a l u e > < / i t e m > < i t e m > < k e y > < s t r i n g > F E C H A   D E L   E V E N T O < / s t r i n g > < / k e y > < v a l u e > < i n t > 2 < / i n t > < / v a l u e > < / i t e m > < i t e m > < k e y > < s t r i n g > D E P A R T A M E N T O   P R O V I N C I A     /     D I S T R I T O < / s t r i n g > < / k e y > < v a l u e > < i n t > 3 < / i n t > < / v a l u e > < / i t e m > < i t e m > < k e y > < s t r i n g > A F E C T A C I � N < / s t r i n g > < / k e y > < v a l u e > < i n t > 4 < / i n t > < / v a l u e > < / i t e m > < i t e m > < k e y > < s t r i n g > E S T A D O < / s t r i n g > < / k e y > < v a l u e > < i n t > 5 < / i n t > < / v a l u e > < / i t e m > < i t e m > < k e y > < s t r i n g > E V E N T O   -   O C U R R E N C I A   /   A C C I O N E S < / s t r i n g > < / k e y > < v a l u e > < i n t > 6 < / i n t > < / v a l u e > < / i t e m > < i t e m > < k e y > < s t r i n g > M A Q U I N A R I A   ( C a n t i d a d / t i p o ) < / s t r i n g > < / k e y > < v a l u e > < i n t > 7 < / i n t > < / v a l u e > < / i t e m > < i t e m > < k e y > < s t r i n g > A D M I N I S T R A C I � N   /   F U E N T E < / s t r i n g > < / k e y > < v a l u e > < i n t > 8 < / i n t > < / v a l u e > < / i t e m > < i t e m > < k e y > < s t r i n g > V E R   F O T O   /   V I D E O < / s t r i n g > < / k e y > < v a l u e > < i n t > 9 < / i n t > < / v a l u e > < / i t e m > < i t e m > < k e y > < s t r i n g > L A T I T U D < / s t r i n g > < / k e y > < v a l u e > < i n t > 1 0 < / i n t > < / v a l u e > < / i t e m > < i t e m > < k e y > < s t r i n g > L O N G I T U D < / s t r i n g > < / k e y > < v a l u e > < i n t > 1 1 < / i n t > < / v a l u e > < / i t e m > < / C o l u m n D i s p l a y I n d e x > < C o l u m n F r o z e n   / > < C o l u m n C h e c k e d   / > < C o l u m n F i l t e r   / > < S e l e c t i o n F i l t e r   / > < F i l t e r P a r a m e t e r s   / > < I s S o r t D e s c e n d i n g > f a l s e < / I s S o r t D e s c e n d i n g > < / T a b l e W i d g e t G r i d S e r i a l i z a t i o n > ] ] > < / C u s t o m C o n t e n t > < / G e m i n i > 
</file>

<file path=customXml/item15.xml>��< ? x m l   v e r s i o n = " 1 . 0 "   e n c o d i n g = " U T F - 1 6 " ? > < G e m i n i   x m l n s = " h t t p : / / g e m i n i / p i v o t c u s t o m i z a t i o n / S h o w I m p l i c i t M e a s u r e s " > < C u s t o m C o n t e n t > < ! [ C D A T A [ F a l s e ] ] > < / C u s t o m C o n t e n t > < / G e m i n i > 
</file>

<file path=customXml/item16.xml>��< ? x m l   v e r s i o n = " 1 . 0 "   e n c o d i n g = " U T F - 1 6 " ? > < G e m i n i   x m l n s = " h t t p : / / g e m i n i / p i v o t c u s t o m i z a t i o n / I s S a n d b o x E m b e d d e d " > < C u s t o m C o n t e n t > < ! [ C D A T A [ y e s ] ] > < / C u s t o m C o n t e n t > < / G e m i n i > 
</file>

<file path=customXml/item17.xml>��< ? x m l   v e r s i o n = " 1 . 0 "   e n c o d i n g = " U T F - 1 6 " ? > < G e m i n i   x m l n s = " h t t p : / / g e m i n i / p i v o t c u s t o m i z a t i o n / T a b l e C o u n t I n S a n d b o x " > < C u s t o m C o n t e n t > < ! [ C D A T A [ 4 ] ] > < / C u s t o m C o n t e n t > < / G e m i n i > 
</file>

<file path=customXml/item18.xml>��< ? x m l   v e r s i o n = " 1 . 0 "   e n c o d i n g = " U T F - 1 6 " ? > < G e m i n i   x m l n s = " h t t p : / / g e m i n i / p i v o t c u s t o m i z a t i o n / L i n k e d T a b l e U p d a t e M o d e " > < C u s t o m C o n t e n t > < ! [ C D A T A [ T r u e ] ] > < / C u s t o m C o n t e n t > < / G e m i n i > 
</file>

<file path=customXml/item19.xml>��< ? x m l   v e r s i o n = " 1 . 0 "   e n c o d i n g = " U T F - 1 6 " ? > < G e m i n i   x m l n s = " h t t p : / / g e m i n i / p i v o t c u s t o m i z a t i o n / C l i e n t W i n d o w X M L " > < C u s t o m C o n t e n t > < ! [ C D A T A [ T a b l a 4 4 - 0 0 3 3 c 9 b 4 - f b c 5 - 4 2 a 9 - 8 f 4 e - 9 2 b 0 2 f a b 1 6 b 5 ] ] > < / C u s t o m C o n t e n t > < / G e m i n i > 
</file>

<file path=customXml/item2.xml>��< ? x m l   v e r s i o n = " 1 . 0 "   e n c o d i n g = " U T F - 1 6 " ? > < G e m i n i   x m l n s = " h t t p : / / g e m i n i / p i v o t c u s t o m i z a t i o n / M e a s u r e G r i d S t a t e " > < C u s t o m C o n t e n t > < ! [ C D A T A [ < A r r a y O f K e y V a l u e O f s t r i n g S a n d b o x E d i t o r . M e a s u r e G r i d S t a t e S c d E 3 5 R y   x m l n s = " h t t p : / / s c h e m a s . m i c r o s o f t . c o m / 2 0 0 3 / 1 0 / S e r i a l i z a t i o n / A r r a y s "   x m l n s : i = " h t t p : / / w w w . w 3 . o r g / 2 0 0 1 / X M L S c h e m a - i n s t a n c e " > < K e y V a l u e O f s t r i n g S a n d b o x E d i t o r . M e a s u r e G r i d S t a t e S c d E 3 5 R y > < K e y > T a b l a 1 4 2 4 2 3 2 3 4 7 6 - e 8 1 e f 3 0 0 - 8 a a c - 4 b 3 6 - b 4 a f - 5 b 1 3 b 1 5 f 7 b c 6 < / K e y > < V a l u e   x m l n s : a = " h t t p : / / s c h e m a s . d a t a c o n t r a c t . o r g / 2 0 0 4 / 0 7 / M i c r o s o f t . A n a l y s i s S e r v i c e s . C o m m o n " > < a : H a s F o c u s > t r u e < / a : H a s F o c u s > < a : S i z e A t D p i 9 6 > 9 9 < / a : S i z e A t D p i 9 6 > < a : V i s i b l e > t r u e < / a : V i s i b l e > < / V a l u e > < / K e y V a l u e O f s t r i n g S a n d b o x E d i t o r . M e a s u r e G r i d S t a t e S c d E 3 5 R y > < K e y V a l u e O f s t r i n g S a n d b o x E d i t o r . M e a s u r e G r i d S t a t e S c d E 3 5 R y > < K e y > T a b l a 1 6 - c c 3 a 8 5 d a - 7 f 5 6 - 4 3 d 7 - 9 8 f 1 - 0 f 4 3 f 3 3 b 9 6 8 4 < / K e y > < V a l u e   x m l n s : a = " h t t p : / / s c h e m a s . d a t a c o n t r a c t . o r g / 2 0 0 4 / 0 7 / M i c r o s o f t . A n a l y s i s S e r v i c e s . C o m m o n " > < a : H a s F o c u s > t r u e < / a : H a s F o c u s > < a : S i z e A t D p i 9 6 > 9 5 < / a : S i z e A t D p i 9 6 > < a : V i s i b l e > t r u e < / a : V i s i b l e > < / V a l u e > < / K e y V a l u e O f s t r i n g S a n d b o x E d i t o r . M e a s u r e G r i d S t a t e S c d E 3 5 R y > < K e y V a l u e O f s t r i n g S a n d b o x E d i t o r . M e a s u r e G r i d S t a t e S c d E 3 5 R y > < K e y > T a b l a 3 7 - 4 8 a c 6 b 4 0 - 0 5 3 d - 4 d a 0 - a 2 6 7 - e 2 2 9 8 7 7 7 e b 5 1 < / K e y > < V a l u e   x m l n s : a = " h t t p : / / s c h e m a s . d a t a c o n t r a c t . o r g / 2 0 0 4 / 0 7 / M i c r o s o f t . A n a l y s i s S e r v i c e s . C o m m o n " > < a : H a s F o c u s > t r u e < / a : H a s F o c u s > < a : S i z e A t D p i 9 6 > 9 5 < / a : S i z e A t D p i 9 6 > < a : V i s i b l e > t r u e < / a : V i s i b l e > < / V a l u e > < / K e y V a l u e O f s t r i n g S a n d b o x E d i t o r . M e a s u r e G r i d S t a t e S c d E 3 5 R y > < K e y V a l u e O f s t r i n g S a n d b o x E d i t o r . M e a s u r e G r i d S t a t e S c d E 3 5 R y > < K e y > T a b l a 4 4 - 0 0 3 3 c 9 b 4 - f b c 5 - 4 2 a 9 - 8 f 4 e - 9 2 b 0 2 f a b 1 6 b 5 < / K e y > < V a l u e   x m l n s : a = " h t t p : / / s c h e m a s . d a t a c o n t r a c t . o r g / 2 0 0 4 / 0 7 / M i c r o s o f t . A n a l y s i s S e r v i c e s . C o m m o n " > < a : H a s F o c u s > t r u e < / a : H a s F o c u s > < a : S i z e A t D p i 9 6 > 9 5 < / a : S i z e A t D p i 9 6 > < a : V i s i b l e > t r u e < / a : V i s i b l e > < / V a l u e > < / K e y V a l u e O f s t r i n g S a n d b o x E d i t o r . M e a s u r e G r i d S t a t e S c d E 3 5 R y > < / A r r a y O f K e y V a l u e O f s t r i n g S a n d b o x E d i t o r . M e a s u r e G r i d S t a t e S c d E 3 5 R y > ] ] > < / C u s t o m C o n t e n t > < / G e m i n i > 
</file>

<file path=customXml/item3.xml>��< ? x m l   v e r s i o n = " 1 . 0 "   e n c o d i n g = " U T F - 1 6 " ? > < G e m i n i   x m l n s = " h t t p : / / g e m i n i / p i v o t c u s t o m i z a t i o n / T a b l e X M L _ T a b l a 1 6 - c c 3 a 8 5 d a - 7 f 5 6 - 4 3 d 7 - 9 8 f 1 - 0 f 4 3 f 3 3 b 9 6 8 4 " > < C u s t o m C o n t e n t > < ! [ C D A T A [ < T a b l e W i d g e t G r i d S e r i a l i z a t i o n   x m l n s : x s i = " h t t p : / / w w w . w 3 . o r g / 2 0 0 1 / X M L S c h e m a - i n s t a n c e "   x m l n s : x s d = " h t t p : / / w w w . w 3 . o r g / 2 0 0 1 / X M L S c h e m a " > < C o l u m n S u g g e s t e d T y p e   / > < C o l u m n F o r m a t   / > < C o l u m n A c c u r a c y   / > < C o l u m n C u r r e n c y S y m b o l   / > < C o l u m n P o s i t i v e P a t t e r n   / > < C o l u m n N e g a t i v e P a t t e r n   / > < C o l u m n W i d t h s > < i t e m > < k e y > < s t r i n g > N � < / s t r i n g > < / k e y > < v a l u e > < i n t > 5 1 < / i n t > < / v a l u e > < / i t e m > < i t e m > < k e y > < s t r i n g > U B I C A C I � N < / s t r i n g > < / k e y > < v a l u e > < i n t > 1 0 6 < / i n t > < / v a l u e > < / i t e m > < i t e m > < k e y > < s t r i n g > F e c h a < / s t r i n g > < / k e y > < v a l u e > < i n t > 7 2 < / i n t > < / v a l u e > < / i t e m > < i t e m > < k e y > < s t r i n g > A F E C T A C I � N < / s t r i n g > < / k e y > < v a l u e > < i n t > 1 1 4 < / i n t > < / v a l u e > < / i t e m > < i t e m > < k e y > < s t r i n g > E V E N T O   -   O C U R R E N C I A < / s t r i n g > < / k e y > < v a l u e > < i n t > 1 7 8 < / i n t > < / v a l u e > < / i t e m > < i t e m > < k e y > < s t r i n g > E S T A D O < / s t r i n g > < / k e y > < v a l u e > < i n t > 8 4 < / i n t > < / v a l u e > < / i t e m > < i t e m > < k e y > < s t r i n g > F U E N T E < / s t r i n g > < / k e y > < v a l u e > < i n t > 8 3 < / i n t > < / v a l u e > < / i t e m > < / C o l u m n W i d t h s > < C o l u m n D i s p l a y I n d e x > < i t e m > < k e y > < s t r i n g > N � < / s t r i n g > < / k e y > < v a l u e > < i n t > 0 < / i n t > < / v a l u e > < / i t e m > < i t e m > < k e y > < s t r i n g > U B I C A C I � N < / s t r i n g > < / k e y > < v a l u e > < i n t > 1 < / i n t > < / v a l u e > < / i t e m > < i t e m > < k e y > < s t r i n g > F e c h a < / s t r i n g > < / k e y > < v a l u e > < i n t > 2 < / i n t > < / v a l u e > < / i t e m > < i t e m > < k e y > < s t r i n g > A F E C T A C I � N < / s t r i n g > < / k e y > < v a l u e > < i n t > 3 < / i n t > < / v a l u e > < / i t e m > < i t e m > < k e y > < s t r i n g > E V E N T O   -   O C U R R E N C I A < / s t r i n g > < / k e y > < v a l u e > < i n t > 4 < / i n t > < / v a l u e > < / i t e m > < i t e m > < k e y > < s t r i n g > E S T A D O < / s t r i n g > < / k e y > < v a l u e > < i n t > 5 < / i n t > < / v a l u e > < / i t e m > < i t e m > < k e y > < s t r i n g > F U E N T E < / s t r i n g > < / k e y > < v a l u e > < i n t > 6 < / i n t > < / v a l u e > < / i t e m > < / C o l u m n D i s p l a y I n d e x > < C o l u m n F r o z e n   / > < C o l u m n C h e c k e d   / > < C o l u m n F i l t e r   / > < S e l e c t i o n F i l t e r   / > < F i l t e r P a r a m e t e r s   / > < I s S o r t D e s c e n d i n g > f a l s e < / I s S o r t D e s c e n d i n g > < / T a b l e W i d g e t G r i d S e r i a l i z a t i o n > ] ] > < / C u s t o m C o n t e n t > < / G e m i n i > 
</file>

<file path=customXml/item4.xml>��< ? x m l   v e r s i o n = " 1 . 0 "   e n c o d i n g = " U T F - 1 6 " ? > < G e m i n i   x m l n s = " h t t p : / / g e m i n i / p i v o t c u s t o m i z a t i o n / T a b l e X M L _ T a b l a 3 7 - 4 8 a c 6 b 4 0 - 0 5 3 d - 4 d a 0 - a 2 6 7 - e 2 2 9 8 7 7 7 e b 5 1 " > < C u s t o m C o n t e n t > < ! [ C D A T A [ < T a b l e W i d g e t G r i d S e r i a l i z a t i o n   x m l n s : x s i = " h t t p : / / w w w . w 3 . o r g / 2 0 0 1 / X M L S c h e m a - i n s t a n c e "   x m l n s : x s d = " h t t p : / / w w w . w 3 . o r g / 2 0 0 1 / X M L S c h e m a " > < C o l u m n S u g g e s t e d T y p e   / > < C o l u m n F o r m a t   / > < C o l u m n A c c u r a c y   / > < C o l u m n C u r r e n c y S y m b o l   / > < C o l u m n P o s i t i v e P a t t e r n   / > < C o l u m n N e g a t i v e P a t t e r n   / > < C o l u m n W i d t h s > < i t e m > < k e y > < s t r i n g > N � < / s t r i n g > < / k e y > < v a l u e > < i n t > 5 1 < / i n t > < / v a l u e > < / i t e m > < i t e m > < k e y > < s t r i n g > C � D I G O < / s t r i n g > < / k e y > < v a l u e > < i n t > 8 6 < / i n t > < / v a l u e > < / i t e m > < i t e m > < k e y > < s t r i n g > F E C H A   D E L   E V E N T O < / s t r i n g > < / k e y > < v a l u e > < i n t > 1 5 4 < / i n t > < / v a l u e > < / i t e m > < i t e m > < k e y > < s t r i n g > U B I C A C I � N < / s t r i n g > < / k e y > < v a l u e > < i n t > 1 0 6 < / i n t > < / v a l u e > < / i t e m > < i t e m > < k e y > < s t r i n g > A F E C T A C I � N < / s t r i n g > < / k e y > < v a l u e > < i n t > 1 1 4 < / i n t > < / v a l u e > < / i t e m > < i t e m > < k e y > < s t r i n g > E V E N T O   -   O C U R R E N C I A < / s t r i n g > < / k e y > < v a l u e > < i n t > 1 7 8 < / i n t > < / v a l u e > < / i t e m > < i t e m > < k e y > < s t r i n g > E S T A D O < / s t r i n g > < / k e y > < v a l u e > < i n t > 8 4 < / i n t > < / v a l u e > < / i t e m > < i t e m > < k e y > < s t r i n g > T E R M I N A L   A B I E R T O < / s t r i n g > < / k e y > < v a l u e > < i n t > 1 5 5 < / i n t > < / v a l u e > < / i t e m > < i t e m > < k e y > < s t r i n g > F U E N T E < / s t r i n g > < / k e y > < v a l u e > < i n t > 8 3 < / i n t > < / v a l u e > < / i t e m > < / C o l u m n W i d t h s > < C o l u m n D i s p l a y I n d e x > < i t e m > < k e y > < s t r i n g > N � < / s t r i n g > < / k e y > < v a l u e > < i n t > 0 < / i n t > < / v a l u e > < / i t e m > < i t e m > < k e y > < s t r i n g > C � D I G O < / s t r i n g > < / k e y > < v a l u e > < i n t > 1 < / i n t > < / v a l u e > < / i t e m > < i t e m > < k e y > < s t r i n g > F E C H A   D E L   E V E N T O < / s t r i n g > < / k e y > < v a l u e > < i n t > 2 < / i n t > < / v a l u e > < / i t e m > < i t e m > < k e y > < s t r i n g > U B I C A C I � N < / s t r i n g > < / k e y > < v a l u e > < i n t > 3 < / i n t > < / v a l u e > < / i t e m > < i t e m > < k e y > < s t r i n g > A F E C T A C I � N < / s t r i n g > < / k e y > < v a l u e > < i n t > 4 < / i n t > < / v a l u e > < / i t e m > < i t e m > < k e y > < s t r i n g > E V E N T O   -   O C U R R E N C I A < / s t r i n g > < / k e y > < v a l u e > < i n t > 5 < / i n t > < / v a l u e > < / i t e m > < i t e m > < k e y > < s t r i n g > E S T A D O < / s t r i n g > < / k e y > < v a l u e > < i n t > 6 < / i n t > < / v a l u e > < / i t e m > < i t e m > < k e y > < s t r i n g > T E R M I N A L   A B I E R T O < / s t r i n g > < / k e y > < v a l u e > < i n t > 7 < / i n t > < / v a l u e > < / i t e m > < i t e m > < k e y > < s t r i n g > F U E N T E < / s t r i n g > < / k e y > < v a l u e > < i n t > 8 < / i n t > < / v a l u e > < / i t e m > < / C o l u m n D i s p l a y I n d e x > < C o l u m n F r o z e n   / > < C o l u m n C h e c k e d   / > < C o l u m n F i l t e r   / > < S e l e c t i o n F i l t e r   / > < F i l t e r P a r a m e t e r s   / > < I s S o r t D e s c e n d i n g > f a l s e < / I s S o r t D e s c e n d i n g > < / T a b l e W i d g e t G r i d S e r i a l i z a t i o n > ] ] > < / C u s t o m C o n t e n t > < / G e m i n i > 
</file>

<file path=customXml/item5.xml>��< ? x m l   v e r s i o n = " 1 . 0 "   e n c o d i n g = " U T F - 1 6 " ? > < G e m i n i   x m l n s = " h t t p : / / g e m i n i / p i v o t c u s t o m i z a t i o n / R e l a t i o n s h i p A u t o D e t e c t i o n E n a b l e d " > < C u s t o m C o n t e n t > < ! [ C D A T A [ T r u e ] ] > < / C u s t o m C o n t e n t > < / G e m i n i > 
</file>

<file path=customXml/item6.xml>��< ? x m l   v e r s i o n = " 1 . 0 "   e n c o d i n g = " U T F - 1 6 " ? > < G e m i n i   x m l n s = " h t t p : / / g e m i n i / p i v o t c u s t o m i z a t i o n / T a b l e X M L _ T a b l a 4 4 - 0 0 3 3 c 9 b 4 - f b c 5 - 4 2 a 9 - 8 f 4 e - 9 2 b 0 2 f a b 1 6 b 5 " > < C u s t o m C o n t e n t > < ! [ C D A T A [ < T a b l e W i d g e t G r i d S e r i a l i z a t i o n   x m l n s : x s i = " h t t p : / / w w w . w 3 . o r g / 2 0 0 1 / X M L S c h e m a - i n s t a n c e "   x m l n s : x s d = " h t t p : / / w w w . w 3 . o r g / 2 0 0 1 / X M L S c h e m a " > < C o l u m n S u g g e s t e d T y p e   / > < C o l u m n F o r m a t   / > < C o l u m n A c c u r a c y   / > < C o l u m n C u r r e n c y S y m b o l   / > < C o l u m n P o s i t i v e P a t t e r n   / > < C o l u m n N e g a t i v e P a t t e r n   / > < C o l u m n W i d t h s > < i t e m > < k e y > < s t r i n g > N � < / s t r i n g > < / k e y > < v a l u e > < i n t > 5 1 < / i n t > < / v a l u e > < / i t e m > < i t e m > < k e y > < s t r i n g > D E P A R T A M E N T O   P R O V I N C I A     /     D I S T R I T O < / s t r i n g > < / k e y > < v a l u e > < i n t > 2 8 4 < / i n t > < / v a l u e > < / i t e m > < i t e m > < k e y > < s t r i n g > A F E C T A C I � N < / s t r i n g > < / k e y > < v a l u e > < i n t > 1 1 4 < / i n t > < / v a l u e > < / i t e m > < i t e m > < k e y > < s t r i n g > E V E N T O   -   O C U R R E N C I A < / s t r i n g > < / k e y > < v a l u e > < i n t > 1 7 8 < / i n t > < / v a l u e > < / i t e m > < i t e m > < k e y > < s t r i n g > E S T A D O < / s t r i n g > < / k e y > < v a l u e > < i n t > 8 4 < / i n t > < / v a l u e > < / i t e m > < i t e m > < k e y > < s t r i n g > F U E N T E < / s t r i n g > < / k e y > < v a l u e > < i n t > 8 3 < / i n t > < / v a l u e > < / i t e m > < / C o l u m n W i d t h s > < C o l u m n D i s p l a y I n d e x > < i t e m > < k e y > < s t r i n g > N � < / s t r i n g > < / k e y > < v a l u e > < i n t > 0 < / i n t > < / v a l u e > < / i t e m > < i t e m > < k e y > < s t r i n g > D E P A R T A M E N T O   P R O V I N C I A     /     D I S T R I T O < / s t r i n g > < / k e y > < v a l u e > < i n t > 1 < / i n t > < / v a l u e > < / i t e m > < i t e m > < k e y > < s t r i n g > A F E C T A C I � N < / s t r i n g > < / k e y > < v a l u e > < i n t > 2 < / i n t > < / v a l u e > < / i t e m > < i t e m > < k e y > < s t r i n g > E V E N T O   -   O C U R R E N C I A < / s t r i n g > < / k e y > < v a l u e > < i n t > 3 < / i n t > < / v a l u e > < / i t e m > < i t e m > < k e y > < s t r i n g > E S T A D O < / s t r i n g > < / k e y > < v a l u e > < i n t > 4 < / i n t > < / v a l u e > < / i t e m > < i t e m > < k e y > < s t r i n g > F U E N T E < / s t r i n g > < / k e y > < v a l u e > < i n t > 5 < / i n t > < / v a l u e > < / i t e m > < / C o l u m n D i s p l a y I n d e x > < C o l u m n F r o z e n   / > < C o l u m n C h e c k e d   / > < C o l u m n F i l t e r   / > < S e l e c t i o n F i l t e r   / > < F i l t e r P a r a m e t e r s   / > < I s S o r t D e s c e n d i n g > f a l s e < / I s S o r t D e s c e n d i n g > < / T a b l e W i d g e t G r i d S e r i a l i z a t i o n > ] ] > < / C u s t o m C o n t e n t > < / G e m i n i > 
</file>

<file path=customXml/item7.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 2 0 2 3 - 0 2 - 1 3 T 1 9 : 5 5 : 2 8 . 0 7 6 4 2 8 6 - 0 5 : 0 0 < / L a s t P r o c e s s e d T i m e > < / D a t a M o d e l i n g S a n d b o x . S e r i a l i z e d S a n d b o x E r r o r C a c h e > ] ] > < / C u s t o m C o n t e n t > < / G e m i n i > 
</file>

<file path=customXml/item8.xml>��< ? x m l   v e r s i o n = " 1 . 0 "   e n c o d i n g = " U T F - 1 6 " ? > < G e m i n i   x m l n s = " h t t p : / / g e m i n i / p i v o t c u s t o m i z a t i o n / T a b l e O r d e r " > < C u s t o m C o n t e n t > < ! [ C D A T A [ T a b l a 1 4 2 4 2 3 2 3 4 7 6 - e 8 1 e f 3 0 0 - 8 a a c - 4 b 3 6 - b 4 a f - 5 b 1 3 b 1 5 f 7 b c 6 , T a b l a 1 6 - c c 3 a 8 5 d a - 7 f 5 6 - 4 3 d 7 - 9 8 f 1 - 0 f 4 3 f 3 3 b 9 6 8 4 , T a b l a 3 7 - 4 8 a c 6 b 4 0 - 0 5 3 d - 4 d a 0 - a 2 6 7 - e 2 2 9 8 7 7 7 e b 5 1 , T a b l a 4 4 - 0 0 3 3 c 9 b 4 - f b c 5 - 4 2 a 9 - 8 f 4 e - 9 2 b 0 2 f a b 1 6 b 5 ] ] > < / C u s t o m C o n t e n t > < / G e m i n i > 
</file>

<file path=customXml/item9.xml>��< ? x m l   v e r s i o n = " 1 . 0 "   e n c o d i n g = " U T F - 1 6 " ? > < G e m i n i   x m l n s = " h t t p : / / g e m i n i / p i v o t c u s t o m i z a t i o n / P o w e r P i v o t V e r s i o n " > < C u s t o m C o n t e n t > < ! [ C D A T A [ 2 0 1 1 . 1 1 0 . 2 8 3 0 . 7 7 ] ] > < / C u s t o m C o n t e n t > < / G e m i n i > 
</file>

<file path=customXml/itemProps1.xml><?xml version="1.0" encoding="utf-8"?>
<ds:datastoreItem xmlns:ds="http://schemas.openxmlformats.org/officeDocument/2006/customXml" ds:itemID="{01826096-6DAC-4512-946B-92569085B7AC}">
  <ds:schemaRefs/>
</ds:datastoreItem>
</file>

<file path=customXml/itemProps10.xml><?xml version="1.0" encoding="utf-8"?>
<ds:datastoreItem xmlns:ds="http://schemas.openxmlformats.org/officeDocument/2006/customXml" ds:itemID="{565FAF2F-CDF8-4D9B-9DB1-723A5202FCD9}">
  <ds:schemaRefs/>
</ds:datastoreItem>
</file>

<file path=customXml/itemProps11.xml><?xml version="1.0" encoding="utf-8"?>
<ds:datastoreItem xmlns:ds="http://schemas.openxmlformats.org/officeDocument/2006/customXml" ds:itemID="{28249FC2-C963-4A7F-B9FA-C5FD6B63336D}">
  <ds:schemaRefs/>
</ds:datastoreItem>
</file>

<file path=customXml/itemProps12.xml><?xml version="1.0" encoding="utf-8"?>
<ds:datastoreItem xmlns:ds="http://schemas.openxmlformats.org/officeDocument/2006/customXml" ds:itemID="{AE82DAE6-89F1-4EC4-8445-2E73E9F21F79}">
  <ds:schemaRefs/>
</ds:datastoreItem>
</file>

<file path=customXml/itemProps13.xml><?xml version="1.0" encoding="utf-8"?>
<ds:datastoreItem xmlns:ds="http://schemas.openxmlformats.org/officeDocument/2006/customXml" ds:itemID="{4EF338B6-8AB7-45AA-8780-DD415674FA39}">
  <ds:schemaRefs/>
</ds:datastoreItem>
</file>

<file path=customXml/itemProps14.xml><?xml version="1.0" encoding="utf-8"?>
<ds:datastoreItem xmlns:ds="http://schemas.openxmlformats.org/officeDocument/2006/customXml" ds:itemID="{4B388139-D34D-4941-981B-5D321C889B8A}">
  <ds:schemaRefs/>
</ds:datastoreItem>
</file>

<file path=customXml/itemProps15.xml><?xml version="1.0" encoding="utf-8"?>
<ds:datastoreItem xmlns:ds="http://schemas.openxmlformats.org/officeDocument/2006/customXml" ds:itemID="{69873A09-A0B6-469D-A8AD-6D3DDFCE584C}">
  <ds:schemaRefs/>
</ds:datastoreItem>
</file>

<file path=customXml/itemProps16.xml><?xml version="1.0" encoding="utf-8"?>
<ds:datastoreItem xmlns:ds="http://schemas.openxmlformats.org/officeDocument/2006/customXml" ds:itemID="{897101B1-B533-42A6-9CF8-E0A2774842EC}">
  <ds:schemaRefs/>
</ds:datastoreItem>
</file>

<file path=customXml/itemProps17.xml><?xml version="1.0" encoding="utf-8"?>
<ds:datastoreItem xmlns:ds="http://schemas.openxmlformats.org/officeDocument/2006/customXml" ds:itemID="{FA6A0B5C-5758-43AB-A084-60139027D6CB}">
  <ds:schemaRefs/>
</ds:datastoreItem>
</file>

<file path=customXml/itemProps18.xml><?xml version="1.0" encoding="utf-8"?>
<ds:datastoreItem xmlns:ds="http://schemas.openxmlformats.org/officeDocument/2006/customXml" ds:itemID="{BF961A73-91DE-46DF-A08D-6F6FEAED216D}">
  <ds:schemaRefs/>
</ds:datastoreItem>
</file>

<file path=customXml/itemProps19.xml><?xml version="1.0" encoding="utf-8"?>
<ds:datastoreItem xmlns:ds="http://schemas.openxmlformats.org/officeDocument/2006/customXml" ds:itemID="{AFCC17EF-CF5E-4D30-B67D-6235BF54EF22}">
  <ds:schemaRefs/>
</ds:datastoreItem>
</file>

<file path=customXml/itemProps2.xml><?xml version="1.0" encoding="utf-8"?>
<ds:datastoreItem xmlns:ds="http://schemas.openxmlformats.org/officeDocument/2006/customXml" ds:itemID="{F6D7CB4A-0242-4934-8079-EA0FFD4F9AEC}">
  <ds:schemaRefs/>
</ds:datastoreItem>
</file>

<file path=customXml/itemProps3.xml><?xml version="1.0" encoding="utf-8"?>
<ds:datastoreItem xmlns:ds="http://schemas.openxmlformats.org/officeDocument/2006/customXml" ds:itemID="{A6C4CC20-07D0-4FAB-90BA-AA3AF71D0C83}">
  <ds:schemaRefs/>
</ds:datastoreItem>
</file>

<file path=customXml/itemProps4.xml><?xml version="1.0" encoding="utf-8"?>
<ds:datastoreItem xmlns:ds="http://schemas.openxmlformats.org/officeDocument/2006/customXml" ds:itemID="{DAFFD2B6-02E4-4138-B091-F8A8464F1E0C}">
  <ds:schemaRefs/>
</ds:datastoreItem>
</file>

<file path=customXml/itemProps5.xml><?xml version="1.0" encoding="utf-8"?>
<ds:datastoreItem xmlns:ds="http://schemas.openxmlformats.org/officeDocument/2006/customXml" ds:itemID="{B1D91E2A-9BF8-4484-8D97-AF9F15BA4DCF}">
  <ds:schemaRefs/>
</ds:datastoreItem>
</file>

<file path=customXml/itemProps6.xml><?xml version="1.0" encoding="utf-8"?>
<ds:datastoreItem xmlns:ds="http://schemas.openxmlformats.org/officeDocument/2006/customXml" ds:itemID="{B4C28FA2-4938-485F-9D52-B1FFCAD550E2}">
  <ds:schemaRefs/>
</ds:datastoreItem>
</file>

<file path=customXml/itemProps7.xml><?xml version="1.0" encoding="utf-8"?>
<ds:datastoreItem xmlns:ds="http://schemas.openxmlformats.org/officeDocument/2006/customXml" ds:itemID="{47806E59-B666-4E4F-A9EF-515835BDA5CC}">
  <ds:schemaRefs/>
</ds:datastoreItem>
</file>

<file path=customXml/itemProps8.xml><?xml version="1.0" encoding="utf-8"?>
<ds:datastoreItem xmlns:ds="http://schemas.openxmlformats.org/officeDocument/2006/customXml" ds:itemID="{89A2FFA1-8A53-4480-8F71-57C7875DFE23}">
  <ds:schemaRefs/>
</ds:datastoreItem>
</file>

<file path=customXml/itemProps9.xml><?xml version="1.0" encoding="utf-8"?>
<ds:datastoreItem xmlns:ds="http://schemas.openxmlformats.org/officeDocument/2006/customXml" ds:itemID="{218715B1-4521-4E8A-BF8B-0FBD9ED46596}">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6</vt:i4>
      </vt:variant>
      <vt:variant>
        <vt:lpstr>Rangos con nombre</vt:lpstr>
      </vt:variant>
      <vt:variant>
        <vt:i4>1</vt:i4>
      </vt:variant>
    </vt:vector>
  </HeadingPairs>
  <TitlesOfParts>
    <vt:vector size="7" baseType="lpstr">
      <vt:lpstr>Resumen</vt:lpstr>
      <vt:lpstr>Transportes</vt:lpstr>
      <vt:lpstr>Comunicaciones </vt:lpstr>
      <vt:lpstr>Aviación</vt:lpstr>
      <vt:lpstr>Puertos </vt:lpstr>
      <vt:lpstr>Vías Férreas</vt:lpstr>
      <vt:lpstr>'Puertos '!Área_de_impresión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COE_MTC</dc:creator>
  <cp:lastModifiedBy>Servicio COE - MTC</cp:lastModifiedBy>
  <cp:lastPrinted>2025-05-17T23:23:28Z</cp:lastPrinted>
  <dcterms:created xsi:type="dcterms:W3CDTF">2017-03-24T00:49:44Z</dcterms:created>
  <dcterms:modified xsi:type="dcterms:W3CDTF">2025-05-31T18:27:06Z</dcterms:modified>
</cp:coreProperties>
</file>