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codeName="{51196F13-6AD0-C1B8-E2B4-A1F9AE17003E}"/>
  <workbookPr codeName="ThisWorkbook"/>
  <mc:AlternateContent xmlns:mc="http://schemas.openxmlformats.org/markup-compatibility/2006">
    <mc:Choice Requires="x15">
      <x15ac:absPath xmlns:x15ac="http://schemas.microsoft.com/office/spreadsheetml/2010/11/ac" url="C:\Users\cedan001\Desktop\SEGUIMIENTO EVALUACION 2025\"/>
    </mc:Choice>
  </mc:AlternateContent>
  <bookViews>
    <workbookView xWindow="0" yWindow="0" windowWidth="28800" windowHeight="12300" firstSheet="1" activeTab="2"/>
  </bookViews>
  <sheets>
    <sheet name="Listas" sheetId="3" state="hidden" r:id="rId1"/>
    <sheet name="Instrucciones" sheetId="11" r:id="rId2"/>
    <sheet name="09" sheetId="2" r:id="rId3"/>
  </sheets>
  <functionGroups builtInGroupCount="18"/>
  <externalReferences>
    <externalReference r:id="rId4"/>
  </externalReferences>
  <definedNames>
    <definedName name="_xlnm._FilterDatabase" localSheetId="2" hidden="1">'09'!$A$13:$W$119</definedName>
    <definedName name="_xlnm.Print_Area" localSheetId="2">'09'!$A$1:$W$133</definedName>
    <definedName name="_xlnm.Print_Area" localSheetId="1">Instrucciones!$A$1:$J$40</definedName>
    <definedName name="ascendente">Listas!$B$2:$B$4</definedName>
    <definedName name="descendente">Listas!$C$2:$C$4</definedName>
    <definedName name="no_definido">Listas!$D$2:$D$4</definedName>
    <definedName name="Sentido" localSheetId="1">[1]Listas!$A$2:$A$5</definedName>
    <definedName name="Sentido">Listas!$A$2:$A$5</definedName>
    <definedName name="_xlnm.Print_Titles" localSheetId="2">'09'!$13:$14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2" l="1"/>
  <c r="X21" i="2"/>
  <c r="X26" i="2"/>
  <c r="X29" i="2"/>
  <c r="X33" i="2"/>
  <c r="X43" i="2"/>
  <c r="X46" i="2"/>
  <c r="X49" i="2"/>
  <c r="X52" i="2"/>
  <c r="X55" i="2"/>
  <c r="X58" i="2"/>
  <c r="X62" i="2"/>
  <c r="X65" i="2"/>
  <c r="X67" i="2"/>
  <c r="X69" i="2"/>
  <c r="X72" i="2"/>
  <c r="X75" i="2"/>
  <c r="X77" i="2"/>
  <c r="X79" i="2"/>
  <c r="X82" i="2"/>
  <c r="X84" i="2"/>
  <c r="X87" i="2"/>
  <c r="X89" i="2"/>
  <c r="X95" i="2"/>
  <c r="X97" i="2"/>
  <c r="X101" i="2"/>
  <c r="X105" i="2"/>
  <c r="X107" i="2"/>
  <c r="X109" i="2"/>
  <c r="X113" i="2"/>
  <c r="X116" i="2"/>
  <c r="X119" i="2"/>
  <c r="X16" i="2"/>
  <c r="U7" i="2" l="1"/>
  <c r="U9" i="2" l="1"/>
  <c r="U5" i="2"/>
  <c r="V29" i="2" a="1"/>
  <c r="V29" i="2" l="1"/>
  <c r="V15" i="2" a="1"/>
  <c r="V15" i="2" l="1"/>
  <c r="V25" i="2" a="1"/>
  <c r="V25" i="2" l="1"/>
  <c r="V42" i="2" a="1"/>
  <c r="V42" i="2" l="1"/>
  <c r="V71" i="2" a="1"/>
  <c r="V71" i="2" l="1"/>
  <c r="V96" i="2" a="1"/>
  <c r="V96" i="2" l="1"/>
  <c r="V121" i="2" s="1"/>
  <c r="Q5" i="2" l="1"/>
  <c r="Q7" i="2" l="1"/>
  <c r="R7" i="2"/>
  <c r="R9" i="2"/>
  <c r="Q9" i="2"/>
  <c r="R5" i="2"/>
  <c r="T7" i="2"/>
  <c r="S7" i="2"/>
  <c r="S9" i="2"/>
  <c r="T9" i="2"/>
  <c r="T5" i="2" l="1"/>
  <c r="S5" i="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<sst xmlns="http://schemas.openxmlformats.org/spreadsheetml/2006/main" count="569" uniqueCount="272">
  <si>
    <t>26: DEFENSA</t>
  </si>
  <si>
    <t>Sentido</t>
  </si>
  <si>
    <t>Ascendente</t>
  </si>
  <si>
    <t>Descendente</t>
  </si>
  <si>
    <t>No definido</t>
  </si>
  <si>
    <t>Código</t>
  </si>
  <si>
    <t>Objetivo prioritario / 
Lineamiento / 
Servicio / 
Indicador</t>
  </si>
  <si>
    <t>Responsable de indicador</t>
  </si>
  <si>
    <t>Sentido esperado</t>
  </si>
  <si>
    <t>Tipo de agregación</t>
  </si>
  <si>
    <t>Linea base</t>
  </si>
  <si>
    <t>Logros esperados</t>
  </si>
  <si>
    <t>Valores obtenidos</t>
  </si>
  <si>
    <t>Año</t>
  </si>
  <si>
    <t>valor</t>
  </si>
  <si>
    <t>OP.01</t>
  </si>
  <si>
    <t>IOP.01.01</t>
  </si>
  <si>
    <t>IOP.01.02</t>
  </si>
  <si>
    <t>LN.01.01</t>
  </si>
  <si>
    <t>LN.01.02</t>
  </si>
  <si>
    <t>SS.01.02.01</t>
  </si>
  <si>
    <t>ISS.01.02.01.01</t>
  </si>
  <si>
    <t>LN.01.03</t>
  </si>
  <si>
    <t>LN.01.04</t>
  </si>
  <si>
    <t>OP.02</t>
  </si>
  <si>
    <t>IOP.02.01</t>
  </si>
  <si>
    <t>LN.02.01</t>
  </si>
  <si>
    <t>SS.02.01.01</t>
  </si>
  <si>
    <t>ISS.02.01.01.01</t>
  </si>
  <si>
    <t>LN.02.02</t>
  </si>
  <si>
    <t>LN.02.03</t>
  </si>
  <si>
    <t>LN.02.04</t>
  </si>
  <si>
    <t>LN.02.05</t>
  </si>
  <si>
    <t>LN.02.06</t>
  </si>
  <si>
    <t>SS.02.06.01</t>
  </si>
  <si>
    <t>ISS.02.06.01.01</t>
  </si>
  <si>
    <t>LN.02.07</t>
  </si>
  <si>
    <t>OP.03</t>
  </si>
  <si>
    <t>IOP.03.01</t>
  </si>
  <si>
    <t>LN.03.01</t>
  </si>
  <si>
    <t>SS.03.01.01</t>
  </si>
  <si>
    <t>ISS.03.01.01.01</t>
  </si>
  <si>
    <t>LN.03.02</t>
  </si>
  <si>
    <t>SS.03.02.01</t>
  </si>
  <si>
    <t>ISS.03.02.01.01</t>
  </si>
  <si>
    <t>LN.03.03</t>
  </si>
  <si>
    <t>OP.04</t>
  </si>
  <si>
    <t>IOP.04.01</t>
  </si>
  <si>
    <t>LN.04.01</t>
  </si>
  <si>
    <t>SS.04.01.01</t>
  </si>
  <si>
    <t>ISS.04.01.01.01</t>
  </si>
  <si>
    <t>LN.04.02</t>
  </si>
  <si>
    <t>LN.04.03</t>
  </si>
  <si>
    <t>LN.04.04</t>
  </si>
  <si>
    <t>LN.04.05</t>
  </si>
  <si>
    <t>LN.04.06</t>
  </si>
  <si>
    <t>LN.04.07</t>
  </si>
  <si>
    <t>SS.04.07.01</t>
  </si>
  <si>
    <t>ISS.04.07.01.01</t>
  </si>
  <si>
    <t>SS.02.03.01</t>
  </si>
  <si>
    <t>ISS.02.03.01.01</t>
  </si>
  <si>
    <t>SS.03.03.01</t>
  </si>
  <si>
    <t>ISS.03.03.01.01</t>
  </si>
  <si>
    <t>LN.03.04</t>
  </si>
  <si>
    <t>SS.03.04.01</t>
  </si>
  <si>
    <t>ISS.03.04.01.01</t>
  </si>
  <si>
    <t>LN.03.05</t>
  </si>
  <si>
    <t>SS.03.05.01</t>
  </si>
  <si>
    <t>ISS.03.05.01.01</t>
  </si>
  <si>
    <t>SS.04.02.01</t>
  </si>
  <si>
    <t>ISS.04.02.01.01</t>
  </si>
  <si>
    <t>OP.05</t>
  </si>
  <si>
    <t>IOP.05.01</t>
  </si>
  <si>
    <t>LN.05.01</t>
  </si>
  <si>
    <t>LN.05.02</t>
  </si>
  <si>
    <t>SS.05.02.01</t>
  </si>
  <si>
    <t>ISS.05.02.01.01</t>
  </si>
  <si>
    <t>LN.05.03</t>
  </si>
  <si>
    <t>MULTISECTORIAL</t>
  </si>
  <si>
    <t>SS.04.02.02</t>
  </si>
  <si>
    <t>ISS.04.02.02.01</t>
  </si>
  <si>
    <t>SS.04.03.01</t>
  </si>
  <si>
    <t>ISS.04.03.01.01</t>
  </si>
  <si>
    <t>SS.04.03.02</t>
  </si>
  <si>
    <t>LN.05.04</t>
  </si>
  <si>
    <t>SS.05.04.01</t>
  </si>
  <si>
    <t>ISS.05.04.01.01</t>
  </si>
  <si>
    <t>LN.05.05</t>
  </si>
  <si>
    <t>LN.01.05</t>
  </si>
  <si>
    <t>SS.04.01.02</t>
  </si>
  <si>
    <t>ISS.04.01.02.01</t>
  </si>
  <si>
    <t>SS.04.01.03</t>
  </si>
  <si>
    <t>ISS.04.01.03.01</t>
  </si>
  <si>
    <t>Fortalecer la influencia del Perú en asuntos marítimos internacionales.</t>
  </si>
  <si>
    <t>Porcentaje de la participación del Perú en los principales espacios marítimos internacionales.</t>
  </si>
  <si>
    <t>Índice de influencia del Perú en asuntos marítimos internacionales.</t>
  </si>
  <si>
    <t>Incrementar en las reuniones y foros internacionales vinculados a los asuntos del mar, la participación activa de las delegaciones del Perú.</t>
  </si>
  <si>
    <t>Coordinar iniciativas orientadas a salvaguardar los derechos e intereses marítimos nacionales, incluyendo la promoción de la cooperación técnica en foros y procesos internacionales.</t>
  </si>
  <si>
    <t>Defensa permanente de los intereses y derechos del Perú sobre asuntos marítimos.</t>
  </si>
  <si>
    <t>Porcentaje de foros y procesos internacionales identificados como de relevante importancia, en los que el Perú participa en forma permanente.</t>
  </si>
  <si>
    <t>Fortalecer la coordinación y articulación de las Políticas sobre el ámbito marítimo con los tres niveles de gobierno.</t>
  </si>
  <si>
    <t>Articular la gestión sostenible sobre asuntos marítimos entre el Estado, la sociedad civil y el mercado.</t>
  </si>
  <si>
    <t>Promover a nivel internacional los destinos turísticos ubicados en el ámbito marítimo nacional.</t>
  </si>
  <si>
    <t>Fortalecer las actividades productivas en el ámbito marítimo, en forma racional y sostenible.</t>
  </si>
  <si>
    <t>Porcentaje de participación del PBI marítimo en el PBI nacional.</t>
  </si>
  <si>
    <t>Incrementar el aprovechamiento sostenible de los recursos no renovables (no vivos) marinos del dominio marítimo, las aguas interiores y la alta mar.</t>
  </si>
  <si>
    <t>Servicio de identificación en forma permanente del potencial de los recursos no vivos del suelo y subsuelo de nuestro dominio marítimo.</t>
  </si>
  <si>
    <t>Porcentaje de nuestro dominio marítimo explorado.</t>
  </si>
  <si>
    <t>Incrementar el nivel técnico, profesional y jurídico legal según corresponda, de las mujeres y hombres involucrados en el ámbito marítimo.</t>
  </si>
  <si>
    <t>Incentivar la investigación científica, el desarrollo tecnológico y la innovación, respecto al mar y sus recursos por los actores del ámbito marítimo.</t>
  </si>
  <si>
    <t>Gestión de la investigación científica multidisciplinaria para los actores del ámbito marítimo.</t>
  </si>
  <si>
    <t>Número de publicaciones científicas, solicitudes de patente, número de investigadores RENACYT relacionados con el ámbito marítimo en el periodo anual.</t>
  </si>
  <si>
    <t>Fortalecer la coordinación y articulación del aprovechamiento de los recursos sostenibles entre las entidades públicas de los tres niveles de gobierno vinculados al sector productivo del ámbito marítimo.</t>
  </si>
  <si>
    <t>Fortalecer las capacidades de supervisión, control y fiscalización de las actividades productivas en el ámbito marítimo en las entidades públicas competentes.</t>
  </si>
  <si>
    <t>Difundir el conocimiento sobre las posibilidades que se tiene del uso y aprovechamiento de los recursos disponibles del ámbito marítimo por la población.</t>
  </si>
  <si>
    <t>Difusión permanente del enfoque ambiental, uso y aprovechamiento del ámbito marítimo a estudiantes de nivel de educación básica.</t>
  </si>
  <si>
    <t>Número de recursos educativos, documentos técnicos o dispositivos normativos que incorporan la valoración y aprovechamiento de los recursos naturales del Perú, el cual incluye los recursos del ámbito marítimo; dirigidos a especialistas, docentes y directivos.</t>
  </si>
  <si>
    <t>Mejorar la oferta y las condiciones generales de los destinos turísticos en el ámbito marítimo nacional.</t>
  </si>
  <si>
    <t>LN.02.08</t>
  </si>
  <si>
    <t>Promover la práctica de la náutica deportiva en la población nacional.</t>
  </si>
  <si>
    <t>LN.02.09</t>
  </si>
  <si>
    <t>Fortalecer la inserción laboral formal de las mujeres en las actividades del ámbito marítimo.</t>
  </si>
  <si>
    <t>Incrementar el comercio de manera sostenible y diversificada en el ámbito marítimo.</t>
  </si>
  <si>
    <t>Variación porcentual del movimiento de carga por vía marítima a nivel nacional.</t>
  </si>
  <si>
    <t>Incentivar las inversiones en infraestructura portuaria y servicios conexos.</t>
  </si>
  <si>
    <t>Promoción oportuna de las inversiones en el litoral peruano, del Plan de Desarrollo Portuario Nacional para los inversionistas portuarios públicos y privados.</t>
  </si>
  <si>
    <t>Porcentaje de iniciativas de inversión públicas y privadas alcanzadas en el marco de la promoción del Plan de Desarrollo Portuario Nacional, con respecto a lo programado en este.</t>
  </si>
  <si>
    <t>Consolidar el sistema de facilitación del comercio exterior en el ámbito marítimo.</t>
  </si>
  <si>
    <t>Sistema integrado de intercambio de información entre los diversos agentes públicos para el ingreso y salida de naves.</t>
  </si>
  <si>
    <t>Tiempo promedio de resolución de expedientes incorporados a la VUCE respecto al año anterior.</t>
  </si>
  <si>
    <t>Consolidar el control y seguridad que coadyuve a un eficiente y competitivo transporte marítimo.</t>
  </si>
  <si>
    <t>Control oportuno de documentación a las naves que efectúan transporte marítimo.</t>
  </si>
  <si>
    <t>Porcentaje de naves con control de documentación oportuna dentro de los plazos establecidos.</t>
  </si>
  <si>
    <t>Optimizar los procesos y servicios de la cadena logística marítimo portuaria.</t>
  </si>
  <si>
    <t>Asistencia técnica integral en la formación de cadenas logísticas desde los centros de producción o distribución hasta los puertos y viceversa, a los agentes económicos vinculados con el comercio marítimo.</t>
  </si>
  <si>
    <t>Número de asistencias técnicas efectuadas para la formación de cadenas logísticas integrales.</t>
  </si>
  <si>
    <t>Generar capacidades para la internacionalización de la oferta exportable del ámbito marítimo.</t>
  </si>
  <si>
    <t>Capacitación para el desarrollo de una cultura exportadora al sector empresarial.</t>
  </si>
  <si>
    <t>Incremento porcentual de empresas capacitadas para el desarrollo de una cultura exportadora.</t>
  </si>
  <si>
    <t>LN.03.06</t>
  </si>
  <si>
    <t>Fortalecer la coordinación y articulación de las regulaciones vinculados al comercio marítimo entre las entidades públicas de los tres niveles de gobierno.</t>
  </si>
  <si>
    <t>LN.03.07</t>
  </si>
  <si>
    <t>Mejorar las condiciones operacionales, administrativas y normativas del cabotaje marítimo.</t>
  </si>
  <si>
    <t>SS.03.07.01</t>
  </si>
  <si>
    <t>Fomento del desarrollo del cabotaje marítimo efectivo a los agentes económicos vinculados.</t>
  </si>
  <si>
    <t>ISS.03.07.01.01</t>
  </si>
  <si>
    <t>Variación porcentual de la cantidad de toneladas transportadas anualmente en litoral peruano.</t>
  </si>
  <si>
    <t>LN.03.08</t>
  </si>
  <si>
    <t>Fortalecer los servicios de ayuda a la navegación en al ámbito marítimo nacional.</t>
  </si>
  <si>
    <t>SS.03.08.01</t>
  </si>
  <si>
    <t>Actualización permanente de la cartografía náutica nacional.</t>
  </si>
  <si>
    <t>ISS.03.08.01.01</t>
  </si>
  <si>
    <t>Porcentaje de cartografía náutica nacional actualizada en relación al Plan Cartográfico Nacional.</t>
  </si>
  <si>
    <t>SS.03.08.02</t>
  </si>
  <si>
    <t>Mantenimiento permanente de ayudas a la navegación en el ámbito marítimo nacional.</t>
  </si>
  <si>
    <t>ISS.03.08.02.01</t>
  </si>
  <si>
    <t>Porcentaje de ayudas a la navegación actualizadas por la DHN, de acuerdo a los avances tecnológicos.</t>
  </si>
  <si>
    <t>SS.03.08.03</t>
  </si>
  <si>
    <t>Difusión oportuna de las condiciones océano meteorológicas del ámbito marítimo a la población nacional.</t>
  </si>
  <si>
    <t>ISS.03.08.03.01</t>
  </si>
  <si>
    <t>Número de eventos océano meteorológicas que causaron efectos desfavorables no reportados a tiempo.</t>
  </si>
  <si>
    <t>LN.03.09</t>
  </si>
  <si>
    <t>Potenciar la capacidad y competitividad de la industria de construcciones y reparaciones navales.</t>
  </si>
  <si>
    <t>Asegurar la sostenibilidad de los recursos y ecosistemas en el ámbito marítimo.</t>
  </si>
  <si>
    <t>Porcentaje de bahías monitoreadas que cumplen con el estándar de calidad ambiental de agua de mar.</t>
  </si>
  <si>
    <t>Fortalecer la gestión integrada para el uso sostenible de los recursos naturales y ecosistemas.</t>
  </si>
  <si>
    <t>Asistencia técnica en la gestión de planes de manejo integral en las zonas marino-costeras, en coordinación con otros sectores a los equipos técnicos de las unidades de manejo integrado.</t>
  </si>
  <si>
    <t>Porcentaje de asistencias técnicas a los equipos técnicos de las unidades de manejo integrado (UMI) coordinadas.</t>
  </si>
  <si>
    <t>Información especializada para la conservación de los ecosistemas priorizados, de manera oportuna, según los procedimientos establecidos para las entidades que administran recursos naturales y ecosistemas en la zona marino-costera (ZMC).</t>
  </si>
  <si>
    <t>Porcentaje de ecosistemas y especies de la ZMC que cuentan con diagnósticos o estudios especializados dentro del plazo establecido por la Convención sobre el Comercio Internacional de especies amenazadas de fauna y flora silvestre (CITES).</t>
  </si>
  <si>
    <t>Asistencia técnica permanente sobre la conservación de los humedales costeros a los actores vinculados.</t>
  </si>
  <si>
    <t>Porcentaje de humedales costeros con acciones de monitoreo permanente.</t>
  </si>
  <si>
    <t>Mejorar la protección en las áreas naturales protegidas, en el ámbito marítimo.</t>
  </si>
  <si>
    <t>Vigilancia y control a actividades ilegales de la zona marino_x0002_costera, en coordinación con entidades competentes, realizadas en las Áreas Naturales Protegidas (ANP).</t>
  </si>
  <si>
    <t>Porcentaje de superficie de ANP con vigilancia y control coordinado con entidades competentes.</t>
  </si>
  <si>
    <t>Servicio de protección con participación de actores estratégicos (públicos, privados y sociedad civil) de las áreas naturales protegidas marino-costeras.</t>
  </si>
  <si>
    <t>Índice de mapa de actores.</t>
  </si>
  <si>
    <t>Reducir los niveles y efectos de la contaminación en el dominio marítimo y la zona marino-costera.</t>
  </si>
  <si>
    <t>Supervisión de las actividades desarrolladas en la zona marino_x0002_costera, en coordinación con las entidades competentes a administrados de los sectores económicos productivos involucrados con el ámbito marítimo.</t>
  </si>
  <si>
    <t>Porcentaje de unidades fiscalizables de la zona marino-costera supervisadas, en coordinación con entidades competentes.</t>
  </si>
  <si>
    <t>Fiscalización oportuna a los administrados de los sectores económicos productivos involucrados con el ámbito marítimo.</t>
  </si>
  <si>
    <t>ISS.04.03.02.01</t>
  </si>
  <si>
    <t>Porcentaje de entidades fiscalizadas y sancionadas de manera oportuna.</t>
  </si>
  <si>
    <t>Mejorar los mecanismos de articulación y coordinación, así como fortalecer capacidades para la gestión orientadas a la prevención y mitigación de desastres por acción de la naturaleza, entre las entidades involucradas.</t>
  </si>
  <si>
    <t>Fortalecer la coordinación y articulación de las entidades públicas de los tres niveles de gobierno vinculados a la sostenibilidad de los recursos y ecosistemas del ámbito marítimo.</t>
  </si>
  <si>
    <t>Fortalecer las capacidades de supervisión, control y cumplimiento normativo que rigen las actividades productivas del ámbito marítimo en las entidades públicas competentes.</t>
  </si>
  <si>
    <t>Impulsar el desarrollo de energías renovables en el ámbito marítimo nacional.</t>
  </si>
  <si>
    <t>Gestión eficaz en investigación científica, desarrollo tecnológico e innovación multidisciplinaria en el ámbito marítimo orientada al desarrollo de energías renovables.</t>
  </si>
  <si>
    <t>Variación porcentual anual del nivel de inversión en proyectos de energías renovables dentro del ámbito marítimo.</t>
  </si>
  <si>
    <t>Fortalecer la seguridad en el ámbito marítimo.</t>
  </si>
  <si>
    <t>Ratio de actividades ilícitas reportadas anualmente.</t>
  </si>
  <si>
    <t>Fortalecer el control y la vigilancia de todas las actividades marítimas, en cumplimiento de la normativa nacional y compromisos internacionales, en resguardo de la seguridad de la vida humana, la protección del medio marino y sus recursos, y la represión de las actividades ilícitas, por parte de la Autoridad Marítima Nacional (AMN) y la Policía Nacional del Perú (PNP), en el ámbito de su responsabilidad.</t>
  </si>
  <si>
    <t>Fortalecer la capacidad del poder naval de ejercer la vigilancia y defensa del área de jurisdiccional marítima nacional.</t>
  </si>
  <si>
    <t>Protección eficaz de las actividades marítimas, realizadas por los actores vinculados con el ámbito marítimo.</t>
  </si>
  <si>
    <t>Variación porcentual anual de las actividades Ilícitas reportadas en el año respecto al número de actividades Ilícitas reportadas en el año anterior.</t>
  </si>
  <si>
    <t>Incrementar la participación efectiva de unidades navales en operaciones dentro del marco de los compromisos bilaterales y multilaterales.</t>
  </si>
  <si>
    <t>Fortalecer la capacidad de respuesta ante situaciones de búsqueda y salvamento marítimo en el área de responsabilidad de la AMN, así como en casos de desastre.</t>
  </si>
  <si>
    <t>Respuesta ante situaciones de búsqueda y salvamento marítimo de acuerdo con el protocolo establecido por la Autoridad Marítima Nacional (AMN).</t>
  </si>
  <si>
    <t>Porcentaje de operaciones de búsqueda y salvamento marítimo realizadas por la AMN de acuerdo con el protocolo establecido para cada una de ellas.</t>
  </si>
  <si>
    <t>SS.05.04.02</t>
  </si>
  <si>
    <t>Respuesta inmediata de apoyo a la población costera ante casos de desastres naturales ocurridos en el ámbito marítimo nacional.</t>
  </si>
  <si>
    <t>ISS.05.04.02.01</t>
  </si>
  <si>
    <t>Tiempo promedio de respuesta para la atención a la población costera afectada.</t>
  </si>
  <si>
    <t>SS.05.04.03</t>
  </si>
  <si>
    <t>Monitoreo permanente de eventos tsunamigénicos para la emisión de alerta o alarma en salvaguarda de los agentes vinculados con el ámbito marítimo.</t>
  </si>
  <si>
    <t>ISS.05.04.03.01</t>
  </si>
  <si>
    <t>Porcentaje de boletines informativos emitidos de acuerdo con el protocolo establecido por el Centro Nacional de Alerta de Tsunamis (CNAT).</t>
  </si>
  <si>
    <t>Fortalecer la capacidad de acción para la lucha contra las actividades ilícitas en el área de responsabilidad de la AMN y la PNP.</t>
  </si>
  <si>
    <t>LN.05.06</t>
  </si>
  <si>
    <t>Velar por el cumplimiento de las normas para la protección y conservación del medio ambiente marino, ecosistemas y sus recursos.</t>
  </si>
  <si>
    <t>SS.05.06.01</t>
  </si>
  <si>
    <t>Control y vigilancia del cumplimiento de la normatividad nacional e internacional de las actividades de los agentes vinculados con el ámbito marítimo nacional.</t>
  </si>
  <si>
    <t>ISS.05.06.01.01</t>
  </si>
  <si>
    <t>Porcentaje de actividades que cumplen con la normatividad, respecto al total de actividades controladas.</t>
  </si>
  <si>
    <t>LN.05.07</t>
  </si>
  <si>
    <t>Proteger el patrimonio cultural subacuático que se encuentren en el dominio marítimo nacional.</t>
  </si>
  <si>
    <t>SS.05.07.01</t>
  </si>
  <si>
    <t>Identificación del patrimonio cultural subacuático actualizado del ámbito marítimo.</t>
  </si>
  <si>
    <t>ISS.05.07.01.01</t>
  </si>
  <si>
    <t>Número de sitios del patrimonio cultural subacuático identificados anualmente.</t>
  </si>
  <si>
    <t>LN.05.08</t>
  </si>
  <si>
    <t>Incentivar la consolidación de la identidad y cultura marítima en la población nacional.</t>
  </si>
  <si>
    <t>SS.05.08.01</t>
  </si>
  <si>
    <t>Difusión amplia de la realidad marítima e intereses marítimos de la población nacional.</t>
  </si>
  <si>
    <t>ISS.05.08.01.01</t>
  </si>
  <si>
    <t>Porcentaje de provincias, en cada región, donde se desarrollaron actividades de concientización sobre la realidad marítima durante el año.</t>
  </si>
  <si>
    <t>Avance Tipo 1
(%)</t>
  </si>
  <si>
    <t>Indice de gestión de la política nacional</t>
  </si>
  <si>
    <t>ascendente</t>
  </si>
  <si>
    <t>descendente</t>
  </si>
  <si>
    <t>no_definido</t>
  </si>
  <si>
    <t>acumulado</t>
  </si>
  <si>
    <t>no acumulado</t>
  </si>
  <si>
    <t>maximo permisible</t>
  </si>
  <si>
    <t>minimo permisible</t>
  </si>
  <si>
    <t>ND</t>
  </si>
  <si>
    <t>Total</t>
  </si>
  <si>
    <t>Sector:</t>
  </si>
  <si>
    <t>Objetivos prioritarios</t>
  </si>
  <si>
    <t>Indicadores de objetivos prioritarios</t>
  </si>
  <si>
    <t>Indicadores de servicios</t>
  </si>
  <si>
    <t>Tipo:</t>
  </si>
  <si>
    <t>[0-75%&gt;</t>
  </si>
  <si>
    <t>[75-95%&gt;</t>
  </si>
  <si>
    <t>≥ 95%</t>
  </si>
  <si>
    <t>seleccionar</t>
  </si>
  <si>
    <t>Sémaforo del nivel de cumplimiento del Avance Tipo 1, por elemento</t>
  </si>
  <si>
    <t>Centro Nacional de Planeamiento Estratégico</t>
  </si>
  <si>
    <t>Dirección Nacional de Seguimiento y Evaluación (DNSE)</t>
  </si>
  <si>
    <t>ALERTAS IDENTIFICADAS</t>
  </si>
  <si>
    <t>Guía para completar el reporte de seguimiento</t>
  </si>
  <si>
    <t>Tipo de indicador / Estándar de cumplimiento</t>
  </si>
  <si>
    <t>Ministerio conductor:</t>
  </si>
  <si>
    <t>026: MINISTERIO DE DEFENSA</t>
  </si>
  <si>
    <t>R.R. E.E.</t>
  </si>
  <si>
    <t>INEI</t>
  </si>
  <si>
    <t>CONCYTEC</t>
  </si>
  <si>
    <t>MINEDU</t>
  </si>
  <si>
    <t>MTC</t>
  </si>
  <si>
    <t>MINCETUR</t>
  </si>
  <si>
    <t>HIDROGRAFIA</t>
  </si>
  <si>
    <t>MINAM</t>
  </si>
  <si>
    <t>MINEM</t>
  </si>
  <si>
    <t>DICAPI</t>
  </si>
  <si>
    <t>INDECI</t>
  </si>
  <si>
    <t>MINCUL</t>
  </si>
  <si>
    <t>DIRINTEMAR</t>
  </si>
  <si>
    <t xml:space="preserve"> </t>
  </si>
  <si>
    <r>
      <t xml:space="preserve">REPORTE DE SEGUIMIENTO DE LA  POLÍTICA NACIONAL MARÍTIMA AL </t>
    </r>
    <r>
      <rPr>
        <b/>
        <sz val="16"/>
        <color rgb="FF0070C0"/>
        <rFont val="Calibri"/>
        <family val="2"/>
        <scheme val="minor"/>
      </rPr>
      <t>AÑO 2024</t>
    </r>
  </si>
  <si>
    <t>- INEI: LA DETERMINACIÓN DEL PRIMER VALOR DEL PBI MARÍTIMO (IOP.02.01) AL AÑO 2023, HA SIDO CALCULADO EN BASE A LA INFORMACIÓN EXISTENTE EN INDICADORES ACTUALES, REQUIRIÉNDOSE EL INCREMENTO DE INDICADORES PARA APROXIMAR ESTE VALOR A LA REALIDAD.</t>
  </si>
  <si>
    <t>- LA POLÍTICA NACIONAL MARÍTIMA 2019-2030 SE ENCUENTRAN EN PROCESO DE ACTUALIZACIÓN,  SEGÚN LO DISPUESTO EN LA RESOLUCIÓN MINISTERIAL N° 000627-2024-DE DE FECHA 20 JUNIO 2024. ESTANDO ACTUALMENTE EN ETAPA DE REVISIÓN LAS 28 FICHAS DE SERVICIOS QUE CONFORMAN EL ANEXO 4.</t>
  </si>
  <si>
    <t xml:space="preserve">- MINAM: SE REQUIERE DE MAYORES RECURSOS PARA EFECTUAR LA EVALUACIÓN DE LA CALIDAD DE LAS AGUAS MARINAS, ES DECIR, SU CAPACIDAD DE SOPORTAR LA VIDA MARINA Y SUS PROCESOS BIOLÓGICOS, EN UN MAYOR NÚMERO DE BAHÍAS.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</si>
</sst>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font>
      <sz val="11"/>
      <color theme="1"/>
      <name val="Calibri"/>
      <family val="2"/>
      <scheme val="minor"/>
    </font>
    <font>
      <b/>
      <sz val="11"/>
      <color theme="0"/>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b/>
      <sz val="11"/>
      <name val="Calibri"/>
      <family val="2"/>
      <scheme val="minor"/>
    </font>
    <font>
      <sz val="16"/>
      <color theme="1"/>
      <name val="Calibri"/>
      <family val="2"/>
      <scheme val="minor"/>
    </font>
    <font>
      <b/>
      <sz val="16"/>
      <color theme="1"/>
      <name val="Calibri"/>
      <family val="2"/>
      <scheme val="minor"/>
    </font>
    <font>
      <sz val="11"/>
      <color rgb="FF595959"/>
      <name val="Calibri"/>
      <family val="2"/>
      <scheme val="minor"/>
    </font>
    <font>
      <b/>
      <sz val="14"/>
      <color theme="1"/>
      <name val="Calibri"/>
      <family val="2"/>
      <scheme val="minor"/>
    </font>
    <font>
      <b/>
      <sz val="12"/>
      <color theme="1"/>
      <name val="Calibri"/>
      <family val="2"/>
      <scheme val="minor"/>
    </font>
    <font>
      <sz val="11"/>
      <color rgb="FF000000"/>
      <name val="Aptos Narrow"/>
      <family val="2"/>
    </font>
    <font>
      <b/>
      <sz val="11"/>
      <color rgb="FF000000"/>
      <name val="Aptos Narrow"/>
      <family val="2"/>
    </font>
    <font>
      <sz val="12"/>
      <name val="Arial"/>
      <family val="2"/>
    </font>
    <font>
      <b/>
      <sz val="16"/>
      <name val="Calibri"/>
      <family val="2"/>
      <scheme val="minor"/>
    </font>
    <font>
      <b/>
      <sz val="9"/>
      <name val="Calibri"/>
      <family val="2"/>
      <scheme val="minor"/>
    </font>
    <font>
      <sz val="8"/>
      <color theme="1"/>
      <name val="Calibri"/>
      <family val="2"/>
      <scheme val="minor"/>
    </font>
    <font>
      <b/>
      <sz val="8"/>
      <color theme="0"/>
      <name val="Calibri"/>
      <family val="2"/>
      <scheme val="minor"/>
    </font>
    <font>
      <b/>
      <sz val="8"/>
      <color rgb="FF000000"/>
      <name val="Calibri"/>
      <family val="2"/>
      <scheme val="minor"/>
    </font>
    <font>
      <b/>
      <sz val="12"/>
      <name val="Calibri"/>
      <family val="2"/>
      <scheme val="minor"/>
    </font>
    <font>
      <sz val="10"/>
      <color theme="1"/>
      <name val="Calibri"/>
      <family val="2"/>
      <scheme val="minor"/>
    </font>
    <font>
      <sz val="10"/>
      <name val="Calibri"/>
      <family val="2"/>
      <scheme val="minor"/>
    </font>
    <font>
      <sz val="12"/>
      <color theme="1"/>
      <name val="Calibri"/>
      <family val="2"/>
      <scheme val="minor"/>
    </font>
    <font>
      <b/>
      <sz val="12"/>
      <color theme="0"/>
      <name val="Arial"/>
      <family val="2"/>
    </font>
    <font>
      <sz val="8"/>
      <name val="Calibri"/>
      <family val="2"/>
      <scheme val="minor"/>
    </font>
    <font>
      <sz val="11"/>
      <color theme="1"/>
      <name val="Calibri"/>
      <family val="2"/>
      <scheme val="minor"/>
    </font>
    <font>
      <b/>
      <sz val="16"/>
      <color rgb="FF0070C0"/>
      <name val="Calibri"/>
      <family val="2"/>
      <scheme val="minor"/>
    </font>
    <font>
      <b/>
      <sz val="12"/>
      <color rgb="FF595959"/>
      <name val="Calibri"/>
      <family val="2"/>
      <scheme val="minor"/>
    </font>
  </fonts>
  <fills count="17">
    <fill>
      <patternFill patternType="none"/>
    </fill>
    <fill>
      <patternFill patternType="gray125"/>
    </fill>
    <fill>
      <patternFill patternType="solid">
        <fgColor rgb="FF30B492"/>
        <bgColor indexed="64"/>
      </patternFill>
    </fill>
    <fill>
      <patternFill patternType="solid">
        <fgColor rgb="FF25977A"/>
        <bgColor indexed="64"/>
      </patternFill>
    </fill>
    <fill>
      <patternFill patternType="solid">
        <fgColor rgb="FFBDBEC0"/>
        <bgColor indexed="64"/>
      </patternFill>
    </fill>
    <fill>
      <patternFill patternType="solid">
        <fgColor rgb="FFD1D2D4"/>
        <bgColor indexed="64"/>
      </patternFill>
    </fill>
    <fill>
      <patternFill patternType="solid">
        <fgColor rgb="FFE7E8E9"/>
        <bgColor indexed="64"/>
      </patternFill>
    </fill>
    <fill>
      <patternFill patternType="solid">
        <fgColor rgb="FFD1F3EA"/>
        <bgColor indexed="64"/>
      </patternFill>
    </fill>
    <fill>
      <patternFill patternType="solid">
        <fgColor theme="0" tint="-4.9989318521683403E-2"/>
        <bgColor indexed="64"/>
      </patternFill>
    </fill>
    <fill>
      <patternFill patternType="solid">
        <fgColor theme="0"/>
        <bgColor indexed="64"/>
      </patternFill>
    </fill>
    <fill>
      <patternFill patternType="solid">
        <fgColor rgb="FFE66962"/>
        <bgColor indexed="64"/>
      </patternFill>
    </fill>
    <fill>
      <patternFill patternType="solid">
        <fgColor rgb="FFFFD247"/>
        <bgColor indexed="64"/>
      </patternFill>
    </fill>
    <fill>
      <patternFill patternType="solid">
        <fgColor rgb="FF50B892"/>
        <bgColor indexed="64"/>
      </patternFill>
    </fill>
    <fill>
      <patternFill patternType="solid">
        <fgColor rgb="FF8EA9DB"/>
        <bgColor rgb="FF000000"/>
      </patternFill>
    </fill>
    <fill>
      <patternFill patternType="solid">
        <fgColor theme="0" tint="-0.14999847407452621"/>
        <bgColor rgb="FF000000"/>
      </patternFill>
    </fill>
    <fill>
      <patternFill patternType="solid">
        <fgColor theme="0" tint="-0.34998626667073579"/>
        <bgColor indexed="64"/>
      </patternFill>
    </fill>
    <fill>
      <patternFill patternType="solid">
        <fgColor theme="7" tint="0.39997558519241921"/>
        <bgColor indexed="64"/>
      </patternFill>
    </fill>
  </fills>
  <borders count="25">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ck">
        <color auto="1"/>
      </top>
      <bottom style="thin">
        <color theme="0" tint="-0.34998626667073579"/>
      </bottom>
      <diagonal/>
    </border>
    <border>
      <left/>
      <right/>
      <top style="thick">
        <color auto="1"/>
      </top>
      <bottom style="thin">
        <color theme="0" tint="-0.34998626667073579"/>
      </bottom>
      <diagonal/>
    </border>
    <border>
      <left/>
      <right style="thin">
        <color theme="0" tint="-0.34998626667073579"/>
      </right>
      <top style="thick">
        <color auto="1"/>
      </top>
      <bottom style="thin">
        <color theme="0" tint="-0.34998626667073579"/>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
      <left/>
      <right/>
      <top style="thick">
        <color auto="1"/>
      </top>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
    <xf numFmtId="0" fontId="0" fillId="0" borderId="0"/>
    <xf numFmtId="9" fontId="25" fillId="0" borderId="0" applyFont="0" applyFill="0" applyBorder="0" applyAlignment="0" applyProtection="0"/>
  </cellStyleXfs>
  <cellXfs count="139">
    <xf numFmtId="0" fontId="0" fillId="0" borderId="0" xfId="0"/>
    <xf numFmtId="0" fontId="3" fillId="0" borderId="0" xfId="0" applyFont="1"/>
    <xf numFmtId="0" fontId="1" fillId="2" borderId="1"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xf>
    <xf numFmtId="0" fontId="4" fillId="0" borderId="0" xfId="0" applyFont="1" applyAlignment="1">
      <alignment horizontal="left" vertical="center"/>
    </xf>
    <xf numFmtId="0" fontId="2" fillId="8" borderId="0" xfId="0" applyFont="1" applyFill="1" applyAlignment="1" applyProtection="1">
      <alignment horizontal="left"/>
      <protection hidden="1"/>
    </xf>
    <xf numFmtId="0" fontId="6" fillId="0" borderId="0" xfId="0" applyFont="1" applyProtection="1">
      <protection hidden="1"/>
    </xf>
    <xf numFmtId="0" fontId="6" fillId="0" borderId="0" xfId="0" applyFont="1" applyProtection="1">
      <protection locked="0"/>
    </xf>
    <xf numFmtId="0" fontId="6" fillId="8" borderId="0" xfId="0" applyFont="1" applyFill="1" applyProtection="1">
      <protection locked="0"/>
    </xf>
    <xf numFmtId="0" fontId="6" fillId="9" borderId="0" xfId="0" applyFont="1" applyFill="1" applyProtection="1">
      <protection locked="0"/>
    </xf>
    <xf numFmtId="0" fontId="6" fillId="8" borderId="0" xfId="0" applyFont="1" applyFill="1" applyAlignment="1" applyProtection="1">
      <alignment horizontal="center"/>
      <protection locked="0"/>
    </xf>
    <xf numFmtId="0" fontId="6" fillId="9" borderId="0" xfId="0" applyFont="1" applyFill="1" applyAlignment="1" applyProtection="1">
      <alignment horizontal="center"/>
      <protection locked="0"/>
    </xf>
    <xf numFmtId="0" fontId="6" fillId="0" borderId="0" xfId="0" applyFont="1" applyAlignment="1" applyProtection="1">
      <alignment horizontal="center"/>
      <protection hidden="1"/>
    </xf>
    <xf numFmtId="0" fontId="6" fillId="0" borderId="0" xfId="0" applyFont="1" applyAlignment="1" applyProtection="1">
      <alignment horizontal="center"/>
      <protection locked="0"/>
    </xf>
    <xf numFmtId="0" fontId="2" fillId="8" borderId="0" xfId="0" applyFont="1" applyFill="1" applyAlignment="1" applyProtection="1">
      <alignment horizontal="center"/>
      <protection hidden="1"/>
    </xf>
    <xf numFmtId="164" fontId="7" fillId="0" borderId="16" xfId="0" applyNumberFormat="1" applyFont="1" applyBorder="1" applyAlignment="1">
      <alignment horizontal="center" vertical="center"/>
    </xf>
    <xf numFmtId="0" fontId="2" fillId="4" borderId="16" xfId="0" applyFont="1" applyFill="1" applyBorder="1" applyAlignment="1">
      <alignment horizontal="left" vertical="center"/>
    </xf>
    <xf numFmtId="0" fontId="2" fillId="4" borderId="16" xfId="0" applyFont="1" applyFill="1" applyBorder="1" applyAlignment="1">
      <alignment horizontal="left" vertical="center" wrapText="1"/>
    </xf>
    <xf numFmtId="0" fontId="2" fillId="4" borderId="17" xfId="0" applyFont="1" applyFill="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horizontal="left" vertical="center" wrapText="1"/>
    </xf>
    <xf numFmtId="0" fontId="8" fillId="0" borderId="6" xfId="0" applyFont="1" applyBorder="1" applyAlignment="1">
      <alignment horizontal="left" vertical="center"/>
    </xf>
    <xf numFmtId="0" fontId="2" fillId="5" borderId="7" xfId="0" applyFont="1" applyFill="1" applyBorder="1" applyAlignment="1">
      <alignment horizontal="left" vertical="center"/>
    </xf>
    <xf numFmtId="0" fontId="2" fillId="5" borderId="7" xfId="0" applyFont="1" applyFill="1" applyBorder="1" applyAlignment="1">
      <alignment horizontal="left" vertical="center" wrapText="1"/>
    </xf>
    <xf numFmtId="0" fontId="2" fillId="5" borderId="5" xfId="0" applyFont="1" applyFill="1" applyBorder="1" applyAlignment="1">
      <alignment horizontal="left" vertical="center"/>
    </xf>
    <xf numFmtId="0" fontId="2" fillId="6" borderId="7" xfId="0" applyFont="1" applyFill="1" applyBorder="1" applyAlignment="1">
      <alignment horizontal="left" vertical="center"/>
    </xf>
    <xf numFmtId="0" fontId="2" fillId="6" borderId="7" xfId="0" applyFont="1" applyFill="1" applyBorder="1" applyAlignment="1">
      <alignment horizontal="left" vertical="center" wrapText="1"/>
    </xf>
    <xf numFmtId="0" fontId="2" fillId="5" borderId="13" xfId="0" applyFont="1" applyFill="1" applyBorder="1" applyAlignment="1">
      <alignment horizontal="left" vertical="center"/>
    </xf>
    <xf numFmtId="0" fontId="2" fillId="5" borderId="13" xfId="0" applyFont="1" applyFill="1" applyBorder="1" applyAlignment="1">
      <alignment horizontal="left" vertical="center" wrapText="1"/>
    </xf>
    <xf numFmtId="0" fontId="2" fillId="5" borderId="14" xfId="0" applyFont="1" applyFill="1" applyBorder="1" applyAlignment="1">
      <alignment horizontal="left" vertical="center"/>
    </xf>
    <xf numFmtId="0" fontId="8" fillId="0" borderId="13" xfId="0" applyFont="1" applyBorder="1" applyAlignment="1">
      <alignment horizontal="left" vertical="center"/>
    </xf>
    <xf numFmtId="0" fontId="8" fillId="0" borderId="13" xfId="0" applyFont="1" applyBorder="1" applyAlignment="1">
      <alignment horizontal="left" vertical="center" wrapText="1"/>
    </xf>
    <xf numFmtId="0" fontId="8" fillId="0" borderId="15" xfId="0" applyFont="1" applyBorder="1" applyAlignment="1">
      <alignment horizontal="left" vertical="center"/>
    </xf>
    <xf numFmtId="0" fontId="8" fillId="0" borderId="5" xfId="0" applyFont="1" applyBorder="1" applyAlignment="1">
      <alignment horizontal="left" vertical="center"/>
    </xf>
    <xf numFmtId="0" fontId="8" fillId="0" borderId="5" xfId="0" applyFont="1" applyBorder="1" applyAlignment="1">
      <alignment horizontal="left" vertical="center" wrapText="1"/>
    </xf>
    <xf numFmtId="0" fontId="11" fillId="0" borderId="0" xfId="0" applyFont="1"/>
    <xf numFmtId="0" fontId="12" fillId="0" borderId="0" xfId="0" applyFont="1"/>
    <xf numFmtId="164" fontId="9" fillId="0" borderId="6" xfId="0" applyNumberFormat="1" applyFont="1" applyBorder="1" applyAlignment="1">
      <alignment horizontal="center" vertical="center"/>
    </xf>
    <xf numFmtId="164" fontId="9" fillId="15" borderId="4" xfId="0" applyNumberFormat="1" applyFont="1" applyFill="1" applyBorder="1" applyAlignment="1">
      <alignment vertical="center"/>
    </xf>
    <xf numFmtId="164" fontId="9" fillId="15" borderId="5" xfId="0" applyNumberFormat="1" applyFont="1" applyFill="1" applyBorder="1" applyAlignment="1">
      <alignment vertical="center"/>
    </xf>
    <xf numFmtId="0" fontId="2" fillId="0" borderId="0" xfId="0" applyFont="1" applyAlignment="1">
      <alignment vertical="center"/>
    </xf>
    <xf numFmtId="0" fontId="5"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pplyProtection="1">
      <alignment horizontal="center"/>
      <protection locked="0"/>
    </xf>
    <xf numFmtId="0" fontId="0" fillId="8" borderId="0" xfId="0" applyFill="1" applyAlignment="1">
      <alignment horizontal="center" vertical="center"/>
    </xf>
    <xf numFmtId="0" fontId="0" fillId="8" borderId="0" xfId="0" applyFill="1" applyAlignment="1">
      <alignment vertical="center"/>
    </xf>
    <xf numFmtId="0" fontId="14" fillId="8" borderId="0" xfId="0" applyFont="1" applyFill="1" applyAlignment="1" applyProtection="1">
      <alignment horizontal="center" vertical="center"/>
      <protection hidden="1"/>
    </xf>
    <xf numFmtId="0" fontId="15" fillId="8" borderId="0" xfId="0" applyFont="1" applyFill="1" applyAlignment="1" applyProtection="1">
      <alignment horizontal="center" vertical="center"/>
      <protection hidden="1"/>
    </xf>
    <xf numFmtId="0" fontId="16" fillId="8" borderId="0" xfId="0" applyFont="1" applyFill="1" applyAlignment="1" applyProtection="1">
      <alignment horizontal="left" vertical="center" wrapText="1"/>
      <protection hidden="1"/>
    </xf>
    <xf numFmtId="0" fontId="16" fillId="8" borderId="0" xfId="0" applyFont="1" applyFill="1" applyAlignment="1" applyProtection="1">
      <alignment vertical="center" wrapText="1"/>
      <protection hidden="1"/>
    </xf>
    <xf numFmtId="0" fontId="0" fillId="8" borderId="0" xfId="0" applyFill="1" applyProtection="1">
      <protection hidden="1"/>
    </xf>
    <xf numFmtId="0" fontId="0" fillId="8" borderId="0" xfId="0" applyFill="1" applyAlignment="1" applyProtection="1">
      <alignment horizontal="center"/>
      <protection hidden="1"/>
    </xf>
    <xf numFmtId="0" fontId="14" fillId="0" borderId="0" xfId="0" applyFont="1" applyAlignment="1" applyProtection="1">
      <alignment horizontal="left" vertical="center" indent="16"/>
      <protection hidden="1"/>
    </xf>
    <xf numFmtId="0" fontId="14" fillId="0" borderId="0" xfId="0" applyFont="1" applyAlignment="1" applyProtection="1">
      <alignment horizontal="center" vertical="center"/>
      <protection hidden="1"/>
    </xf>
    <xf numFmtId="0" fontId="14" fillId="8" borderId="8" xfId="0" applyFont="1" applyFill="1" applyBorder="1" applyAlignment="1" applyProtection="1">
      <alignment vertical="center"/>
      <protection hidden="1"/>
    </xf>
    <xf numFmtId="0" fontId="17" fillId="10" borderId="9" xfId="0" applyFont="1" applyFill="1" applyBorder="1" applyAlignment="1" applyProtection="1">
      <alignment horizontal="center" vertical="center" wrapText="1"/>
      <protection hidden="1"/>
    </xf>
    <xf numFmtId="0" fontId="18" fillId="11" borderId="9" xfId="0" applyFont="1" applyFill="1" applyBorder="1" applyAlignment="1" applyProtection="1">
      <alignment horizontal="center" vertical="center" wrapText="1"/>
      <protection hidden="1"/>
    </xf>
    <xf numFmtId="0" fontId="18" fillId="12" borderId="9" xfId="0" applyFont="1" applyFill="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0" fontId="10" fillId="0" borderId="0" xfId="0" applyFont="1" applyAlignment="1" applyProtection="1">
      <alignment vertical="center"/>
      <protection hidden="1"/>
    </xf>
    <xf numFmtId="0" fontId="19" fillId="0" borderId="0" xfId="0" applyFont="1" applyAlignment="1" applyProtection="1">
      <alignment vertical="center"/>
      <protection hidden="1"/>
    </xf>
    <xf numFmtId="0" fontId="20" fillId="8" borderId="11" xfId="0" applyFont="1" applyFill="1" applyBorder="1" applyAlignment="1" applyProtection="1">
      <alignment horizontal="center" vertical="center" wrapText="1"/>
      <protection hidden="1"/>
    </xf>
    <xf numFmtId="0" fontId="21" fillId="8" borderId="11" xfId="0" applyFont="1" applyFill="1" applyBorder="1" applyAlignment="1" applyProtection="1">
      <alignment horizontal="center" vertical="center" wrapText="1"/>
      <protection hidden="1"/>
    </xf>
    <xf numFmtId="0" fontId="19" fillId="0" borderId="0" xfId="0" applyFont="1" applyAlignment="1" applyProtection="1">
      <alignment horizontal="left" vertical="center"/>
      <protection hidden="1"/>
    </xf>
    <xf numFmtId="0" fontId="20" fillId="8" borderId="8" xfId="0" applyFont="1" applyFill="1" applyBorder="1" applyAlignment="1" applyProtection="1">
      <alignment horizontal="center" vertical="center" wrapText="1"/>
      <protection hidden="1"/>
    </xf>
    <xf numFmtId="0" fontId="20" fillId="8" borderId="12" xfId="0" applyFont="1" applyFill="1" applyBorder="1" applyAlignment="1" applyProtection="1">
      <alignment horizontal="center" vertical="center" wrapText="1"/>
      <protection hidden="1"/>
    </xf>
    <xf numFmtId="0" fontId="21" fillId="8" borderId="12" xfId="0" applyFont="1" applyFill="1" applyBorder="1" applyAlignment="1" applyProtection="1">
      <alignment horizontal="center" vertical="center" wrapText="1"/>
      <protection hidden="1"/>
    </xf>
    <xf numFmtId="0" fontId="10" fillId="0" borderId="0" xfId="0" applyFont="1" applyAlignment="1" applyProtection="1">
      <alignment vertical="center" wrapText="1"/>
      <protection hidden="1"/>
    </xf>
    <xf numFmtId="0" fontId="14"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8" borderId="0" xfId="0" applyFill="1" applyAlignment="1" applyProtection="1">
      <alignment horizontal="center"/>
      <protection locked="0"/>
    </xf>
    <xf numFmtId="0" fontId="0" fillId="8" borderId="0" xfId="0" applyFill="1" applyProtection="1">
      <protection locked="0"/>
    </xf>
    <xf numFmtId="0" fontId="10" fillId="0" borderId="0" xfId="0" applyFont="1" applyAlignment="1" applyProtection="1">
      <alignment vertical="center"/>
      <protection locked="0"/>
    </xf>
    <xf numFmtId="0" fontId="22" fillId="0" borderId="0" xfId="0" applyFont="1" applyProtection="1">
      <protection locked="0"/>
    </xf>
    <xf numFmtId="0" fontId="0" fillId="0" borderId="0" xfId="0" applyAlignment="1">
      <alignment horizontal="left" vertical="center"/>
    </xf>
    <xf numFmtId="0" fontId="0" fillId="6" borderId="5" xfId="0" applyFill="1" applyBorder="1" applyAlignment="1">
      <alignment horizontal="left" vertical="center"/>
    </xf>
    <xf numFmtId="0" fontId="0" fillId="0" borderId="19" xfId="0" applyBorder="1" applyAlignment="1">
      <alignment vertical="center"/>
    </xf>
    <xf numFmtId="0" fontId="0" fillId="0" borderId="19" xfId="0" applyBorder="1" applyAlignment="1">
      <alignment vertical="center" wrapText="1"/>
    </xf>
    <xf numFmtId="0" fontId="0" fillId="0" borderId="19" xfId="0" applyBorder="1" applyAlignment="1">
      <alignment horizontal="center" vertical="center"/>
    </xf>
    <xf numFmtId="0" fontId="0" fillId="0" borderId="20" xfId="0" applyBorder="1" applyAlignment="1">
      <alignment vertical="center"/>
    </xf>
    <xf numFmtId="0" fontId="0" fillId="0" borderId="20" xfId="0" applyBorder="1" applyAlignment="1">
      <alignment vertical="center" wrapText="1"/>
    </xf>
    <xf numFmtId="0" fontId="0" fillId="0" borderId="20" xfId="0" applyBorder="1" applyAlignment="1">
      <alignment horizontal="center" vertical="center"/>
    </xf>
    <xf numFmtId="0" fontId="0" fillId="0" borderId="21" xfId="0" applyBorder="1" applyAlignment="1">
      <alignment vertical="center"/>
    </xf>
    <xf numFmtId="0" fontId="0" fillId="0" borderId="21" xfId="0" applyBorder="1" applyAlignment="1">
      <alignment vertical="center" wrapText="1"/>
    </xf>
    <xf numFmtId="0" fontId="0" fillId="0" borderId="21" xfId="0" applyBorder="1" applyAlignment="1">
      <alignment horizontal="center" vertical="center"/>
    </xf>
    <xf numFmtId="164" fontId="0" fillId="0" borderId="0" xfId="0" applyNumberFormat="1" applyAlignment="1">
      <alignment horizontal="center" vertical="center"/>
    </xf>
    <xf numFmtId="0" fontId="9" fillId="5" borderId="5" xfId="0" applyFont="1" applyFill="1" applyBorder="1" applyAlignment="1">
      <alignment horizontal="center" vertical="center"/>
    </xf>
    <xf numFmtId="0" fontId="9" fillId="6" borderId="5" xfId="0" applyFont="1" applyFill="1" applyBorder="1" applyAlignment="1">
      <alignment horizontal="center" vertical="center"/>
    </xf>
    <xf numFmtId="0" fontId="9" fillId="5" borderId="14" xfId="0" applyFont="1" applyFill="1" applyBorder="1" applyAlignment="1">
      <alignment horizontal="center" vertical="center"/>
    </xf>
    <xf numFmtId="0" fontId="8" fillId="0" borderId="4" xfId="0" applyFont="1" applyBorder="1" applyAlignment="1">
      <alignment horizontal="left" vertical="center"/>
    </xf>
    <xf numFmtId="0" fontId="2" fillId="4" borderId="22" xfId="0" applyFont="1" applyFill="1" applyBorder="1" applyAlignment="1">
      <alignment horizontal="center" vertical="center"/>
    </xf>
    <xf numFmtId="0" fontId="8" fillId="0" borderId="7" xfId="0" applyFont="1" applyBorder="1" applyAlignment="1">
      <alignment horizontal="center" vertical="center"/>
    </xf>
    <xf numFmtId="0" fontId="2" fillId="5" borderId="5" xfId="0" applyFont="1" applyFill="1" applyBorder="1" applyAlignment="1">
      <alignment horizontal="center" vertical="center"/>
    </xf>
    <xf numFmtId="0" fontId="0" fillId="6" borderId="5" xfId="0" applyFill="1" applyBorder="1" applyAlignment="1">
      <alignment horizontal="center" vertical="center"/>
    </xf>
    <xf numFmtId="0" fontId="8" fillId="0" borderId="6" xfId="0" applyFont="1" applyBorder="1" applyAlignment="1">
      <alignment horizontal="center" vertical="center"/>
    </xf>
    <xf numFmtId="0" fontId="2" fillId="5" borderId="14" xfId="0" applyFont="1" applyFill="1" applyBorder="1" applyAlignment="1">
      <alignment horizontal="center" vertical="center"/>
    </xf>
    <xf numFmtId="0" fontId="2" fillId="4" borderId="17" xfId="0" applyFont="1" applyFill="1" applyBorder="1" applyAlignment="1">
      <alignment horizontal="center" vertical="center"/>
    </xf>
    <xf numFmtId="0" fontId="8" fillId="0" borderId="15" xfId="0" applyFont="1" applyBorder="1" applyAlignment="1">
      <alignment horizontal="center" vertical="center"/>
    </xf>
    <xf numFmtId="0" fontId="8" fillId="0" borderId="5" xfId="0" applyFont="1" applyBorder="1" applyAlignment="1">
      <alignment horizontal="center" vertical="center"/>
    </xf>
    <xf numFmtId="164" fontId="9" fillId="15" borderId="5" xfId="0" applyNumberFormat="1" applyFont="1" applyFill="1" applyBorder="1" applyAlignment="1">
      <alignment horizontal="center" vertical="center"/>
    </xf>
    <xf numFmtId="0" fontId="3"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center" vertical="center"/>
      <protection locked="0"/>
    </xf>
    <xf numFmtId="164" fontId="9" fillId="16" borderId="7" xfId="0" applyNumberFormat="1" applyFont="1" applyFill="1" applyBorder="1" applyAlignment="1">
      <alignment horizontal="center" vertical="center"/>
    </xf>
    <xf numFmtId="9" fontId="0" fillId="0" borderId="0" xfId="1" applyFont="1" applyAlignment="1">
      <alignment vertical="center"/>
    </xf>
    <xf numFmtId="2" fontId="9" fillId="16" borderId="7" xfId="0" applyNumberFormat="1" applyFont="1" applyFill="1" applyBorder="1" applyAlignment="1">
      <alignment horizontal="center" vertical="center"/>
    </xf>
    <xf numFmtId="0" fontId="2" fillId="4" borderId="18" xfId="0" applyFont="1" applyFill="1" applyBorder="1" applyAlignment="1">
      <alignment horizontal="center" vertical="center"/>
    </xf>
    <xf numFmtId="0" fontId="8" fillId="0" borderId="13" xfId="0" applyFont="1" applyBorder="1" applyAlignment="1">
      <alignment horizontal="center" vertical="center"/>
    </xf>
    <xf numFmtId="0" fontId="10" fillId="4" borderId="18" xfId="0" applyFont="1" applyFill="1" applyBorder="1" applyAlignment="1">
      <alignment horizontal="center" vertical="center"/>
    </xf>
    <xf numFmtId="0" fontId="27" fillId="0" borderId="7" xfId="0" applyFont="1" applyBorder="1" applyAlignment="1">
      <alignment horizontal="center" vertical="center"/>
    </xf>
    <xf numFmtId="0" fontId="10" fillId="5" borderId="5" xfId="0" applyFont="1" applyFill="1" applyBorder="1" applyAlignment="1">
      <alignment horizontal="center" vertical="center"/>
    </xf>
    <xf numFmtId="0" fontId="10" fillId="6" borderId="5" xfId="0" applyFont="1" applyFill="1" applyBorder="1" applyAlignment="1">
      <alignment horizontal="center" vertical="center"/>
    </xf>
    <xf numFmtId="0" fontId="10" fillId="5" borderId="14" xfId="0" applyFont="1" applyFill="1" applyBorder="1" applyAlignment="1">
      <alignment horizontal="center" vertical="center"/>
    </xf>
    <xf numFmtId="0" fontId="27" fillId="0" borderId="13" xfId="0" applyFont="1" applyBorder="1" applyAlignment="1">
      <alignment horizontal="center" vertical="center"/>
    </xf>
    <xf numFmtId="0" fontId="27" fillId="0" borderId="5" xfId="0" applyFont="1" applyBorder="1" applyAlignment="1">
      <alignment horizontal="center" vertical="center"/>
    </xf>
    <xf numFmtId="164" fontId="10" fillId="15" borderId="5" xfId="0" applyNumberFormat="1" applyFont="1" applyFill="1" applyBorder="1" applyAlignment="1">
      <alignment horizontal="center" vertical="center"/>
    </xf>
    <xf numFmtId="2" fontId="0" fillId="0" borderId="0" xfId="0" applyNumberFormat="1" applyAlignment="1">
      <alignment vertical="center"/>
    </xf>
    <xf numFmtId="164" fontId="7" fillId="16" borderId="7" xfId="0" applyNumberFormat="1" applyFont="1" applyFill="1" applyBorder="1" applyAlignment="1">
      <alignment horizontal="center" vertical="center"/>
    </xf>
    <xf numFmtId="0" fontId="5" fillId="0" borderId="19" xfId="0" quotePrefix="1" applyFont="1" applyBorder="1" applyAlignment="1">
      <alignment vertical="center"/>
    </xf>
    <xf numFmtId="0" fontId="23" fillId="13" borderId="0" xfId="0" applyFont="1" applyFill="1" applyAlignment="1">
      <alignment horizontal="center"/>
    </xf>
    <xf numFmtId="0" fontId="13" fillId="14"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2" fillId="8" borderId="10" xfId="0" applyFont="1" applyFill="1" applyBorder="1" applyAlignment="1" applyProtection="1">
      <alignment horizontal="left" vertical="center" wrapText="1"/>
      <protection hidden="1"/>
    </xf>
    <xf numFmtId="0" fontId="10" fillId="8" borderId="0" xfId="0" applyFont="1" applyFill="1" applyAlignment="1" applyProtection="1">
      <alignment horizontal="center" vertical="center" wrapText="1"/>
      <protection hidden="1"/>
    </xf>
    <xf numFmtId="0" fontId="5" fillId="7"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4" fillId="0" borderId="0" xfId="0" applyFont="1" applyAlignment="1" applyProtection="1">
      <alignment horizontal="left" vertical="top" wrapText="1"/>
      <protection hidden="1"/>
    </xf>
    <xf numFmtId="0" fontId="1" fillId="2" borderId="1"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5" fillId="0" borderId="20" xfId="0" quotePrefix="1" applyFont="1" applyBorder="1" applyAlignment="1">
      <alignment vertical="center"/>
    </xf>
  </cellXfs>
  <cellStyles count="2">
    <cellStyle name="Normal" xfId="0" builtinId="0"/>
    <cellStyle name="Porcentaje" xfId="1" builtinId="5"/>
  </cellStyles>
  <dxfs count="6">
    <dxf>
      <fill>
        <patternFill>
          <bgColor rgb="FFE66962"/>
        </patternFill>
      </fill>
    </dxf>
    <dxf>
      <fill>
        <patternFill>
          <bgColor rgb="FFFFD247"/>
        </patternFill>
      </fill>
    </dxf>
    <dxf>
      <fill>
        <patternFill>
          <bgColor rgb="FF50B892"/>
        </patternFill>
      </fill>
    </dxf>
    <dxf>
      <fill>
        <patternFill patternType="none">
          <bgColor auto="1"/>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E66962"/>
      <color rgb="FFFFD247"/>
      <color rgb="FF50B892"/>
      <color rgb="FFE7E8E9"/>
      <color rgb="FFD1D2D4"/>
      <color rgb="FFBDBEC0"/>
      <color rgb="FF595959"/>
      <color rgb="FFFF0000"/>
      <color rgb="FFD1F3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0</xdr:row>
      <xdr:rowOff>123825</xdr:rowOff>
    </xdr:from>
    <xdr:to>
      <xdr:col>2</xdr:col>
      <xdr:colOff>495300</xdr:colOff>
      <xdr:row>3</xdr:row>
      <xdr:rowOff>47625</xdr:rowOff>
    </xdr:to>
    <xdr:pic>
      <xdr:nvPicPr>
        <xdr:cNvPr id="2" name="Imagen 1">
          <a:extLst>
            <a:ext uri="{FF2B5EF4-FFF2-40B4-BE49-F238E27FC236}">
              <a16:creationId xmlns:a16="http://schemas.microsoft.com/office/drawing/2014/main" id="{3CD284D3-F27E-40C9-A9B9-1521721205E6}"/>
            </a:ext>
          </a:extLst>
        </xdr:cNvPr>
        <xdr:cNvPicPr>
          <a:picLocks noChangeAspect="1"/>
        </xdr:cNvPicPr>
      </xdr:nvPicPr>
      <xdr:blipFill>
        <a:blip xmlns:r="http://schemas.openxmlformats.org/officeDocument/2006/relationships" r:embed="rId1"/>
        <a:stretch>
          <a:fillRect/>
        </a:stretch>
      </xdr:blipFill>
      <xdr:spPr>
        <a:xfrm>
          <a:off x="487680" y="123825"/>
          <a:ext cx="967740" cy="472440"/>
        </a:xfrm>
        <a:prstGeom prst="rect">
          <a:avLst/>
        </a:prstGeom>
      </xdr:spPr>
    </xdr:pic>
    <xdr:clientData/>
  </xdr:twoCellAnchor>
  <xdr:twoCellAnchor>
    <xdr:from>
      <xdr:col>1</xdr:col>
      <xdr:colOff>35719</xdr:colOff>
      <xdr:row>5</xdr:row>
      <xdr:rowOff>35719</xdr:rowOff>
    </xdr:from>
    <xdr:to>
      <xdr:col>8</xdr:col>
      <xdr:colOff>559594</xdr:colOff>
      <xdr:row>38</xdr:row>
      <xdr:rowOff>35718</xdr:rowOff>
    </xdr:to>
    <xdr:sp macro="" textlink="">
      <xdr:nvSpPr>
        <xdr:cNvPr id="3" name="CuadroTexto 2">
          <a:extLst>
            <a:ext uri="{FF2B5EF4-FFF2-40B4-BE49-F238E27FC236}">
              <a16:creationId xmlns:a16="http://schemas.microsoft.com/office/drawing/2014/main" id="{8252E4D5-32D2-4F12-8722-387821DBD4A7}"/>
            </a:ext>
          </a:extLst>
        </xdr:cNvPr>
        <xdr:cNvSpPr txBox="1"/>
      </xdr:nvSpPr>
      <xdr:spPr>
        <a:xfrm>
          <a:off x="370999" y="965359"/>
          <a:ext cx="4897755" cy="62407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E" sz="1050" b="1"/>
            <a:t>1. Registro de información:</a:t>
          </a:r>
        </a:p>
        <a:p>
          <a:endParaRPr lang="es-PE" sz="1050"/>
        </a:p>
        <a:p>
          <a:r>
            <a:rPr lang="es-PE" sz="1050"/>
            <a:t>a) Es importante completar todos los campos solicitados </a:t>
          </a:r>
          <a:r>
            <a:rPr lang="es-PE" sz="1050" i="1">
              <a:solidFill>
                <a:schemeClr val="bg1">
                  <a:lumMod val="50000"/>
                </a:schemeClr>
              </a:solidFill>
            </a:rPr>
            <a:t>(no dejar</a:t>
          </a:r>
          <a:r>
            <a:rPr lang="es-PE" sz="1050" i="1" baseline="0">
              <a:solidFill>
                <a:schemeClr val="bg1">
                  <a:lumMod val="50000"/>
                </a:schemeClr>
              </a:solidFill>
            </a:rPr>
            <a:t> campos vacios)</a:t>
          </a:r>
          <a:r>
            <a:rPr lang="es-PE" sz="1050" i="1">
              <a:solidFill>
                <a:schemeClr val="bg1">
                  <a:lumMod val="50000"/>
                </a:schemeClr>
              </a:solidFill>
            </a:rPr>
            <a:t>.</a:t>
          </a:r>
        </a:p>
        <a:p>
          <a:r>
            <a:rPr lang="es-PE" sz="1050"/>
            <a:t>b) Selecciona el sentido esperado y el tipo de agregación de las opciones disponibles.</a:t>
          </a:r>
        </a:p>
        <a:p>
          <a:r>
            <a:rPr lang="es-PE" sz="1050"/>
            <a:t>c) Ingresa valores numéricos para la línea base, logros esperados y logros obtenidos. En caso de no contar con un valor, utiliza "ND" en mayúsculas.</a:t>
          </a:r>
        </a:p>
        <a:p>
          <a:endParaRPr lang="es-PE" sz="1050"/>
        </a:p>
        <a:p>
          <a:r>
            <a:rPr lang="es-PE" sz="1050" b="1"/>
            <a:t>2. Cálculo de avances tipo 1:</a:t>
          </a:r>
          <a:endParaRPr lang="es-PE" sz="1050"/>
        </a:p>
        <a:p>
          <a:r>
            <a:rPr lang="es-PE" sz="1050" b="1" u="sng"/>
            <a:t>Avance Tipo 1:</a:t>
          </a:r>
        </a:p>
        <a:p>
          <a:endParaRPr lang="es-PE" sz="1050"/>
        </a:p>
        <a:p>
          <a:endParaRPr lang="es-PE" sz="1050"/>
        </a:p>
        <a:p>
          <a:endParaRPr lang="es-PE" sz="1050"/>
        </a:p>
        <a:p>
          <a:endParaRPr lang="es-PE" sz="1050"/>
        </a:p>
        <a:p>
          <a:r>
            <a:rPr lang="es-PE" sz="1050"/>
            <a:t>Dependiendo del sentido esperado y el tipo de agregación seleccionados, calcula el avance para el año 2023, con el valor del logros esperado y valor obtenid</a:t>
          </a:r>
          <a:r>
            <a:rPr lang="es-PE" sz="1050" baseline="0"/>
            <a:t>o del mismo año</a:t>
          </a:r>
          <a:r>
            <a:rPr lang="es-PE" sz="1050"/>
            <a:t>.</a:t>
          </a:r>
        </a:p>
        <a:p>
          <a:endParaRPr lang="es-PE" sz="1050"/>
        </a:p>
        <a:p>
          <a:r>
            <a:rPr lang="es-PE" sz="1050"/>
            <a:t>Además,</a:t>
          </a:r>
          <a:r>
            <a:rPr lang="es-PE" sz="1050" baseline="0"/>
            <a:t> tenemos que:</a:t>
          </a:r>
          <a:endParaRPr lang="es-PE" sz="1050"/>
        </a:p>
        <a:p>
          <a:r>
            <a:rPr lang="es-PE" sz="1050"/>
            <a:t>- Se mostrará </a:t>
          </a:r>
          <a:r>
            <a:rPr lang="es-PE" sz="1050" i="1">
              <a:solidFill>
                <a:schemeClr val="accent1"/>
              </a:solidFill>
            </a:rPr>
            <a:t>"Registrar" </a:t>
          </a:r>
          <a:r>
            <a:rPr lang="es-PE" sz="1050"/>
            <a:t>si falta información en algún campo.</a:t>
          </a:r>
        </a:p>
        <a:p>
          <a:r>
            <a:rPr lang="es-PE" sz="1050"/>
            <a:t>- Si uno o más campos están marcados como </a:t>
          </a:r>
          <a:r>
            <a:rPr lang="es-PE" sz="1050" i="1">
              <a:solidFill>
                <a:schemeClr val="accent1"/>
              </a:solidFill>
            </a:rPr>
            <a:t>"ND", </a:t>
          </a:r>
          <a:r>
            <a:rPr lang="es-PE" sz="1050"/>
            <a:t>el avance también será "ND".</a:t>
          </a:r>
        </a:p>
        <a:p>
          <a:r>
            <a:rPr lang="es-PE" sz="1050"/>
            <a:t>- Si surge una división por cero durante el cálculo, se mostrará </a:t>
          </a:r>
          <a:r>
            <a:rPr lang="es-PE" sz="1050" b="0" i="1">
              <a:solidFill>
                <a:schemeClr val="accent1"/>
              </a:solidFill>
            </a:rPr>
            <a:t>"ND*".</a:t>
          </a:r>
        </a:p>
        <a:p>
          <a:endParaRPr lang="es-PE" sz="1050"/>
        </a:p>
        <a:p>
          <a:r>
            <a:rPr lang="es-PE" sz="1050" b="1"/>
            <a:t>3. Cálculo del avance del objetivo prioritario:</a:t>
          </a:r>
        </a:p>
        <a:p>
          <a:endParaRPr lang="es-PE" sz="1050"/>
        </a:p>
        <a:p>
          <a:endParaRPr lang="es-PE" sz="1050"/>
        </a:p>
        <a:p>
          <a:endParaRPr lang="es-PE" sz="1050"/>
        </a:p>
        <a:p>
          <a:r>
            <a:rPr lang="es-PE" sz="1050"/>
            <a:t>Se calcula como el promedio de los avances tipo 1 o tipo 2 de los indicadores de objetivos prioritarios.</a:t>
          </a:r>
        </a:p>
        <a:p>
          <a:r>
            <a:rPr lang="es-PE" sz="1050"/>
            <a:t>- Los avances se ajustan entre 0 y 100. </a:t>
          </a:r>
        </a:p>
        <a:p>
          <a:r>
            <a:rPr lang="es-PE" sz="1050"/>
            <a:t>- Solo se consideran los indicadores con valores de avance disponibles para el promedio.</a:t>
          </a:r>
        </a:p>
        <a:p>
          <a:endParaRPr lang="es-PE" sz="1050"/>
        </a:p>
        <a:p>
          <a:r>
            <a:rPr lang="es-PE" sz="1050" b="1"/>
            <a:t>4. Cálculo del índice de gestión de la política nacional:</a:t>
          </a:r>
        </a:p>
        <a:p>
          <a:endParaRPr lang="es-PE" sz="1050"/>
        </a:p>
        <a:p>
          <a:r>
            <a:rPr lang="es-PE" sz="1050"/>
            <a:t>Se calcula como el promedio de los avances de los objetivos prioritarios.</a:t>
          </a:r>
        </a:p>
        <a:p>
          <a:r>
            <a:rPr lang="es-PE" sz="1050"/>
            <a:t>- No se consideran los objetivos prioritarios con avances no disponibles.</a:t>
          </a:r>
        </a:p>
      </xdr:txBody>
    </xdr:sp>
    <xdr:clientData/>
  </xdr:twoCellAnchor>
  <xdr:twoCellAnchor>
    <xdr:from>
      <xdr:col>1</xdr:col>
      <xdr:colOff>451776</xdr:colOff>
      <xdr:row>13</xdr:row>
      <xdr:rowOff>100674</xdr:rowOff>
    </xdr:from>
    <xdr:to>
      <xdr:col>7</xdr:col>
      <xdr:colOff>594652</xdr:colOff>
      <xdr:row>15</xdr:row>
      <xdr:rowOff>166159</xdr:rowOff>
    </xdr:to>
    <xdr:sp macro="" textlink="">
      <xdr:nvSpPr>
        <xdr:cNvPr id="4" name="CuadroTexto 3">
          <a:extLst>
            <a:ext uri="{FF2B5EF4-FFF2-40B4-BE49-F238E27FC236}">
              <a16:creationId xmlns:a16="http://schemas.microsoft.com/office/drawing/2014/main" id="{91BCB062-DC6B-42A4-AC43-A7BAEB34C891}"/>
            </a:ext>
          </a:extLst>
        </xdr:cNvPr>
        <xdr:cNvSpPr txBox="1"/>
      </xdr:nvSpPr>
      <xdr:spPr>
        <a:xfrm>
          <a:off x="787056" y="2554314"/>
          <a:ext cx="3891916" cy="44648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PE" sz="1100" b="1">
              <a:solidFill>
                <a:schemeClr val="accent1"/>
              </a:solidFill>
              <a:latin typeface="+mn-lt"/>
              <a:cs typeface="Arial" panose="020B0604020202020204" pitchFamily="34" charset="0"/>
            </a:rPr>
            <a:t>AvanceTipo1</a:t>
          </a:r>
          <a:r>
            <a:rPr lang="es-PE" sz="1100" b="0">
              <a:solidFill>
                <a:schemeClr val="bg1">
                  <a:lumMod val="50000"/>
                </a:schemeClr>
              </a:solidFill>
              <a:latin typeface="+mn-lt"/>
              <a:cs typeface="Arial" panose="020B0604020202020204" pitchFamily="34" charset="0"/>
            </a:rPr>
            <a:t>(</a:t>
          </a:r>
          <a:r>
            <a:rPr lang="es-PE" sz="1100" b="0" i="1">
              <a:solidFill>
                <a:schemeClr val="bg1">
                  <a:lumMod val="50000"/>
                </a:schemeClr>
              </a:solidFill>
              <a:latin typeface="+mn-lt"/>
              <a:cs typeface="Arial" panose="020B0604020202020204" pitchFamily="34" charset="0"/>
            </a:rPr>
            <a:t>sentido esperado</a:t>
          </a:r>
          <a:r>
            <a:rPr lang="es-PE" sz="1100" b="0" i="1">
              <a:solidFill>
                <a:schemeClr val="accent1"/>
              </a:solidFill>
              <a:latin typeface="+mn-lt"/>
              <a:cs typeface="Arial" panose="020B0604020202020204" pitchFamily="34" charset="0"/>
            </a:rPr>
            <a:t>;</a:t>
          </a:r>
          <a:r>
            <a:rPr lang="es-PE" sz="1100" b="0" i="1">
              <a:solidFill>
                <a:schemeClr val="bg1">
                  <a:lumMod val="50000"/>
                </a:schemeClr>
              </a:solidFill>
              <a:latin typeface="+mn-lt"/>
              <a:cs typeface="Arial" panose="020B0604020202020204" pitchFamily="34" charset="0"/>
            </a:rPr>
            <a:t> tipo de agregación</a:t>
          </a:r>
          <a:r>
            <a:rPr lang="es-PE" sz="1100" b="0" i="1">
              <a:solidFill>
                <a:schemeClr val="accent1"/>
              </a:solidFill>
              <a:effectLst/>
              <a:latin typeface="+mn-lt"/>
              <a:ea typeface="+mn-ea"/>
              <a:cs typeface="Arial" panose="020B0604020202020204" pitchFamily="34" charset="0"/>
            </a:rPr>
            <a:t>;</a:t>
          </a:r>
          <a:r>
            <a:rPr lang="es-PE" sz="1100" b="0" i="1">
              <a:solidFill>
                <a:schemeClr val="bg1">
                  <a:lumMod val="50000"/>
                </a:schemeClr>
              </a:solidFill>
              <a:latin typeface="+mn-lt"/>
              <a:cs typeface="Arial" panose="020B0604020202020204" pitchFamily="34" charset="0"/>
            </a:rPr>
            <a:t> valor esperado 2023</a:t>
          </a:r>
          <a:r>
            <a:rPr lang="es-PE" sz="1100" b="0" i="1">
              <a:solidFill>
                <a:schemeClr val="accent1"/>
              </a:solidFill>
              <a:latin typeface="+mn-lt"/>
              <a:cs typeface="Arial" panose="020B0604020202020204" pitchFamily="34" charset="0"/>
            </a:rPr>
            <a:t>;</a:t>
          </a:r>
          <a:r>
            <a:rPr lang="es-PE" sz="1100" b="0" i="1">
              <a:solidFill>
                <a:schemeClr val="bg1">
                  <a:lumMod val="50000"/>
                </a:schemeClr>
              </a:solidFill>
              <a:latin typeface="+mn-lt"/>
              <a:cs typeface="Arial" panose="020B0604020202020204" pitchFamily="34" charset="0"/>
            </a:rPr>
            <a:t> valor obtenido 2023</a:t>
          </a:r>
          <a:r>
            <a:rPr lang="es-PE" sz="1100" b="0">
              <a:solidFill>
                <a:schemeClr val="bg1">
                  <a:lumMod val="50000"/>
                </a:schemeClr>
              </a:solidFill>
              <a:latin typeface="+mn-lt"/>
              <a:cs typeface="Arial" panose="020B0604020202020204" pitchFamily="34" charset="0"/>
            </a:rPr>
            <a:t>) </a:t>
          </a:r>
        </a:p>
      </xdr:txBody>
    </xdr:sp>
    <xdr:clientData/>
  </xdr:twoCellAnchor>
  <xdr:twoCellAnchor>
    <xdr:from>
      <xdr:col>1</xdr:col>
      <xdr:colOff>473735</xdr:colOff>
      <xdr:row>25</xdr:row>
      <xdr:rowOff>138642</xdr:rowOff>
    </xdr:from>
    <xdr:to>
      <xdr:col>7</xdr:col>
      <xdr:colOff>616611</xdr:colOff>
      <xdr:row>27</xdr:row>
      <xdr:rowOff>8600</xdr:rowOff>
    </xdr:to>
    <xdr:sp macro="" textlink="">
      <xdr:nvSpPr>
        <xdr:cNvPr id="5" name="CuadroTexto 4">
          <a:extLst>
            <a:ext uri="{FF2B5EF4-FFF2-40B4-BE49-F238E27FC236}">
              <a16:creationId xmlns:a16="http://schemas.microsoft.com/office/drawing/2014/main" id="{C49B77C9-E1F6-4D03-8C5B-8A81800EB394}"/>
            </a:ext>
          </a:extLst>
        </xdr:cNvPr>
        <xdr:cNvSpPr txBox="1"/>
      </xdr:nvSpPr>
      <xdr:spPr>
        <a:xfrm>
          <a:off x="809015" y="4878282"/>
          <a:ext cx="3891916" cy="25095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PE" sz="1100" b="1">
              <a:solidFill>
                <a:schemeClr val="accent1"/>
              </a:solidFill>
            </a:rPr>
            <a:t>AvanceObjetivo</a:t>
          </a:r>
          <a:r>
            <a:rPr lang="es-PE" sz="1100">
              <a:solidFill>
                <a:schemeClr val="bg1">
                  <a:lumMod val="50000"/>
                </a:schemeClr>
              </a:solidFill>
            </a:rPr>
            <a:t>(</a:t>
          </a:r>
          <a:r>
            <a:rPr lang="es-PE" sz="1100" i="1">
              <a:solidFill>
                <a:schemeClr val="bg1">
                  <a:lumMod val="50000"/>
                </a:schemeClr>
              </a:solidFill>
            </a:rPr>
            <a:t>rango</a:t>
          </a:r>
          <a:r>
            <a:rPr lang="es-PE" sz="1100" i="1" baseline="0">
              <a:solidFill>
                <a:schemeClr val="bg1">
                  <a:lumMod val="50000"/>
                </a:schemeClr>
              </a:solidFill>
            </a:rPr>
            <a:t> de indicadores del objetivo prioritario</a:t>
          </a:r>
          <a:r>
            <a:rPr lang="es-PE" sz="1100">
              <a:solidFill>
                <a:schemeClr val="bg1">
                  <a:lumMod val="50000"/>
                </a:schemeClr>
              </a:solidFill>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92F44AF\11.%20MINSA_PNMS%20R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Informe"/>
      <sheetName val="Instrucciones"/>
      <sheetName val="11"/>
    </sheetNames>
    <sheetDataSet>
      <sheetData sheetId="0">
        <row r="2">
          <cell r="A2" t="str">
            <v>ascendente</v>
          </cell>
        </row>
        <row r="3">
          <cell r="A3" t="str">
            <v>descendente</v>
          </cell>
        </row>
        <row r="4">
          <cell r="A4" t="str">
            <v>no_definido</v>
          </cell>
        </row>
        <row r="5">
          <cell r="A5" t="str">
            <v>seleccionar</v>
          </cell>
        </row>
      </sheetData>
      <sheetData sheetId="1"/>
      <sheetData sheetId="2"/>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D5"/>
  <sheetViews>
    <sheetView workbookViewId="0">
      <selection activeCell="C27" sqref="C27"/>
    </sheetView>
  </sheetViews>
  <sheetFormatPr baseColWidth="10" defaultRowHeight="15"/>
  <cols>
    <col min="1" max="1" width="11.28515625" bestFit="1" customWidth="1"/>
    <col min="2" max="3" width="12.28515625" bestFit="1" customWidth="1"/>
    <col min="4" max="4" width="16.28515625" bestFit="1" customWidth="1"/>
  </cols>
  <sheetData>
    <row r="1" spans="1:4">
      <c r="A1" s="1" t="s">
        <v>1</v>
      </c>
      <c r="B1" s="1" t="s">
        <v>2</v>
      </c>
      <c r="C1" s="1" t="s">
        <v>3</v>
      </c>
      <c r="D1" s="1" t="s">
        <v>4</v>
      </c>
    </row>
    <row r="2" spans="1:4">
      <c r="A2" s="5" t="s">
        <v>228</v>
      </c>
      <c r="B2" s="5" t="s">
        <v>231</v>
      </c>
      <c r="C2" s="5" t="s">
        <v>231</v>
      </c>
      <c r="D2" s="5" t="s">
        <v>233</v>
      </c>
    </row>
    <row r="3" spans="1:4">
      <c r="A3" s="5" t="s">
        <v>229</v>
      </c>
      <c r="B3" s="5" t="s">
        <v>232</v>
      </c>
      <c r="C3" s="5" t="s">
        <v>232</v>
      </c>
      <c r="D3" s="5" t="s">
        <v>234</v>
      </c>
    </row>
    <row r="4" spans="1:4">
      <c r="A4" s="5" t="s">
        <v>230</v>
      </c>
      <c r="B4" s="5" t="s">
        <v>245</v>
      </c>
      <c r="C4" s="5" t="s">
        <v>245</v>
      </c>
      <c r="D4" s="5" t="s">
        <v>245</v>
      </c>
    </row>
    <row r="5" spans="1:4">
      <c r="A5" s="5" t="s">
        <v>245</v>
      </c>
      <c r="B5" s="5"/>
      <c r="C5" s="5"/>
      <c r="D5" s="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I39"/>
  <sheetViews>
    <sheetView showGridLines="0" view="pageBreakPreview" topLeftCell="A12" zoomScaleNormal="130" zoomScaleSheetLayoutView="100" workbookViewId="0">
      <selection activeCell="L20" sqref="L20"/>
    </sheetView>
  </sheetViews>
  <sheetFormatPr baseColWidth="10" defaultColWidth="9.140625" defaultRowHeight="15"/>
  <cols>
    <col min="1" max="1" width="4.85546875" customWidth="1"/>
    <col min="10" max="10" width="4.140625" customWidth="1"/>
  </cols>
  <sheetData>
    <row r="1" spans="2:9">
      <c r="B1" s="36"/>
      <c r="C1" s="36"/>
      <c r="D1" s="36"/>
      <c r="E1" s="36"/>
      <c r="F1" s="36"/>
      <c r="G1" s="36"/>
      <c r="H1" s="36"/>
    </row>
    <row r="2" spans="2:9">
      <c r="B2" s="36"/>
      <c r="D2" s="37" t="s">
        <v>247</v>
      </c>
      <c r="E2" s="37"/>
      <c r="F2" s="37"/>
      <c r="G2" s="36"/>
      <c r="H2" s="36"/>
    </row>
    <row r="3" spans="2:9">
      <c r="B3" s="36"/>
      <c r="D3" s="37" t="s">
        <v>248</v>
      </c>
      <c r="E3" s="37"/>
      <c r="F3" s="37"/>
      <c r="G3" s="37"/>
      <c r="H3" s="36"/>
    </row>
    <row r="4" spans="2:9">
      <c r="B4" s="36"/>
      <c r="C4" s="36"/>
      <c r="D4" s="36"/>
      <c r="E4" s="36"/>
      <c r="F4" s="36"/>
      <c r="G4" s="36"/>
      <c r="H4" s="36"/>
    </row>
    <row r="5" spans="2:9" ht="15.75">
      <c r="B5" s="124" t="s">
        <v>250</v>
      </c>
      <c r="C5" s="124"/>
      <c r="D5" s="124"/>
      <c r="E5" s="124"/>
      <c r="F5" s="124"/>
      <c r="G5" s="124"/>
      <c r="H5" s="124"/>
      <c r="I5" s="124"/>
    </row>
    <row r="6" spans="2:9" ht="15" customHeight="1">
      <c r="B6" s="125"/>
      <c r="C6" s="125"/>
      <c r="D6" s="125"/>
      <c r="E6" s="125"/>
      <c r="F6" s="125"/>
      <c r="G6" s="125"/>
      <c r="H6" s="125"/>
      <c r="I6" s="125"/>
    </row>
    <row r="7" spans="2:9" ht="15" customHeight="1">
      <c r="B7" s="125"/>
      <c r="C7" s="125"/>
      <c r="D7" s="125"/>
      <c r="E7" s="125"/>
      <c r="F7" s="125"/>
      <c r="G7" s="125"/>
      <c r="H7" s="125"/>
      <c r="I7" s="125"/>
    </row>
    <row r="8" spans="2:9" ht="15" customHeight="1">
      <c r="B8" s="125"/>
      <c r="C8" s="125"/>
      <c r="D8" s="125"/>
      <c r="E8" s="125"/>
      <c r="F8" s="125"/>
      <c r="G8" s="125"/>
      <c r="H8" s="125"/>
      <c r="I8" s="125"/>
    </row>
    <row r="9" spans="2:9" ht="15" customHeight="1">
      <c r="B9" s="125"/>
      <c r="C9" s="125"/>
      <c r="D9" s="125"/>
      <c r="E9" s="125"/>
      <c r="F9" s="125"/>
      <c r="G9" s="125"/>
      <c r="H9" s="125"/>
      <c r="I9" s="125"/>
    </row>
    <row r="10" spans="2:9" ht="15" customHeight="1">
      <c r="B10" s="125"/>
      <c r="C10" s="125"/>
      <c r="D10" s="125"/>
      <c r="E10" s="125"/>
      <c r="F10" s="125"/>
      <c r="G10" s="125"/>
      <c r="H10" s="125"/>
      <c r="I10" s="125"/>
    </row>
    <row r="11" spans="2:9" ht="15" customHeight="1">
      <c r="B11" s="125"/>
      <c r="C11" s="125"/>
      <c r="D11" s="125"/>
      <c r="E11" s="125"/>
      <c r="F11" s="125"/>
      <c r="G11" s="125"/>
      <c r="H11" s="125"/>
      <c r="I11" s="125"/>
    </row>
    <row r="12" spans="2:9" ht="15" customHeight="1">
      <c r="B12" s="125"/>
      <c r="C12" s="125"/>
      <c r="D12" s="125"/>
      <c r="E12" s="125"/>
      <c r="F12" s="125"/>
      <c r="G12" s="125"/>
      <c r="H12" s="125"/>
      <c r="I12" s="125"/>
    </row>
    <row r="13" spans="2:9" ht="15" customHeight="1">
      <c r="B13" s="125"/>
      <c r="C13" s="125"/>
      <c r="D13" s="125"/>
      <c r="E13" s="125"/>
      <c r="F13" s="125"/>
      <c r="G13" s="125"/>
      <c r="H13" s="125"/>
      <c r="I13" s="125"/>
    </row>
    <row r="14" spans="2:9" ht="15" customHeight="1">
      <c r="B14" s="125"/>
      <c r="C14" s="125"/>
      <c r="D14" s="125"/>
      <c r="E14" s="125"/>
      <c r="F14" s="125"/>
      <c r="G14" s="125"/>
      <c r="H14" s="125"/>
      <c r="I14" s="125"/>
    </row>
    <row r="15" spans="2:9" ht="15" customHeight="1">
      <c r="B15" s="125"/>
      <c r="C15" s="125"/>
      <c r="D15" s="125"/>
      <c r="E15" s="125"/>
      <c r="F15" s="125"/>
      <c r="G15" s="125"/>
      <c r="H15" s="125"/>
      <c r="I15" s="125"/>
    </row>
    <row r="16" spans="2:9" ht="15" customHeight="1">
      <c r="B16" s="125"/>
      <c r="C16" s="125"/>
      <c r="D16" s="125"/>
      <c r="E16" s="125"/>
      <c r="F16" s="125"/>
      <c r="G16" s="125"/>
      <c r="H16" s="125"/>
      <c r="I16" s="125"/>
    </row>
    <row r="17" spans="2:9" ht="15" customHeight="1">
      <c r="B17" s="125"/>
      <c r="C17" s="125"/>
      <c r="D17" s="125"/>
      <c r="E17" s="125"/>
      <c r="F17" s="125"/>
      <c r="G17" s="125"/>
      <c r="H17" s="125"/>
      <c r="I17" s="125"/>
    </row>
    <row r="18" spans="2:9" ht="15" customHeight="1">
      <c r="B18" s="125"/>
      <c r="C18" s="125"/>
      <c r="D18" s="125"/>
      <c r="E18" s="125"/>
      <c r="F18" s="125"/>
      <c r="G18" s="125"/>
      <c r="H18" s="125"/>
      <c r="I18" s="125"/>
    </row>
    <row r="19" spans="2:9" ht="15" customHeight="1">
      <c r="B19" s="125"/>
      <c r="C19" s="125"/>
      <c r="D19" s="125"/>
      <c r="E19" s="125"/>
      <c r="F19" s="125"/>
      <c r="G19" s="125"/>
      <c r="H19" s="125"/>
      <c r="I19" s="125"/>
    </row>
    <row r="20" spans="2:9" ht="15" customHeight="1">
      <c r="B20" s="125"/>
      <c r="C20" s="125"/>
      <c r="D20" s="125"/>
      <c r="E20" s="125"/>
      <c r="F20" s="125"/>
      <c r="G20" s="125"/>
      <c r="H20" s="125"/>
      <c r="I20" s="125"/>
    </row>
    <row r="21" spans="2:9" ht="15" customHeight="1">
      <c r="B21" s="125"/>
      <c r="C21" s="125"/>
      <c r="D21" s="125"/>
      <c r="E21" s="125"/>
      <c r="F21" s="125"/>
      <c r="G21" s="125"/>
      <c r="H21" s="125"/>
      <c r="I21" s="125"/>
    </row>
    <row r="22" spans="2:9" ht="15" customHeight="1">
      <c r="B22" s="125"/>
      <c r="C22" s="125"/>
      <c r="D22" s="125"/>
      <c r="E22" s="125"/>
      <c r="F22" s="125"/>
      <c r="G22" s="125"/>
      <c r="H22" s="125"/>
      <c r="I22" s="125"/>
    </row>
    <row r="23" spans="2:9" ht="15" customHeight="1">
      <c r="B23" s="125"/>
      <c r="C23" s="125"/>
      <c r="D23" s="125"/>
      <c r="E23" s="125"/>
      <c r="F23" s="125"/>
      <c r="G23" s="125"/>
      <c r="H23" s="125"/>
      <c r="I23" s="125"/>
    </row>
    <row r="24" spans="2:9" ht="15" customHeight="1">
      <c r="B24" s="125"/>
      <c r="C24" s="125"/>
      <c r="D24" s="125"/>
      <c r="E24" s="125"/>
      <c r="F24" s="125"/>
      <c r="G24" s="125"/>
      <c r="H24" s="125"/>
      <c r="I24" s="125"/>
    </row>
    <row r="25" spans="2:9" ht="15" customHeight="1">
      <c r="B25" s="125"/>
      <c r="C25" s="125"/>
      <c r="D25" s="125"/>
      <c r="E25" s="125"/>
      <c r="F25" s="125"/>
      <c r="G25" s="125"/>
      <c r="H25" s="125"/>
      <c r="I25" s="125"/>
    </row>
    <row r="26" spans="2:9" ht="15" customHeight="1">
      <c r="B26" s="125"/>
      <c r="C26" s="125"/>
      <c r="D26" s="125"/>
      <c r="E26" s="125"/>
      <c r="F26" s="125"/>
      <c r="G26" s="125"/>
      <c r="H26" s="125"/>
      <c r="I26" s="125"/>
    </row>
    <row r="27" spans="2:9" ht="15" customHeight="1">
      <c r="B27" s="125"/>
      <c r="C27" s="125"/>
      <c r="D27" s="125"/>
      <c r="E27" s="125"/>
      <c r="F27" s="125"/>
      <c r="G27" s="125"/>
      <c r="H27" s="125"/>
      <c r="I27" s="125"/>
    </row>
    <row r="28" spans="2:9" ht="15" customHeight="1">
      <c r="B28" s="125"/>
      <c r="C28" s="125"/>
      <c r="D28" s="125"/>
      <c r="E28" s="125"/>
      <c r="F28" s="125"/>
      <c r="G28" s="125"/>
      <c r="H28" s="125"/>
      <c r="I28" s="125"/>
    </row>
    <row r="29" spans="2:9" ht="15" customHeight="1">
      <c r="B29" s="125"/>
      <c r="C29" s="125"/>
      <c r="D29" s="125"/>
      <c r="E29" s="125"/>
      <c r="F29" s="125"/>
      <c r="G29" s="125"/>
      <c r="H29" s="125"/>
      <c r="I29" s="125"/>
    </row>
    <row r="30" spans="2:9" ht="15" customHeight="1">
      <c r="B30" s="125"/>
      <c r="C30" s="125"/>
      <c r="D30" s="125"/>
      <c r="E30" s="125"/>
      <c r="F30" s="125"/>
      <c r="G30" s="125"/>
      <c r="H30" s="125"/>
      <c r="I30" s="125"/>
    </row>
    <row r="31" spans="2:9" ht="15" customHeight="1">
      <c r="B31" s="125"/>
      <c r="C31" s="125"/>
      <c r="D31" s="125"/>
      <c r="E31" s="125"/>
      <c r="F31" s="125"/>
      <c r="G31" s="125"/>
      <c r="H31" s="125"/>
      <c r="I31" s="125"/>
    </row>
    <row r="32" spans="2:9" ht="15" customHeight="1">
      <c r="B32" s="125"/>
      <c r="C32" s="125"/>
      <c r="D32" s="125"/>
      <c r="E32" s="125"/>
      <c r="F32" s="125"/>
      <c r="G32" s="125"/>
      <c r="H32" s="125"/>
      <c r="I32" s="125"/>
    </row>
    <row r="33" spans="2:9">
      <c r="B33" s="125"/>
      <c r="C33" s="125"/>
      <c r="D33" s="125"/>
      <c r="E33" s="125"/>
      <c r="F33" s="125"/>
      <c r="G33" s="125"/>
      <c r="H33" s="125"/>
      <c r="I33" s="125"/>
    </row>
    <row r="34" spans="2:9">
      <c r="B34" s="125"/>
      <c r="C34" s="125"/>
      <c r="D34" s="125"/>
      <c r="E34" s="125"/>
      <c r="F34" s="125"/>
      <c r="G34" s="125"/>
      <c r="H34" s="125"/>
      <c r="I34" s="125"/>
    </row>
    <row r="35" spans="2:9">
      <c r="B35" s="125"/>
      <c r="C35" s="125"/>
      <c r="D35" s="125"/>
      <c r="E35" s="125"/>
      <c r="F35" s="125"/>
      <c r="G35" s="125"/>
      <c r="H35" s="125"/>
      <c r="I35" s="125"/>
    </row>
    <row r="36" spans="2:9">
      <c r="B36" s="125"/>
      <c r="C36" s="125"/>
      <c r="D36" s="125"/>
      <c r="E36" s="125"/>
      <c r="F36" s="125"/>
      <c r="G36" s="125"/>
      <c r="H36" s="125"/>
      <c r="I36" s="125"/>
    </row>
    <row r="37" spans="2:9">
      <c r="B37" s="125"/>
      <c r="C37" s="125"/>
      <c r="D37" s="125"/>
      <c r="E37" s="125"/>
      <c r="F37" s="125"/>
      <c r="G37" s="125"/>
      <c r="H37" s="125"/>
      <c r="I37" s="125"/>
    </row>
    <row r="38" spans="2:9">
      <c r="B38" s="125"/>
      <c r="C38" s="125"/>
      <c r="D38" s="125"/>
      <c r="E38" s="125"/>
      <c r="F38" s="125"/>
      <c r="G38" s="125"/>
      <c r="H38" s="125"/>
      <c r="I38" s="125"/>
    </row>
    <row r="39" spans="2:9">
      <c r="B39" s="125"/>
      <c r="C39" s="125"/>
      <c r="D39" s="125"/>
      <c r="E39" s="125"/>
      <c r="F39" s="125"/>
      <c r="G39" s="125"/>
      <c r="H39" s="125"/>
      <c r="I39" s="125"/>
    </row>
  </sheetData>
  <mergeCells count="2">
    <mergeCell ref="B5:I5"/>
    <mergeCell ref="B6:I39"/>
  </mergeCell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138"/>
  <sheetViews>
    <sheetView showGridLines="0" tabSelected="1" zoomScale="85" zoomScaleNormal="85" zoomScaleSheetLayoutView="70" workbookViewId="0">
      <selection activeCell="C9" sqref="C9"/>
    </sheetView>
  </sheetViews>
  <sheetFormatPr baseColWidth="10" defaultColWidth="12.5703125" defaultRowHeight="15"/>
  <cols>
    <col min="1" max="1" width="2.5703125" style="43" customWidth="1"/>
    <col min="2" max="2" width="15.85546875" style="43" customWidth="1"/>
    <col min="3" max="3" width="81.140625" style="44" customWidth="1"/>
    <col min="4" max="4" width="17.28515625" style="45" customWidth="1"/>
    <col min="5" max="5" width="17.28515625" style="43" customWidth="1"/>
    <col min="6" max="7" width="13.28515625" style="45" customWidth="1"/>
    <col min="8" max="9" width="9.7109375" style="45" customWidth="1"/>
    <col min="10" max="15" width="8.7109375" style="45" customWidth="1"/>
    <col min="16" max="20" width="8.7109375" style="43" customWidth="1"/>
    <col min="21" max="21" width="8.7109375" style="45" customWidth="1"/>
    <col min="22" max="22" width="12" style="45" customWidth="1"/>
    <col min="23" max="23" width="2.140625" style="43" customWidth="1"/>
    <col min="24" max="24" width="0" style="43" hidden="1" customWidth="1"/>
    <col min="25" max="16384" width="12.5703125" style="43"/>
  </cols>
  <sheetData>
    <row r="1" spans="1:27">
      <c r="K1" s="46"/>
      <c r="L1" s="47"/>
      <c r="M1" s="47"/>
      <c r="N1" s="47"/>
      <c r="O1" s="47"/>
      <c r="P1" s="48"/>
      <c r="Q1" s="48"/>
      <c r="R1" s="48"/>
      <c r="S1" s="48"/>
      <c r="T1" s="48"/>
      <c r="U1" s="47"/>
      <c r="V1" s="47"/>
    </row>
    <row r="2" spans="1:27" ht="15.75" customHeight="1">
      <c r="B2" s="131" t="s">
        <v>268</v>
      </c>
      <c r="C2" s="131"/>
      <c r="D2" s="131"/>
      <c r="E2" s="131"/>
      <c r="F2" s="131"/>
      <c r="G2" s="131"/>
      <c r="H2" s="131"/>
      <c r="I2" s="131"/>
      <c r="L2" s="47"/>
      <c r="M2" s="128" t="s">
        <v>246</v>
      </c>
      <c r="N2" s="128"/>
      <c r="O2" s="128"/>
      <c r="P2" s="128"/>
      <c r="Q2" s="128"/>
      <c r="R2" s="128"/>
      <c r="S2" s="128"/>
      <c r="T2" s="128"/>
      <c r="U2" s="128"/>
      <c r="V2" s="128"/>
    </row>
    <row r="3" spans="1:27" ht="21">
      <c r="B3" s="131"/>
      <c r="C3" s="131"/>
      <c r="D3" s="131"/>
      <c r="E3" s="131"/>
      <c r="F3" s="131"/>
      <c r="G3" s="131"/>
      <c r="H3" s="131"/>
      <c r="I3" s="131"/>
      <c r="L3" s="47"/>
      <c r="M3" s="49"/>
      <c r="N3" s="50"/>
      <c r="O3" s="50"/>
      <c r="P3" s="51"/>
      <c r="Q3" s="52"/>
      <c r="R3" s="53"/>
      <c r="S3" s="53"/>
      <c r="T3" s="53"/>
      <c r="U3" s="54"/>
      <c r="V3" s="54"/>
    </row>
    <row r="4" spans="1:27" ht="21">
      <c r="B4" s="55"/>
      <c r="C4" s="55"/>
      <c r="D4" s="56"/>
      <c r="E4" s="55"/>
      <c r="F4" s="56"/>
      <c r="G4" s="56"/>
      <c r="H4" s="56"/>
      <c r="I4" s="56"/>
      <c r="L4" s="47"/>
      <c r="M4" s="49"/>
      <c r="N4" s="49"/>
      <c r="O4" s="49"/>
      <c r="P4" s="57"/>
      <c r="Q4" s="58" t="s">
        <v>242</v>
      </c>
      <c r="R4" s="59" t="s">
        <v>243</v>
      </c>
      <c r="S4" s="60" t="s">
        <v>244</v>
      </c>
      <c r="T4" s="61" t="s">
        <v>235</v>
      </c>
      <c r="U4" s="61" t="s">
        <v>236</v>
      </c>
      <c r="V4" s="54"/>
      <c r="Y4" s="109"/>
    </row>
    <row r="5" spans="1:27" ht="30.75" customHeight="1">
      <c r="B5" s="62" t="s">
        <v>237</v>
      </c>
      <c r="C5" s="63" t="s">
        <v>0</v>
      </c>
      <c r="D5" s="56"/>
      <c r="E5" s="55"/>
      <c r="F5" s="56"/>
      <c r="G5" s="56"/>
      <c r="H5" s="56"/>
      <c r="I5" s="56"/>
      <c r="L5" s="47"/>
      <c r="M5" s="127" t="s">
        <v>238</v>
      </c>
      <c r="N5" s="127"/>
      <c r="O5" s="127"/>
      <c r="P5" s="127"/>
      <c r="Q5" s="64">
        <f>COUNTIFS(B15:B119,"=OP*",V15:V119,"&lt;75",V15:V119,"&lt;&gt;ND")</f>
        <v>1</v>
      </c>
      <c r="R5" s="64">
        <f>COUNTIFS(B15:B119,"=OP*",V15:V119,"&gt;=75",V15:V119,"&lt;95",V15:V119,"&lt;&gt;ND")</f>
        <v>1</v>
      </c>
      <c r="S5" s="64">
        <f>COUNTIFS(B15:B119,"=OP*",V15:V119,"&gt;=95",V15:V119,"&lt;&gt;ND")</f>
        <v>3</v>
      </c>
      <c r="T5" s="65">
        <f>COUNTIFS(B15:B119,"=OP*",V15:V119,"=ND")</f>
        <v>0</v>
      </c>
      <c r="U5" s="65">
        <f>COUNTIFS(B15:B119,"=OP*")</f>
        <v>5</v>
      </c>
      <c r="V5" s="54"/>
      <c r="Y5" s="109"/>
    </row>
    <row r="6" spans="1:27" ht="8.25" customHeight="1">
      <c r="B6" s="66"/>
      <c r="C6" s="66"/>
      <c r="D6" s="56"/>
      <c r="E6" s="55"/>
      <c r="F6" s="56"/>
      <c r="G6" s="56"/>
      <c r="H6" s="56"/>
      <c r="I6" s="56"/>
      <c r="L6" s="47"/>
      <c r="M6" s="49"/>
      <c r="N6" s="15"/>
      <c r="O6" s="15"/>
      <c r="P6" s="6"/>
      <c r="Q6" s="67"/>
      <c r="R6" s="68"/>
      <c r="S6" s="68"/>
      <c r="T6" s="69"/>
      <c r="U6" s="69"/>
      <c r="V6" s="54"/>
    </row>
    <row r="7" spans="1:27" ht="30.75" customHeight="1">
      <c r="B7" s="70" t="s">
        <v>252</v>
      </c>
      <c r="C7" s="62" t="s">
        <v>253</v>
      </c>
      <c r="D7" s="56"/>
      <c r="E7" s="55"/>
      <c r="F7" s="103"/>
      <c r="G7" s="56"/>
      <c r="H7" s="56"/>
      <c r="I7" s="56"/>
      <c r="L7" s="47"/>
      <c r="M7" s="127" t="s">
        <v>239</v>
      </c>
      <c r="N7" s="127"/>
      <c r="O7" s="127"/>
      <c r="P7" s="127"/>
      <c r="Q7" s="64">
        <f>COUNTIFS(B15:B119,"=IOP*",V15:V119,"&lt;75",V15:V119,"&lt;&gt;ND")</f>
        <v>1</v>
      </c>
      <c r="R7" s="64">
        <f>COUNTIFS(B15:B119,"=IOP*",V15:V119,"&gt;=75",V15:V119,"&lt;95",V15:V119,"&lt;&gt;ND")</f>
        <v>1</v>
      </c>
      <c r="S7" s="64">
        <f>COUNTIFS(B15:B119,"=IOP*",V15:V119,"&gt;=95",V15:V119,"&lt;&gt;ND")</f>
        <v>4</v>
      </c>
      <c r="T7" s="65">
        <f>COUNTIFS(B15:B119,"=IOP*",V15:V119,"=ND")</f>
        <v>0</v>
      </c>
      <c r="U7" s="65">
        <f>COUNTIFS(B15:B119,"=IOP*")</f>
        <v>6</v>
      </c>
      <c r="V7" s="54"/>
    </row>
    <row r="8" spans="1:27" ht="8.25" customHeight="1">
      <c r="B8" s="66"/>
      <c r="C8" s="66"/>
      <c r="D8" s="56"/>
      <c r="E8" s="55"/>
      <c r="F8" s="56"/>
      <c r="G8" s="56"/>
      <c r="H8" s="56"/>
      <c r="I8" s="56"/>
      <c r="L8" s="47"/>
      <c r="M8" s="54"/>
      <c r="N8" s="15"/>
      <c r="O8" s="15"/>
      <c r="P8" s="6"/>
      <c r="Q8" s="67"/>
      <c r="R8" s="68"/>
      <c r="S8" s="68"/>
      <c r="T8" s="69"/>
      <c r="U8" s="69"/>
      <c r="V8" s="54"/>
    </row>
    <row r="9" spans="1:27" ht="30.75" customHeight="1">
      <c r="B9" s="62" t="s">
        <v>241</v>
      </c>
      <c r="C9" s="62" t="s">
        <v>78</v>
      </c>
      <c r="D9" s="56"/>
      <c r="E9" s="71"/>
      <c r="F9" s="104"/>
      <c r="G9" s="105"/>
      <c r="H9" s="13"/>
      <c r="I9" s="13"/>
      <c r="L9" s="47"/>
      <c r="M9" s="127" t="s">
        <v>240</v>
      </c>
      <c r="N9" s="127"/>
      <c r="O9" s="127"/>
      <c r="P9" s="127"/>
      <c r="Q9" s="64">
        <f>COUNTIFS(B15:B119,"=ISS*",V15:V119,"&lt;75",V15:V119,"&lt;&gt;ND")</f>
        <v>0</v>
      </c>
      <c r="R9" s="64">
        <f>COUNTIFS(B15:B119,"=ISS*",V15:V119,"&gt;=75",V15:V119,"&lt;95",V15:V119,"&lt;&gt;ND")</f>
        <v>0</v>
      </c>
      <c r="S9" s="64">
        <f>COUNTIFS(B15:B119,"=ISS*",V15:V119,"&gt;=95",V15:V119,"&lt;&gt;ND")</f>
        <v>26</v>
      </c>
      <c r="T9" s="65">
        <f>COUNTIFS(B15:B119,"=ISS*",V15:V119,"=ND")</f>
        <v>2</v>
      </c>
      <c r="U9" s="65">
        <f>COUNTIFS(B15:B119,"=ISS*")</f>
        <v>28</v>
      </c>
      <c r="V9" s="54"/>
    </row>
    <row r="10" spans="1:27" ht="8.25" customHeight="1">
      <c r="B10" s="62"/>
      <c r="C10" s="72"/>
      <c r="D10" s="56"/>
      <c r="E10" s="55"/>
      <c r="F10" s="56"/>
      <c r="G10" s="106"/>
      <c r="H10" s="13"/>
      <c r="I10" s="13"/>
      <c r="L10" s="47"/>
      <c r="M10" s="73"/>
      <c r="N10" s="73"/>
      <c r="O10" s="73"/>
      <c r="P10" s="74"/>
      <c r="Q10" s="74"/>
      <c r="R10" s="74"/>
      <c r="S10" s="74"/>
      <c r="T10" s="9"/>
      <c r="U10" s="11"/>
      <c r="V10" s="11"/>
    </row>
    <row r="11" spans="1:27" ht="21">
      <c r="D11" s="13"/>
      <c r="E11" s="7"/>
      <c r="F11" s="106"/>
      <c r="G11" s="106"/>
      <c r="H11" s="13"/>
      <c r="I11" s="13"/>
      <c r="J11" s="14"/>
      <c r="K11" s="14"/>
      <c r="L11" s="11"/>
      <c r="M11" s="11"/>
      <c r="N11" s="11"/>
      <c r="O11" s="11"/>
      <c r="P11" s="48"/>
      <c r="Q11" s="48"/>
      <c r="R11" s="48"/>
      <c r="S11" s="48"/>
      <c r="T11" s="48"/>
      <c r="U11" s="47"/>
      <c r="V11" s="47"/>
    </row>
    <row r="12" spans="1:27" ht="21">
      <c r="B12" s="75"/>
      <c r="C12" s="76"/>
      <c r="D12" s="14"/>
      <c r="E12" s="8"/>
      <c r="F12" s="107"/>
      <c r="G12" s="107"/>
      <c r="H12" s="14"/>
      <c r="I12" s="14"/>
      <c r="J12" s="14"/>
      <c r="K12" s="14"/>
      <c r="L12" s="14"/>
      <c r="M12" s="14"/>
      <c r="N12" s="12"/>
      <c r="O12" s="12"/>
      <c r="P12" s="10"/>
      <c r="Q12" s="10"/>
      <c r="R12" s="10"/>
      <c r="S12" s="10"/>
      <c r="T12" s="10"/>
      <c r="U12" s="12"/>
      <c r="V12" s="12"/>
    </row>
    <row r="13" spans="1:27" ht="62.25" customHeight="1">
      <c r="A13" s="42"/>
      <c r="B13" s="132" t="s">
        <v>5</v>
      </c>
      <c r="C13" s="126" t="s">
        <v>6</v>
      </c>
      <c r="D13" s="126" t="s">
        <v>7</v>
      </c>
      <c r="E13" s="126" t="s">
        <v>251</v>
      </c>
      <c r="F13" s="129" t="s">
        <v>8</v>
      </c>
      <c r="G13" s="129" t="s">
        <v>9</v>
      </c>
      <c r="H13" s="130" t="s">
        <v>10</v>
      </c>
      <c r="I13" s="130"/>
      <c r="J13" s="130" t="s">
        <v>11</v>
      </c>
      <c r="K13" s="133"/>
      <c r="L13" s="133"/>
      <c r="M13" s="133"/>
      <c r="N13" s="133"/>
      <c r="O13" s="134"/>
      <c r="P13" s="135" t="s">
        <v>12</v>
      </c>
      <c r="Q13" s="136"/>
      <c r="R13" s="136"/>
      <c r="S13" s="136"/>
      <c r="T13" s="136"/>
      <c r="U13" s="137"/>
      <c r="V13" s="3" t="s">
        <v>226</v>
      </c>
    </row>
    <row r="14" spans="1:27" ht="15" customHeight="1" thickBot="1">
      <c r="A14" s="42"/>
      <c r="B14" s="132"/>
      <c r="C14" s="126"/>
      <c r="D14" s="126"/>
      <c r="E14" s="126"/>
      <c r="F14" s="129"/>
      <c r="G14" s="129"/>
      <c r="H14" s="2" t="s">
        <v>13</v>
      </c>
      <c r="I14" s="2" t="s">
        <v>14</v>
      </c>
      <c r="J14" s="2">
        <v>2019</v>
      </c>
      <c r="K14" s="2">
        <v>2020</v>
      </c>
      <c r="L14" s="2">
        <v>2021</v>
      </c>
      <c r="M14" s="2">
        <v>2022</v>
      </c>
      <c r="N14" s="2">
        <v>2023</v>
      </c>
      <c r="O14" s="2">
        <v>2024</v>
      </c>
      <c r="P14" s="4">
        <v>2019</v>
      </c>
      <c r="Q14" s="4">
        <v>2020</v>
      </c>
      <c r="R14" s="4">
        <v>2021</v>
      </c>
      <c r="S14" s="4">
        <v>2022</v>
      </c>
      <c r="T14" s="4">
        <v>2023</v>
      </c>
      <c r="U14" s="4">
        <v>2024</v>
      </c>
      <c r="V14" s="4">
        <v>2024</v>
      </c>
    </row>
    <row r="15" spans="1:27" ht="21.75" thickTop="1">
      <c r="A15" s="77"/>
      <c r="B15" s="17" t="s">
        <v>15</v>
      </c>
      <c r="C15" s="18" t="s">
        <v>93</v>
      </c>
      <c r="D15" s="93"/>
      <c r="E15" s="19"/>
      <c r="F15" s="99"/>
      <c r="G15" s="99"/>
      <c r="H15" s="99"/>
      <c r="I15" s="99"/>
      <c r="J15" s="99"/>
      <c r="K15" s="99"/>
      <c r="L15" s="99"/>
      <c r="M15" s="99"/>
      <c r="N15" s="99"/>
      <c r="O15" s="99"/>
      <c r="P15" s="99"/>
      <c r="Q15" s="99"/>
      <c r="R15" s="99"/>
      <c r="S15" s="99"/>
      <c r="T15" s="111"/>
      <c r="U15" s="113"/>
      <c r="V15" s="16" cm="1">
        <f t="array" ref="V15">+AvanceObjetivo(V16:V17)</f>
        <v>100</v>
      </c>
      <c r="W15" s="45"/>
      <c r="Y15" s="41"/>
      <c r="Z15" s="41"/>
      <c r="AA15" s="41"/>
    </row>
    <row r="16" spans="1:27" ht="30" customHeight="1">
      <c r="A16" s="77"/>
      <c r="B16" s="20" t="s">
        <v>16</v>
      </c>
      <c r="C16" s="21" t="s">
        <v>94</v>
      </c>
      <c r="D16" s="97" t="s">
        <v>254</v>
      </c>
      <c r="E16" s="22"/>
      <c r="F16" s="94" t="s">
        <v>228</v>
      </c>
      <c r="G16" s="94" t="s">
        <v>231</v>
      </c>
      <c r="H16" s="97">
        <v>2018</v>
      </c>
      <c r="I16" s="97">
        <v>68.42</v>
      </c>
      <c r="J16" s="97">
        <v>68.42</v>
      </c>
      <c r="K16" s="97">
        <v>71.05</v>
      </c>
      <c r="L16" s="97">
        <v>73.680000000000007</v>
      </c>
      <c r="M16" s="97">
        <v>76.31</v>
      </c>
      <c r="N16" s="97">
        <v>78.94</v>
      </c>
      <c r="O16" s="97">
        <v>81.75</v>
      </c>
      <c r="P16" s="97" t="s">
        <v>235</v>
      </c>
      <c r="Q16" s="97">
        <v>65.400000000000006</v>
      </c>
      <c r="R16" s="97">
        <v>65.400000000000006</v>
      </c>
      <c r="S16" s="97">
        <v>65.400000000000006</v>
      </c>
      <c r="T16" s="94"/>
      <c r="U16" s="114">
        <v>90.9</v>
      </c>
      <c r="V16" s="108">
        <v>100</v>
      </c>
      <c r="W16" s="88"/>
      <c r="X16" s="121">
        <f>((U16/O16)*100)</f>
        <v>111.19266055045873</v>
      </c>
    </row>
    <row r="17" spans="1:26" ht="17.45" customHeight="1">
      <c r="A17" s="77"/>
      <c r="B17" s="20" t="s">
        <v>17</v>
      </c>
      <c r="C17" s="21" t="s">
        <v>95</v>
      </c>
      <c r="D17" s="97" t="s">
        <v>254</v>
      </c>
      <c r="E17" s="22"/>
      <c r="F17" s="94" t="s">
        <v>228</v>
      </c>
      <c r="G17" s="94" t="s">
        <v>231</v>
      </c>
      <c r="H17" s="97">
        <v>2020</v>
      </c>
      <c r="I17" s="97" t="s">
        <v>235</v>
      </c>
      <c r="J17" s="97" t="s">
        <v>235</v>
      </c>
      <c r="K17" s="97" t="s">
        <v>235</v>
      </c>
      <c r="L17" s="97" t="s">
        <v>235</v>
      </c>
      <c r="M17" s="97" t="s">
        <v>235</v>
      </c>
      <c r="N17" s="97" t="s">
        <v>235</v>
      </c>
      <c r="O17" s="97" t="s">
        <v>235</v>
      </c>
      <c r="P17" s="97" t="s">
        <v>235</v>
      </c>
      <c r="Q17" s="97" t="s">
        <v>235</v>
      </c>
      <c r="R17" s="97">
        <v>0.82</v>
      </c>
      <c r="S17" s="97">
        <v>0.87</v>
      </c>
      <c r="T17" s="94" t="s">
        <v>267</v>
      </c>
      <c r="U17" s="114">
        <v>0.875</v>
      </c>
      <c r="V17" s="108">
        <v>100</v>
      </c>
      <c r="W17" s="88"/>
      <c r="X17" s="121" t="e">
        <f t="shared" ref="X17:X79" si="0">((U17/O17)*100)</f>
        <v>#VALUE!</v>
      </c>
    </row>
    <row r="18" spans="1:26" ht="30">
      <c r="A18" s="77"/>
      <c r="B18" s="23" t="s">
        <v>18</v>
      </c>
      <c r="C18" s="24" t="s">
        <v>96</v>
      </c>
      <c r="D18" s="95"/>
      <c r="E18" s="25"/>
      <c r="F18" s="95"/>
      <c r="G18" s="95"/>
      <c r="H18" s="95"/>
      <c r="I18" s="95"/>
      <c r="J18" s="95"/>
      <c r="K18" s="95"/>
      <c r="L18" s="95"/>
      <c r="M18" s="95"/>
      <c r="N18" s="95"/>
      <c r="O18" s="95"/>
      <c r="P18" s="95"/>
      <c r="Q18" s="95"/>
      <c r="R18" s="95"/>
      <c r="S18" s="95"/>
      <c r="T18" s="95"/>
      <c r="U18" s="115"/>
      <c r="V18" s="89"/>
      <c r="W18" s="45"/>
      <c r="X18" s="121"/>
    </row>
    <row r="19" spans="1:26" ht="45">
      <c r="A19" s="77"/>
      <c r="B19" s="23" t="s">
        <v>19</v>
      </c>
      <c r="C19" s="24" t="s">
        <v>97</v>
      </c>
      <c r="D19" s="95"/>
      <c r="E19" s="25"/>
      <c r="F19" s="95"/>
      <c r="G19" s="95"/>
      <c r="H19" s="95"/>
      <c r="I19" s="95"/>
      <c r="J19" s="95"/>
      <c r="K19" s="95"/>
      <c r="L19" s="95"/>
      <c r="M19" s="95"/>
      <c r="N19" s="95"/>
      <c r="O19" s="95"/>
      <c r="P19" s="95"/>
      <c r="Q19" s="95"/>
      <c r="R19" s="95"/>
      <c r="S19" s="95"/>
      <c r="T19" s="95"/>
      <c r="U19" s="115"/>
      <c r="V19" s="89"/>
      <c r="W19" s="45"/>
      <c r="X19" s="121"/>
    </row>
    <row r="20" spans="1:26" ht="18.75">
      <c r="A20" s="77"/>
      <c r="B20" s="26" t="s">
        <v>20</v>
      </c>
      <c r="C20" s="27" t="s">
        <v>98</v>
      </c>
      <c r="D20" s="96"/>
      <c r="E20" s="78"/>
      <c r="F20" s="96"/>
      <c r="G20" s="96"/>
      <c r="H20" s="96"/>
      <c r="I20" s="96"/>
      <c r="J20" s="96"/>
      <c r="K20" s="96"/>
      <c r="L20" s="96"/>
      <c r="M20" s="96"/>
      <c r="N20" s="96"/>
      <c r="O20" s="96"/>
      <c r="P20" s="96"/>
      <c r="Q20" s="96"/>
      <c r="R20" s="96"/>
      <c r="S20" s="96"/>
      <c r="T20" s="96"/>
      <c r="U20" s="116"/>
      <c r="V20" s="90"/>
      <c r="W20" s="45"/>
      <c r="X20" s="121"/>
      <c r="Z20" s="41"/>
    </row>
    <row r="21" spans="1:26" ht="30">
      <c r="A21" s="77"/>
      <c r="B21" s="20" t="s">
        <v>21</v>
      </c>
      <c r="C21" s="21" t="s">
        <v>99</v>
      </c>
      <c r="D21" s="97" t="s">
        <v>254</v>
      </c>
      <c r="E21" s="22"/>
      <c r="F21" s="94" t="s">
        <v>228</v>
      </c>
      <c r="G21" s="94" t="s">
        <v>232</v>
      </c>
      <c r="H21" s="97" t="s">
        <v>235</v>
      </c>
      <c r="I21" s="97" t="s">
        <v>235</v>
      </c>
      <c r="J21" s="97" t="s">
        <v>235</v>
      </c>
      <c r="K21" s="97" t="s">
        <v>235</v>
      </c>
      <c r="L21" s="97" t="s">
        <v>235</v>
      </c>
      <c r="M21" s="97" t="s">
        <v>235</v>
      </c>
      <c r="N21" s="97" t="s">
        <v>235</v>
      </c>
      <c r="O21" s="97" t="s">
        <v>235</v>
      </c>
      <c r="P21" s="97" t="s">
        <v>235</v>
      </c>
      <c r="Q21" s="97" t="s">
        <v>235</v>
      </c>
      <c r="R21" s="97" t="s">
        <v>235</v>
      </c>
      <c r="S21" s="97">
        <v>89.6</v>
      </c>
      <c r="T21" s="94" t="s">
        <v>267</v>
      </c>
      <c r="U21" s="114">
        <v>81.8</v>
      </c>
      <c r="V21" s="108">
        <v>100</v>
      </c>
      <c r="W21" s="88"/>
      <c r="X21" s="121" t="e">
        <f t="shared" si="0"/>
        <v>#VALUE!</v>
      </c>
    </row>
    <row r="22" spans="1:26" ht="30">
      <c r="A22" s="77"/>
      <c r="B22" s="23" t="s">
        <v>22</v>
      </c>
      <c r="C22" s="24" t="s">
        <v>100</v>
      </c>
      <c r="D22" s="95"/>
      <c r="E22" s="25"/>
      <c r="F22" s="95"/>
      <c r="G22" s="95"/>
      <c r="H22" s="95"/>
      <c r="I22" s="95"/>
      <c r="J22" s="95"/>
      <c r="K22" s="95"/>
      <c r="L22" s="95"/>
      <c r="M22" s="95"/>
      <c r="N22" s="95"/>
      <c r="O22" s="95"/>
      <c r="P22" s="95"/>
      <c r="Q22" s="95"/>
      <c r="R22" s="95"/>
      <c r="S22" s="95"/>
      <c r="T22" s="95"/>
      <c r="U22" s="115"/>
      <c r="V22" s="89"/>
      <c r="W22" s="45"/>
      <c r="X22" s="121"/>
    </row>
    <row r="23" spans="1:26" ht="30">
      <c r="A23" s="77"/>
      <c r="B23" s="23" t="s">
        <v>23</v>
      </c>
      <c r="C23" s="24" t="s">
        <v>101</v>
      </c>
      <c r="D23" s="95"/>
      <c r="E23" s="25"/>
      <c r="F23" s="95"/>
      <c r="G23" s="95"/>
      <c r="H23" s="95"/>
      <c r="I23" s="95"/>
      <c r="J23" s="95"/>
      <c r="K23" s="95"/>
      <c r="L23" s="95"/>
      <c r="M23" s="95"/>
      <c r="N23" s="95"/>
      <c r="O23" s="95"/>
      <c r="P23" s="95"/>
      <c r="Q23" s="95"/>
      <c r="R23" s="95"/>
      <c r="S23" s="95"/>
      <c r="T23" s="95"/>
      <c r="U23" s="115"/>
      <c r="V23" s="89"/>
      <c r="W23" s="45"/>
      <c r="X23" s="121"/>
    </row>
    <row r="24" spans="1:26" ht="30.75" thickBot="1">
      <c r="A24" s="77"/>
      <c r="B24" s="28" t="s">
        <v>88</v>
      </c>
      <c r="C24" s="29" t="s">
        <v>102</v>
      </c>
      <c r="D24" s="98"/>
      <c r="E24" s="30"/>
      <c r="F24" s="98"/>
      <c r="G24" s="98"/>
      <c r="H24" s="98"/>
      <c r="I24" s="98"/>
      <c r="J24" s="98"/>
      <c r="K24" s="98"/>
      <c r="L24" s="98"/>
      <c r="M24" s="98"/>
      <c r="N24" s="98"/>
      <c r="O24" s="98"/>
      <c r="P24" s="98"/>
      <c r="Q24" s="98"/>
      <c r="R24" s="98"/>
      <c r="S24" s="98"/>
      <c r="T24" s="98"/>
      <c r="U24" s="117"/>
      <c r="V24" s="91"/>
      <c r="W24" s="45"/>
      <c r="X24" s="121"/>
    </row>
    <row r="25" spans="1:26" ht="30.75" thickTop="1">
      <c r="A25" s="77"/>
      <c r="B25" s="17" t="s">
        <v>24</v>
      </c>
      <c r="C25" s="18" t="s">
        <v>103</v>
      </c>
      <c r="D25" s="99"/>
      <c r="E25" s="19"/>
      <c r="F25" s="99"/>
      <c r="G25" s="99"/>
      <c r="H25" s="99"/>
      <c r="I25" s="99"/>
      <c r="J25" s="99"/>
      <c r="K25" s="99"/>
      <c r="L25" s="99"/>
      <c r="M25" s="99"/>
      <c r="N25" s="99"/>
      <c r="O25" s="99"/>
      <c r="P25" s="99"/>
      <c r="Q25" s="99"/>
      <c r="R25" s="99"/>
      <c r="S25" s="99"/>
      <c r="T25" s="111"/>
      <c r="U25" s="113"/>
      <c r="V25" s="16" cm="1">
        <f t="array" ref="V25">+AvanceObjetivo(V26:V26)</f>
        <v>32.5</v>
      </c>
      <c r="W25" s="45"/>
      <c r="X25" s="121"/>
    </row>
    <row r="26" spans="1:26" ht="18.75">
      <c r="A26" s="77"/>
      <c r="B26" s="20" t="s">
        <v>25</v>
      </c>
      <c r="C26" s="21" t="s">
        <v>104</v>
      </c>
      <c r="D26" s="97" t="s">
        <v>255</v>
      </c>
      <c r="E26" s="22"/>
      <c r="F26" s="94" t="s">
        <v>230</v>
      </c>
      <c r="G26" s="94" t="s">
        <v>232</v>
      </c>
      <c r="H26" s="94">
        <v>2018</v>
      </c>
      <c r="I26" s="94" t="s">
        <v>235</v>
      </c>
      <c r="J26" s="94">
        <v>4</v>
      </c>
      <c r="K26" s="94">
        <v>4</v>
      </c>
      <c r="L26" s="94">
        <v>4</v>
      </c>
      <c r="M26" s="94">
        <v>4</v>
      </c>
      <c r="N26" s="94">
        <v>4</v>
      </c>
      <c r="O26" s="94">
        <v>4</v>
      </c>
      <c r="P26" s="94" t="s">
        <v>235</v>
      </c>
      <c r="Q26" s="94" t="s">
        <v>235</v>
      </c>
      <c r="R26" s="94" t="s">
        <v>235</v>
      </c>
      <c r="S26" s="94" t="s">
        <v>235</v>
      </c>
      <c r="T26" s="94"/>
      <c r="U26" s="114">
        <v>1.3</v>
      </c>
      <c r="V26" s="108">
        <v>32.5</v>
      </c>
      <c r="W26" s="88"/>
      <c r="X26" s="121">
        <f t="shared" si="0"/>
        <v>32.5</v>
      </c>
    </row>
    <row r="27" spans="1:26" ht="30">
      <c r="A27" s="77"/>
      <c r="B27" s="23" t="s">
        <v>26</v>
      </c>
      <c r="C27" s="24" t="s">
        <v>105</v>
      </c>
      <c r="D27" s="95"/>
      <c r="E27" s="25"/>
      <c r="F27" s="95"/>
      <c r="G27" s="95"/>
      <c r="H27" s="95"/>
      <c r="I27" s="95"/>
      <c r="J27" s="95"/>
      <c r="K27" s="95"/>
      <c r="L27" s="95"/>
      <c r="M27" s="95"/>
      <c r="N27" s="95"/>
      <c r="O27" s="95"/>
      <c r="P27" s="95"/>
      <c r="Q27" s="95"/>
      <c r="R27" s="95"/>
      <c r="S27" s="95"/>
      <c r="T27" s="95"/>
      <c r="U27" s="115"/>
      <c r="V27" s="89"/>
      <c r="W27" s="45"/>
      <c r="X27" s="121"/>
    </row>
    <row r="28" spans="1:26" ht="30">
      <c r="A28" s="77"/>
      <c r="B28" s="26" t="s">
        <v>27</v>
      </c>
      <c r="C28" s="27" t="s">
        <v>106</v>
      </c>
      <c r="D28" s="96"/>
      <c r="E28" s="78"/>
      <c r="F28" s="96"/>
      <c r="G28" s="96"/>
      <c r="H28" s="96"/>
      <c r="I28" s="96"/>
      <c r="J28" s="96"/>
      <c r="K28" s="96"/>
      <c r="L28" s="96"/>
      <c r="M28" s="96"/>
      <c r="N28" s="96"/>
      <c r="O28" s="96"/>
      <c r="P28" s="96"/>
      <c r="Q28" s="96"/>
      <c r="R28" s="96"/>
      <c r="S28" s="96"/>
      <c r="T28" s="96"/>
      <c r="U28" s="116"/>
      <c r="V28" s="90"/>
      <c r="W28" s="45"/>
      <c r="X28" s="121"/>
    </row>
    <row r="29" spans="1:26" ht="18.75">
      <c r="A29" s="77"/>
      <c r="B29" s="20" t="s">
        <v>28</v>
      </c>
      <c r="C29" s="21" t="s">
        <v>107</v>
      </c>
      <c r="D29" s="97" t="s">
        <v>262</v>
      </c>
      <c r="E29" s="22"/>
      <c r="F29" s="94" t="s">
        <v>228</v>
      </c>
      <c r="G29" s="94" t="s">
        <v>231</v>
      </c>
      <c r="H29" s="94"/>
      <c r="I29" s="94" t="s">
        <v>235</v>
      </c>
      <c r="J29" s="94" t="s">
        <v>235</v>
      </c>
      <c r="K29" s="94" t="s">
        <v>235</v>
      </c>
      <c r="L29" s="94" t="s">
        <v>235</v>
      </c>
      <c r="M29" s="94" t="s">
        <v>235</v>
      </c>
      <c r="N29" s="94" t="s">
        <v>235</v>
      </c>
      <c r="O29" s="97" t="s">
        <v>235</v>
      </c>
      <c r="P29" s="97" t="s">
        <v>235</v>
      </c>
      <c r="Q29" s="97">
        <v>1.92</v>
      </c>
      <c r="R29" s="97">
        <v>1.92</v>
      </c>
      <c r="S29" s="97">
        <v>2.2000000000000002</v>
      </c>
      <c r="T29" s="94"/>
      <c r="U29" s="114" t="s">
        <v>235</v>
      </c>
      <c r="V29" s="108" t="str" cm="1">
        <f t="array" ref="V29">+AvanceTipo1(F29,G29,O29,U29)</f>
        <v>ND</v>
      </c>
      <c r="W29" s="88"/>
      <c r="X29" s="121" t="e">
        <f t="shared" si="0"/>
        <v>#VALUE!</v>
      </c>
    </row>
    <row r="30" spans="1:26" ht="30">
      <c r="A30" s="77"/>
      <c r="B30" s="23" t="s">
        <v>29</v>
      </c>
      <c r="C30" s="24" t="s">
        <v>108</v>
      </c>
      <c r="D30" s="95"/>
      <c r="E30" s="25"/>
      <c r="F30" s="95"/>
      <c r="G30" s="95"/>
      <c r="H30" s="95"/>
      <c r="I30" s="95"/>
      <c r="J30" s="95"/>
      <c r="K30" s="95"/>
      <c r="L30" s="95"/>
      <c r="M30" s="95"/>
      <c r="N30" s="95"/>
      <c r="O30" s="95"/>
      <c r="P30" s="95"/>
      <c r="Q30" s="95"/>
      <c r="R30" s="95"/>
      <c r="S30" s="95"/>
      <c r="T30" s="95"/>
      <c r="U30" s="115"/>
      <c r="V30" s="89"/>
      <c r="W30" s="45"/>
      <c r="X30" s="121"/>
    </row>
    <row r="31" spans="1:26" ht="30">
      <c r="A31" s="77"/>
      <c r="B31" s="23" t="s">
        <v>30</v>
      </c>
      <c r="C31" s="24" t="s">
        <v>109</v>
      </c>
      <c r="D31" s="95"/>
      <c r="E31" s="25"/>
      <c r="F31" s="95"/>
      <c r="G31" s="95"/>
      <c r="H31" s="95"/>
      <c r="I31" s="95"/>
      <c r="J31" s="95"/>
      <c r="K31" s="95"/>
      <c r="L31" s="95"/>
      <c r="M31" s="95"/>
      <c r="N31" s="95"/>
      <c r="O31" s="95"/>
      <c r="P31" s="95"/>
      <c r="Q31" s="95"/>
      <c r="R31" s="95"/>
      <c r="S31" s="95"/>
      <c r="T31" s="95"/>
      <c r="U31" s="115"/>
      <c r="V31" s="89"/>
      <c r="W31" s="45"/>
      <c r="X31" s="121"/>
    </row>
    <row r="32" spans="1:26" ht="30">
      <c r="A32" s="77"/>
      <c r="B32" s="26" t="s">
        <v>59</v>
      </c>
      <c r="C32" s="27" t="s">
        <v>110</v>
      </c>
      <c r="D32" s="96"/>
      <c r="E32" s="78"/>
      <c r="F32" s="96"/>
      <c r="G32" s="96"/>
      <c r="H32" s="96"/>
      <c r="I32" s="96"/>
      <c r="J32" s="96"/>
      <c r="K32" s="96"/>
      <c r="L32" s="96"/>
      <c r="M32" s="96"/>
      <c r="N32" s="96"/>
      <c r="O32" s="96"/>
      <c r="P32" s="96"/>
      <c r="Q32" s="96"/>
      <c r="R32" s="96"/>
      <c r="S32" s="96"/>
      <c r="T32" s="96"/>
      <c r="U32" s="116"/>
      <c r="V32" s="90"/>
      <c r="W32" s="45"/>
      <c r="X32" s="121"/>
    </row>
    <row r="33" spans="1:24" ht="30">
      <c r="A33" s="77"/>
      <c r="B33" s="20" t="s">
        <v>60</v>
      </c>
      <c r="C33" s="21" t="s">
        <v>111</v>
      </c>
      <c r="D33" s="97" t="s">
        <v>256</v>
      </c>
      <c r="E33" s="22"/>
      <c r="F33" s="94" t="s">
        <v>228</v>
      </c>
      <c r="G33" s="94" t="s">
        <v>231</v>
      </c>
      <c r="H33" s="94"/>
      <c r="I33" s="94" t="s">
        <v>235</v>
      </c>
      <c r="J33" s="94" t="s">
        <v>235</v>
      </c>
      <c r="K33" s="94" t="s">
        <v>235</v>
      </c>
      <c r="L33" s="94" t="s">
        <v>235</v>
      </c>
      <c r="M33" s="94" t="s">
        <v>235</v>
      </c>
      <c r="N33" s="94" t="s">
        <v>235</v>
      </c>
      <c r="O33" s="97" t="s">
        <v>235</v>
      </c>
      <c r="P33" s="97">
        <v>132</v>
      </c>
      <c r="Q33" s="97">
        <v>125</v>
      </c>
      <c r="R33" s="97">
        <v>206</v>
      </c>
      <c r="S33" s="97">
        <v>183</v>
      </c>
      <c r="T33" s="94">
        <v>210</v>
      </c>
      <c r="U33" s="114">
        <v>174</v>
      </c>
      <c r="V33" s="108">
        <v>100</v>
      </c>
      <c r="W33" s="88"/>
      <c r="X33" s="121" t="e">
        <f t="shared" si="0"/>
        <v>#VALUE!</v>
      </c>
    </row>
    <row r="34" spans="1:24" ht="45">
      <c r="A34" s="77"/>
      <c r="B34" s="23" t="s">
        <v>31</v>
      </c>
      <c r="C34" s="24" t="s">
        <v>112</v>
      </c>
      <c r="D34" s="95"/>
      <c r="E34" s="25"/>
      <c r="F34" s="95"/>
      <c r="G34" s="95"/>
      <c r="H34" s="95"/>
      <c r="I34" s="95"/>
      <c r="J34" s="95"/>
      <c r="K34" s="95"/>
      <c r="L34" s="95"/>
      <c r="M34" s="95"/>
      <c r="N34" s="95"/>
      <c r="O34" s="95"/>
      <c r="P34" s="95"/>
      <c r="Q34" s="95"/>
      <c r="R34" s="95"/>
      <c r="S34" s="95"/>
      <c r="T34" s="95"/>
      <c r="U34" s="115"/>
      <c r="V34" s="89"/>
      <c r="W34" s="45"/>
      <c r="X34" s="121"/>
    </row>
    <row r="35" spans="1:24" ht="30">
      <c r="A35" s="77"/>
      <c r="B35" s="23" t="s">
        <v>32</v>
      </c>
      <c r="C35" s="24" t="s">
        <v>113</v>
      </c>
      <c r="D35" s="95"/>
      <c r="E35" s="25"/>
      <c r="F35" s="95"/>
      <c r="G35" s="95"/>
      <c r="H35" s="95"/>
      <c r="I35" s="95"/>
      <c r="J35" s="95"/>
      <c r="K35" s="95"/>
      <c r="L35" s="95"/>
      <c r="M35" s="95"/>
      <c r="N35" s="95"/>
      <c r="O35" s="95"/>
      <c r="P35" s="95"/>
      <c r="Q35" s="95"/>
      <c r="R35" s="95"/>
      <c r="S35" s="95"/>
      <c r="T35" s="95"/>
      <c r="U35" s="115"/>
      <c r="V35" s="89"/>
      <c r="W35" s="45"/>
      <c r="X35" s="121"/>
    </row>
    <row r="36" spans="1:24" ht="30">
      <c r="A36" s="77"/>
      <c r="B36" s="23" t="s">
        <v>33</v>
      </c>
      <c r="C36" s="24" t="s">
        <v>114</v>
      </c>
      <c r="D36" s="95"/>
      <c r="E36" s="25"/>
      <c r="F36" s="95"/>
      <c r="G36" s="95"/>
      <c r="H36" s="95"/>
      <c r="I36" s="95"/>
      <c r="J36" s="95"/>
      <c r="K36" s="95"/>
      <c r="L36" s="95"/>
      <c r="M36" s="95"/>
      <c r="N36" s="95"/>
      <c r="O36" s="95"/>
      <c r="P36" s="95"/>
      <c r="Q36" s="95"/>
      <c r="R36" s="95"/>
      <c r="S36" s="95"/>
      <c r="T36" s="95"/>
      <c r="U36" s="115"/>
      <c r="V36" s="89"/>
      <c r="W36" s="45"/>
      <c r="X36" s="121"/>
    </row>
    <row r="37" spans="1:24" ht="30">
      <c r="A37" s="77"/>
      <c r="B37" s="26" t="s">
        <v>34</v>
      </c>
      <c r="C37" s="27" t="s">
        <v>115</v>
      </c>
      <c r="D37" s="96"/>
      <c r="E37" s="78"/>
      <c r="F37" s="96"/>
      <c r="G37" s="96"/>
      <c r="H37" s="96"/>
      <c r="I37" s="96"/>
      <c r="J37" s="96"/>
      <c r="K37" s="96"/>
      <c r="L37" s="96"/>
      <c r="M37" s="96"/>
      <c r="N37" s="96"/>
      <c r="O37" s="96"/>
      <c r="P37" s="96"/>
      <c r="Q37" s="96"/>
      <c r="R37" s="96"/>
      <c r="S37" s="96"/>
      <c r="T37" s="96"/>
      <c r="U37" s="116"/>
      <c r="V37" s="90"/>
      <c r="W37" s="45"/>
      <c r="X37" s="121"/>
    </row>
    <row r="38" spans="1:24" ht="75" customHeight="1">
      <c r="A38" s="77"/>
      <c r="B38" s="20" t="s">
        <v>35</v>
      </c>
      <c r="C38" s="21" t="s">
        <v>116</v>
      </c>
      <c r="D38" s="97" t="s">
        <v>257</v>
      </c>
      <c r="E38" s="22"/>
      <c r="F38" s="94" t="s">
        <v>230</v>
      </c>
      <c r="G38" s="94" t="s">
        <v>234</v>
      </c>
      <c r="H38" s="94"/>
      <c r="I38" s="94" t="s">
        <v>235</v>
      </c>
      <c r="J38" s="94" t="s">
        <v>235</v>
      </c>
      <c r="K38" s="94" t="s">
        <v>235</v>
      </c>
      <c r="L38" s="94" t="s">
        <v>235</v>
      </c>
      <c r="M38" s="94" t="s">
        <v>235</v>
      </c>
      <c r="N38" s="94" t="s">
        <v>235</v>
      </c>
      <c r="O38" s="97" t="s">
        <v>235</v>
      </c>
      <c r="P38" s="97" t="s">
        <v>235</v>
      </c>
      <c r="Q38" s="97">
        <v>3</v>
      </c>
      <c r="R38" s="97">
        <v>3</v>
      </c>
      <c r="S38" s="97">
        <v>3</v>
      </c>
      <c r="T38" s="94" t="s">
        <v>267</v>
      </c>
      <c r="U38" s="114">
        <v>1</v>
      </c>
      <c r="V38" s="108">
        <v>100</v>
      </c>
      <c r="W38" s="88"/>
      <c r="X38" s="121"/>
    </row>
    <row r="39" spans="1:24" ht="30">
      <c r="A39" s="77"/>
      <c r="B39" s="23" t="s">
        <v>36</v>
      </c>
      <c r="C39" s="24" t="s">
        <v>117</v>
      </c>
      <c r="D39" s="95"/>
      <c r="E39" s="25"/>
      <c r="F39" s="95"/>
      <c r="G39" s="95"/>
      <c r="H39" s="95"/>
      <c r="I39" s="95"/>
      <c r="J39" s="95"/>
      <c r="K39" s="95"/>
      <c r="L39" s="95"/>
      <c r="M39" s="95"/>
      <c r="N39" s="95"/>
      <c r="O39" s="95"/>
      <c r="P39" s="95"/>
      <c r="Q39" s="95"/>
      <c r="R39" s="95"/>
      <c r="S39" s="95"/>
      <c r="T39" s="95"/>
      <c r="U39" s="115"/>
      <c r="V39" s="89"/>
      <c r="W39" s="45"/>
      <c r="X39" s="121"/>
    </row>
    <row r="40" spans="1:24" ht="18.75">
      <c r="A40" s="77"/>
      <c r="B40" s="23" t="s">
        <v>118</v>
      </c>
      <c r="C40" s="24" t="s">
        <v>119</v>
      </c>
      <c r="D40" s="95"/>
      <c r="E40" s="25"/>
      <c r="F40" s="95"/>
      <c r="G40" s="95"/>
      <c r="H40" s="95"/>
      <c r="I40" s="95"/>
      <c r="J40" s="95"/>
      <c r="K40" s="95"/>
      <c r="L40" s="95"/>
      <c r="M40" s="95"/>
      <c r="N40" s="95"/>
      <c r="O40" s="95"/>
      <c r="P40" s="95"/>
      <c r="Q40" s="95"/>
      <c r="R40" s="95"/>
      <c r="S40" s="95"/>
      <c r="T40" s="95"/>
      <c r="U40" s="115"/>
      <c r="V40" s="89"/>
      <c r="W40" s="45"/>
      <c r="X40" s="121"/>
    </row>
    <row r="41" spans="1:24" ht="30.75" thickBot="1">
      <c r="A41" s="77"/>
      <c r="B41" s="28" t="s">
        <v>120</v>
      </c>
      <c r="C41" s="29" t="s">
        <v>121</v>
      </c>
      <c r="D41" s="98"/>
      <c r="E41" s="30"/>
      <c r="F41" s="98"/>
      <c r="G41" s="98"/>
      <c r="H41" s="98"/>
      <c r="I41" s="98"/>
      <c r="J41" s="98"/>
      <c r="K41" s="98"/>
      <c r="L41" s="98"/>
      <c r="M41" s="98"/>
      <c r="N41" s="98"/>
      <c r="O41" s="98"/>
      <c r="P41" s="98"/>
      <c r="Q41" s="98"/>
      <c r="R41" s="98"/>
      <c r="S41" s="98"/>
      <c r="T41" s="98"/>
      <c r="U41" s="117"/>
      <c r="V41" s="91"/>
      <c r="W41" s="45"/>
      <c r="X41" s="121"/>
    </row>
    <row r="42" spans="1:24" ht="21.75" thickTop="1">
      <c r="A42" s="77"/>
      <c r="B42" s="17" t="s">
        <v>37</v>
      </c>
      <c r="C42" s="18" t="s">
        <v>122</v>
      </c>
      <c r="D42" s="99"/>
      <c r="E42" s="19"/>
      <c r="F42" s="99"/>
      <c r="G42" s="99"/>
      <c r="H42" s="99"/>
      <c r="I42" s="99"/>
      <c r="J42" s="99"/>
      <c r="K42" s="99"/>
      <c r="L42" s="99"/>
      <c r="M42" s="99"/>
      <c r="N42" s="99"/>
      <c r="O42" s="99"/>
      <c r="P42" s="99"/>
      <c r="Q42" s="99"/>
      <c r="R42" s="99"/>
      <c r="S42" s="99"/>
      <c r="T42" s="111"/>
      <c r="U42" s="113"/>
      <c r="V42" s="16" cm="1">
        <f t="array" ref="V42">+AvanceObjetivo(V43:V43)</f>
        <v>100</v>
      </c>
      <c r="W42" s="45"/>
      <c r="X42" s="121"/>
    </row>
    <row r="43" spans="1:24" ht="18.75">
      <c r="A43" s="77"/>
      <c r="B43" s="20" t="s">
        <v>38</v>
      </c>
      <c r="C43" s="21" t="s">
        <v>123</v>
      </c>
      <c r="D43" s="97" t="s">
        <v>258</v>
      </c>
      <c r="E43" s="22"/>
      <c r="F43" s="94" t="s">
        <v>228</v>
      </c>
      <c r="G43" s="94" t="s">
        <v>232</v>
      </c>
      <c r="H43" s="94">
        <v>2018</v>
      </c>
      <c r="I43" s="94">
        <v>3</v>
      </c>
      <c r="J43" s="94">
        <v>3</v>
      </c>
      <c r="K43" s="94">
        <v>5</v>
      </c>
      <c r="L43" s="94">
        <v>4</v>
      </c>
      <c r="M43" s="94">
        <v>5</v>
      </c>
      <c r="N43" s="94">
        <v>1</v>
      </c>
      <c r="O43" s="94">
        <v>4</v>
      </c>
      <c r="P43" s="94">
        <v>0.5</v>
      </c>
      <c r="Q43" s="94">
        <v>-10.3</v>
      </c>
      <c r="R43" s="94">
        <v>13.9</v>
      </c>
      <c r="S43" s="94">
        <v>-0.3</v>
      </c>
      <c r="T43" s="94">
        <v>7.3</v>
      </c>
      <c r="U43" s="114">
        <v>14.5</v>
      </c>
      <c r="V43" s="108">
        <v>362.5</v>
      </c>
      <c r="W43" s="88"/>
      <c r="X43" s="121">
        <f t="shared" si="0"/>
        <v>362.5</v>
      </c>
    </row>
    <row r="44" spans="1:24" ht="18.75">
      <c r="A44" s="77"/>
      <c r="B44" s="23" t="s">
        <v>39</v>
      </c>
      <c r="C44" s="24" t="s">
        <v>124</v>
      </c>
      <c r="D44" s="95"/>
      <c r="E44" s="25"/>
      <c r="F44" s="95"/>
      <c r="G44" s="95"/>
      <c r="H44" s="95"/>
      <c r="I44" s="95"/>
      <c r="J44" s="95"/>
      <c r="K44" s="95"/>
      <c r="L44" s="95"/>
      <c r="M44" s="95"/>
      <c r="N44" s="95"/>
      <c r="O44" s="95"/>
      <c r="P44" s="95"/>
      <c r="Q44" s="95"/>
      <c r="R44" s="95"/>
      <c r="S44" s="95"/>
      <c r="T44" s="95"/>
      <c r="U44" s="115"/>
      <c r="V44" s="89"/>
      <c r="W44" s="45"/>
      <c r="X44" s="121"/>
    </row>
    <row r="45" spans="1:24" ht="30">
      <c r="A45" s="77"/>
      <c r="B45" s="26" t="s">
        <v>40</v>
      </c>
      <c r="C45" s="27" t="s">
        <v>125</v>
      </c>
      <c r="D45" s="96"/>
      <c r="E45" s="78"/>
      <c r="F45" s="96"/>
      <c r="G45" s="96"/>
      <c r="H45" s="96"/>
      <c r="I45" s="96"/>
      <c r="J45" s="96"/>
      <c r="K45" s="96"/>
      <c r="L45" s="96"/>
      <c r="M45" s="96"/>
      <c r="N45" s="96"/>
      <c r="O45" s="96"/>
      <c r="P45" s="96"/>
      <c r="Q45" s="96"/>
      <c r="R45" s="96"/>
      <c r="S45" s="96"/>
      <c r="T45" s="96"/>
      <c r="U45" s="116"/>
      <c r="V45" s="90"/>
      <c r="W45" s="45"/>
      <c r="X45" s="121"/>
    </row>
    <row r="46" spans="1:24" ht="47.45" customHeight="1">
      <c r="A46" s="77"/>
      <c r="B46" s="20" t="s">
        <v>41</v>
      </c>
      <c r="C46" s="21" t="s">
        <v>126</v>
      </c>
      <c r="D46" s="97" t="s">
        <v>258</v>
      </c>
      <c r="E46" s="22"/>
      <c r="F46" s="94" t="s">
        <v>228</v>
      </c>
      <c r="G46" s="94" t="s">
        <v>232</v>
      </c>
      <c r="H46" s="94">
        <v>2020</v>
      </c>
      <c r="I46" s="94">
        <v>99</v>
      </c>
      <c r="J46" s="94" t="s">
        <v>235</v>
      </c>
      <c r="K46" s="94">
        <v>99</v>
      </c>
      <c r="L46" s="94">
        <v>31</v>
      </c>
      <c r="M46" s="94">
        <v>72</v>
      </c>
      <c r="N46" s="94">
        <v>62</v>
      </c>
      <c r="O46" s="94" t="s">
        <v>235</v>
      </c>
      <c r="P46" s="94" t="s">
        <v>235</v>
      </c>
      <c r="Q46" s="94">
        <v>99</v>
      </c>
      <c r="R46" s="94">
        <v>31</v>
      </c>
      <c r="S46" s="94">
        <v>72</v>
      </c>
      <c r="T46" s="94">
        <v>62</v>
      </c>
      <c r="U46" s="114">
        <v>86.8</v>
      </c>
      <c r="V46" s="108">
        <v>100</v>
      </c>
      <c r="W46" s="88"/>
      <c r="X46" s="121" t="e">
        <f t="shared" si="0"/>
        <v>#VALUE!</v>
      </c>
    </row>
    <row r="47" spans="1:24" ht="18.75">
      <c r="A47" s="77"/>
      <c r="B47" s="23" t="s">
        <v>42</v>
      </c>
      <c r="C47" s="24" t="s">
        <v>127</v>
      </c>
      <c r="D47" s="95"/>
      <c r="E47" s="25"/>
      <c r="F47" s="95"/>
      <c r="G47" s="95"/>
      <c r="H47" s="95"/>
      <c r="I47" s="95"/>
      <c r="J47" s="95"/>
      <c r="K47" s="95"/>
      <c r="L47" s="95"/>
      <c r="M47" s="95"/>
      <c r="N47" s="95"/>
      <c r="O47" s="95"/>
      <c r="P47" s="95"/>
      <c r="Q47" s="95"/>
      <c r="R47" s="95"/>
      <c r="S47" s="95"/>
      <c r="T47" s="95"/>
      <c r="U47" s="115"/>
      <c r="V47" s="89"/>
      <c r="W47" s="45"/>
      <c r="X47" s="121"/>
    </row>
    <row r="48" spans="1:24" ht="30">
      <c r="A48" s="77"/>
      <c r="B48" s="26" t="s">
        <v>43</v>
      </c>
      <c r="C48" s="27" t="s">
        <v>128</v>
      </c>
      <c r="D48" s="96"/>
      <c r="E48" s="78"/>
      <c r="F48" s="96"/>
      <c r="G48" s="96"/>
      <c r="H48" s="96"/>
      <c r="I48" s="96"/>
      <c r="J48" s="96"/>
      <c r="K48" s="96"/>
      <c r="L48" s="96"/>
      <c r="M48" s="96"/>
      <c r="N48" s="96"/>
      <c r="O48" s="96"/>
      <c r="P48" s="96"/>
      <c r="Q48" s="96"/>
      <c r="R48" s="96"/>
      <c r="S48" s="96"/>
      <c r="T48" s="96"/>
      <c r="U48" s="116"/>
      <c r="V48" s="90"/>
      <c r="W48" s="45"/>
      <c r="X48" s="121"/>
    </row>
    <row r="49" spans="1:24" ht="30">
      <c r="A49" s="77"/>
      <c r="B49" s="20" t="s">
        <v>44</v>
      </c>
      <c r="C49" s="21" t="s">
        <v>129</v>
      </c>
      <c r="D49" s="97" t="s">
        <v>259</v>
      </c>
      <c r="E49" s="22"/>
      <c r="F49" s="94" t="s">
        <v>229</v>
      </c>
      <c r="G49" s="94" t="s">
        <v>232</v>
      </c>
      <c r="H49" s="94">
        <v>2019</v>
      </c>
      <c r="I49" s="94">
        <v>0.81</v>
      </c>
      <c r="J49" s="94" t="s">
        <v>235</v>
      </c>
      <c r="K49" s="94" t="s">
        <v>235</v>
      </c>
      <c r="L49" s="94" t="s">
        <v>235</v>
      </c>
      <c r="M49" s="94" t="s">
        <v>235</v>
      </c>
      <c r="N49" s="94" t="s">
        <v>235</v>
      </c>
      <c r="O49" s="94" t="s">
        <v>235</v>
      </c>
      <c r="P49" s="94">
        <v>0.81</v>
      </c>
      <c r="Q49" s="94">
        <v>1.35</v>
      </c>
      <c r="R49" s="94">
        <v>1.38</v>
      </c>
      <c r="S49" s="94">
        <v>1.77</v>
      </c>
      <c r="T49" s="94">
        <v>1.92</v>
      </c>
      <c r="U49" s="114">
        <v>1.88</v>
      </c>
      <c r="V49" s="110">
        <v>100</v>
      </c>
      <c r="W49" s="88"/>
      <c r="X49" s="121" t="e">
        <f t="shared" si="0"/>
        <v>#VALUE!</v>
      </c>
    </row>
    <row r="50" spans="1:24" ht="30">
      <c r="A50" s="77"/>
      <c r="B50" s="23" t="s">
        <v>45</v>
      </c>
      <c r="C50" s="24" t="s">
        <v>130</v>
      </c>
      <c r="D50" s="95"/>
      <c r="E50" s="25"/>
      <c r="F50" s="95"/>
      <c r="G50" s="95"/>
      <c r="H50" s="95"/>
      <c r="I50" s="95"/>
      <c r="J50" s="95"/>
      <c r="K50" s="95"/>
      <c r="L50" s="95"/>
      <c r="M50" s="95"/>
      <c r="N50" s="95"/>
      <c r="O50" s="95"/>
      <c r="P50" s="95"/>
      <c r="Q50" s="95"/>
      <c r="R50" s="95"/>
      <c r="S50" s="95"/>
      <c r="T50" s="95"/>
      <c r="U50" s="115"/>
      <c r="V50" s="89"/>
      <c r="W50" s="45"/>
      <c r="X50" s="121"/>
    </row>
    <row r="51" spans="1:24" ht="18.75">
      <c r="A51" s="77"/>
      <c r="B51" s="26" t="s">
        <v>61</v>
      </c>
      <c r="C51" s="27" t="s">
        <v>131</v>
      </c>
      <c r="D51" s="96"/>
      <c r="E51" s="78"/>
      <c r="F51" s="96"/>
      <c r="G51" s="96"/>
      <c r="H51" s="96"/>
      <c r="I51" s="96"/>
      <c r="J51" s="96"/>
      <c r="K51" s="96"/>
      <c r="L51" s="96"/>
      <c r="M51" s="96"/>
      <c r="N51" s="96"/>
      <c r="O51" s="96"/>
      <c r="P51" s="96"/>
      <c r="Q51" s="96"/>
      <c r="R51" s="96"/>
      <c r="S51" s="96"/>
      <c r="T51" s="96"/>
      <c r="U51" s="116"/>
      <c r="V51" s="90"/>
      <c r="W51" s="45"/>
      <c r="X51" s="121"/>
    </row>
    <row r="52" spans="1:24" ht="30.6" customHeight="1">
      <c r="A52" s="77"/>
      <c r="B52" s="20" t="s">
        <v>62</v>
      </c>
      <c r="C52" s="21" t="s">
        <v>132</v>
      </c>
      <c r="D52" s="97" t="s">
        <v>258</v>
      </c>
      <c r="E52" s="22"/>
      <c r="F52" s="94" t="s">
        <v>228</v>
      </c>
      <c r="G52" s="94" t="s">
        <v>232</v>
      </c>
      <c r="H52" s="94">
        <v>2020</v>
      </c>
      <c r="I52" s="94">
        <v>100</v>
      </c>
      <c r="J52" s="94" t="s">
        <v>235</v>
      </c>
      <c r="K52" s="94">
        <v>100</v>
      </c>
      <c r="L52" s="94">
        <v>100</v>
      </c>
      <c r="M52" s="94">
        <v>100</v>
      </c>
      <c r="N52" s="94">
        <v>100</v>
      </c>
      <c r="O52" s="94">
        <v>100</v>
      </c>
      <c r="P52" s="94" t="s">
        <v>235</v>
      </c>
      <c r="Q52" s="94">
        <v>100</v>
      </c>
      <c r="R52" s="94">
        <v>100</v>
      </c>
      <c r="S52" s="94">
        <v>100</v>
      </c>
      <c r="T52" s="94">
        <v>100</v>
      </c>
      <c r="U52" s="114">
        <v>100</v>
      </c>
      <c r="V52" s="108">
        <v>100</v>
      </c>
      <c r="W52" s="88"/>
      <c r="X52" s="121">
        <f t="shared" si="0"/>
        <v>100</v>
      </c>
    </row>
    <row r="53" spans="1:24" ht="18.75">
      <c r="A53" s="77"/>
      <c r="B53" s="23" t="s">
        <v>63</v>
      </c>
      <c r="C53" s="24" t="s">
        <v>133</v>
      </c>
      <c r="D53" s="95"/>
      <c r="E53" s="25"/>
      <c r="F53" s="95"/>
      <c r="G53" s="95"/>
      <c r="H53" s="95"/>
      <c r="I53" s="95"/>
      <c r="J53" s="95"/>
      <c r="K53" s="95"/>
      <c r="L53" s="95"/>
      <c r="M53" s="95"/>
      <c r="N53" s="95"/>
      <c r="O53" s="95"/>
      <c r="P53" s="95"/>
      <c r="Q53" s="95"/>
      <c r="R53" s="95"/>
      <c r="S53" s="95"/>
      <c r="T53" s="95"/>
      <c r="U53" s="115"/>
      <c r="V53" s="89"/>
      <c r="W53" s="45"/>
      <c r="X53" s="121"/>
    </row>
    <row r="54" spans="1:24" ht="45">
      <c r="A54" s="77"/>
      <c r="B54" s="26" t="s">
        <v>64</v>
      </c>
      <c r="C54" s="27" t="s">
        <v>134</v>
      </c>
      <c r="D54" s="96"/>
      <c r="E54" s="78"/>
      <c r="F54" s="96"/>
      <c r="G54" s="96"/>
      <c r="H54" s="96"/>
      <c r="I54" s="96"/>
      <c r="J54" s="96"/>
      <c r="K54" s="96"/>
      <c r="L54" s="96"/>
      <c r="M54" s="96"/>
      <c r="N54" s="96"/>
      <c r="O54" s="96"/>
      <c r="P54" s="96"/>
      <c r="Q54" s="96"/>
      <c r="R54" s="96"/>
      <c r="S54" s="96"/>
      <c r="T54" s="96"/>
      <c r="U54" s="116"/>
      <c r="V54" s="90"/>
      <c r="W54" s="45"/>
      <c r="X54" s="121"/>
    </row>
    <row r="55" spans="1:24" ht="31.9" customHeight="1">
      <c r="A55" s="77"/>
      <c r="B55" s="20" t="s">
        <v>65</v>
      </c>
      <c r="C55" s="21" t="s">
        <v>135</v>
      </c>
      <c r="D55" s="97" t="s">
        <v>258</v>
      </c>
      <c r="E55" s="22"/>
      <c r="F55" s="94" t="s">
        <v>228</v>
      </c>
      <c r="G55" s="94" t="s">
        <v>232</v>
      </c>
      <c r="H55" s="94">
        <v>2019</v>
      </c>
      <c r="I55" s="94">
        <v>52</v>
      </c>
      <c r="J55" s="94">
        <v>52</v>
      </c>
      <c r="K55" s="94">
        <v>52</v>
      </c>
      <c r="L55" s="94">
        <v>52</v>
      </c>
      <c r="M55" s="94">
        <v>52</v>
      </c>
      <c r="N55" s="94">
        <v>52</v>
      </c>
      <c r="O55" s="94">
        <v>52</v>
      </c>
      <c r="P55" s="94">
        <v>52</v>
      </c>
      <c r="Q55" s="94">
        <v>52</v>
      </c>
      <c r="R55" s="94">
        <v>52</v>
      </c>
      <c r="S55" s="94">
        <v>52</v>
      </c>
      <c r="T55" s="94">
        <v>52</v>
      </c>
      <c r="U55" s="114">
        <v>52</v>
      </c>
      <c r="V55" s="108">
        <v>100</v>
      </c>
      <c r="W55" s="88"/>
      <c r="X55" s="121">
        <f t="shared" si="0"/>
        <v>100</v>
      </c>
    </row>
    <row r="56" spans="1:24" ht="30">
      <c r="A56" s="77"/>
      <c r="B56" s="23" t="s">
        <v>66</v>
      </c>
      <c r="C56" s="24" t="s">
        <v>136</v>
      </c>
      <c r="D56" s="95"/>
      <c r="E56" s="25"/>
      <c r="F56" s="95"/>
      <c r="G56" s="95"/>
      <c r="H56" s="95"/>
      <c r="I56" s="95"/>
      <c r="J56" s="95"/>
      <c r="K56" s="95"/>
      <c r="L56" s="95"/>
      <c r="M56" s="95"/>
      <c r="N56" s="95"/>
      <c r="O56" s="95"/>
      <c r="P56" s="95"/>
      <c r="Q56" s="95"/>
      <c r="R56" s="95"/>
      <c r="S56" s="95"/>
      <c r="T56" s="95"/>
      <c r="U56" s="115"/>
      <c r="V56" s="89"/>
      <c r="W56" s="45"/>
      <c r="X56" s="121"/>
    </row>
    <row r="57" spans="1:24" ht="18.75">
      <c r="A57" s="77"/>
      <c r="B57" s="26" t="s">
        <v>67</v>
      </c>
      <c r="C57" s="27" t="s">
        <v>137</v>
      </c>
      <c r="D57" s="96"/>
      <c r="E57" s="78"/>
      <c r="F57" s="96"/>
      <c r="G57" s="96"/>
      <c r="H57" s="96"/>
      <c r="I57" s="96"/>
      <c r="J57" s="96"/>
      <c r="K57" s="96"/>
      <c r="L57" s="96"/>
      <c r="M57" s="96"/>
      <c r="N57" s="96"/>
      <c r="O57" s="96"/>
      <c r="P57" s="96"/>
      <c r="Q57" s="96"/>
      <c r="R57" s="96"/>
      <c r="S57" s="96"/>
      <c r="T57" s="96"/>
      <c r="U57" s="116"/>
      <c r="V57" s="90"/>
      <c r="W57" s="45"/>
      <c r="X57" s="121"/>
    </row>
    <row r="58" spans="1:24" ht="29.45" customHeight="1">
      <c r="A58" s="77"/>
      <c r="B58" s="20" t="s">
        <v>68</v>
      </c>
      <c r="C58" s="21" t="s">
        <v>138</v>
      </c>
      <c r="D58" s="97" t="s">
        <v>259</v>
      </c>
      <c r="E58" s="22"/>
      <c r="F58" s="94" t="s">
        <v>228</v>
      </c>
      <c r="G58" s="94" t="s">
        <v>232</v>
      </c>
      <c r="H58" s="94">
        <v>2019</v>
      </c>
      <c r="I58" s="94" t="s">
        <v>235</v>
      </c>
      <c r="J58" s="94" t="s">
        <v>235</v>
      </c>
      <c r="K58" s="94">
        <v>10</v>
      </c>
      <c r="L58" s="94">
        <v>20</v>
      </c>
      <c r="M58" s="94">
        <v>30</v>
      </c>
      <c r="N58" s="94">
        <v>40</v>
      </c>
      <c r="O58" s="94">
        <v>50</v>
      </c>
      <c r="P58" s="94" t="s">
        <v>235</v>
      </c>
      <c r="Q58" s="94">
        <v>185</v>
      </c>
      <c r="R58" s="94">
        <v>78</v>
      </c>
      <c r="S58" s="94">
        <v>-69</v>
      </c>
      <c r="T58" s="94">
        <v>134</v>
      </c>
      <c r="U58" s="114">
        <v>93</v>
      </c>
      <c r="V58" s="108">
        <v>100</v>
      </c>
      <c r="W58" s="88"/>
      <c r="X58" s="121">
        <f t="shared" si="0"/>
        <v>186</v>
      </c>
    </row>
    <row r="59" spans="1:24" ht="30">
      <c r="A59" s="77"/>
      <c r="B59" s="23" t="s">
        <v>139</v>
      </c>
      <c r="C59" s="24" t="s">
        <v>140</v>
      </c>
      <c r="D59" s="95"/>
      <c r="E59" s="25"/>
      <c r="F59" s="95"/>
      <c r="G59" s="95"/>
      <c r="H59" s="95"/>
      <c r="I59" s="95"/>
      <c r="J59" s="95"/>
      <c r="K59" s="95"/>
      <c r="L59" s="95"/>
      <c r="M59" s="95"/>
      <c r="N59" s="95"/>
      <c r="O59" s="95"/>
      <c r="P59" s="95"/>
      <c r="Q59" s="95"/>
      <c r="R59" s="95"/>
      <c r="S59" s="95"/>
      <c r="T59" s="95"/>
      <c r="U59" s="115"/>
      <c r="V59" s="89"/>
      <c r="W59" s="45"/>
      <c r="X59" s="121"/>
    </row>
    <row r="60" spans="1:24" ht="30">
      <c r="A60" s="77"/>
      <c r="B60" s="23" t="s">
        <v>141</v>
      </c>
      <c r="C60" s="24" t="s">
        <v>142</v>
      </c>
      <c r="D60" s="95"/>
      <c r="E60" s="25"/>
      <c r="F60" s="95"/>
      <c r="G60" s="95"/>
      <c r="H60" s="95"/>
      <c r="I60" s="95"/>
      <c r="J60" s="95"/>
      <c r="K60" s="95"/>
      <c r="L60" s="95"/>
      <c r="M60" s="95"/>
      <c r="N60" s="95"/>
      <c r="O60" s="95"/>
      <c r="P60" s="95"/>
      <c r="Q60" s="95"/>
      <c r="R60" s="95"/>
      <c r="S60" s="95"/>
      <c r="T60" s="95"/>
      <c r="U60" s="115"/>
      <c r="V60" s="89"/>
      <c r="W60" s="45"/>
      <c r="X60" s="121"/>
    </row>
    <row r="61" spans="1:24" ht="30">
      <c r="A61" s="77"/>
      <c r="B61" s="26" t="s">
        <v>143</v>
      </c>
      <c r="C61" s="27" t="s">
        <v>144</v>
      </c>
      <c r="D61" s="96"/>
      <c r="E61" s="78"/>
      <c r="F61" s="96"/>
      <c r="G61" s="96"/>
      <c r="H61" s="96"/>
      <c r="I61" s="96"/>
      <c r="J61" s="96"/>
      <c r="K61" s="96"/>
      <c r="L61" s="96"/>
      <c r="M61" s="96"/>
      <c r="N61" s="96"/>
      <c r="O61" s="96"/>
      <c r="P61" s="96"/>
      <c r="Q61" s="96"/>
      <c r="R61" s="96"/>
      <c r="S61" s="96"/>
      <c r="T61" s="96"/>
      <c r="U61" s="116"/>
      <c r="V61" s="90"/>
      <c r="W61" s="45"/>
      <c r="X61" s="121"/>
    </row>
    <row r="62" spans="1:24" ht="33.6" customHeight="1">
      <c r="A62" s="77"/>
      <c r="B62" s="20" t="s">
        <v>145</v>
      </c>
      <c r="C62" s="21" t="s">
        <v>146</v>
      </c>
      <c r="D62" s="97" t="s">
        <v>258</v>
      </c>
      <c r="E62" s="22"/>
      <c r="F62" s="94" t="s">
        <v>228</v>
      </c>
      <c r="G62" s="94" t="s">
        <v>232</v>
      </c>
      <c r="H62" s="94">
        <v>2019</v>
      </c>
      <c r="I62" s="94">
        <v>100</v>
      </c>
      <c r="J62" s="94">
        <v>100</v>
      </c>
      <c r="K62" s="94">
        <v>-28.6</v>
      </c>
      <c r="L62" s="94">
        <v>6.2</v>
      </c>
      <c r="M62" s="94">
        <v>0.4</v>
      </c>
      <c r="N62" s="94">
        <v>18.3</v>
      </c>
      <c r="O62" s="94" t="s">
        <v>235</v>
      </c>
      <c r="P62" s="94">
        <v>100</v>
      </c>
      <c r="Q62" s="94">
        <v>-28.6</v>
      </c>
      <c r="R62" s="94">
        <v>6.2</v>
      </c>
      <c r="S62" s="94">
        <v>0.4</v>
      </c>
      <c r="T62" s="94">
        <v>18.3</v>
      </c>
      <c r="U62" s="114">
        <v>11.9</v>
      </c>
      <c r="V62" s="108">
        <v>100</v>
      </c>
      <c r="W62" s="88"/>
      <c r="X62" s="121" t="e">
        <f t="shared" si="0"/>
        <v>#VALUE!</v>
      </c>
    </row>
    <row r="63" spans="1:24" ht="18.75">
      <c r="A63" s="77"/>
      <c r="B63" s="23" t="s">
        <v>147</v>
      </c>
      <c r="C63" s="24" t="s">
        <v>148</v>
      </c>
      <c r="D63" s="95"/>
      <c r="E63" s="25"/>
      <c r="F63" s="95"/>
      <c r="G63" s="95"/>
      <c r="H63" s="95"/>
      <c r="I63" s="95"/>
      <c r="J63" s="95"/>
      <c r="K63" s="95"/>
      <c r="L63" s="95"/>
      <c r="M63" s="95"/>
      <c r="N63" s="95"/>
      <c r="O63" s="95"/>
      <c r="P63" s="95"/>
      <c r="Q63" s="95"/>
      <c r="R63" s="95"/>
      <c r="S63" s="95"/>
      <c r="T63" s="95"/>
      <c r="U63" s="115"/>
      <c r="V63" s="89"/>
      <c r="W63" s="45"/>
      <c r="X63" s="121"/>
    </row>
    <row r="64" spans="1:24" ht="18.75">
      <c r="A64" s="77"/>
      <c r="B64" s="26" t="s">
        <v>149</v>
      </c>
      <c r="C64" s="27" t="s">
        <v>150</v>
      </c>
      <c r="D64" s="96"/>
      <c r="E64" s="78"/>
      <c r="F64" s="96"/>
      <c r="G64" s="96"/>
      <c r="H64" s="96"/>
      <c r="I64" s="96"/>
      <c r="J64" s="96"/>
      <c r="K64" s="96"/>
      <c r="L64" s="96"/>
      <c r="M64" s="96"/>
      <c r="N64" s="96"/>
      <c r="O64" s="96"/>
      <c r="P64" s="96"/>
      <c r="Q64" s="96"/>
      <c r="R64" s="96"/>
      <c r="S64" s="96"/>
      <c r="T64" s="96"/>
      <c r="U64" s="116"/>
      <c r="V64" s="90"/>
      <c r="W64" s="45"/>
      <c r="X64" s="121"/>
    </row>
    <row r="65" spans="1:27" ht="30">
      <c r="A65" s="77"/>
      <c r="B65" s="20" t="s">
        <v>151</v>
      </c>
      <c r="C65" s="21" t="s">
        <v>152</v>
      </c>
      <c r="D65" s="97" t="s">
        <v>260</v>
      </c>
      <c r="E65" s="22"/>
      <c r="F65" s="94" t="s">
        <v>228</v>
      </c>
      <c r="G65" s="94" t="s">
        <v>232</v>
      </c>
      <c r="H65" s="94">
        <v>2019</v>
      </c>
      <c r="I65" s="94">
        <v>79.94</v>
      </c>
      <c r="J65" s="94" t="s">
        <v>235</v>
      </c>
      <c r="K65" s="94">
        <v>16.7</v>
      </c>
      <c r="L65" s="94">
        <v>16.7</v>
      </c>
      <c r="M65" s="94">
        <v>75</v>
      </c>
      <c r="N65" s="94">
        <v>79.94</v>
      </c>
      <c r="O65" s="94" t="s">
        <v>235</v>
      </c>
      <c r="P65" s="94" t="s">
        <v>235</v>
      </c>
      <c r="Q65" s="94">
        <v>16.7</v>
      </c>
      <c r="R65" s="94">
        <v>16.7</v>
      </c>
      <c r="S65" s="94">
        <v>75</v>
      </c>
      <c r="T65" s="94">
        <v>25</v>
      </c>
      <c r="U65" s="114">
        <v>50</v>
      </c>
      <c r="V65" s="108">
        <v>100</v>
      </c>
      <c r="W65" s="88"/>
      <c r="X65" s="121" t="e">
        <f t="shared" si="0"/>
        <v>#VALUE!</v>
      </c>
    </row>
    <row r="66" spans="1:27" ht="18.75">
      <c r="A66" s="77"/>
      <c r="B66" s="26" t="s">
        <v>153</v>
      </c>
      <c r="C66" s="27" t="s">
        <v>154</v>
      </c>
      <c r="D66" s="96"/>
      <c r="E66" s="78"/>
      <c r="F66" s="96"/>
      <c r="G66" s="96"/>
      <c r="H66" s="96"/>
      <c r="I66" s="96"/>
      <c r="J66" s="96"/>
      <c r="K66" s="96"/>
      <c r="L66" s="96"/>
      <c r="M66" s="96"/>
      <c r="N66" s="96"/>
      <c r="O66" s="96"/>
      <c r="P66" s="96"/>
      <c r="Q66" s="96"/>
      <c r="R66" s="96"/>
      <c r="S66" s="96"/>
      <c r="T66" s="96"/>
      <c r="U66" s="116"/>
      <c r="V66" s="90"/>
      <c r="W66" s="45"/>
      <c r="X66" s="121"/>
    </row>
    <row r="67" spans="1:27" ht="30">
      <c r="A67" s="77"/>
      <c r="B67" s="20" t="s">
        <v>155</v>
      </c>
      <c r="C67" s="21" t="s">
        <v>156</v>
      </c>
      <c r="D67" s="97" t="s">
        <v>260</v>
      </c>
      <c r="E67" s="22"/>
      <c r="F67" s="94" t="s">
        <v>229</v>
      </c>
      <c r="G67" s="94" t="s">
        <v>232</v>
      </c>
      <c r="H67" s="94">
        <v>2019</v>
      </c>
      <c r="I67" s="94">
        <v>75.8</v>
      </c>
      <c r="J67" s="94">
        <v>75.8</v>
      </c>
      <c r="K67" s="94">
        <v>79</v>
      </c>
      <c r="L67" s="94">
        <v>80</v>
      </c>
      <c r="M67" s="94">
        <v>81</v>
      </c>
      <c r="N67" s="94">
        <v>82</v>
      </c>
      <c r="O67" s="94" t="s">
        <v>235</v>
      </c>
      <c r="P67" s="94" t="s">
        <v>235</v>
      </c>
      <c r="Q67" s="94">
        <v>67</v>
      </c>
      <c r="R67" s="94">
        <v>66</v>
      </c>
      <c r="S67" s="94">
        <v>64</v>
      </c>
      <c r="T67" s="94">
        <v>67</v>
      </c>
      <c r="U67" s="114">
        <v>67</v>
      </c>
      <c r="V67" s="108">
        <v>100</v>
      </c>
      <c r="W67" s="88"/>
      <c r="X67" s="121" t="e">
        <f t="shared" si="0"/>
        <v>#VALUE!</v>
      </c>
    </row>
    <row r="68" spans="1:27" ht="30">
      <c r="A68" s="77"/>
      <c r="B68" s="26" t="s">
        <v>157</v>
      </c>
      <c r="C68" s="27" t="s">
        <v>158</v>
      </c>
      <c r="D68" s="96"/>
      <c r="E68" s="78"/>
      <c r="F68" s="96"/>
      <c r="G68" s="96"/>
      <c r="H68" s="96"/>
      <c r="I68" s="96"/>
      <c r="J68" s="96"/>
      <c r="K68" s="96"/>
      <c r="L68" s="96"/>
      <c r="M68" s="96"/>
      <c r="N68" s="96"/>
      <c r="O68" s="96"/>
      <c r="P68" s="96"/>
      <c r="Q68" s="96"/>
      <c r="R68" s="96"/>
      <c r="S68" s="96"/>
      <c r="T68" s="96"/>
      <c r="U68" s="116"/>
      <c r="V68" s="90"/>
      <c r="W68" s="45"/>
      <c r="X68" s="121"/>
    </row>
    <row r="69" spans="1:27" ht="30">
      <c r="A69" s="77"/>
      <c r="B69" s="20" t="s">
        <v>159</v>
      </c>
      <c r="C69" s="21" t="s">
        <v>160</v>
      </c>
      <c r="D69" s="97" t="s">
        <v>260</v>
      </c>
      <c r="E69" s="22"/>
      <c r="F69" s="94" t="s">
        <v>230</v>
      </c>
      <c r="G69" s="94" t="s">
        <v>232</v>
      </c>
      <c r="H69" s="94">
        <v>2019</v>
      </c>
      <c r="I69" s="94">
        <v>56</v>
      </c>
      <c r="J69" s="94" t="s">
        <v>235</v>
      </c>
      <c r="K69" s="94">
        <v>56</v>
      </c>
      <c r="L69" s="94">
        <v>56</v>
      </c>
      <c r="M69" s="94">
        <v>56</v>
      </c>
      <c r="N69" s="94">
        <v>56</v>
      </c>
      <c r="O69" s="94" t="s">
        <v>235</v>
      </c>
      <c r="P69" s="94" t="s">
        <v>235</v>
      </c>
      <c r="Q69" s="94">
        <v>39</v>
      </c>
      <c r="R69" s="94">
        <v>39</v>
      </c>
      <c r="S69" s="94">
        <v>39</v>
      </c>
      <c r="T69" s="94">
        <v>40</v>
      </c>
      <c r="U69" s="114">
        <v>0</v>
      </c>
      <c r="V69" s="108">
        <v>100</v>
      </c>
      <c r="W69" s="88"/>
      <c r="X69" s="121" t="e">
        <f t="shared" si="0"/>
        <v>#VALUE!</v>
      </c>
    </row>
    <row r="70" spans="1:27" ht="30.75" thickBot="1">
      <c r="A70" s="77"/>
      <c r="B70" s="28" t="s">
        <v>161</v>
      </c>
      <c r="C70" s="29" t="s">
        <v>162</v>
      </c>
      <c r="D70" s="98"/>
      <c r="E70" s="30"/>
      <c r="F70" s="98"/>
      <c r="G70" s="98"/>
      <c r="H70" s="98"/>
      <c r="I70" s="98"/>
      <c r="J70" s="98"/>
      <c r="K70" s="98"/>
      <c r="L70" s="98"/>
      <c r="M70" s="98"/>
      <c r="N70" s="98"/>
      <c r="O70" s="98"/>
      <c r="P70" s="98"/>
      <c r="Q70" s="98"/>
      <c r="R70" s="98"/>
      <c r="S70" s="98"/>
      <c r="T70" s="98"/>
      <c r="U70" s="117"/>
      <c r="V70" s="91"/>
      <c r="W70" s="45"/>
      <c r="X70" s="121"/>
    </row>
    <row r="71" spans="1:27" ht="21.75" thickTop="1">
      <c r="A71" s="77"/>
      <c r="B71" s="17" t="s">
        <v>46</v>
      </c>
      <c r="C71" s="18" t="s">
        <v>163</v>
      </c>
      <c r="D71" s="99"/>
      <c r="E71" s="19"/>
      <c r="F71" s="99"/>
      <c r="G71" s="99"/>
      <c r="H71" s="99"/>
      <c r="I71" s="99"/>
      <c r="J71" s="99"/>
      <c r="K71" s="99"/>
      <c r="L71" s="99"/>
      <c r="M71" s="99"/>
      <c r="N71" s="99"/>
      <c r="O71" s="99"/>
      <c r="P71" s="99"/>
      <c r="Q71" s="99"/>
      <c r="R71" s="99"/>
      <c r="S71" s="99"/>
      <c r="T71" s="111"/>
      <c r="U71" s="113"/>
      <c r="V71" s="16" cm="1">
        <f t="array" ref="V71">+AvanceObjetivo(V72:V72)</f>
        <v>85.38</v>
      </c>
      <c r="W71" s="45"/>
      <c r="X71" s="121"/>
    </row>
    <row r="72" spans="1:27" ht="30">
      <c r="A72" s="77"/>
      <c r="B72" s="20" t="s">
        <v>47</v>
      </c>
      <c r="C72" s="21" t="s">
        <v>164</v>
      </c>
      <c r="D72" s="97" t="s">
        <v>261</v>
      </c>
      <c r="E72" s="22"/>
      <c r="F72" s="94" t="s">
        <v>228</v>
      </c>
      <c r="G72" s="94" t="s">
        <v>232</v>
      </c>
      <c r="H72" s="94">
        <v>2018</v>
      </c>
      <c r="I72" s="94">
        <v>80</v>
      </c>
      <c r="J72" s="94">
        <v>86</v>
      </c>
      <c r="K72" s="94">
        <v>86</v>
      </c>
      <c r="L72" s="94">
        <v>86</v>
      </c>
      <c r="M72" s="94">
        <v>93</v>
      </c>
      <c r="N72" s="94">
        <v>93</v>
      </c>
      <c r="O72" s="94">
        <v>93</v>
      </c>
      <c r="P72" s="94" t="s">
        <v>235</v>
      </c>
      <c r="Q72" s="94" t="s">
        <v>235</v>
      </c>
      <c r="R72" s="94" t="s">
        <v>235</v>
      </c>
      <c r="S72" s="94" t="s">
        <v>235</v>
      </c>
      <c r="T72" s="94" t="s">
        <v>267</v>
      </c>
      <c r="U72" s="114">
        <v>79.400000000000006</v>
      </c>
      <c r="V72" s="108">
        <v>85.38</v>
      </c>
      <c r="W72" s="88"/>
      <c r="X72" s="121">
        <f t="shared" si="0"/>
        <v>85.376344086021518</v>
      </c>
    </row>
    <row r="73" spans="1:27" ht="30">
      <c r="A73" s="77"/>
      <c r="B73" s="23" t="s">
        <v>48</v>
      </c>
      <c r="C73" s="24" t="s">
        <v>165</v>
      </c>
      <c r="D73" s="95"/>
      <c r="E73" s="25"/>
      <c r="F73" s="95"/>
      <c r="G73" s="95"/>
      <c r="H73" s="95"/>
      <c r="I73" s="95"/>
      <c r="J73" s="95"/>
      <c r="K73" s="95"/>
      <c r="L73" s="95"/>
      <c r="M73" s="95"/>
      <c r="N73" s="95"/>
      <c r="O73" s="95"/>
      <c r="P73" s="95"/>
      <c r="Q73" s="95"/>
      <c r="R73" s="95"/>
      <c r="S73" s="95"/>
      <c r="T73" s="95"/>
      <c r="U73" s="115"/>
      <c r="V73" s="89"/>
      <c r="W73" s="45"/>
      <c r="X73" s="121"/>
    </row>
    <row r="74" spans="1:27" ht="45">
      <c r="A74" s="77"/>
      <c r="B74" s="26" t="s">
        <v>49</v>
      </c>
      <c r="C74" s="27" t="s">
        <v>166</v>
      </c>
      <c r="D74" s="96"/>
      <c r="E74" s="78"/>
      <c r="F74" s="96"/>
      <c r="G74" s="96"/>
      <c r="H74" s="96"/>
      <c r="I74" s="96"/>
      <c r="J74" s="96"/>
      <c r="K74" s="96"/>
      <c r="L74" s="96"/>
      <c r="M74" s="96"/>
      <c r="N74" s="96"/>
      <c r="O74" s="96"/>
      <c r="P74" s="96"/>
      <c r="Q74" s="96"/>
      <c r="R74" s="96"/>
      <c r="S74" s="96"/>
      <c r="T74" s="96"/>
      <c r="U74" s="116"/>
      <c r="V74" s="90"/>
      <c r="W74" s="45"/>
      <c r="X74" s="121"/>
    </row>
    <row r="75" spans="1:27" s="45" customFormat="1" ht="30">
      <c r="B75" s="94" t="s">
        <v>50</v>
      </c>
      <c r="C75" s="21" t="s">
        <v>167</v>
      </c>
      <c r="D75" s="97" t="s">
        <v>261</v>
      </c>
      <c r="E75" s="97"/>
      <c r="F75" s="94" t="s">
        <v>228</v>
      </c>
      <c r="G75" s="94" t="s">
        <v>232</v>
      </c>
      <c r="H75" s="94">
        <v>2018</v>
      </c>
      <c r="I75" s="94">
        <v>7</v>
      </c>
      <c r="J75" s="94">
        <v>7</v>
      </c>
      <c r="K75" s="94">
        <v>8</v>
      </c>
      <c r="L75" s="94">
        <v>17</v>
      </c>
      <c r="M75" s="94">
        <v>10</v>
      </c>
      <c r="N75" s="94">
        <v>10</v>
      </c>
      <c r="O75" s="94" t="s">
        <v>235</v>
      </c>
      <c r="P75" s="94">
        <v>15</v>
      </c>
      <c r="Q75" s="94">
        <v>16</v>
      </c>
      <c r="R75" s="94">
        <v>34</v>
      </c>
      <c r="S75" s="94">
        <v>20</v>
      </c>
      <c r="T75" s="94">
        <v>9.92</v>
      </c>
      <c r="U75" s="114">
        <v>10</v>
      </c>
      <c r="V75" s="108">
        <v>100</v>
      </c>
      <c r="W75" s="88"/>
      <c r="X75" s="121" t="e">
        <f t="shared" si="0"/>
        <v>#VALUE!</v>
      </c>
      <c r="Z75" s="43"/>
      <c r="AA75" s="43"/>
    </row>
    <row r="76" spans="1:27" ht="45">
      <c r="A76" s="77"/>
      <c r="B76" s="26" t="s">
        <v>89</v>
      </c>
      <c r="C76" s="27" t="s">
        <v>168</v>
      </c>
      <c r="D76" s="96"/>
      <c r="E76" s="78"/>
      <c r="F76" s="96"/>
      <c r="G76" s="96"/>
      <c r="H76" s="96"/>
      <c r="I76" s="96"/>
      <c r="J76" s="96"/>
      <c r="K76" s="96"/>
      <c r="L76" s="96"/>
      <c r="M76" s="96"/>
      <c r="N76" s="96"/>
      <c r="O76" s="96"/>
      <c r="P76" s="96"/>
      <c r="Q76" s="96"/>
      <c r="R76" s="96"/>
      <c r="S76" s="96"/>
      <c r="T76" s="96"/>
      <c r="U76" s="116"/>
      <c r="V76" s="90"/>
      <c r="W76" s="45"/>
      <c r="X76" s="121"/>
    </row>
    <row r="77" spans="1:27" ht="45">
      <c r="A77" s="77"/>
      <c r="B77" s="20" t="s">
        <v>90</v>
      </c>
      <c r="C77" s="21" t="s">
        <v>169</v>
      </c>
      <c r="D77" s="97" t="s">
        <v>261</v>
      </c>
      <c r="E77" s="22"/>
      <c r="F77" s="94" t="s">
        <v>228</v>
      </c>
      <c r="G77" s="94" t="s">
        <v>231</v>
      </c>
      <c r="H77" s="94"/>
      <c r="I77" s="94" t="s">
        <v>235</v>
      </c>
      <c r="J77" s="94" t="s">
        <v>235</v>
      </c>
      <c r="K77" s="94" t="s">
        <v>235</v>
      </c>
      <c r="L77" s="94" t="s">
        <v>235</v>
      </c>
      <c r="M77" s="94" t="s">
        <v>235</v>
      </c>
      <c r="N77" s="94" t="s">
        <v>235</v>
      </c>
      <c r="O77" s="94" t="s">
        <v>235</v>
      </c>
      <c r="P77" s="94">
        <v>3.2</v>
      </c>
      <c r="Q77" s="94">
        <v>4.0999999999999996</v>
      </c>
      <c r="R77" s="94">
        <v>7.8</v>
      </c>
      <c r="S77" s="94">
        <v>8.3000000000000007</v>
      </c>
      <c r="T77" s="94" t="s">
        <v>267</v>
      </c>
      <c r="U77" s="114">
        <v>10</v>
      </c>
      <c r="V77" s="108">
        <v>100</v>
      </c>
      <c r="W77" s="88"/>
      <c r="X77" s="121" t="e">
        <f t="shared" si="0"/>
        <v>#VALUE!</v>
      </c>
    </row>
    <row r="78" spans="1:27" ht="30">
      <c r="A78" s="77"/>
      <c r="B78" s="26" t="s">
        <v>91</v>
      </c>
      <c r="C78" s="27" t="s">
        <v>170</v>
      </c>
      <c r="D78" s="96"/>
      <c r="E78" s="78"/>
      <c r="F78" s="96"/>
      <c r="G78" s="96"/>
      <c r="H78" s="96"/>
      <c r="I78" s="96"/>
      <c r="J78" s="96"/>
      <c r="K78" s="96"/>
      <c r="L78" s="96"/>
      <c r="M78" s="96"/>
      <c r="N78" s="96"/>
      <c r="O78" s="96"/>
      <c r="P78" s="96"/>
      <c r="Q78" s="96"/>
      <c r="R78" s="96"/>
      <c r="S78" s="96"/>
      <c r="T78" s="96"/>
      <c r="U78" s="116"/>
      <c r="V78" s="90"/>
      <c r="W78" s="45"/>
      <c r="X78" s="121"/>
    </row>
    <row r="79" spans="1:27" ht="18.75">
      <c r="A79" s="77"/>
      <c r="B79" s="20" t="s">
        <v>92</v>
      </c>
      <c r="C79" s="21" t="s">
        <v>171</v>
      </c>
      <c r="D79" s="97" t="s">
        <v>261</v>
      </c>
      <c r="E79" s="22"/>
      <c r="F79" s="94" t="s">
        <v>228</v>
      </c>
      <c r="G79" s="94" t="s">
        <v>231</v>
      </c>
      <c r="H79" s="94"/>
      <c r="I79" s="94" t="s">
        <v>235</v>
      </c>
      <c r="J79" s="94" t="s">
        <v>235</v>
      </c>
      <c r="K79" s="94" t="s">
        <v>235</v>
      </c>
      <c r="L79" s="94" t="s">
        <v>235</v>
      </c>
      <c r="M79" s="94" t="s">
        <v>235</v>
      </c>
      <c r="N79" s="94" t="s">
        <v>235</v>
      </c>
      <c r="O79" s="94" t="s">
        <v>235</v>
      </c>
      <c r="P79" s="94">
        <v>1.46</v>
      </c>
      <c r="Q79" s="94">
        <v>1.46</v>
      </c>
      <c r="R79" s="94">
        <v>2.19</v>
      </c>
      <c r="S79" s="94">
        <v>3.65</v>
      </c>
      <c r="T79" s="94" t="s">
        <v>267</v>
      </c>
      <c r="U79" s="114">
        <v>10.4</v>
      </c>
      <c r="V79" s="108">
        <v>100</v>
      </c>
      <c r="W79" s="88"/>
      <c r="X79" s="121" t="e">
        <f t="shared" si="0"/>
        <v>#VALUE!</v>
      </c>
    </row>
    <row r="80" spans="1:27" ht="18.75">
      <c r="A80" s="77"/>
      <c r="B80" s="23" t="s">
        <v>51</v>
      </c>
      <c r="C80" s="24" t="s">
        <v>172</v>
      </c>
      <c r="D80" s="95"/>
      <c r="E80" s="25"/>
      <c r="F80" s="95"/>
      <c r="G80" s="95"/>
      <c r="H80" s="95"/>
      <c r="I80" s="95"/>
      <c r="J80" s="95"/>
      <c r="K80" s="95"/>
      <c r="L80" s="95"/>
      <c r="M80" s="95"/>
      <c r="N80" s="95"/>
      <c r="O80" s="95"/>
      <c r="P80" s="95"/>
      <c r="Q80" s="95"/>
      <c r="R80" s="95"/>
      <c r="S80" s="95"/>
      <c r="T80" s="95"/>
      <c r="U80" s="115"/>
      <c r="V80" s="89"/>
      <c r="W80" s="45"/>
      <c r="X80" s="121"/>
    </row>
    <row r="81" spans="1:24" ht="30">
      <c r="A81" s="77"/>
      <c r="B81" s="26" t="s">
        <v>69</v>
      </c>
      <c r="C81" s="27" t="s">
        <v>173</v>
      </c>
      <c r="D81" s="96"/>
      <c r="E81" s="78"/>
      <c r="F81" s="96"/>
      <c r="G81" s="96"/>
      <c r="H81" s="96"/>
      <c r="I81" s="96"/>
      <c r="J81" s="96"/>
      <c r="K81" s="96"/>
      <c r="L81" s="96"/>
      <c r="M81" s="96"/>
      <c r="N81" s="96"/>
      <c r="O81" s="96"/>
      <c r="P81" s="96"/>
      <c r="Q81" s="96"/>
      <c r="R81" s="96"/>
      <c r="S81" s="96"/>
      <c r="T81" s="96"/>
      <c r="U81" s="116"/>
      <c r="V81" s="90"/>
      <c r="W81" s="45"/>
      <c r="X81" s="121"/>
    </row>
    <row r="82" spans="1:24" ht="28.9" customHeight="1">
      <c r="A82" s="77"/>
      <c r="B82" s="20" t="s">
        <v>70</v>
      </c>
      <c r="C82" s="21" t="s">
        <v>174</v>
      </c>
      <c r="D82" s="97" t="s">
        <v>261</v>
      </c>
      <c r="E82" s="22"/>
      <c r="F82" s="94" t="s">
        <v>228</v>
      </c>
      <c r="G82" s="94" t="s">
        <v>231</v>
      </c>
      <c r="H82" s="94"/>
      <c r="I82" s="94" t="s">
        <v>235</v>
      </c>
      <c r="J82" s="94" t="s">
        <v>235</v>
      </c>
      <c r="K82" s="94" t="s">
        <v>235</v>
      </c>
      <c r="L82" s="94" t="s">
        <v>235</v>
      </c>
      <c r="M82" s="94" t="s">
        <v>235</v>
      </c>
      <c r="N82" s="94" t="s">
        <v>235</v>
      </c>
      <c r="O82" s="94" t="s">
        <v>235</v>
      </c>
      <c r="P82" s="94" t="s">
        <v>235</v>
      </c>
      <c r="Q82" s="94">
        <v>47</v>
      </c>
      <c r="R82" s="94">
        <v>48</v>
      </c>
      <c r="S82" s="94">
        <v>49</v>
      </c>
      <c r="T82" s="94" t="s">
        <v>267</v>
      </c>
      <c r="U82" s="114">
        <v>67.180000000000007</v>
      </c>
      <c r="V82" s="110">
        <v>100</v>
      </c>
      <c r="W82" s="88"/>
      <c r="X82" s="121" t="e">
        <f t="shared" ref="X82:X119" si="1">((U82/O82)*100)</f>
        <v>#VALUE!</v>
      </c>
    </row>
    <row r="83" spans="1:24" ht="30">
      <c r="A83" s="77"/>
      <c r="B83" s="26" t="s">
        <v>79</v>
      </c>
      <c r="C83" s="27" t="s">
        <v>175</v>
      </c>
      <c r="D83" s="96"/>
      <c r="E83" s="78"/>
      <c r="F83" s="96"/>
      <c r="G83" s="96"/>
      <c r="H83" s="96"/>
      <c r="I83" s="96"/>
      <c r="J83" s="96"/>
      <c r="K83" s="96"/>
      <c r="L83" s="96"/>
      <c r="M83" s="96"/>
      <c r="N83" s="96"/>
      <c r="O83" s="96"/>
      <c r="P83" s="96"/>
      <c r="Q83" s="96"/>
      <c r="R83" s="96"/>
      <c r="S83" s="96"/>
      <c r="T83" s="96"/>
      <c r="U83" s="116"/>
      <c r="V83" s="90"/>
      <c r="W83" s="45"/>
      <c r="X83" s="121"/>
    </row>
    <row r="84" spans="1:24" ht="18.75">
      <c r="A84" s="77"/>
      <c r="B84" s="20" t="s">
        <v>80</v>
      </c>
      <c r="C84" s="21" t="s">
        <v>176</v>
      </c>
      <c r="D84" s="97" t="s">
        <v>261</v>
      </c>
      <c r="E84" s="22"/>
      <c r="F84" s="94" t="s">
        <v>228</v>
      </c>
      <c r="G84" s="94" t="s">
        <v>232</v>
      </c>
      <c r="H84" s="94"/>
      <c r="I84" s="94" t="s">
        <v>235</v>
      </c>
      <c r="J84" s="94" t="s">
        <v>235</v>
      </c>
      <c r="K84" s="94" t="s">
        <v>235</v>
      </c>
      <c r="L84" s="94" t="s">
        <v>235</v>
      </c>
      <c r="M84" s="94" t="s">
        <v>235</v>
      </c>
      <c r="N84" s="94" t="s">
        <v>235</v>
      </c>
      <c r="O84" s="94" t="s">
        <v>235</v>
      </c>
      <c r="P84" s="94" t="s">
        <v>235</v>
      </c>
      <c r="Q84" s="94">
        <v>0.53</v>
      </c>
      <c r="R84" s="94">
        <v>0.52</v>
      </c>
      <c r="S84" s="94">
        <v>0.53</v>
      </c>
      <c r="T84" s="94" t="s">
        <v>267</v>
      </c>
      <c r="U84" s="114">
        <v>0.48</v>
      </c>
      <c r="V84" s="110">
        <v>100</v>
      </c>
      <c r="W84" s="88"/>
      <c r="X84" s="121" t="e">
        <f t="shared" si="1"/>
        <v>#VALUE!</v>
      </c>
    </row>
    <row r="85" spans="1:24" ht="30">
      <c r="A85" s="77"/>
      <c r="B85" s="23" t="s">
        <v>52</v>
      </c>
      <c r="C85" s="24" t="s">
        <v>177</v>
      </c>
      <c r="D85" s="95"/>
      <c r="E85" s="25"/>
      <c r="F85" s="95"/>
      <c r="G85" s="95"/>
      <c r="H85" s="95"/>
      <c r="I85" s="95"/>
      <c r="J85" s="95"/>
      <c r="K85" s="95"/>
      <c r="L85" s="95"/>
      <c r="M85" s="95"/>
      <c r="N85" s="95"/>
      <c r="O85" s="95"/>
      <c r="P85" s="95"/>
      <c r="Q85" s="95"/>
      <c r="R85" s="95"/>
      <c r="S85" s="95"/>
      <c r="T85" s="95"/>
      <c r="U85" s="115"/>
      <c r="V85" s="89"/>
      <c r="W85" s="45"/>
      <c r="X85" s="121"/>
    </row>
    <row r="86" spans="1:24" ht="45">
      <c r="A86" s="77"/>
      <c r="B86" s="26" t="s">
        <v>81</v>
      </c>
      <c r="C86" s="27" t="s">
        <v>178</v>
      </c>
      <c r="D86" s="96"/>
      <c r="E86" s="78"/>
      <c r="F86" s="96"/>
      <c r="G86" s="96"/>
      <c r="H86" s="96"/>
      <c r="I86" s="96"/>
      <c r="J86" s="96"/>
      <c r="K86" s="96"/>
      <c r="L86" s="96"/>
      <c r="M86" s="96"/>
      <c r="N86" s="96"/>
      <c r="O86" s="96"/>
      <c r="P86" s="96"/>
      <c r="Q86" s="96"/>
      <c r="R86" s="96"/>
      <c r="S86" s="96"/>
      <c r="T86" s="96"/>
      <c r="U86" s="116"/>
      <c r="V86" s="90"/>
      <c r="W86" s="45"/>
      <c r="X86" s="121"/>
    </row>
    <row r="87" spans="1:24" ht="30">
      <c r="A87" s="77"/>
      <c r="B87" s="20" t="s">
        <v>82</v>
      </c>
      <c r="C87" s="21" t="s">
        <v>179</v>
      </c>
      <c r="D87" s="97" t="s">
        <v>261</v>
      </c>
      <c r="E87" s="22"/>
      <c r="F87" s="94" t="s">
        <v>228</v>
      </c>
      <c r="G87" s="94" t="s">
        <v>232</v>
      </c>
      <c r="H87" s="94"/>
      <c r="I87" s="94" t="s">
        <v>235</v>
      </c>
      <c r="J87" s="94" t="s">
        <v>235</v>
      </c>
      <c r="K87" s="94" t="s">
        <v>235</v>
      </c>
      <c r="L87" s="94" t="s">
        <v>235</v>
      </c>
      <c r="M87" s="94" t="s">
        <v>235</v>
      </c>
      <c r="N87" s="94" t="s">
        <v>235</v>
      </c>
      <c r="O87" s="94" t="s">
        <v>235</v>
      </c>
      <c r="P87" s="94" t="s">
        <v>235</v>
      </c>
      <c r="Q87" s="94">
        <v>38</v>
      </c>
      <c r="R87" s="94">
        <v>31</v>
      </c>
      <c r="S87" s="94">
        <v>38</v>
      </c>
      <c r="T87" s="94" t="s">
        <v>267</v>
      </c>
      <c r="U87" s="114">
        <v>16</v>
      </c>
      <c r="V87" s="108">
        <v>100</v>
      </c>
      <c r="W87" s="88"/>
      <c r="X87" s="121" t="e">
        <f t="shared" si="1"/>
        <v>#VALUE!</v>
      </c>
    </row>
    <row r="88" spans="1:24" ht="30">
      <c r="A88" s="77"/>
      <c r="B88" s="26" t="s">
        <v>83</v>
      </c>
      <c r="C88" s="27" t="s">
        <v>180</v>
      </c>
      <c r="D88" s="96"/>
      <c r="E88" s="78"/>
      <c r="F88" s="96"/>
      <c r="G88" s="96"/>
      <c r="H88" s="96"/>
      <c r="I88" s="96"/>
      <c r="J88" s="96"/>
      <c r="K88" s="96"/>
      <c r="L88" s="96"/>
      <c r="M88" s="96"/>
      <c r="N88" s="96"/>
      <c r="O88" s="96"/>
      <c r="P88" s="96"/>
      <c r="Q88" s="96"/>
      <c r="R88" s="96"/>
      <c r="S88" s="96"/>
      <c r="T88" s="96"/>
      <c r="U88" s="116"/>
      <c r="V88" s="90"/>
      <c r="W88" s="45"/>
      <c r="X88" s="121"/>
    </row>
    <row r="89" spans="1:24" ht="18.75">
      <c r="A89" s="77"/>
      <c r="B89" s="20" t="s">
        <v>181</v>
      </c>
      <c r="C89" s="21" t="s">
        <v>182</v>
      </c>
      <c r="D89" s="97" t="s">
        <v>261</v>
      </c>
      <c r="E89" s="22"/>
      <c r="F89" s="94" t="s">
        <v>228</v>
      </c>
      <c r="G89" s="94" t="s">
        <v>232</v>
      </c>
      <c r="H89" s="94"/>
      <c r="I89" s="94" t="s">
        <v>235</v>
      </c>
      <c r="J89" s="94" t="s">
        <v>235</v>
      </c>
      <c r="K89" s="94" t="s">
        <v>235</v>
      </c>
      <c r="L89" s="94" t="s">
        <v>235</v>
      </c>
      <c r="M89" s="94" t="s">
        <v>235</v>
      </c>
      <c r="N89" s="94" t="s">
        <v>235</v>
      </c>
      <c r="O89" s="94" t="s">
        <v>235</v>
      </c>
      <c r="P89" s="94" t="s">
        <v>235</v>
      </c>
      <c r="Q89" s="94">
        <v>54</v>
      </c>
      <c r="R89" s="94">
        <v>39</v>
      </c>
      <c r="S89" s="94">
        <v>6</v>
      </c>
      <c r="T89" s="94" t="s">
        <v>267</v>
      </c>
      <c r="U89" s="114">
        <v>100</v>
      </c>
      <c r="V89" s="108">
        <v>100</v>
      </c>
      <c r="W89" s="88"/>
      <c r="X89" s="121" t="e">
        <f t="shared" si="1"/>
        <v>#VALUE!</v>
      </c>
    </row>
    <row r="90" spans="1:24" ht="45">
      <c r="A90" s="77"/>
      <c r="B90" s="23" t="s">
        <v>53</v>
      </c>
      <c r="C90" s="24" t="s">
        <v>183</v>
      </c>
      <c r="D90" s="95"/>
      <c r="E90" s="25"/>
      <c r="F90" s="95"/>
      <c r="G90" s="95"/>
      <c r="H90" s="95"/>
      <c r="I90" s="95"/>
      <c r="J90" s="95"/>
      <c r="K90" s="95"/>
      <c r="L90" s="95"/>
      <c r="M90" s="95"/>
      <c r="N90" s="95"/>
      <c r="O90" s="95"/>
      <c r="P90" s="95"/>
      <c r="Q90" s="95"/>
      <c r="R90" s="95"/>
      <c r="S90" s="95"/>
      <c r="T90" s="95"/>
      <c r="U90" s="115"/>
      <c r="V90" s="89"/>
      <c r="W90" s="45"/>
      <c r="X90" s="121"/>
    </row>
    <row r="91" spans="1:24" ht="45">
      <c r="A91" s="77"/>
      <c r="B91" s="23" t="s">
        <v>54</v>
      </c>
      <c r="C91" s="24" t="s">
        <v>184</v>
      </c>
      <c r="D91" s="95"/>
      <c r="E91" s="25"/>
      <c r="F91" s="95"/>
      <c r="G91" s="95"/>
      <c r="H91" s="95"/>
      <c r="I91" s="95"/>
      <c r="J91" s="95"/>
      <c r="K91" s="95"/>
      <c r="L91" s="95"/>
      <c r="M91" s="95"/>
      <c r="N91" s="95"/>
      <c r="O91" s="95"/>
      <c r="P91" s="95"/>
      <c r="Q91" s="95"/>
      <c r="R91" s="95"/>
      <c r="S91" s="95"/>
      <c r="T91" s="95"/>
      <c r="U91" s="115"/>
      <c r="V91" s="89"/>
      <c r="W91" s="45"/>
      <c r="X91" s="121"/>
    </row>
    <row r="92" spans="1:24" ht="30">
      <c r="A92" s="77"/>
      <c r="B92" s="23" t="s">
        <v>55</v>
      </c>
      <c r="C92" s="24" t="s">
        <v>185</v>
      </c>
      <c r="D92" s="95"/>
      <c r="E92" s="25"/>
      <c r="F92" s="95"/>
      <c r="G92" s="95"/>
      <c r="H92" s="95"/>
      <c r="I92" s="95"/>
      <c r="J92" s="95"/>
      <c r="K92" s="95"/>
      <c r="L92" s="95"/>
      <c r="M92" s="95"/>
      <c r="N92" s="95"/>
      <c r="O92" s="95"/>
      <c r="P92" s="95"/>
      <c r="Q92" s="95"/>
      <c r="R92" s="95"/>
      <c r="S92" s="95"/>
      <c r="T92" s="95"/>
      <c r="U92" s="115"/>
      <c r="V92" s="89"/>
      <c r="W92" s="45"/>
      <c r="X92" s="121"/>
    </row>
    <row r="93" spans="1:24" ht="18.75">
      <c r="A93" s="77"/>
      <c r="B93" s="23" t="s">
        <v>56</v>
      </c>
      <c r="C93" s="24" t="s">
        <v>186</v>
      </c>
      <c r="D93" s="95"/>
      <c r="E93" s="25"/>
      <c r="F93" s="95"/>
      <c r="G93" s="95"/>
      <c r="H93" s="95"/>
      <c r="I93" s="95"/>
      <c r="J93" s="95"/>
      <c r="K93" s="95"/>
      <c r="L93" s="95"/>
      <c r="M93" s="95"/>
      <c r="N93" s="95"/>
      <c r="O93" s="95"/>
      <c r="P93" s="95"/>
      <c r="Q93" s="95"/>
      <c r="R93" s="95"/>
      <c r="S93" s="95"/>
      <c r="T93" s="95"/>
      <c r="U93" s="115"/>
      <c r="V93" s="89"/>
      <c r="W93" s="45"/>
      <c r="X93" s="121"/>
    </row>
    <row r="94" spans="1:24" ht="30">
      <c r="A94" s="77"/>
      <c r="B94" s="26" t="s">
        <v>57</v>
      </c>
      <c r="C94" s="27" t="s">
        <v>187</v>
      </c>
      <c r="D94" s="96"/>
      <c r="E94" s="78"/>
      <c r="F94" s="96"/>
      <c r="G94" s="96"/>
      <c r="H94" s="96"/>
      <c r="I94" s="96"/>
      <c r="J94" s="96"/>
      <c r="K94" s="96"/>
      <c r="L94" s="96"/>
      <c r="M94" s="96"/>
      <c r="N94" s="96"/>
      <c r="O94" s="96"/>
      <c r="P94" s="96"/>
      <c r="Q94" s="96"/>
      <c r="R94" s="96"/>
      <c r="S94" s="96"/>
      <c r="T94" s="96"/>
      <c r="U94" s="116"/>
      <c r="V94" s="90"/>
      <c r="W94" s="45"/>
      <c r="X94" s="121"/>
    </row>
    <row r="95" spans="1:24" ht="30.75" thickBot="1">
      <c r="A95" s="77"/>
      <c r="B95" s="31" t="s">
        <v>58</v>
      </c>
      <c r="C95" s="32" t="s">
        <v>188</v>
      </c>
      <c r="D95" s="100" t="s">
        <v>262</v>
      </c>
      <c r="E95" s="33"/>
      <c r="F95" s="94" t="s">
        <v>230</v>
      </c>
      <c r="G95" s="94" t="s">
        <v>234</v>
      </c>
      <c r="H95" s="112"/>
      <c r="I95" s="94" t="s">
        <v>235</v>
      </c>
      <c r="J95" s="112" t="s">
        <v>235</v>
      </c>
      <c r="K95" s="112" t="s">
        <v>235</v>
      </c>
      <c r="L95" s="112" t="s">
        <v>235</v>
      </c>
      <c r="M95" s="112" t="s">
        <v>235</v>
      </c>
      <c r="N95" s="112" t="s">
        <v>235</v>
      </c>
      <c r="O95" s="112" t="s">
        <v>235</v>
      </c>
      <c r="P95" s="94" t="s">
        <v>235</v>
      </c>
      <c r="Q95" s="94" t="s">
        <v>235</v>
      </c>
      <c r="R95" s="94" t="s">
        <v>235</v>
      </c>
      <c r="S95" s="94">
        <v>0</v>
      </c>
      <c r="T95" s="112" t="s">
        <v>267</v>
      </c>
      <c r="U95" s="118">
        <v>0</v>
      </c>
      <c r="V95" s="108">
        <v>100</v>
      </c>
      <c r="W95" s="88"/>
      <c r="X95" s="121" t="e">
        <f t="shared" si="1"/>
        <v>#VALUE!</v>
      </c>
    </row>
    <row r="96" spans="1:24" ht="21.75" thickTop="1">
      <c r="A96" s="77"/>
      <c r="B96" s="17" t="s">
        <v>71</v>
      </c>
      <c r="C96" s="18" t="s">
        <v>189</v>
      </c>
      <c r="D96" s="99"/>
      <c r="E96" s="19"/>
      <c r="F96" s="99"/>
      <c r="G96" s="99"/>
      <c r="H96" s="99"/>
      <c r="I96" s="99"/>
      <c r="J96" s="99"/>
      <c r="K96" s="99"/>
      <c r="L96" s="99"/>
      <c r="M96" s="99"/>
      <c r="N96" s="99"/>
      <c r="O96" s="99"/>
      <c r="P96" s="99"/>
      <c r="Q96" s="99"/>
      <c r="R96" s="99"/>
      <c r="S96" s="99"/>
      <c r="T96" s="111"/>
      <c r="U96" s="113"/>
      <c r="V96" s="16" cm="1">
        <f t="array" ref="V96">+AvanceObjetivo(V97:V97)</f>
        <v>100</v>
      </c>
      <c r="W96" s="45"/>
      <c r="X96" s="121"/>
    </row>
    <row r="97" spans="1:24" ht="18.75">
      <c r="A97" s="77"/>
      <c r="B97" s="20" t="s">
        <v>72</v>
      </c>
      <c r="C97" s="21" t="s">
        <v>190</v>
      </c>
      <c r="D97" s="97" t="s">
        <v>263</v>
      </c>
      <c r="E97" s="22"/>
      <c r="F97" s="94" t="s">
        <v>229</v>
      </c>
      <c r="G97" s="94" t="s">
        <v>231</v>
      </c>
      <c r="H97" s="94">
        <v>2018</v>
      </c>
      <c r="I97" s="94">
        <v>1.1399999999999999</v>
      </c>
      <c r="J97" s="94">
        <v>1</v>
      </c>
      <c r="K97" s="94">
        <v>1</v>
      </c>
      <c r="L97" s="94">
        <v>0.98</v>
      </c>
      <c r="M97" s="94">
        <v>0.98</v>
      </c>
      <c r="N97" s="94">
        <v>0.98</v>
      </c>
      <c r="O97" s="94">
        <v>0.98</v>
      </c>
      <c r="P97" s="94" t="s">
        <v>235</v>
      </c>
      <c r="Q97" s="94" t="s">
        <v>235</v>
      </c>
      <c r="R97" s="94">
        <v>1.1000000000000001</v>
      </c>
      <c r="S97" s="94">
        <v>0.6</v>
      </c>
      <c r="T97" s="94">
        <v>0.49819999999999998</v>
      </c>
      <c r="U97" s="114">
        <v>1.06</v>
      </c>
      <c r="V97" s="110">
        <v>100</v>
      </c>
      <c r="W97" s="88"/>
      <c r="X97" s="121">
        <f t="shared" si="1"/>
        <v>108.16326530612245</v>
      </c>
    </row>
    <row r="98" spans="1:24" ht="75">
      <c r="A98" s="77"/>
      <c r="B98" s="23" t="s">
        <v>73</v>
      </c>
      <c r="C98" s="24" t="s">
        <v>191</v>
      </c>
      <c r="D98" s="95"/>
      <c r="E98" s="25"/>
      <c r="F98" s="95"/>
      <c r="G98" s="95"/>
      <c r="H98" s="95"/>
      <c r="I98" s="95"/>
      <c r="J98" s="95"/>
      <c r="K98" s="95"/>
      <c r="L98" s="95"/>
      <c r="M98" s="95"/>
      <c r="N98" s="95"/>
      <c r="O98" s="95"/>
      <c r="P98" s="95"/>
      <c r="Q98" s="95"/>
      <c r="R98" s="95"/>
      <c r="S98" s="95"/>
      <c r="T98" s="95"/>
      <c r="U98" s="115"/>
      <c r="V98" s="89"/>
      <c r="W98" s="45"/>
      <c r="X98" s="121"/>
    </row>
    <row r="99" spans="1:24" ht="30">
      <c r="A99" s="77"/>
      <c r="B99" s="23" t="s">
        <v>74</v>
      </c>
      <c r="C99" s="24" t="s">
        <v>192</v>
      </c>
      <c r="D99" s="95"/>
      <c r="E99" s="25"/>
      <c r="F99" s="95"/>
      <c r="G99" s="95"/>
      <c r="H99" s="95"/>
      <c r="I99" s="95"/>
      <c r="J99" s="95"/>
      <c r="K99" s="95"/>
      <c r="L99" s="95"/>
      <c r="M99" s="95"/>
      <c r="N99" s="95"/>
      <c r="O99" s="95"/>
      <c r="P99" s="95"/>
      <c r="Q99" s="95"/>
      <c r="R99" s="95"/>
      <c r="S99" s="95"/>
      <c r="T99" s="95"/>
      <c r="U99" s="115"/>
      <c r="V99" s="89"/>
      <c r="W99" s="45"/>
      <c r="X99" s="121"/>
    </row>
    <row r="100" spans="1:24" ht="30">
      <c r="A100" s="77"/>
      <c r="B100" s="26" t="s">
        <v>75</v>
      </c>
      <c r="C100" s="27" t="s">
        <v>193</v>
      </c>
      <c r="D100" s="96"/>
      <c r="E100" s="78"/>
      <c r="F100" s="96"/>
      <c r="G100" s="96"/>
      <c r="H100" s="96"/>
      <c r="I100" s="96"/>
      <c r="J100" s="96"/>
      <c r="K100" s="96"/>
      <c r="L100" s="96"/>
      <c r="M100" s="96"/>
      <c r="N100" s="96"/>
      <c r="O100" s="96"/>
      <c r="P100" s="96"/>
      <c r="Q100" s="96"/>
      <c r="R100" s="96"/>
      <c r="S100" s="96"/>
      <c r="T100" s="96"/>
      <c r="U100" s="116"/>
      <c r="V100" s="90"/>
      <c r="W100" s="45"/>
      <c r="X100" s="121"/>
    </row>
    <row r="101" spans="1:24" ht="30">
      <c r="A101" s="77"/>
      <c r="B101" s="20" t="s">
        <v>76</v>
      </c>
      <c r="C101" s="21" t="s">
        <v>194</v>
      </c>
      <c r="D101" s="97" t="s">
        <v>263</v>
      </c>
      <c r="E101" s="22"/>
      <c r="F101" s="94" t="s">
        <v>229</v>
      </c>
      <c r="G101" s="94" t="s">
        <v>231</v>
      </c>
      <c r="H101" s="94"/>
      <c r="I101" s="94" t="s">
        <v>235</v>
      </c>
      <c r="J101" s="94" t="s">
        <v>235</v>
      </c>
      <c r="K101" s="94" t="s">
        <v>235</v>
      </c>
      <c r="L101" s="94" t="s">
        <v>235</v>
      </c>
      <c r="M101" s="94" t="s">
        <v>235</v>
      </c>
      <c r="N101" s="94" t="s">
        <v>235</v>
      </c>
      <c r="O101" s="94" t="s">
        <v>235</v>
      </c>
      <c r="P101" s="94" t="s">
        <v>235</v>
      </c>
      <c r="Q101" s="94" t="s">
        <v>235</v>
      </c>
      <c r="R101" s="94">
        <v>11.7</v>
      </c>
      <c r="S101" s="94">
        <v>-40.5</v>
      </c>
      <c r="T101" s="94">
        <v>-10.18</v>
      </c>
      <c r="U101" s="114">
        <v>5.7</v>
      </c>
      <c r="V101" s="108">
        <v>100</v>
      </c>
      <c r="W101" s="88"/>
      <c r="X101" s="121" t="e">
        <f t="shared" si="1"/>
        <v>#VALUE!</v>
      </c>
    </row>
    <row r="102" spans="1:24" ht="30">
      <c r="A102" s="77"/>
      <c r="B102" s="23" t="s">
        <v>77</v>
      </c>
      <c r="C102" s="24" t="s">
        <v>195</v>
      </c>
      <c r="D102" s="95"/>
      <c r="E102" s="25"/>
      <c r="F102" s="95"/>
      <c r="G102" s="95"/>
      <c r="H102" s="95"/>
      <c r="I102" s="95"/>
      <c r="J102" s="95"/>
      <c r="K102" s="95"/>
      <c r="L102" s="95"/>
      <c r="M102" s="95"/>
      <c r="N102" s="95"/>
      <c r="O102" s="95"/>
      <c r="P102" s="95"/>
      <c r="Q102" s="95"/>
      <c r="R102" s="95"/>
      <c r="S102" s="95"/>
      <c r="T102" s="95"/>
      <c r="U102" s="115"/>
      <c r="V102" s="89"/>
      <c r="W102" s="45"/>
      <c r="X102" s="121"/>
    </row>
    <row r="103" spans="1:24" ht="30">
      <c r="A103" s="77"/>
      <c r="B103" s="23" t="s">
        <v>84</v>
      </c>
      <c r="C103" s="24" t="s">
        <v>196</v>
      </c>
      <c r="D103" s="95"/>
      <c r="E103" s="25"/>
      <c r="F103" s="95"/>
      <c r="G103" s="95"/>
      <c r="H103" s="95"/>
      <c r="I103" s="95"/>
      <c r="J103" s="95"/>
      <c r="K103" s="95"/>
      <c r="L103" s="95"/>
      <c r="M103" s="95"/>
      <c r="N103" s="95"/>
      <c r="O103" s="95"/>
      <c r="P103" s="95"/>
      <c r="Q103" s="95"/>
      <c r="R103" s="95"/>
      <c r="S103" s="95"/>
      <c r="T103" s="95"/>
      <c r="U103" s="115"/>
      <c r="V103" s="89"/>
      <c r="W103" s="45"/>
      <c r="X103" s="121"/>
    </row>
    <row r="104" spans="1:24" ht="30">
      <c r="A104" s="77"/>
      <c r="B104" s="26" t="s">
        <v>85</v>
      </c>
      <c r="C104" s="27" t="s">
        <v>197</v>
      </c>
      <c r="D104" s="96"/>
      <c r="E104" s="78"/>
      <c r="F104" s="96"/>
      <c r="G104" s="96"/>
      <c r="H104" s="96"/>
      <c r="I104" s="96"/>
      <c r="J104" s="96"/>
      <c r="K104" s="96"/>
      <c r="L104" s="96"/>
      <c r="M104" s="96"/>
      <c r="N104" s="96"/>
      <c r="O104" s="96"/>
      <c r="P104" s="96"/>
      <c r="Q104" s="96"/>
      <c r="R104" s="96"/>
      <c r="S104" s="96"/>
      <c r="T104" s="96"/>
      <c r="U104" s="116"/>
      <c r="V104" s="90"/>
      <c r="W104" s="45"/>
      <c r="X104" s="121"/>
    </row>
    <row r="105" spans="1:24" ht="30">
      <c r="A105" s="77"/>
      <c r="B105" s="20" t="s">
        <v>86</v>
      </c>
      <c r="C105" s="21" t="s">
        <v>198</v>
      </c>
      <c r="D105" s="97" t="s">
        <v>263</v>
      </c>
      <c r="E105" s="22"/>
      <c r="F105" s="94" t="s">
        <v>228</v>
      </c>
      <c r="G105" s="94" t="s">
        <v>231</v>
      </c>
      <c r="H105" s="94"/>
      <c r="I105" s="94" t="s">
        <v>235</v>
      </c>
      <c r="J105" s="94" t="s">
        <v>235</v>
      </c>
      <c r="K105" s="94" t="s">
        <v>235</v>
      </c>
      <c r="L105" s="94" t="s">
        <v>235</v>
      </c>
      <c r="M105" s="94" t="s">
        <v>235</v>
      </c>
      <c r="N105" s="94" t="s">
        <v>235</v>
      </c>
      <c r="O105" s="94" t="s">
        <v>235</v>
      </c>
      <c r="P105" s="94" t="s">
        <v>235</v>
      </c>
      <c r="Q105" s="94">
        <v>100</v>
      </c>
      <c r="R105" s="94">
        <v>100</v>
      </c>
      <c r="S105" s="94">
        <v>100</v>
      </c>
      <c r="T105" s="94">
        <v>100</v>
      </c>
      <c r="U105" s="114">
        <v>100</v>
      </c>
      <c r="V105" s="108">
        <v>100</v>
      </c>
      <c r="W105" s="88"/>
      <c r="X105" s="121" t="e">
        <f t="shared" si="1"/>
        <v>#VALUE!</v>
      </c>
    </row>
    <row r="106" spans="1:24" ht="30">
      <c r="A106" s="77"/>
      <c r="B106" s="26" t="s">
        <v>199</v>
      </c>
      <c r="C106" s="27" t="s">
        <v>200</v>
      </c>
      <c r="D106" s="96"/>
      <c r="E106" s="78"/>
      <c r="F106" s="96"/>
      <c r="G106" s="96"/>
      <c r="H106" s="96"/>
      <c r="I106" s="96"/>
      <c r="J106" s="96"/>
      <c r="K106" s="96"/>
      <c r="L106" s="96"/>
      <c r="M106" s="96"/>
      <c r="N106" s="96"/>
      <c r="O106" s="96"/>
      <c r="P106" s="96"/>
      <c r="Q106" s="96"/>
      <c r="R106" s="96"/>
      <c r="S106" s="96"/>
      <c r="T106" s="96"/>
      <c r="U106" s="116"/>
      <c r="V106" s="90"/>
      <c r="W106" s="45"/>
      <c r="X106" s="121"/>
    </row>
    <row r="107" spans="1:24" ht="18.75">
      <c r="A107" s="77"/>
      <c r="B107" s="20" t="s">
        <v>201</v>
      </c>
      <c r="C107" s="21" t="s">
        <v>202</v>
      </c>
      <c r="D107" s="97" t="s">
        <v>264</v>
      </c>
      <c r="E107" s="22"/>
      <c r="F107" s="94" t="s">
        <v>230</v>
      </c>
      <c r="G107" s="94" t="s">
        <v>245</v>
      </c>
      <c r="H107" s="94"/>
      <c r="I107" s="94" t="s">
        <v>235</v>
      </c>
      <c r="J107" s="94" t="s">
        <v>235</v>
      </c>
      <c r="K107" s="94" t="s">
        <v>235</v>
      </c>
      <c r="L107" s="94" t="s">
        <v>235</v>
      </c>
      <c r="M107" s="94" t="s">
        <v>235</v>
      </c>
      <c r="N107" s="94" t="s">
        <v>235</v>
      </c>
      <c r="O107" s="94" t="s">
        <v>235</v>
      </c>
      <c r="P107" s="94" t="s">
        <v>235</v>
      </c>
      <c r="Q107" s="94" t="s">
        <v>235</v>
      </c>
      <c r="R107" s="94" t="s">
        <v>235</v>
      </c>
      <c r="S107" s="94" t="s">
        <v>235</v>
      </c>
      <c r="T107" s="94" t="s">
        <v>235</v>
      </c>
      <c r="U107" s="114" t="s">
        <v>235</v>
      </c>
      <c r="V107" s="108" t="s">
        <v>235</v>
      </c>
      <c r="W107" s="88"/>
      <c r="X107" s="121" t="e">
        <f t="shared" si="1"/>
        <v>#VALUE!</v>
      </c>
    </row>
    <row r="108" spans="1:24" ht="30">
      <c r="A108" s="77"/>
      <c r="B108" s="26" t="s">
        <v>203</v>
      </c>
      <c r="C108" s="27" t="s">
        <v>204</v>
      </c>
      <c r="D108" s="96"/>
      <c r="E108" s="78"/>
      <c r="F108" s="96"/>
      <c r="G108" s="96"/>
      <c r="H108" s="96"/>
      <c r="I108" s="96"/>
      <c r="J108" s="96"/>
      <c r="K108" s="96"/>
      <c r="L108" s="96"/>
      <c r="M108" s="96"/>
      <c r="N108" s="96"/>
      <c r="O108" s="96"/>
      <c r="P108" s="96"/>
      <c r="Q108" s="96"/>
      <c r="R108" s="96"/>
      <c r="S108" s="96"/>
      <c r="T108" s="96"/>
      <c r="U108" s="116"/>
      <c r="V108" s="90"/>
      <c r="W108" s="45"/>
      <c r="X108" s="121"/>
    </row>
    <row r="109" spans="1:24" ht="30">
      <c r="A109" s="77"/>
      <c r="B109" s="20" t="s">
        <v>205</v>
      </c>
      <c r="C109" s="21" t="s">
        <v>206</v>
      </c>
      <c r="D109" s="97" t="s">
        <v>260</v>
      </c>
      <c r="E109" s="22"/>
      <c r="F109" s="94" t="s">
        <v>228</v>
      </c>
      <c r="G109" s="94" t="s">
        <v>231</v>
      </c>
      <c r="H109" s="94">
        <v>2018</v>
      </c>
      <c r="I109" s="94">
        <v>100</v>
      </c>
      <c r="J109" s="94">
        <v>100</v>
      </c>
      <c r="K109" s="94">
        <v>100</v>
      </c>
      <c r="L109" s="94">
        <v>100</v>
      </c>
      <c r="M109" s="94">
        <v>100</v>
      </c>
      <c r="N109" s="94">
        <v>100</v>
      </c>
      <c r="O109" s="94">
        <v>100</v>
      </c>
      <c r="P109" s="94">
        <v>100</v>
      </c>
      <c r="Q109" s="94">
        <v>100</v>
      </c>
      <c r="R109" s="94">
        <v>100</v>
      </c>
      <c r="S109" s="94">
        <v>100</v>
      </c>
      <c r="T109" s="94">
        <v>100</v>
      </c>
      <c r="U109" s="114">
        <v>100</v>
      </c>
      <c r="V109" s="108">
        <v>100</v>
      </c>
      <c r="W109" s="88"/>
      <c r="X109" s="121">
        <f t="shared" si="1"/>
        <v>100</v>
      </c>
    </row>
    <row r="110" spans="1:24" ht="30">
      <c r="A110" s="77"/>
      <c r="B110" s="23" t="s">
        <v>87</v>
      </c>
      <c r="C110" s="24" t="s">
        <v>207</v>
      </c>
      <c r="D110" s="95"/>
      <c r="E110" s="25"/>
      <c r="F110" s="95"/>
      <c r="G110" s="95"/>
      <c r="H110" s="95"/>
      <c r="I110" s="95"/>
      <c r="J110" s="95"/>
      <c r="K110" s="95"/>
      <c r="L110" s="95"/>
      <c r="M110" s="95"/>
      <c r="N110" s="95"/>
      <c r="O110" s="95"/>
      <c r="P110" s="95"/>
      <c r="Q110" s="95"/>
      <c r="R110" s="95"/>
      <c r="S110" s="95"/>
      <c r="T110" s="95"/>
      <c r="U110" s="115"/>
      <c r="V110" s="89"/>
      <c r="W110" s="45"/>
      <c r="X110" s="121"/>
    </row>
    <row r="111" spans="1:24" ht="30">
      <c r="A111" s="77"/>
      <c r="B111" s="23" t="s">
        <v>208</v>
      </c>
      <c r="C111" s="24" t="s">
        <v>209</v>
      </c>
      <c r="D111" s="95"/>
      <c r="E111" s="25"/>
      <c r="F111" s="95"/>
      <c r="G111" s="95"/>
      <c r="H111" s="95"/>
      <c r="I111" s="95"/>
      <c r="J111" s="95"/>
      <c r="K111" s="95"/>
      <c r="L111" s="95"/>
      <c r="M111" s="95"/>
      <c r="N111" s="95"/>
      <c r="O111" s="95"/>
      <c r="P111" s="95"/>
      <c r="Q111" s="95"/>
      <c r="R111" s="95"/>
      <c r="S111" s="95"/>
      <c r="T111" s="95"/>
      <c r="U111" s="115"/>
      <c r="V111" s="89"/>
      <c r="W111" s="45"/>
      <c r="X111" s="121"/>
    </row>
    <row r="112" spans="1:24" ht="30">
      <c r="A112" s="77"/>
      <c r="B112" s="26" t="s">
        <v>210</v>
      </c>
      <c r="C112" s="27" t="s">
        <v>211</v>
      </c>
      <c r="D112" s="96"/>
      <c r="E112" s="78"/>
      <c r="F112" s="96"/>
      <c r="G112" s="96"/>
      <c r="H112" s="96"/>
      <c r="I112" s="96"/>
      <c r="J112" s="96"/>
      <c r="K112" s="96"/>
      <c r="L112" s="96"/>
      <c r="M112" s="96"/>
      <c r="N112" s="96"/>
      <c r="O112" s="96"/>
      <c r="P112" s="96"/>
      <c r="Q112" s="96"/>
      <c r="R112" s="96"/>
      <c r="S112" s="96"/>
      <c r="T112" s="96"/>
      <c r="U112" s="116"/>
      <c r="V112" s="90"/>
      <c r="W112" s="45"/>
      <c r="X112" s="121"/>
    </row>
    <row r="113" spans="1:24" ht="30">
      <c r="A113" s="77"/>
      <c r="B113" s="20" t="s">
        <v>212</v>
      </c>
      <c r="C113" s="21" t="s">
        <v>213</v>
      </c>
      <c r="D113" s="97" t="s">
        <v>263</v>
      </c>
      <c r="E113" s="22"/>
      <c r="F113" s="94" t="s">
        <v>228</v>
      </c>
      <c r="G113" s="94" t="s">
        <v>231</v>
      </c>
      <c r="H113" s="94"/>
      <c r="I113" s="94" t="s">
        <v>235</v>
      </c>
      <c r="J113" s="94" t="s">
        <v>235</v>
      </c>
      <c r="K113" s="94" t="s">
        <v>235</v>
      </c>
      <c r="L113" s="94" t="s">
        <v>235</v>
      </c>
      <c r="M113" s="94" t="s">
        <v>235</v>
      </c>
      <c r="N113" s="94" t="s">
        <v>235</v>
      </c>
      <c r="O113" s="94" t="s">
        <v>235</v>
      </c>
      <c r="P113" s="94" t="s">
        <v>235</v>
      </c>
      <c r="Q113" s="94">
        <v>94</v>
      </c>
      <c r="R113" s="94">
        <v>100</v>
      </c>
      <c r="S113" s="94">
        <v>100</v>
      </c>
      <c r="T113" s="94">
        <v>98</v>
      </c>
      <c r="U113" s="114">
        <v>100</v>
      </c>
      <c r="V113" s="108">
        <v>100</v>
      </c>
      <c r="W113" s="88"/>
      <c r="X113" s="121" t="e">
        <f t="shared" si="1"/>
        <v>#VALUE!</v>
      </c>
    </row>
    <row r="114" spans="1:24" ht="30">
      <c r="A114" s="77"/>
      <c r="B114" s="23" t="s">
        <v>214</v>
      </c>
      <c r="C114" s="24" t="s">
        <v>215</v>
      </c>
      <c r="D114" s="95"/>
      <c r="E114" s="25"/>
      <c r="F114" s="95"/>
      <c r="G114" s="95"/>
      <c r="H114" s="95"/>
      <c r="I114" s="95"/>
      <c r="J114" s="95"/>
      <c r="K114" s="95"/>
      <c r="L114" s="95"/>
      <c r="M114" s="95"/>
      <c r="N114" s="95"/>
      <c r="O114" s="95"/>
      <c r="P114" s="95"/>
      <c r="Q114" s="95"/>
      <c r="R114" s="95"/>
      <c r="S114" s="95"/>
      <c r="T114" s="95"/>
      <c r="U114" s="115"/>
      <c r="V114" s="89"/>
      <c r="W114" s="45"/>
      <c r="X114" s="121"/>
    </row>
    <row r="115" spans="1:24" ht="18.75">
      <c r="A115" s="77"/>
      <c r="B115" s="26" t="s">
        <v>216</v>
      </c>
      <c r="C115" s="27" t="s">
        <v>217</v>
      </c>
      <c r="D115" s="96"/>
      <c r="E115" s="78"/>
      <c r="F115" s="96"/>
      <c r="G115" s="96"/>
      <c r="H115" s="96"/>
      <c r="I115" s="96"/>
      <c r="J115" s="96"/>
      <c r="K115" s="96"/>
      <c r="L115" s="96"/>
      <c r="M115" s="96"/>
      <c r="N115" s="96"/>
      <c r="O115" s="96"/>
      <c r="P115" s="96"/>
      <c r="Q115" s="96"/>
      <c r="R115" s="96"/>
      <c r="S115" s="96"/>
      <c r="T115" s="96"/>
      <c r="U115" s="116"/>
      <c r="V115" s="90"/>
      <c r="W115" s="45"/>
      <c r="X115" s="121"/>
    </row>
    <row r="116" spans="1:24" ht="18.75">
      <c r="A116" s="77"/>
      <c r="B116" s="20" t="s">
        <v>218</v>
      </c>
      <c r="C116" s="21" t="s">
        <v>219</v>
      </c>
      <c r="D116" s="97" t="s">
        <v>265</v>
      </c>
      <c r="E116" s="97"/>
      <c r="F116" s="94" t="s">
        <v>228</v>
      </c>
      <c r="G116" s="94" t="s">
        <v>232</v>
      </c>
      <c r="H116" s="94" t="s">
        <v>235</v>
      </c>
      <c r="I116" s="94" t="s">
        <v>235</v>
      </c>
      <c r="J116" s="94" t="s">
        <v>235</v>
      </c>
      <c r="K116" s="94" t="s">
        <v>235</v>
      </c>
      <c r="L116" s="94" t="s">
        <v>235</v>
      </c>
      <c r="M116" s="94" t="s">
        <v>235</v>
      </c>
      <c r="N116" s="94" t="s">
        <v>235</v>
      </c>
      <c r="O116" s="94" t="s">
        <v>235</v>
      </c>
      <c r="P116" s="94">
        <v>7</v>
      </c>
      <c r="Q116" s="94">
        <v>0</v>
      </c>
      <c r="R116" s="94">
        <v>2</v>
      </c>
      <c r="S116" s="94">
        <v>1</v>
      </c>
      <c r="T116" s="94">
        <v>2</v>
      </c>
      <c r="U116" s="114">
        <v>0</v>
      </c>
      <c r="V116" s="108">
        <v>100</v>
      </c>
      <c r="W116" s="88"/>
      <c r="X116" s="121" t="e">
        <f t="shared" si="1"/>
        <v>#VALUE!</v>
      </c>
    </row>
    <row r="117" spans="1:24" ht="18.75">
      <c r="A117" s="77"/>
      <c r="B117" s="23" t="s">
        <v>220</v>
      </c>
      <c r="C117" s="24" t="s">
        <v>221</v>
      </c>
      <c r="D117" s="95"/>
      <c r="E117" s="25"/>
      <c r="F117" s="95"/>
      <c r="G117" s="95"/>
      <c r="H117" s="95"/>
      <c r="I117" s="95"/>
      <c r="J117" s="95"/>
      <c r="K117" s="95"/>
      <c r="L117" s="95"/>
      <c r="M117" s="95"/>
      <c r="N117" s="95"/>
      <c r="O117" s="95"/>
      <c r="P117" s="95"/>
      <c r="Q117" s="95"/>
      <c r="R117" s="95"/>
      <c r="S117" s="95"/>
      <c r="T117" s="95"/>
      <c r="U117" s="115"/>
      <c r="V117" s="89"/>
      <c r="W117" s="45"/>
      <c r="X117" s="121"/>
    </row>
    <row r="118" spans="1:24" ht="18.75">
      <c r="A118" s="77"/>
      <c r="B118" s="26" t="s">
        <v>222</v>
      </c>
      <c r="C118" s="27" t="s">
        <v>223</v>
      </c>
      <c r="D118" s="96"/>
      <c r="E118" s="78"/>
      <c r="F118" s="96"/>
      <c r="G118" s="96"/>
      <c r="H118" s="96"/>
      <c r="I118" s="96"/>
      <c r="J118" s="96"/>
      <c r="K118" s="96"/>
      <c r="L118" s="96"/>
      <c r="M118" s="96"/>
      <c r="N118" s="96"/>
      <c r="O118" s="96"/>
      <c r="P118" s="96"/>
      <c r="Q118" s="96"/>
      <c r="R118" s="96"/>
      <c r="S118" s="96"/>
      <c r="T118" s="96"/>
      <c r="U118" s="116"/>
      <c r="V118" s="90"/>
      <c r="W118" s="45"/>
      <c r="X118" s="121"/>
    </row>
    <row r="119" spans="1:24" ht="30">
      <c r="A119" s="77"/>
      <c r="B119" s="31" t="s">
        <v>224</v>
      </c>
      <c r="C119" s="32" t="s">
        <v>225</v>
      </c>
      <c r="D119" s="100" t="s">
        <v>266</v>
      </c>
      <c r="E119" s="33"/>
      <c r="F119" s="94" t="s">
        <v>228</v>
      </c>
      <c r="G119" s="94" t="s">
        <v>231</v>
      </c>
      <c r="H119" s="112" t="s">
        <v>235</v>
      </c>
      <c r="I119" s="112" t="s">
        <v>235</v>
      </c>
      <c r="J119" s="112" t="s">
        <v>235</v>
      </c>
      <c r="K119" s="112" t="s">
        <v>235</v>
      </c>
      <c r="L119" s="112" t="s">
        <v>235</v>
      </c>
      <c r="M119" s="112" t="s">
        <v>235</v>
      </c>
      <c r="N119" s="112" t="s">
        <v>235</v>
      </c>
      <c r="O119" s="112" t="s">
        <v>235</v>
      </c>
      <c r="P119" s="94" t="s">
        <v>235</v>
      </c>
      <c r="Q119" s="94" t="s">
        <v>235</v>
      </c>
      <c r="R119" s="94">
        <v>9.6</v>
      </c>
      <c r="S119" s="94">
        <v>9.6</v>
      </c>
      <c r="T119" s="112">
        <v>12.2</v>
      </c>
      <c r="U119" s="118">
        <v>20</v>
      </c>
      <c r="V119" s="108">
        <v>100</v>
      </c>
      <c r="W119" s="88"/>
      <c r="X119" s="121" t="e">
        <f t="shared" si="1"/>
        <v>#VALUE!</v>
      </c>
    </row>
    <row r="120" spans="1:24" ht="18.75">
      <c r="A120" s="77"/>
      <c r="B120" s="92"/>
      <c r="C120" s="35"/>
      <c r="D120" s="101"/>
      <c r="E120" s="34"/>
      <c r="F120" s="101"/>
      <c r="G120" s="101"/>
      <c r="H120" s="101"/>
      <c r="I120" s="101"/>
      <c r="J120" s="101"/>
      <c r="K120" s="101"/>
      <c r="L120" s="101"/>
      <c r="M120" s="101"/>
      <c r="N120" s="101"/>
      <c r="O120" s="101"/>
      <c r="P120" s="101"/>
      <c r="Q120" s="101"/>
      <c r="R120" s="101"/>
      <c r="S120" s="101"/>
      <c r="T120" s="101"/>
      <c r="U120" s="119"/>
      <c r="V120" s="38"/>
      <c r="W120" s="88"/>
    </row>
    <row r="121" spans="1:24" ht="28.5" customHeight="1">
      <c r="B121" s="39"/>
      <c r="C121" s="40" t="s">
        <v>227</v>
      </c>
      <c r="D121" s="102"/>
      <c r="E121" s="40"/>
      <c r="F121" s="102"/>
      <c r="G121" s="102"/>
      <c r="H121" s="102"/>
      <c r="I121" s="102"/>
      <c r="J121" s="102"/>
      <c r="K121" s="102"/>
      <c r="L121" s="102"/>
      <c r="M121" s="102"/>
      <c r="N121" s="102"/>
      <c r="O121" s="102"/>
      <c r="P121" s="102"/>
      <c r="Q121" s="102"/>
      <c r="R121" s="102"/>
      <c r="S121" s="102"/>
      <c r="T121" s="102"/>
      <c r="U121" s="120"/>
      <c r="V121" s="122">
        <f>+IFERROR(AVERAGE(V15,V25,V42,V71,V96),"ND")</f>
        <v>83.575999999999993</v>
      </c>
    </row>
    <row r="124" spans="1:24">
      <c r="B124" s="41" t="s">
        <v>249</v>
      </c>
    </row>
    <row r="125" spans="1:24" ht="16.149999999999999" customHeight="1">
      <c r="B125" s="123" t="s">
        <v>270</v>
      </c>
      <c r="C125" s="80"/>
      <c r="D125" s="81"/>
      <c r="E125" s="79"/>
      <c r="F125" s="81"/>
      <c r="G125" s="81"/>
      <c r="H125" s="81"/>
      <c r="I125" s="81"/>
      <c r="J125" s="81"/>
      <c r="K125" s="81"/>
      <c r="L125" s="81"/>
      <c r="M125" s="81"/>
      <c r="N125" s="81"/>
      <c r="O125" s="81"/>
      <c r="P125" s="79"/>
      <c r="Q125" s="79"/>
      <c r="R125" s="79"/>
      <c r="S125" s="79"/>
      <c r="T125" s="79"/>
      <c r="U125" s="81"/>
      <c r="V125" s="81"/>
    </row>
    <row r="126" spans="1:24" ht="16.149999999999999" customHeight="1">
      <c r="B126" s="138" t="s">
        <v>269</v>
      </c>
      <c r="C126" s="83"/>
      <c r="D126" s="84"/>
      <c r="E126" s="82"/>
      <c r="F126" s="84"/>
      <c r="G126" s="84"/>
      <c r="H126" s="84"/>
      <c r="I126" s="84"/>
      <c r="J126" s="84"/>
      <c r="K126" s="84"/>
      <c r="L126" s="84"/>
      <c r="M126" s="84"/>
      <c r="N126" s="84"/>
      <c r="O126" s="84"/>
      <c r="P126" s="82"/>
      <c r="Q126" s="82"/>
      <c r="R126" s="82"/>
      <c r="S126" s="82"/>
      <c r="T126" s="82"/>
      <c r="U126" s="84"/>
      <c r="V126" s="84"/>
    </row>
    <row r="127" spans="1:24" ht="16.149999999999999" customHeight="1">
      <c r="B127" s="138" t="s">
        <v>271</v>
      </c>
      <c r="C127" s="83"/>
      <c r="D127" s="84"/>
      <c r="E127" s="82"/>
      <c r="F127" s="84"/>
      <c r="G127" s="84"/>
      <c r="H127" s="84"/>
      <c r="I127" s="84"/>
      <c r="J127" s="84"/>
      <c r="K127" s="84"/>
      <c r="L127" s="84"/>
      <c r="M127" s="84"/>
      <c r="N127" s="84"/>
      <c r="O127" s="84"/>
      <c r="P127" s="82"/>
      <c r="Q127" s="82"/>
      <c r="R127" s="82"/>
      <c r="S127" s="82"/>
      <c r="T127" s="82"/>
      <c r="U127" s="84"/>
      <c r="V127" s="84"/>
    </row>
    <row r="128" spans="1:24" ht="16.149999999999999" customHeight="1">
      <c r="B128" s="82"/>
      <c r="C128" s="83"/>
      <c r="D128" s="84"/>
      <c r="E128" s="82"/>
      <c r="F128" s="84"/>
      <c r="G128" s="84"/>
      <c r="H128" s="84"/>
      <c r="I128" s="84"/>
      <c r="J128" s="84"/>
      <c r="K128" s="84"/>
      <c r="L128" s="84"/>
      <c r="M128" s="84"/>
      <c r="N128" s="84"/>
      <c r="O128" s="84"/>
      <c r="P128" s="82"/>
      <c r="Q128" s="82"/>
      <c r="R128" s="82"/>
      <c r="S128" s="82"/>
      <c r="T128" s="82"/>
      <c r="U128" s="84"/>
      <c r="V128" s="84"/>
    </row>
    <row r="129" spans="2:22" ht="16.149999999999999" customHeight="1">
      <c r="B129" s="82"/>
      <c r="C129" s="83"/>
      <c r="D129" s="84"/>
      <c r="E129" s="82"/>
      <c r="F129" s="84"/>
      <c r="G129" s="84"/>
      <c r="H129" s="84"/>
      <c r="I129" s="84"/>
      <c r="J129" s="84"/>
      <c r="K129" s="84"/>
      <c r="L129" s="84"/>
      <c r="M129" s="84"/>
      <c r="N129" s="84"/>
      <c r="O129" s="84"/>
      <c r="P129" s="82"/>
      <c r="Q129" s="82"/>
      <c r="R129" s="82"/>
      <c r="S129" s="82"/>
      <c r="T129" s="82"/>
      <c r="U129" s="84"/>
      <c r="V129" s="84"/>
    </row>
    <row r="130" spans="2:22" ht="16.149999999999999" customHeight="1">
      <c r="B130" s="82"/>
      <c r="C130" s="83"/>
      <c r="D130" s="84"/>
      <c r="E130" s="82"/>
      <c r="F130" s="84"/>
      <c r="G130" s="84"/>
      <c r="H130" s="84"/>
      <c r="I130" s="84"/>
      <c r="J130" s="84"/>
      <c r="K130" s="84"/>
      <c r="L130" s="84"/>
      <c r="M130" s="84"/>
      <c r="N130" s="84"/>
      <c r="O130" s="84"/>
      <c r="P130" s="82"/>
      <c r="Q130" s="82"/>
      <c r="R130" s="82"/>
      <c r="S130" s="82"/>
      <c r="T130" s="82"/>
      <c r="U130" s="84"/>
      <c r="V130" s="84"/>
    </row>
    <row r="131" spans="2:22" ht="16.149999999999999" customHeight="1">
      <c r="B131" s="82"/>
      <c r="C131" s="83"/>
      <c r="D131" s="84"/>
      <c r="E131" s="82"/>
      <c r="F131" s="84"/>
      <c r="G131" s="84"/>
      <c r="H131" s="84"/>
      <c r="I131" s="84"/>
      <c r="J131" s="84"/>
      <c r="K131" s="84"/>
      <c r="L131" s="84"/>
      <c r="M131" s="84"/>
      <c r="N131" s="84"/>
      <c r="O131" s="84"/>
      <c r="P131" s="82"/>
      <c r="Q131" s="82"/>
      <c r="R131" s="82"/>
      <c r="S131" s="82"/>
      <c r="T131" s="82"/>
      <c r="U131" s="84"/>
      <c r="V131" s="84"/>
    </row>
    <row r="132" spans="2:22" ht="16.149999999999999" customHeight="1">
      <c r="B132" s="82"/>
      <c r="C132" s="83"/>
      <c r="D132" s="84"/>
      <c r="E132" s="82"/>
      <c r="F132" s="84"/>
      <c r="G132" s="84"/>
      <c r="H132" s="84"/>
      <c r="I132" s="84"/>
      <c r="J132" s="84"/>
      <c r="K132" s="84"/>
      <c r="L132" s="84"/>
      <c r="M132" s="84"/>
      <c r="N132" s="84"/>
      <c r="O132" s="84"/>
      <c r="P132" s="82"/>
      <c r="Q132" s="82"/>
      <c r="R132" s="82"/>
      <c r="S132" s="82"/>
      <c r="T132" s="82"/>
      <c r="U132" s="84"/>
      <c r="V132" s="84"/>
    </row>
    <row r="133" spans="2:22" ht="16.149999999999999" customHeight="1">
      <c r="B133" s="82"/>
      <c r="C133" s="83"/>
      <c r="D133" s="84"/>
      <c r="E133" s="82"/>
      <c r="F133" s="84"/>
      <c r="G133" s="84"/>
      <c r="H133" s="84"/>
      <c r="I133" s="84"/>
      <c r="J133" s="84"/>
      <c r="K133" s="84"/>
      <c r="L133" s="84"/>
      <c r="M133" s="84"/>
      <c r="N133" s="84"/>
      <c r="O133" s="84"/>
      <c r="P133" s="82"/>
      <c r="Q133" s="82"/>
      <c r="R133" s="82"/>
      <c r="S133" s="82"/>
      <c r="T133" s="82"/>
      <c r="U133" s="84"/>
      <c r="V133" s="84"/>
    </row>
    <row r="134" spans="2:22" ht="16.149999999999999" customHeight="1">
      <c r="B134" s="85"/>
      <c r="C134" s="86"/>
      <c r="D134" s="87"/>
      <c r="E134" s="85"/>
      <c r="F134" s="87"/>
      <c r="G134" s="87"/>
      <c r="H134" s="87"/>
      <c r="I134" s="87"/>
      <c r="J134" s="87"/>
      <c r="K134" s="87"/>
      <c r="L134" s="87"/>
      <c r="M134" s="87"/>
      <c r="N134" s="87"/>
      <c r="O134" s="87"/>
      <c r="P134" s="85"/>
      <c r="Q134" s="85"/>
      <c r="R134" s="85"/>
      <c r="S134" s="85"/>
      <c r="T134" s="85"/>
      <c r="U134" s="87"/>
      <c r="V134" s="87"/>
    </row>
    <row r="135" spans="2:22" ht="21" customHeight="1"/>
    <row r="136" spans="2:22" ht="21" customHeight="1"/>
    <row r="137" spans="2:22" ht="21" customHeight="1"/>
    <row r="138" spans="2:22" ht="21" customHeight="1"/>
  </sheetData>
  <mergeCells count="14">
    <mergeCell ref="E13:E14"/>
    <mergeCell ref="M9:P9"/>
    <mergeCell ref="M2:V2"/>
    <mergeCell ref="F13:F14"/>
    <mergeCell ref="G13:G14"/>
    <mergeCell ref="H13:I13"/>
    <mergeCell ref="B2:I3"/>
    <mergeCell ref="B13:B14"/>
    <mergeCell ref="C13:C14"/>
    <mergeCell ref="D13:D14"/>
    <mergeCell ref="M5:P5"/>
    <mergeCell ref="M7:P7"/>
    <mergeCell ref="J13:O13"/>
    <mergeCell ref="P13:U13"/>
  </mergeCells>
  <phoneticPr fontId="24" type="noConversion"/>
  <conditionalFormatting sqref="B121 V15:V121">
    <cfRule type="containsText" dxfId="5" priority="7" operator="containsText" text="ND*">
      <formula>NOT(ISERROR(SEARCH("ND*",B15)))</formula>
    </cfRule>
    <cfRule type="containsText" dxfId="4" priority="8" operator="containsText" text="ND">
      <formula>NOT(ISERROR(SEARCH("ND",B15)))</formula>
    </cfRule>
    <cfRule type="containsText" dxfId="3" priority="9" operator="containsText" text="Registrar">
      <formula>NOT(ISERROR(SEARCH("Registrar",B15)))</formula>
    </cfRule>
    <cfRule type="expression" dxfId="2" priority="11">
      <formula>AND(B15&gt;=95,B15&lt;&gt;"")</formula>
    </cfRule>
    <cfRule type="expression" dxfId="1" priority="12">
      <formula>AND(B15&gt;=75,B15&lt;95,B15&lt;&gt;"")</formula>
    </cfRule>
    <cfRule type="expression" dxfId="0" priority="13">
      <formula>+AND(B15&lt;75,B15&lt;&gt;"")</formula>
    </cfRule>
  </conditionalFormatting>
  <dataValidations count="2">
    <dataValidation type="list" allowBlank="1" showInputMessage="1" showErrorMessage="1" sqref="G89 G21 G26 G29 G38 G43 G46 G49 G52 G55 G58 G62 G65 G69 G72 G75 G77 G79 G82 G84 G87 G95 G97 G101 G105 G107 G109 G113 G119 G16:G17 G33 G67 G116">
      <formula1>INDIRECT(F16)</formula1>
    </dataValidation>
    <dataValidation type="list" allowBlank="1" showInputMessage="1" showErrorMessage="1" sqref="F16:F17 F21 F26 F29 F33 F38 F43 F46 F49 F52 F55 F58 F62 F65 F67 F69 F72 F75 F77 F79 F82 F84 F87 F89 F95 F97 F101 F105 F107 F109 F113 F116 F119">
      <formula1>Sentido</formula1>
    </dataValidation>
  </dataValidations>
  <pageMargins left="0.11811023622047245" right="0.11811023622047245" top="0.74803149606299213" bottom="0.74803149606299213" header="0.31496062992125984" footer="0.31496062992125984"/>
  <pageSetup paperSize="9"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4bbe93-4ae9-479e-8ec6-a9c3c4458d6d">
      <Terms xmlns="http://schemas.microsoft.com/office/infopath/2007/PartnerControls"/>
    </lcf76f155ced4ddcb4097134ff3c332f>
    <TaxCatchAll xmlns="54181d8d-0757-4faf-8d61-1d832ad9993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C75DBD24906FC4D89B385AAD9D4AB37" ma:contentTypeVersion="14" ma:contentTypeDescription="Crear nuevo documento." ma:contentTypeScope="" ma:versionID="a80d68be66a46c4233da139764a06984">
  <xsd:schema xmlns:xsd="http://www.w3.org/2001/XMLSchema" xmlns:xs="http://www.w3.org/2001/XMLSchema" xmlns:p="http://schemas.microsoft.com/office/2006/metadata/properties" xmlns:ns2="a24bbe93-4ae9-479e-8ec6-a9c3c4458d6d" xmlns:ns3="54181d8d-0757-4faf-8d61-1d832ad9993d" targetNamespace="http://schemas.microsoft.com/office/2006/metadata/properties" ma:root="true" ma:fieldsID="a2db7bb9f5a34c3bda0cf7213e835c2a" ns2:_="" ns3:_="">
    <xsd:import namespace="a24bbe93-4ae9-479e-8ec6-a9c3c4458d6d"/>
    <xsd:import namespace="54181d8d-0757-4faf-8d61-1d832ad999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4bbe93-4ae9-479e-8ec6-a9c3c4458d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92cd3e2e-0ebe-4019-93ab-f5eb85c776f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4181d8d-0757-4faf-8d61-1d832ad9993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88d81982-427a-4ba5-ba94-bd3f743876e2}" ma:internalName="TaxCatchAll" ma:showField="CatchAllData" ma:web="54181d8d-0757-4faf-8d61-1d832ad999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517E58-3030-4075-9A49-0E794FD27359}">
  <ds:schemaRefs>
    <ds:schemaRef ds:uri="http://www.w3.org/XML/1998/namespace"/>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54181d8d-0757-4faf-8d61-1d832ad9993d"/>
    <ds:schemaRef ds:uri="a24bbe93-4ae9-479e-8ec6-a9c3c4458d6d"/>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D66757EE-E373-4E1A-BB6A-8E4B207E78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4bbe93-4ae9-479e-8ec6-a9c3c4458d6d"/>
    <ds:schemaRef ds:uri="54181d8d-0757-4faf-8d61-1d832ad999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584C30-4FC8-4EB4-B07B-5371B57CAD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Listas</vt:lpstr>
      <vt:lpstr>Instrucciones</vt:lpstr>
      <vt:lpstr>09</vt:lpstr>
      <vt:lpstr>'09'!Área_de_impresión</vt:lpstr>
      <vt:lpstr>Instrucciones!Área_de_impresión</vt:lpstr>
      <vt:lpstr>ascendente</vt:lpstr>
      <vt:lpstr>descendente</vt:lpstr>
      <vt:lpstr>no_definido</vt:lpstr>
      <vt:lpstr>Sentido</vt:lpstr>
      <vt:lpstr>'09'!Títulos_a_imprimir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 Paucar Amaro</dc:creator>
  <cp:lastModifiedBy>CEDANO SALAS DANNY ROYLER</cp:lastModifiedBy>
  <cp:lastPrinted>2024-05-31T17:49:28Z</cp:lastPrinted>
  <dcterms:created xsi:type="dcterms:W3CDTF">2024-02-27T16:42:18Z</dcterms:created>
  <dcterms:modified xsi:type="dcterms:W3CDTF">2025-06-09T14:14:05Z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0x010100DC75DBD24906FC4D89B385AAD9D4AB37</vt:lpwstr>
  </property>
  <property fmtid="{D5CDD505-2E9C-101B-9397-08002B2CF9AE}" pid="3" name="MediaServiceImageTags">
    <vt:lpwstr/>
  </property>
</Properties>
</file>