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GOBIERNO REGIONAL DE LAMBAYEQUE-2025\PROCESOS DE SELECCION 2025-LEY N°32069\ELAB DE EETT-AGUA POTAB Y  ALCANTAR CP MOCUPE\INTERACCION CON EL MERCADO\"/>
    </mc:Choice>
  </mc:AlternateContent>
  <xr:revisionPtr revIDLastSave="0" documentId="13_ncr:1_{35C75EBA-2518-4C63-95DC-4C05916142B9}" xr6:coauthVersionLast="47" xr6:coauthVersionMax="47" xr10:uidLastSave="{00000000-0000-0000-0000-000000000000}"/>
  <bookViews>
    <workbookView xWindow="15" yWindow="720" windowWidth="28785" windowHeight="15480" xr2:uid="{64002378-51E4-4C85-9C7F-F9EE7278BC58}"/>
  </bookViews>
  <sheets>
    <sheet name="ELABORA VALOR REFERENCIAL" sheetId="2" r:id="rId1"/>
    <sheet name="ELABORA VALOR REFERENCIAL (2)" sheetId="3" r:id="rId2"/>
  </sheets>
  <definedNames>
    <definedName name="_xlnm.Print_Area" localSheetId="0">'ELABORA VALOR REFERENCIAL'!$A$1:$L$101</definedName>
    <definedName name="_xlnm.Print_Area" localSheetId="1">'ELABORA VALOR REFERENCIAL (2)'!$A$1:$L$101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2" i="3" l="1"/>
  <c r="M41" i="3"/>
  <c r="G34" i="3"/>
  <c r="M32" i="3"/>
  <c r="M33" i="3" s="1"/>
  <c r="M19" i="3"/>
  <c r="K18" i="2"/>
  <c r="K80" i="2"/>
  <c r="K79" i="2"/>
  <c r="K78" i="2"/>
  <c r="K77" i="2"/>
  <c r="K76" i="2"/>
  <c r="K75" i="2"/>
  <c r="K73" i="2"/>
  <c r="K72" i="2"/>
  <c r="K71" i="2"/>
  <c r="K70" i="2"/>
  <c r="K69" i="2"/>
  <c r="K68" i="2"/>
  <c r="K67" i="2"/>
  <c r="K65" i="2"/>
  <c r="K64" i="2"/>
  <c r="K62" i="2"/>
  <c r="K61" i="2"/>
  <c r="K60" i="2"/>
  <c r="K59" i="2"/>
  <c r="K58" i="2"/>
  <c r="K56" i="2"/>
  <c r="K55" i="2"/>
  <c r="K54" i="2"/>
  <c r="K53" i="2"/>
  <c r="K52" i="2"/>
  <c r="K50" i="2"/>
  <c r="K49" i="2"/>
  <c r="K48" i="2"/>
  <c r="K47" i="2"/>
  <c r="K46" i="2"/>
  <c r="K44" i="2"/>
  <c r="K43" i="2"/>
  <c r="K42" i="2"/>
  <c r="K41" i="2"/>
  <c r="K40" i="2"/>
  <c r="K38" i="2"/>
  <c r="K37" i="2"/>
  <c r="K36" i="2"/>
  <c r="K32" i="2"/>
  <c r="K30" i="2"/>
  <c r="K29" i="2"/>
  <c r="K28" i="2"/>
  <c r="K27" i="2"/>
  <c r="K26" i="2"/>
  <c r="K25" i="2"/>
  <c r="K24" i="2"/>
  <c r="K39" i="2"/>
  <c r="K63" i="2"/>
  <c r="K57" i="2"/>
  <c r="K23" i="2" l="1"/>
  <c r="G35" i="3"/>
  <c r="K51" i="2"/>
  <c r="K45" i="2"/>
  <c r="K19" i="2"/>
  <c r="K33" i="2"/>
  <c r="G34" i="2"/>
  <c r="K34" i="2" s="1"/>
  <c r="L96" i="3" l="1"/>
  <c r="L97" i="3" s="1"/>
  <c r="G35" i="2"/>
  <c r="K35" i="2" s="1"/>
  <c r="K31" i="2" s="1"/>
  <c r="L22" i="2" s="1"/>
  <c r="M88" i="3" l="1"/>
  <c r="M81" i="3"/>
  <c r="L98" i="3"/>
  <c r="L99" i="3" s="1"/>
  <c r="K93" i="2"/>
  <c r="K92" i="2"/>
  <c r="K91" i="2"/>
  <c r="K90" i="2"/>
  <c r="K89" i="2"/>
  <c r="L100" i="3" l="1"/>
  <c r="L101" i="3" s="1"/>
  <c r="M97" i="3"/>
  <c r="K20" i="2"/>
  <c r="K16" i="2" l="1"/>
  <c r="K9" i="2" l="1"/>
  <c r="K10" i="2"/>
  <c r="K11" i="2"/>
  <c r="K12" i="2"/>
  <c r="K13" i="2"/>
  <c r="K8" i="2"/>
  <c r="K15" i="2"/>
  <c r="K17" i="2"/>
  <c r="K21" i="2"/>
  <c r="K74" i="2"/>
  <c r="K82" i="2"/>
  <c r="K83" i="2"/>
  <c r="K84" i="2"/>
  <c r="K85" i="2"/>
  <c r="K86" i="2"/>
  <c r="K87" i="2"/>
  <c r="L81" i="2" l="1"/>
  <c r="L14" i="2"/>
  <c r="L7" i="2"/>
  <c r="L66" i="2"/>
  <c r="K94" i="2" l="1"/>
  <c r="L88" i="2" s="1"/>
  <c r="L95" i="2" l="1"/>
  <c r="L96" i="2" l="1"/>
  <c r="L97" i="2" s="1"/>
  <c r="L98" i="2" s="1"/>
  <c r="L99" i="2" s="1"/>
  <c r="L100" i="2" l="1"/>
  <c r="L101" i="2" s="1"/>
</calcChain>
</file>

<file path=xl/sharedStrings.xml><?xml version="1.0" encoding="utf-8"?>
<sst xmlns="http://schemas.openxmlformats.org/spreadsheetml/2006/main" count="771" uniqueCount="200">
  <si>
    <t>TOTAL</t>
  </si>
  <si>
    <t>COSTO REFERENCIAL CONSULTORIA PARA GESTION DEL PROYECTO</t>
  </si>
  <si>
    <t>COSTO REFERENCIAL CONSULTORIA PARA LA ELABORACIÓN DEL EXPEDIENTE TECNICO</t>
  </si>
  <si>
    <t>IGV (18%)</t>
  </si>
  <si>
    <t>SUBTOTAL</t>
  </si>
  <si>
    <t>Utilidad (5%)</t>
  </si>
  <si>
    <t>-</t>
  </si>
  <si>
    <t>Ploteo de Planos</t>
  </si>
  <si>
    <t>Mes</t>
  </si>
  <si>
    <t>Alquiler de Oficina</t>
  </si>
  <si>
    <t>D.1.6</t>
  </si>
  <si>
    <t>Ùtiles de Escritorio</t>
  </si>
  <si>
    <t>D.1.5</t>
  </si>
  <si>
    <t>D.1.4</t>
  </si>
  <si>
    <t>D.1.3</t>
  </si>
  <si>
    <t>D.1.2</t>
  </si>
  <si>
    <t>D.1.1</t>
  </si>
  <si>
    <t>GASTOS FIJOS</t>
  </si>
  <si>
    <t>D.1.0</t>
  </si>
  <si>
    <t>D</t>
  </si>
  <si>
    <t>glb</t>
  </si>
  <si>
    <t>C.1.9</t>
  </si>
  <si>
    <t>C.1.8</t>
  </si>
  <si>
    <t>est</t>
  </si>
  <si>
    <t>C.1.7</t>
  </si>
  <si>
    <t>C.1.6</t>
  </si>
  <si>
    <t>Elaboración de manual de operación y mantenimiento</t>
  </si>
  <si>
    <t>Plan de monitoreo arqueológico y/o CIRA (incluye estudio y profesional responsable, así como trámites correspondientes)</t>
  </si>
  <si>
    <t>C.1.3</t>
  </si>
  <si>
    <t>C.1.1</t>
  </si>
  <si>
    <t>ESTUDIOS COMPLEMENTARIOS</t>
  </si>
  <si>
    <t>C.1.0</t>
  </si>
  <si>
    <t>C</t>
  </si>
  <si>
    <t>B.1.3</t>
  </si>
  <si>
    <t>B.1.2</t>
  </si>
  <si>
    <t>B.1.1</t>
  </si>
  <si>
    <t xml:space="preserve">ESTUDIOS BÁSICOS </t>
  </si>
  <si>
    <t>B.1.0</t>
  </si>
  <si>
    <t>B</t>
  </si>
  <si>
    <t>Cadista</t>
  </si>
  <si>
    <t>A.2.2</t>
  </si>
  <si>
    <t>A.2.1</t>
  </si>
  <si>
    <t xml:space="preserve">PERSONAL PROFESIONAL DE APOYO </t>
  </si>
  <si>
    <t>A.2.0</t>
  </si>
  <si>
    <t>A</t>
  </si>
  <si>
    <t>A.1.1</t>
  </si>
  <si>
    <t>PERSONAL PROFESIONAL CLAVE</t>
  </si>
  <si>
    <t>A.1.0</t>
  </si>
  <si>
    <t>TOTAL
S/.</t>
  </si>
  <si>
    <t>PARCIAL 
S/.</t>
  </si>
  <si>
    <t>COSTO 
S/.</t>
  </si>
  <si>
    <t>CANTIDAD</t>
  </si>
  <si>
    <t>UNIDAD</t>
  </si>
  <si>
    <t>DESCRIPCIÓN</t>
  </si>
  <si>
    <t>COD.</t>
  </si>
  <si>
    <t>ITEM</t>
  </si>
  <si>
    <t>VALOR REFERENCIAL PRELIMINAR - ELABORACION DE EXPEDIENTE TECNICO</t>
  </si>
  <si>
    <t>A.1.2</t>
  </si>
  <si>
    <t>A.2.3</t>
  </si>
  <si>
    <t>A.2.4</t>
  </si>
  <si>
    <t>Estudio de canteras, fuentes de agua y botaderos (incluye ing. civil responsable y ensayos)</t>
  </si>
  <si>
    <t>Estudio de Impacto ambiental (Inc. trámites y/u obtención de la certificación ambiental según corresponda)</t>
  </si>
  <si>
    <t>Tramite y/u obtención de licencias en entidades</t>
  </si>
  <si>
    <t>Glb</t>
  </si>
  <si>
    <t>Elaboración de Plan de Seguridad</t>
  </si>
  <si>
    <t>C.1.10</t>
  </si>
  <si>
    <t>B.1.4</t>
  </si>
  <si>
    <t>B.1.5</t>
  </si>
  <si>
    <t>Alquiler de Camioneta Pickup 4x4 o SUV con SOAT vigente</t>
  </si>
  <si>
    <t xml:space="preserve">Alquiler de Computadora Portátil y/o Escritorio </t>
  </si>
  <si>
    <t>Alquiler de Impresora Multifuncional Inyección de Tinta y/o Laser</t>
  </si>
  <si>
    <t xml:space="preserve">Especialista en Costos, Presupuestos y programación </t>
  </si>
  <si>
    <t>A.1.3</t>
  </si>
  <si>
    <t>Jefe de Proyecto</t>
  </si>
  <si>
    <t>C.1.2</t>
  </si>
  <si>
    <t>C.1.4</t>
  </si>
  <si>
    <t>Especialista en Mecánica de Suelos y Geotecnia</t>
  </si>
  <si>
    <t>Expediente de Media Tension y Trámite y/u obtención de factibilidades de energía eléctrica</t>
  </si>
  <si>
    <t>Estudio de mecánica de suelos (incluye ensayos)</t>
  </si>
  <si>
    <t>MEJORAMIENTO Y AMPLIACION DEL SERVICIO DE AGUA POTABLE URBANO Y MEJORAMIENTO Y AMPLIACION DEL SERVICIO DE ALCANTARILLADO Y MEJORAMIENTO Y AMPLIACION DEL SERVICIO DE TRATAMIENTO DE AGUAS RESIDUALES PARA DISPOSICIÓN FINAL EN LOS SISTEMAS DE AGUA POTABLE, ALCANTARILLADO Y TRATAMIENTO DE AGUAS RESIDUALES DE CENTRO POBLADO NUEVO MOCUPE DISTRITO DE LAGUNAS DE LA PROVINCIA DE CHICLAYO DEL DEPARTAMENTO DE LAMBAYEQUE - CUI 2664744</t>
  </si>
  <si>
    <t>Especialista en Sistemas de Agua Potable</t>
  </si>
  <si>
    <t>Especialista en Sistemas de Alcantarillado</t>
  </si>
  <si>
    <t>Especialista en Plantas de Tratamiento de Agua Potable</t>
  </si>
  <si>
    <t>Especialista en Plantas de Tratamiento de Agua Residuales</t>
  </si>
  <si>
    <t>A.1.4</t>
  </si>
  <si>
    <t>A.1.5</t>
  </si>
  <si>
    <t>A.1.6</t>
  </si>
  <si>
    <t>Diagnostico de Redes Existentes (Piques Exploratorios, Prueba Hidráulica y Otros)</t>
  </si>
  <si>
    <t>Especialista en Estructuras</t>
  </si>
  <si>
    <t>MEJORAMIENTO Y AMPLIACION DEL SERVICIO DE AGUA POTABLE URBANO Y MEJORAMIENTO Y AMPLIACION DEL SERVICIO DE ALCANTARILLADO Y MEJORAMIENTO Y AMPLIACION DEL SERVICIO DE TRATAMIENTO DE AGUAS RESIDUALES PARA DISPOSICIÓN FINAL EN LOS SISTEMAS DE AGUA POTABLE, ALCANTARILLADO Y TRATAMIENTO DE AGUAS RESIDUALES DE CENTRO POBLADO NUEVO MOCUPE DISTRITO DE LAGUNAS DE LA PROVINCIA DE CHICLAYO DEL DEPARTAMENTO DE LAMBAYEQUE</t>
  </si>
  <si>
    <t>Encuestadores</t>
  </si>
  <si>
    <t>Saneamiento fisico legal para infraestructura existente y proyectada (Gastos por certificado de busqueda catastral, visualizacion de partidas, Copia simple de partidas registrales y visualizaciones de titulos  archivados)</t>
  </si>
  <si>
    <t>A.2.5</t>
  </si>
  <si>
    <t>A.2.6</t>
  </si>
  <si>
    <t>C.1.5</t>
  </si>
  <si>
    <t>C.1.11</t>
  </si>
  <si>
    <t>C.1.12</t>
  </si>
  <si>
    <t xml:space="preserve">Impuestos a las Transiciones financieras </t>
  </si>
  <si>
    <t>E</t>
  </si>
  <si>
    <t>E.1.0</t>
  </si>
  <si>
    <t>E.1.1</t>
  </si>
  <si>
    <t>E.1.2</t>
  </si>
  <si>
    <t>E.1.3</t>
  </si>
  <si>
    <t>E.1.4</t>
  </si>
  <si>
    <t>E.1.5</t>
  </si>
  <si>
    <t>Incluye implementos de Seguridad - Proteccion y Gastos Financieros</t>
  </si>
  <si>
    <t>Carta Fianza de Adelanto Directo  (10% del Monto del Contrato)</t>
  </si>
  <si>
    <t xml:space="preserve">Garantias de los beneficicios Sociales de los Trabajadores </t>
  </si>
  <si>
    <t>Intervención Social (Reuniones, Concientización, Talleres, etc.)</t>
  </si>
  <si>
    <t>Segruro complementario de Trabajos de riesgo (SCTR)</t>
  </si>
  <si>
    <t>E.1.6</t>
  </si>
  <si>
    <t>GASTOS VARIABLES</t>
  </si>
  <si>
    <t>COSTO DE GASTOS GENERALES</t>
  </si>
  <si>
    <t>Expediente de Uso de  Derecho de Vía (Aprobado por el MTC)</t>
  </si>
  <si>
    <t>C.1.13</t>
  </si>
  <si>
    <t>Elaboración de Estudio de gestión de riesgos (Incluido el enfoque por riesgo de desastres - Fichas EVAR)</t>
  </si>
  <si>
    <t>% PARTICIPACIÓN DEL TOTAL 
(6 MESES)</t>
  </si>
  <si>
    <t>Diagnostico de intalaciones electromecanicas (Reservorio): Inspección de campo de infraestructura eléctrica y Electromecánica, con fines de evaluar tableros, instalaciones eléctricas, electrobomba, grado de automatización, incl. Técnico, telerumetro, multimetro megohmetro, protocolos de inspección</t>
  </si>
  <si>
    <t>Estudio hidrológico con fines de evaluacion hidraulica fluvial ( Topografia de la ribera del rio, calicatas en el rio y analisis fisico (Granulometria de Attemberg, contenido de humedad, clasificacion SUCS, Curvatura, uniformidad, 100% del total de calicatas)</t>
  </si>
  <si>
    <t>Análisis químico y laboratorio: Análisis de sales solubles totales, sulfatos, cloruros</t>
  </si>
  <si>
    <t>Análisis Físico: Granulométrico de Attemberg (plástico, líquido y plasticidad), Contenido de humedad, Clasificación SUCS, curvatura, uniformidad, 100% del total de calicatas</t>
  </si>
  <si>
    <t>Análisis químico y laboratorio: Análisis de sales solubles totales, sulfatos, cloruros. Conductividad eléctrica y PH.</t>
  </si>
  <si>
    <t>Análisis Geotécnico: Determinación de resistencia al Corte Directo (en Reservorios y/o cisterna y/o Pozos y/o PTAP Proyectados)</t>
  </si>
  <si>
    <t>Análisis Geotécnico: Ensayo de compresión Triaxial - Tipo CU (consolidado - No drenado) en PTAP, Pozos.</t>
  </si>
  <si>
    <t>Calicatas en líneas AP y ALC 1 Calicata c/500 m. Incl. reposición</t>
  </si>
  <si>
    <t>Levantamiento topográfico con drone en sectores de brecha, a todo costo, incl. Procesamiento, restitución fotogramétrica, a nivel de lotes, edificaciones, obtención de planos, planificación, campo, movilidad, viáticos, seguridad, personal, equipo, materiales, etc.</t>
  </si>
  <si>
    <t>Monumentación con hitos de concreto BMs. Incl varilla, estaciones auxiliares</t>
  </si>
  <si>
    <t>B.1.1.1</t>
  </si>
  <si>
    <t>B.1.1.2</t>
  </si>
  <si>
    <t>B.1.1.3</t>
  </si>
  <si>
    <t>B.1.1.4</t>
  </si>
  <si>
    <t>B.1.1.5</t>
  </si>
  <si>
    <t>und</t>
  </si>
  <si>
    <t>Und</t>
  </si>
  <si>
    <t xml:space="preserve">electromecanico </t>
  </si>
  <si>
    <t>especialista en planta de tratamiento de agua potable</t>
  </si>
  <si>
    <t>Estudio de calidad de agua ( con fines de diseño de PTAP): (Análisis Físico-Químico, Cromatografía-aniones, Metales Totales, Microbiológicos de agua superficial - para PTAP en 4 PTOS: PTAP existente,  Rio Zaña)</t>
  </si>
  <si>
    <t>Análisis Geotécnico: Determinación de resistencia al Corte Directo (en Reservorios y/o cisterna y/o Pozos y/o PTAR Proyectados)</t>
  </si>
  <si>
    <t>Análisis Geotécnico: Ensayo de compresión Triaxial - Tipo CU (consolidado - No drenado) en PTAR, Pozos.</t>
  </si>
  <si>
    <t>Pago de Certificacion de 4 puntos geodesicos ante IGN</t>
  </si>
  <si>
    <t>Pto</t>
  </si>
  <si>
    <t>MESES/DIAS</t>
  </si>
  <si>
    <t>Dia</t>
  </si>
  <si>
    <t>Levantamiento Topografico con Receptor GPS Geodésico - GNSS (parámetros DATUM Geodésico: WGS84), incl. Procesamiento, a nivel de lotes, edificaciones, obtención de planos, planificación, campo, movilidad, viáticos, seguridad, personal, equipo, materiales, etc.</t>
  </si>
  <si>
    <t>Calicatas en Reservorio (min 3 por reservorio), prof. Min. 6 m. incl. Reposición.</t>
  </si>
  <si>
    <t>C.1.14</t>
  </si>
  <si>
    <t>Estudio topográfico.</t>
  </si>
  <si>
    <t>B.1.6</t>
  </si>
  <si>
    <t>B.1.7</t>
  </si>
  <si>
    <t>B.1.8</t>
  </si>
  <si>
    <t>B.1.9</t>
  </si>
  <si>
    <t>B.1.10</t>
  </si>
  <si>
    <t>B.1.11</t>
  </si>
  <si>
    <t>B.1.12</t>
  </si>
  <si>
    <t>B.1.13</t>
  </si>
  <si>
    <t>B.1.14</t>
  </si>
  <si>
    <t>B.1.15</t>
  </si>
  <si>
    <t>B.1.16</t>
  </si>
  <si>
    <t>B.1.17</t>
  </si>
  <si>
    <t>B.1.18</t>
  </si>
  <si>
    <t>B.1.19</t>
  </si>
  <si>
    <t>B.1.20</t>
  </si>
  <si>
    <t>B.1.21</t>
  </si>
  <si>
    <t>B.1.22</t>
  </si>
  <si>
    <t>B.1.23</t>
  </si>
  <si>
    <t>B.1.24</t>
  </si>
  <si>
    <t>B.1.25</t>
  </si>
  <si>
    <t>B.1.26</t>
  </si>
  <si>
    <t>B.1.27</t>
  </si>
  <si>
    <t>B.1.28</t>
  </si>
  <si>
    <t>B.1.29</t>
  </si>
  <si>
    <t>B.1.30</t>
  </si>
  <si>
    <t>B.1.31</t>
  </si>
  <si>
    <t>B.1.32</t>
  </si>
  <si>
    <t>B.1.33</t>
  </si>
  <si>
    <t>B.1.34</t>
  </si>
  <si>
    <t>B.1.35</t>
  </si>
  <si>
    <t>B.1.36</t>
  </si>
  <si>
    <t>B.1.37</t>
  </si>
  <si>
    <t>B.1.38</t>
  </si>
  <si>
    <t>Servicio batimetrico (incl: Productos Batimetricos a entregar)</t>
  </si>
  <si>
    <t>Especialista en Instalaciones Mecanica-Eléctricas</t>
  </si>
  <si>
    <t>Estudio hidrológico con fines de abastecimiento de agua superficial y Tramite ante el ANA: (Adquisicion de informacion cartografica y informacion hidrometeorologica Rio Zaña)</t>
  </si>
  <si>
    <t>Estudio de caracterizacion de aguas residuales:( Ensayos para análisis de tratabilidad, incl. Dosis óptima de cloro, polímero, coagulante, otro para agua superficial, en 2 PTOS)</t>
  </si>
  <si>
    <t>Calicatas en redes secundarias: 01 Calicata c/100 m (prof. Min 3 m)</t>
  </si>
  <si>
    <t>Calicatas en Estacion de bombeo agua, prof. Min. 6 m. incl. Reposición.</t>
  </si>
  <si>
    <t>Calicatas en Estacion de bombeo en Desague, prof. Min. 6 m. incl. Reposición.</t>
  </si>
  <si>
    <t>Calicatas en PTAP (min 3 ), prof. Min. 6 m. incl. Reposición.</t>
  </si>
  <si>
    <t>Análisis Geotécnico: Ensayo de compresión Triaxial - Tipo CU (consolidado - No drenado) en PTAP, Pozos, Reservorios.</t>
  </si>
  <si>
    <t>Calicatas en PTAR(min 3 ), prof. Min. 6 ml. incl. Reposición.</t>
  </si>
  <si>
    <t>Análisis Geotécnico: Ensayo de SPT prof. Min. 6 m (en reservorio y/o Cisterna y/o Pozos y/o PTAR proyectados)</t>
  </si>
  <si>
    <t>Análisis Geotécnico: Ensayo de SPT prof. Min. 6 m (en reservorio y/o Cisterna y/o Pozos y/o PTAP proyectados)</t>
  </si>
  <si>
    <t xml:space="preserve">Análisis Geotécnico: Ensayo de SPT hasta 10 mts </t>
  </si>
  <si>
    <t>Análisis Geotécnico: Determinación de resistencia al Corte Directo.</t>
  </si>
  <si>
    <t>Análisis Geotécnico: Ensayo de compresión Triaxial - Tipo CU (consolidado - No drenado).</t>
  </si>
  <si>
    <t xml:space="preserve">Análisis Geotécnico: Ensayo de SPT prof. Min. 6 m </t>
  </si>
  <si>
    <t>Promotor social</t>
  </si>
  <si>
    <t>A.2.7</t>
  </si>
  <si>
    <t>Coordinador BIM</t>
  </si>
  <si>
    <r>
      <t>Utilidad (</t>
    </r>
    <r>
      <rPr>
        <sz val="9"/>
        <color rgb="FFFF0000"/>
        <rFont val="Arial"/>
        <family val="2"/>
      </rPr>
      <t>XXX</t>
    </r>
    <r>
      <rPr>
        <sz val="9"/>
        <rFont val="Arial"/>
        <family val="2"/>
      </rPr>
      <t>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</si>
</sst>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[$S/-280A]\ 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Leelawadee"/>
      <family val="2"/>
    </font>
    <font>
      <b/>
      <sz val="10"/>
      <color theme="1"/>
      <name val="Leelawadee"/>
      <family val="2"/>
    </font>
    <font>
      <b/>
      <sz val="14"/>
      <color theme="1"/>
      <name val="Leelawadee"/>
      <family val="2"/>
    </font>
    <font>
      <sz val="8"/>
      <name val="Aptos Narrow"/>
      <family val="2"/>
      <scheme val="minor"/>
    </font>
    <font>
      <b/>
      <sz val="11"/>
      <color theme="1"/>
      <name val="Leelawadee"/>
      <family val="2"/>
    </font>
    <font>
      <b/>
      <sz val="15"/>
      <color theme="1"/>
      <name val="Arial"/>
      <family val="2"/>
    </font>
    <font>
      <sz val="9"/>
      <color indexed="8"/>
      <name val="Calibri"/>
      <family val="2"/>
    </font>
    <font>
      <i/>
      <sz val="9"/>
      <name val="Arial"/>
      <family val="2"/>
    </font>
    <font>
      <i/>
      <sz val="9"/>
      <color indexed="8"/>
      <name val="Calibri"/>
      <family val="2"/>
    </font>
    <font>
      <sz val="9"/>
      <name val="Calibri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1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4" fontId="5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 vertical="center" wrapText="1" indent="1"/>
    </xf>
    <xf numFmtId="9" fontId="2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4" fontId="2" fillId="0" borderId="0" xfId="0" applyNumberFormat="1" applyFont="1"/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D312-1F98-49E4-B90F-D5FF42F4D1D6}">
  <dimension ref="A1:W103"/>
  <sheetViews>
    <sheetView showGridLines="0" tabSelected="1" view="pageBreakPreview" topLeftCell="C1" zoomScale="112" zoomScaleNormal="131" zoomScaleSheetLayoutView="112" workbookViewId="0">
      <selection activeCell="E25" sqref="E25"/>
    </sheetView>
  </sheetViews>
  <sheetFormatPr baseColWidth="10" defaultColWidth="11.42578125" defaultRowHeight="15" x14ac:dyDescent="0.25"/>
  <cols>
    <col min="1" max="2" width="11.42578125" style="1" hidden="1" customWidth="1"/>
    <col min="3" max="3" width="5.7109375" style="6" customWidth="1"/>
    <col min="4" max="4" width="12" style="6" customWidth="1"/>
    <col min="5" max="5" width="59.5703125" style="5" customWidth="1"/>
    <col min="6" max="6" width="9.5703125" style="4" customWidth="1"/>
    <col min="7" max="7" width="11.7109375" style="1" customWidth="1"/>
    <col min="8" max="8" width="7.42578125" style="1" customWidth="1"/>
    <col min="9" max="9" width="11.140625" style="3" customWidth="1"/>
    <col min="10" max="10" width="20.140625" style="2" customWidth="1"/>
    <col min="11" max="11" width="15.42578125" style="1" customWidth="1"/>
    <col min="12" max="12" width="21.140625" style="1" customWidth="1"/>
    <col min="13" max="13" width="21.28515625" style="1" customWidth="1"/>
    <col min="14" max="14" width="13.7109375" style="1" customWidth="1"/>
    <col min="15" max="15" width="12.7109375" style="1" bestFit="1" customWidth="1"/>
    <col min="16" max="16384" width="11.42578125" style="1"/>
  </cols>
  <sheetData>
    <row r="1" spans="3:23" ht="27" customHeight="1" x14ac:dyDescent="0.25">
      <c r="C1" s="75" t="s">
        <v>79</v>
      </c>
      <c r="D1" s="75"/>
      <c r="E1" s="75"/>
      <c r="F1" s="75"/>
      <c r="G1" s="75"/>
      <c r="H1" s="75"/>
      <c r="I1" s="75"/>
      <c r="J1" s="75"/>
      <c r="K1" s="75"/>
      <c r="L1" s="75"/>
    </row>
    <row r="2" spans="3:23" ht="27" customHeight="1" x14ac:dyDescent="0.25"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3:23" ht="36" customHeight="1" x14ac:dyDescent="0.25"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3:23" ht="5.45" customHeight="1" x14ac:dyDescent="0.25">
      <c r="C4" s="17"/>
      <c r="D4" s="17"/>
      <c r="E4" s="17"/>
      <c r="F4" s="17"/>
      <c r="G4" s="17"/>
      <c r="H4" s="17"/>
      <c r="I4" s="17"/>
      <c r="J4" s="17"/>
      <c r="K4" s="17"/>
      <c r="L4" s="16"/>
    </row>
    <row r="5" spans="3:23" x14ac:dyDescent="0.25">
      <c r="C5" s="76" t="s">
        <v>56</v>
      </c>
      <c r="D5" s="76"/>
      <c r="E5" s="76"/>
      <c r="F5" s="76"/>
      <c r="G5" s="76"/>
      <c r="H5" s="76"/>
      <c r="I5" s="76"/>
      <c r="J5" s="76"/>
      <c r="K5" s="76"/>
      <c r="L5" s="76"/>
    </row>
    <row r="6" spans="3:23" ht="62.25" customHeight="1" x14ac:dyDescent="0.25">
      <c r="C6" s="7" t="s">
        <v>55</v>
      </c>
      <c r="D6" s="7" t="s">
        <v>54</v>
      </c>
      <c r="E6" s="15" t="s">
        <v>53</v>
      </c>
      <c r="F6" s="7" t="s">
        <v>52</v>
      </c>
      <c r="G6" s="7" t="s">
        <v>51</v>
      </c>
      <c r="H6" s="7" t="s">
        <v>141</v>
      </c>
      <c r="I6" s="14" t="s">
        <v>50</v>
      </c>
      <c r="J6" s="13" t="s">
        <v>116</v>
      </c>
      <c r="K6" s="7" t="s">
        <v>49</v>
      </c>
      <c r="L6" s="7" t="s">
        <v>48</v>
      </c>
    </row>
    <row r="7" spans="3:23" ht="19.5" x14ac:dyDescent="0.25">
      <c r="C7" s="27" t="s">
        <v>44</v>
      </c>
      <c r="D7" s="27" t="s">
        <v>47</v>
      </c>
      <c r="E7" s="77" t="s">
        <v>46</v>
      </c>
      <c r="F7" s="78"/>
      <c r="G7" s="78"/>
      <c r="H7" s="78"/>
      <c r="I7" s="78"/>
      <c r="J7" s="78"/>
      <c r="K7" s="79"/>
      <c r="L7" s="28">
        <f>SUM(K8:K13)</f>
        <v>0</v>
      </c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3:23" ht="15" customHeight="1" x14ac:dyDescent="0.25">
      <c r="C8" s="8"/>
      <c r="D8" s="8" t="s">
        <v>45</v>
      </c>
      <c r="E8" s="18" t="s">
        <v>73</v>
      </c>
      <c r="F8" s="8" t="s">
        <v>8</v>
      </c>
      <c r="G8" s="9">
        <v>1</v>
      </c>
      <c r="H8" s="9">
        <v>6</v>
      </c>
      <c r="I8" s="20"/>
      <c r="J8" s="22">
        <v>1</v>
      </c>
      <c r="K8" s="20">
        <f>H8*I8*G8*J8</f>
        <v>0</v>
      </c>
      <c r="L8" s="25"/>
    </row>
    <row r="9" spans="3:23" x14ac:dyDescent="0.25">
      <c r="C9" s="8"/>
      <c r="D9" s="8" t="s">
        <v>57</v>
      </c>
      <c r="E9" s="18" t="s">
        <v>80</v>
      </c>
      <c r="F9" s="8" t="s">
        <v>8</v>
      </c>
      <c r="G9" s="9">
        <v>1</v>
      </c>
      <c r="H9" s="9">
        <v>6</v>
      </c>
      <c r="I9" s="20"/>
      <c r="J9" s="22">
        <v>0.7</v>
      </c>
      <c r="K9" s="20">
        <f t="shared" ref="K9:K13" si="0">H9*I9*G9*J9</f>
        <v>0</v>
      </c>
      <c r="L9" s="25"/>
    </row>
    <row r="10" spans="3:23" x14ac:dyDescent="0.25">
      <c r="C10" s="8"/>
      <c r="D10" s="8" t="s">
        <v>72</v>
      </c>
      <c r="E10" s="18" t="s">
        <v>81</v>
      </c>
      <c r="F10" s="8" t="s">
        <v>8</v>
      </c>
      <c r="G10" s="9">
        <v>1</v>
      </c>
      <c r="H10" s="9">
        <v>6</v>
      </c>
      <c r="I10" s="20"/>
      <c r="J10" s="22">
        <v>0.7</v>
      </c>
      <c r="K10" s="20">
        <f t="shared" si="0"/>
        <v>0</v>
      </c>
      <c r="L10" s="25"/>
    </row>
    <row r="11" spans="3:23" x14ac:dyDescent="0.25">
      <c r="C11" s="8"/>
      <c r="D11" s="8" t="s">
        <v>84</v>
      </c>
      <c r="E11" s="18" t="s">
        <v>76</v>
      </c>
      <c r="F11" s="8" t="s">
        <v>8</v>
      </c>
      <c r="G11" s="9">
        <v>1</v>
      </c>
      <c r="H11" s="9">
        <v>6</v>
      </c>
      <c r="I11" s="20"/>
      <c r="J11" s="22">
        <v>0.7</v>
      </c>
      <c r="K11" s="20">
        <f t="shared" si="0"/>
        <v>0</v>
      </c>
      <c r="L11" s="25"/>
    </row>
    <row r="12" spans="3:23" x14ac:dyDescent="0.25">
      <c r="C12" s="8"/>
      <c r="D12" s="8" t="s">
        <v>85</v>
      </c>
      <c r="E12" s="18" t="s">
        <v>82</v>
      </c>
      <c r="F12" s="8" t="s">
        <v>8</v>
      </c>
      <c r="G12" s="9">
        <v>1</v>
      </c>
      <c r="H12" s="9">
        <v>6</v>
      </c>
      <c r="I12" s="20"/>
      <c r="J12" s="22">
        <v>0.8</v>
      </c>
      <c r="K12" s="20">
        <f t="shared" si="0"/>
        <v>0</v>
      </c>
      <c r="L12" s="25"/>
    </row>
    <row r="13" spans="3:23" x14ac:dyDescent="0.25">
      <c r="C13" s="8"/>
      <c r="D13" s="8" t="s">
        <v>86</v>
      </c>
      <c r="E13" s="18" t="s">
        <v>83</v>
      </c>
      <c r="F13" s="8" t="s">
        <v>8</v>
      </c>
      <c r="G13" s="9">
        <v>1</v>
      </c>
      <c r="H13" s="9">
        <v>6</v>
      </c>
      <c r="I13" s="20"/>
      <c r="J13" s="22">
        <v>0.8</v>
      </c>
      <c r="K13" s="20">
        <f t="shared" si="0"/>
        <v>0</v>
      </c>
      <c r="L13" s="25"/>
    </row>
    <row r="14" spans="3:23" x14ac:dyDescent="0.25">
      <c r="C14" s="27" t="s">
        <v>44</v>
      </c>
      <c r="D14" s="27" t="s">
        <v>43</v>
      </c>
      <c r="E14" s="80" t="s">
        <v>42</v>
      </c>
      <c r="F14" s="81"/>
      <c r="G14" s="81"/>
      <c r="H14" s="81"/>
      <c r="I14" s="81"/>
      <c r="J14" s="81"/>
      <c r="K14" s="82"/>
      <c r="L14" s="28">
        <f>SUM(K15:K21)</f>
        <v>0</v>
      </c>
    </row>
    <row r="15" spans="3:23" ht="14.45" customHeight="1" x14ac:dyDescent="0.25">
      <c r="C15" s="8"/>
      <c r="D15" s="8" t="s">
        <v>41</v>
      </c>
      <c r="E15" s="12" t="s">
        <v>88</v>
      </c>
      <c r="F15" s="8" t="s">
        <v>8</v>
      </c>
      <c r="G15" s="9">
        <v>1</v>
      </c>
      <c r="H15" s="9">
        <v>6</v>
      </c>
      <c r="I15" s="20"/>
      <c r="J15" s="22">
        <v>0.7</v>
      </c>
      <c r="K15" s="20">
        <f>H15*I15*G15*J15</f>
        <v>0</v>
      </c>
      <c r="L15" s="25"/>
    </row>
    <row r="16" spans="3:23" ht="14.45" customHeight="1" x14ac:dyDescent="0.25">
      <c r="C16" s="8"/>
      <c r="D16" s="8" t="s">
        <v>40</v>
      </c>
      <c r="E16" s="12" t="s">
        <v>181</v>
      </c>
      <c r="F16" s="8" t="s">
        <v>8</v>
      </c>
      <c r="G16" s="9">
        <v>1</v>
      </c>
      <c r="H16" s="9">
        <v>6</v>
      </c>
      <c r="I16" s="20"/>
      <c r="J16" s="22">
        <v>0.7</v>
      </c>
      <c r="K16" s="20">
        <f>H16*I16*G16*J16</f>
        <v>0</v>
      </c>
      <c r="L16" s="25"/>
    </row>
    <row r="17" spans="3:13" ht="14.45" customHeight="1" x14ac:dyDescent="0.25">
      <c r="C17" s="8"/>
      <c r="D17" s="8" t="s">
        <v>58</v>
      </c>
      <c r="E17" s="12" t="s">
        <v>71</v>
      </c>
      <c r="F17" s="8" t="s">
        <v>8</v>
      </c>
      <c r="G17" s="9">
        <v>1</v>
      </c>
      <c r="H17" s="9">
        <v>6</v>
      </c>
      <c r="I17" s="20"/>
      <c r="J17" s="22">
        <v>0.7</v>
      </c>
      <c r="K17" s="20">
        <f t="shared" ref="K17:K21" si="1">H17*I17*G17*J17</f>
        <v>0</v>
      </c>
      <c r="L17" s="25"/>
      <c r="M17" s="3"/>
    </row>
    <row r="18" spans="3:13" ht="14.45" customHeight="1" x14ac:dyDescent="0.25">
      <c r="C18" s="72"/>
      <c r="D18" s="8" t="s">
        <v>59</v>
      </c>
      <c r="E18" s="73" t="s">
        <v>198</v>
      </c>
      <c r="F18" s="8" t="s">
        <v>8</v>
      </c>
      <c r="G18" s="9">
        <v>1</v>
      </c>
      <c r="H18" s="9">
        <v>6</v>
      </c>
      <c r="I18" s="20"/>
      <c r="J18" s="22">
        <v>0.7</v>
      </c>
      <c r="K18" s="20">
        <f t="shared" si="1"/>
        <v>0</v>
      </c>
      <c r="L18" s="74"/>
      <c r="M18" s="3"/>
    </row>
    <row r="19" spans="3:13" ht="14.45" customHeight="1" x14ac:dyDescent="0.25">
      <c r="C19" s="8"/>
      <c r="D19" s="8" t="s">
        <v>92</v>
      </c>
      <c r="E19" s="12" t="s">
        <v>196</v>
      </c>
      <c r="F19" s="8" t="s">
        <v>8</v>
      </c>
      <c r="G19" s="9">
        <v>1</v>
      </c>
      <c r="H19" s="9">
        <v>6</v>
      </c>
      <c r="I19" s="20"/>
      <c r="J19" s="22">
        <v>0.8</v>
      </c>
      <c r="K19" s="20">
        <f t="shared" si="1"/>
        <v>0</v>
      </c>
      <c r="L19" s="25"/>
      <c r="M19" s="3"/>
    </row>
    <row r="20" spans="3:13" ht="14.45" customHeight="1" x14ac:dyDescent="0.25">
      <c r="C20" s="8"/>
      <c r="D20" s="8" t="s">
        <v>93</v>
      </c>
      <c r="E20" s="12" t="s">
        <v>90</v>
      </c>
      <c r="F20" s="8" t="s">
        <v>8</v>
      </c>
      <c r="G20" s="9">
        <v>2</v>
      </c>
      <c r="H20" s="9">
        <v>6</v>
      </c>
      <c r="I20" s="20"/>
      <c r="J20" s="22">
        <v>0.5</v>
      </c>
      <c r="K20" s="20">
        <f t="shared" si="1"/>
        <v>0</v>
      </c>
      <c r="L20" s="25"/>
      <c r="M20" s="3"/>
    </row>
    <row r="21" spans="3:13" ht="14.45" customHeight="1" x14ac:dyDescent="0.25">
      <c r="C21" s="8"/>
      <c r="D21" s="8" t="s">
        <v>197</v>
      </c>
      <c r="E21" s="12" t="s">
        <v>39</v>
      </c>
      <c r="F21" s="8" t="s">
        <v>8</v>
      </c>
      <c r="G21" s="9">
        <v>1</v>
      </c>
      <c r="H21" s="9">
        <v>6</v>
      </c>
      <c r="I21" s="20"/>
      <c r="J21" s="22">
        <v>1</v>
      </c>
      <c r="K21" s="20">
        <f t="shared" si="1"/>
        <v>0</v>
      </c>
      <c r="L21" s="25"/>
    </row>
    <row r="22" spans="3:13" x14ac:dyDescent="0.25">
      <c r="C22" s="27" t="s">
        <v>38</v>
      </c>
      <c r="D22" s="27" t="s">
        <v>37</v>
      </c>
      <c r="E22" s="77" t="s">
        <v>36</v>
      </c>
      <c r="F22" s="78"/>
      <c r="G22" s="78"/>
      <c r="H22" s="78"/>
      <c r="I22" s="78"/>
      <c r="J22" s="78"/>
      <c r="K22" s="79"/>
      <c r="L22" s="28">
        <f>K23+K29+K30+K31</f>
        <v>0</v>
      </c>
    </row>
    <row r="23" spans="3:13" ht="28.9" customHeight="1" x14ac:dyDescent="0.25">
      <c r="C23" s="32"/>
      <c r="D23" s="49" t="s">
        <v>35</v>
      </c>
      <c r="E23" s="31" t="s">
        <v>146</v>
      </c>
      <c r="F23" s="32"/>
      <c r="G23" s="50"/>
      <c r="H23" s="32"/>
      <c r="I23" s="51"/>
      <c r="J23" s="51" t="s">
        <v>6</v>
      </c>
      <c r="K23" s="52">
        <f>SUM(K24:K28)</f>
        <v>0</v>
      </c>
      <c r="L23" s="53"/>
    </row>
    <row r="24" spans="3:13" ht="28.9" customHeight="1" x14ac:dyDescent="0.25">
      <c r="C24" s="8"/>
      <c r="D24" s="33" t="s">
        <v>127</v>
      </c>
      <c r="E24" s="67" t="s">
        <v>139</v>
      </c>
      <c r="F24" s="8" t="s">
        <v>140</v>
      </c>
      <c r="G24" s="9">
        <v>4</v>
      </c>
      <c r="H24" s="8"/>
      <c r="I24" s="20"/>
      <c r="J24" s="20"/>
      <c r="K24" s="20">
        <f>G24*I24</f>
        <v>0</v>
      </c>
      <c r="L24" s="25"/>
    </row>
    <row r="25" spans="3:13" ht="48" x14ac:dyDescent="0.25">
      <c r="C25" s="8"/>
      <c r="D25" s="33" t="s">
        <v>128</v>
      </c>
      <c r="E25" s="67" t="s">
        <v>143</v>
      </c>
      <c r="F25" s="8" t="s">
        <v>142</v>
      </c>
      <c r="G25" s="9">
        <v>1</v>
      </c>
      <c r="H25" s="8">
        <v>25</v>
      </c>
      <c r="I25" s="20"/>
      <c r="J25" s="20"/>
      <c r="K25" s="20">
        <f>G25*H25*I25</f>
        <v>0</v>
      </c>
      <c r="L25" s="25"/>
    </row>
    <row r="26" spans="3:13" ht="48" x14ac:dyDescent="0.25">
      <c r="C26" s="8"/>
      <c r="D26" s="33" t="s">
        <v>129</v>
      </c>
      <c r="E26" s="67" t="s">
        <v>125</v>
      </c>
      <c r="F26" s="8" t="s">
        <v>142</v>
      </c>
      <c r="G26" s="9">
        <v>1</v>
      </c>
      <c r="H26" s="8">
        <v>5</v>
      </c>
      <c r="I26" s="20"/>
      <c r="J26" s="20"/>
      <c r="K26" s="20">
        <f>G26*H26*I26</f>
        <v>0</v>
      </c>
      <c r="L26" s="25"/>
    </row>
    <row r="27" spans="3:13" x14ac:dyDescent="0.25">
      <c r="C27" s="8"/>
      <c r="D27" s="33" t="s">
        <v>130</v>
      </c>
      <c r="E27" s="67" t="s">
        <v>180</v>
      </c>
      <c r="F27" s="8" t="s">
        <v>63</v>
      </c>
      <c r="G27" s="9">
        <v>1</v>
      </c>
      <c r="H27" s="8"/>
      <c r="I27" s="20"/>
      <c r="J27" s="20"/>
      <c r="K27" s="20">
        <f>G27*I27</f>
        <v>0</v>
      </c>
      <c r="L27" s="25"/>
    </row>
    <row r="28" spans="3:13" ht="24" x14ac:dyDescent="0.25">
      <c r="C28" s="8"/>
      <c r="D28" s="33" t="s">
        <v>131</v>
      </c>
      <c r="E28" s="67" t="s">
        <v>126</v>
      </c>
      <c r="F28" s="8" t="s">
        <v>140</v>
      </c>
      <c r="G28" s="9">
        <v>10</v>
      </c>
      <c r="H28" s="8"/>
      <c r="I28" s="20"/>
      <c r="J28" s="20"/>
      <c r="K28" s="20">
        <f>G28*I28</f>
        <v>0</v>
      </c>
      <c r="L28" s="25"/>
    </row>
    <row r="29" spans="3:13" ht="36" x14ac:dyDescent="0.25">
      <c r="C29" s="32"/>
      <c r="D29" s="49" t="s">
        <v>34</v>
      </c>
      <c r="E29" s="31" t="s">
        <v>182</v>
      </c>
      <c r="F29" s="32" t="s">
        <v>23</v>
      </c>
      <c r="G29" s="50">
        <v>1</v>
      </c>
      <c r="H29" s="32" t="s">
        <v>6</v>
      </c>
      <c r="I29" s="51"/>
      <c r="J29" s="51" t="s">
        <v>6</v>
      </c>
      <c r="K29" s="52">
        <f>+G29*I29</f>
        <v>0</v>
      </c>
      <c r="L29" s="54"/>
    </row>
    <row r="30" spans="3:13" ht="48" x14ac:dyDescent="0.25">
      <c r="C30" s="32"/>
      <c r="D30" s="49" t="s">
        <v>33</v>
      </c>
      <c r="E30" s="31" t="s">
        <v>118</v>
      </c>
      <c r="F30" s="32" t="s">
        <v>23</v>
      </c>
      <c r="G30" s="55">
        <v>1</v>
      </c>
      <c r="H30" s="56"/>
      <c r="I30" s="57"/>
      <c r="J30" s="51" t="s">
        <v>6</v>
      </c>
      <c r="K30" s="58">
        <f>+G30*I30</f>
        <v>0</v>
      </c>
      <c r="L30" s="54"/>
    </row>
    <row r="31" spans="3:13" x14ac:dyDescent="0.25">
      <c r="C31" s="32"/>
      <c r="D31" s="49" t="s">
        <v>66</v>
      </c>
      <c r="E31" s="31" t="s">
        <v>78</v>
      </c>
      <c r="F31" s="34"/>
      <c r="G31" s="59"/>
      <c r="H31" s="60" t="s">
        <v>6</v>
      </c>
      <c r="I31" s="61"/>
      <c r="J31" s="51" t="s">
        <v>6</v>
      </c>
      <c r="K31" s="64">
        <f>SUM(K32:K65)</f>
        <v>0</v>
      </c>
      <c r="L31" s="62"/>
    </row>
    <row r="32" spans="3:13" x14ac:dyDescent="0.25">
      <c r="C32" s="8"/>
      <c r="D32" s="10" t="s">
        <v>67</v>
      </c>
      <c r="E32" s="70" t="s">
        <v>184</v>
      </c>
      <c r="F32" s="63" t="s">
        <v>132</v>
      </c>
      <c r="G32" s="36">
        <v>184</v>
      </c>
      <c r="H32" s="65" t="s">
        <v>6</v>
      </c>
      <c r="I32" s="37"/>
      <c r="J32" s="20" t="s">
        <v>6</v>
      </c>
      <c r="K32" s="37">
        <f>G32*I32</f>
        <v>0</v>
      </c>
      <c r="L32" s="35"/>
    </row>
    <row r="33" spans="3:12" x14ac:dyDescent="0.25">
      <c r="C33" s="8"/>
      <c r="D33" s="10" t="s">
        <v>147</v>
      </c>
      <c r="E33" s="67" t="s">
        <v>124</v>
      </c>
      <c r="F33" s="63" t="s">
        <v>132</v>
      </c>
      <c r="G33" s="36">
        <v>90</v>
      </c>
      <c r="H33" s="65" t="s">
        <v>6</v>
      </c>
      <c r="I33" s="37"/>
      <c r="J33" s="20" t="s">
        <v>6</v>
      </c>
      <c r="K33" s="37">
        <f t="shared" ref="K33" si="2">G33*I33</f>
        <v>0</v>
      </c>
      <c r="L33" s="35"/>
    </row>
    <row r="34" spans="3:12" ht="36" x14ac:dyDescent="0.25">
      <c r="C34" s="8"/>
      <c r="D34" s="10" t="s">
        <v>148</v>
      </c>
      <c r="E34" s="67" t="s">
        <v>120</v>
      </c>
      <c r="F34" s="63" t="s">
        <v>133</v>
      </c>
      <c r="G34" s="36">
        <f>G32+G33</f>
        <v>274</v>
      </c>
      <c r="H34" s="65" t="s">
        <v>6</v>
      </c>
      <c r="I34" s="37"/>
      <c r="J34" s="20" t="s">
        <v>6</v>
      </c>
      <c r="K34" s="37">
        <f t="shared" ref="K34:K65" si="3">G34*I34</f>
        <v>0</v>
      </c>
      <c r="L34" s="35"/>
    </row>
    <row r="35" spans="3:12" ht="24" x14ac:dyDescent="0.25">
      <c r="C35" s="8"/>
      <c r="D35" s="10" t="s">
        <v>149</v>
      </c>
      <c r="E35" s="67" t="s">
        <v>119</v>
      </c>
      <c r="F35" s="63" t="s">
        <v>133</v>
      </c>
      <c r="G35" s="41">
        <f>MROUND(G34*80%,2)</f>
        <v>220</v>
      </c>
      <c r="H35" s="65" t="s">
        <v>6</v>
      </c>
      <c r="I35" s="38"/>
      <c r="J35" s="20" t="s">
        <v>6</v>
      </c>
      <c r="K35" s="37">
        <f t="shared" si="3"/>
        <v>0</v>
      </c>
      <c r="L35" s="43"/>
    </row>
    <row r="36" spans="3:12" x14ac:dyDescent="0.25">
      <c r="C36" s="8"/>
      <c r="D36" s="10" t="s">
        <v>150</v>
      </c>
      <c r="E36" s="69" t="s">
        <v>187</v>
      </c>
      <c r="F36" s="63" t="s">
        <v>133</v>
      </c>
      <c r="G36" s="41">
        <v>3</v>
      </c>
      <c r="H36" s="65" t="s">
        <v>6</v>
      </c>
      <c r="I36" s="66"/>
      <c r="J36" s="20" t="s">
        <v>6</v>
      </c>
      <c r="K36" s="37">
        <f t="shared" si="3"/>
        <v>0</v>
      </c>
      <c r="L36" s="68"/>
    </row>
    <row r="37" spans="3:12" ht="36" x14ac:dyDescent="0.25">
      <c r="C37" s="8"/>
      <c r="D37" s="10" t="s">
        <v>151</v>
      </c>
      <c r="E37" s="67" t="s">
        <v>120</v>
      </c>
      <c r="F37" s="63" t="s">
        <v>133</v>
      </c>
      <c r="G37" s="40">
        <v>3</v>
      </c>
      <c r="H37" s="65" t="s">
        <v>6</v>
      </c>
      <c r="I37" s="39"/>
      <c r="J37" s="20" t="s">
        <v>6</v>
      </c>
      <c r="K37" s="37">
        <f t="shared" si="3"/>
        <v>0</v>
      </c>
      <c r="L37" s="46"/>
    </row>
    <row r="38" spans="3:12" ht="24" x14ac:dyDescent="0.25">
      <c r="C38" s="8"/>
      <c r="D38" s="10" t="s">
        <v>152</v>
      </c>
      <c r="E38" s="67" t="s">
        <v>121</v>
      </c>
      <c r="F38" s="63" t="s">
        <v>133</v>
      </c>
      <c r="G38" s="36">
        <v>3</v>
      </c>
      <c r="H38" s="65" t="s">
        <v>6</v>
      </c>
      <c r="I38" s="45"/>
      <c r="J38" s="20" t="s">
        <v>6</v>
      </c>
      <c r="K38" s="37">
        <f t="shared" si="3"/>
        <v>0</v>
      </c>
      <c r="L38" s="42"/>
    </row>
    <row r="39" spans="3:12" ht="24" x14ac:dyDescent="0.25">
      <c r="C39" s="8"/>
      <c r="D39" s="10" t="s">
        <v>153</v>
      </c>
      <c r="E39" s="67" t="s">
        <v>191</v>
      </c>
      <c r="F39" s="63" t="s">
        <v>133</v>
      </c>
      <c r="G39" s="36">
        <v>1</v>
      </c>
      <c r="H39" s="65" t="s">
        <v>6</v>
      </c>
      <c r="I39" s="44"/>
      <c r="J39" s="20" t="s">
        <v>6</v>
      </c>
      <c r="K39" s="37">
        <f t="shared" si="3"/>
        <v>0</v>
      </c>
      <c r="L39" s="35"/>
    </row>
    <row r="40" spans="3:12" ht="24" x14ac:dyDescent="0.25">
      <c r="C40" s="8"/>
      <c r="D40" s="10" t="s">
        <v>154</v>
      </c>
      <c r="E40" s="67" t="s">
        <v>122</v>
      </c>
      <c r="F40" s="63" t="s">
        <v>133</v>
      </c>
      <c r="G40" s="36">
        <v>1</v>
      </c>
      <c r="H40" s="65" t="s">
        <v>6</v>
      </c>
      <c r="I40" s="44"/>
      <c r="J40" s="20" t="s">
        <v>6</v>
      </c>
      <c r="K40" s="37">
        <f t="shared" si="3"/>
        <v>0</v>
      </c>
      <c r="L40" s="35"/>
    </row>
    <row r="41" spans="3:12" ht="24" x14ac:dyDescent="0.25">
      <c r="C41" s="8"/>
      <c r="D41" s="10" t="s">
        <v>155</v>
      </c>
      <c r="E41" s="67" t="s">
        <v>123</v>
      </c>
      <c r="F41" s="63" t="s">
        <v>133</v>
      </c>
      <c r="G41" s="36">
        <v>1</v>
      </c>
      <c r="H41" s="65" t="s">
        <v>6</v>
      </c>
      <c r="I41" s="44"/>
      <c r="J41" s="20" t="s">
        <v>6</v>
      </c>
      <c r="K41" s="37">
        <f t="shared" si="3"/>
        <v>0</v>
      </c>
      <c r="L41" s="35"/>
    </row>
    <row r="42" spans="3:12" ht="24" x14ac:dyDescent="0.25">
      <c r="C42" s="8"/>
      <c r="D42" s="10" t="s">
        <v>156</v>
      </c>
      <c r="E42" s="69" t="s">
        <v>144</v>
      </c>
      <c r="F42" s="63" t="s">
        <v>133</v>
      </c>
      <c r="G42" s="41">
        <v>3</v>
      </c>
      <c r="H42" s="65" t="s">
        <v>6</v>
      </c>
      <c r="I42" s="66"/>
      <c r="J42" s="20" t="s">
        <v>6</v>
      </c>
      <c r="K42" s="37">
        <f t="shared" si="3"/>
        <v>0</v>
      </c>
      <c r="L42" s="47"/>
    </row>
    <row r="43" spans="3:12" ht="36" x14ac:dyDescent="0.25">
      <c r="C43" s="8"/>
      <c r="D43" s="10" t="s">
        <v>157</v>
      </c>
      <c r="E43" s="67" t="s">
        <v>120</v>
      </c>
      <c r="F43" s="63" t="s">
        <v>133</v>
      </c>
      <c r="G43" s="40">
        <v>3</v>
      </c>
      <c r="H43" s="65" t="s">
        <v>6</v>
      </c>
      <c r="I43" s="39"/>
      <c r="J43" s="20" t="s">
        <v>6</v>
      </c>
      <c r="K43" s="37">
        <f t="shared" si="3"/>
        <v>0</v>
      </c>
      <c r="L43" s="47"/>
    </row>
    <row r="44" spans="3:12" ht="24" x14ac:dyDescent="0.25">
      <c r="C44" s="8"/>
      <c r="D44" s="10" t="s">
        <v>158</v>
      </c>
      <c r="E44" s="67" t="s">
        <v>121</v>
      </c>
      <c r="F44" s="63" t="s">
        <v>133</v>
      </c>
      <c r="G44" s="36">
        <v>3</v>
      </c>
      <c r="H44" s="65" t="s">
        <v>6</v>
      </c>
      <c r="I44" s="45"/>
      <c r="J44" s="20" t="s">
        <v>6</v>
      </c>
      <c r="K44" s="37">
        <f t="shared" si="3"/>
        <v>0</v>
      </c>
      <c r="L44" s="47"/>
    </row>
    <row r="45" spans="3:12" ht="24" x14ac:dyDescent="0.25">
      <c r="C45" s="8"/>
      <c r="D45" s="10" t="s">
        <v>159</v>
      </c>
      <c r="E45" s="67" t="s">
        <v>191</v>
      </c>
      <c r="F45" s="63" t="s">
        <v>133</v>
      </c>
      <c r="G45" s="36">
        <v>1</v>
      </c>
      <c r="H45" s="65" t="s">
        <v>6</v>
      </c>
      <c r="I45" s="44"/>
      <c r="J45" s="20" t="s">
        <v>6</v>
      </c>
      <c r="K45" s="37">
        <f t="shared" si="3"/>
        <v>0</v>
      </c>
      <c r="L45" s="47"/>
    </row>
    <row r="46" spans="3:12" ht="24" x14ac:dyDescent="0.25">
      <c r="C46" s="8"/>
      <c r="D46" s="10" t="s">
        <v>160</v>
      </c>
      <c r="E46" s="67" t="s">
        <v>122</v>
      </c>
      <c r="F46" s="63" t="s">
        <v>133</v>
      </c>
      <c r="G46" s="36">
        <v>1</v>
      </c>
      <c r="H46" s="65" t="s">
        <v>6</v>
      </c>
      <c r="I46" s="44"/>
      <c r="J46" s="20" t="s">
        <v>6</v>
      </c>
      <c r="K46" s="37">
        <f t="shared" si="3"/>
        <v>0</v>
      </c>
      <c r="L46" s="47"/>
    </row>
    <row r="47" spans="3:12" ht="24" x14ac:dyDescent="0.25">
      <c r="C47" s="8"/>
      <c r="D47" s="10" t="s">
        <v>161</v>
      </c>
      <c r="E47" s="67" t="s">
        <v>188</v>
      </c>
      <c r="F47" s="63" t="s">
        <v>133</v>
      </c>
      <c r="G47" s="36">
        <v>1</v>
      </c>
      <c r="H47" s="65" t="s">
        <v>6</v>
      </c>
      <c r="I47" s="44"/>
      <c r="J47" s="20" t="s">
        <v>6</v>
      </c>
      <c r="K47" s="37">
        <f t="shared" si="3"/>
        <v>0</v>
      </c>
      <c r="L47" s="47"/>
    </row>
    <row r="48" spans="3:12" x14ac:dyDescent="0.25">
      <c r="C48" s="8"/>
      <c r="D48" s="10" t="s">
        <v>162</v>
      </c>
      <c r="E48" s="69" t="s">
        <v>189</v>
      </c>
      <c r="F48" s="63" t="s">
        <v>133</v>
      </c>
      <c r="G48" s="36">
        <v>3</v>
      </c>
      <c r="H48" s="65" t="s">
        <v>6</v>
      </c>
      <c r="I48" s="66"/>
      <c r="J48" s="20" t="s">
        <v>6</v>
      </c>
      <c r="K48" s="37">
        <f t="shared" si="3"/>
        <v>0</v>
      </c>
      <c r="L48" s="47"/>
    </row>
    <row r="49" spans="3:12" ht="36" x14ac:dyDescent="0.25">
      <c r="C49" s="8"/>
      <c r="D49" s="10" t="s">
        <v>163</v>
      </c>
      <c r="E49" s="67" t="s">
        <v>120</v>
      </c>
      <c r="F49" s="63" t="s">
        <v>133</v>
      </c>
      <c r="G49" s="36">
        <v>3</v>
      </c>
      <c r="H49" s="65" t="s">
        <v>6</v>
      </c>
      <c r="I49" s="39"/>
      <c r="J49" s="20" t="s">
        <v>6</v>
      </c>
      <c r="K49" s="37">
        <f t="shared" si="3"/>
        <v>0</v>
      </c>
      <c r="L49" s="48"/>
    </row>
    <row r="50" spans="3:12" ht="24" x14ac:dyDescent="0.25">
      <c r="C50" s="8"/>
      <c r="D50" s="10" t="s">
        <v>164</v>
      </c>
      <c r="E50" s="67" t="s">
        <v>121</v>
      </c>
      <c r="F50" s="63" t="s">
        <v>133</v>
      </c>
      <c r="G50" s="41">
        <v>3</v>
      </c>
      <c r="H50" s="65" t="s">
        <v>6</v>
      </c>
      <c r="I50" s="45"/>
      <c r="J50" s="20" t="s">
        <v>6</v>
      </c>
      <c r="K50" s="37">
        <f t="shared" si="3"/>
        <v>0</v>
      </c>
      <c r="L50" s="42"/>
    </row>
    <row r="51" spans="3:12" ht="24" x14ac:dyDescent="0.25">
      <c r="C51" s="8"/>
      <c r="D51" s="10" t="s">
        <v>165</v>
      </c>
      <c r="E51" s="67" t="s">
        <v>190</v>
      </c>
      <c r="F51" s="63" t="s">
        <v>133</v>
      </c>
      <c r="G51" s="40">
        <v>1</v>
      </c>
      <c r="H51" s="65" t="s">
        <v>6</v>
      </c>
      <c r="I51" s="44"/>
      <c r="J51" s="20" t="s">
        <v>6</v>
      </c>
      <c r="K51" s="37">
        <f t="shared" si="3"/>
        <v>0</v>
      </c>
      <c r="L51" s="35"/>
    </row>
    <row r="52" spans="3:12" ht="24" x14ac:dyDescent="0.25">
      <c r="C52" s="8"/>
      <c r="D52" s="10" t="s">
        <v>166</v>
      </c>
      <c r="E52" s="67" t="s">
        <v>137</v>
      </c>
      <c r="F52" s="63" t="s">
        <v>133</v>
      </c>
      <c r="G52" s="36">
        <v>1</v>
      </c>
      <c r="H52" s="65" t="s">
        <v>6</v>
      </c>
      <c r="I52" s="44"/>
      <c r="J52" s="20" t="s">
        <v>6</v>
      </c>
      <c r="K52" s="37">
        <f t="shared" si="3"/>
        <v>0</v>
      </c>
      <c r="L52" s="35"/>
    </row>
    <row r="53" spans="3:12" ht="24" x14ac:dyDescent="0.25">
      <c r="C53" s="8"/>
      <c r="D53" s="10" t="s">
        <v>167</v>
      </c>
      <c r="E53" s="67" t="s">
        <v>138</v>
      </c>
      <c r="F53" s="63" t="s">
        <v>133</v>
      </c>
      <c r="G53" s="36">
        <v>1</v>
      </c>
      <c r="H53" s="65" t="s">
        <v>6</v>
      </c>
      <c r="I53" s="44"/>
      <c r="J53" s="20" t="s">
        <v>6</v>
      </c>
      <c r="K53" s="37">
        <f t="shared" si="3"/>
        <v>0</v>
      </c>
      <c r="L53" s="35"/>
    </row>
    <row r="54" spans="3:12" x14ac:dyDescent="0.25">
      <c r="C54" s="8"/>
      <c r="D54" s="10" t="s">
        <v>168</v>
      </c>
      <c r="E54" s="69" t="s">
        <v>185</v>
      </c>
      <c r="F54" s="63" t="s">
        <v>133</v>
      </c>
      <c r="G54" s="36">
        <v>1</v>
      </c>
      <c r="H54" s="65" t="s">
        <v>6</v>
      </c>
      <c r="I54" s="66"/>
      <c r="J54" s="20" t="s">
        <v>6</v>
      </c>
      <c r="K54" s="37">
        <f t="shared" si="3"/>
        <v>0</v>
      </c>
      <c r="L54" s="35"/>
    </row>
    <row r="55" spans="3:12" ht="36" x14ac:dyDescent="0.25">
      <c r="C55" s="8"/>
      <c r="D55" s="10" t="s">
        <v>169</v>
      </c>
      <c r="E55" s="67" t="s">
        <v>120</v>
      </c>
      <c r="F55" s="63" t="s">
        <v>133</v>
      </c>
      <c r="G55" s="36">
        <v>1</v>
      </c>
      <c r="H55" s="65" t="s">
        <v>6</v>
      </c>
      <c r="I55" s="39"/>
      <c r="J55" s="20" t="s">
        <v>6</v>
      </c>
      <c r="K55" s="37">
        <f t="shared" si="3"/>
        <v>0</v>
      </c>
      <c r="L55" s="35"/>
    </row>
    <row r="56" spans="3:12" ht="24" x14ac:dyDescent="0.25">
      <c r="C56" s="8"/>
      <c r="D56" s="10" t="s">
        <v>170</v>
      </c>
      <c r="E56" s="67" t="s">
        <v>121</v>
      </c>
      <c r="F56" s="63" t="s">
        <v>133</v>
      </c>
      <c r="G56" s="36">
        <v>1</v>
      </c>
      <c r="H56" s="65" t="s">
        <v>6</v>
      </c>
      <c r="I56" s="45"/>
      <c r="J56" s="20" t="s">
        <v>6</v>
      </c>
      <c r="K56" s="37">
        <f t="shared" si="3"/>
        <v>0</v>
      </c>
      <c r="L56" s="35"/>
    </row>
    <row r="57" spans="3:12" x14ac:dyDescent="0.25">
      <c r="C57" s="8"/>
      <c r="D57" s="10" t="s">
        <v>171</v>
      </c>
      <c r="E57" s="67" t="s">
        <v>192</v>
      </c>
      <c r="F57" s="63" t="s">
        <v>133</v>
      </c>
      <c r="G57" s="36">
        <v>1</v>
      </c>
      <c r="H57" s="65" t="s">
        <v>6</v>
      </c>
      <c r="I57" s="44"/>
      <c r="J57" s="20" t="s">
        <v>6</v>
      </c>
      <c r="K57" s="37">
        <f t="shared" si="3"/>
        <v>0</v>
      </c>
      <c r="L57" s="35"/>
    </row>
    <row r="58" spans="3:12" x14ac:dyDescent="0.25">
      <c r="C58" s="8"/>
      <c r="D58" s="10" t="s">
        <v>172</v>
      </c>
      <c r="E58" s="67" t="s">
        <v>193</v>
      </c>
      <c r="F58" s="63" t="s">
        <v>133</v>
      </c>
      <c r="G58" s="36">
        <v>1</v>
      </c>
      <c r="H58" s="65" t="s">
        <v>6</v>
      </c>
      <c r="I58" s="44"/>
      <c r="J58" s="20" t="s">
        <v>6</v>
      </c>
      <c r="K58" s="37">
        <f t="shared" si="3"/>
        <v>0</v>
      </c>
      <c r="L58" s="35"/>
    </row>
    <row r="59" spans="3:12" ht="24" x14ac:dyDescent="0.25">
      <c r="C59" s="8"/>
      <c r="D59" s="10" t="s">
        <v>173</v>
      </c>
      <c r="E59" s="67" t="s">
        <v>194</v>
      </c>
      <c r="F59" s="63" t="s">
        <v>133</v>
      </c>
      <c r="G59" s="36">
        <v>1</v>
      </c>
      <c r="H59" s="65" t="s">
        <v>6</v>
      </c>
      <c r="I59" s="44"/>
      <c r="J59" s="20" t="s">
        <v>6</v>
      </c>
      <c r="K59" s="37">
        <f t="shared" si="3"/>
        <v>0</v>
      </c>
      <c r="L59" s="35"/>
    </row>
    <row r="60" spans="3:12" ht="24" x14ac:dyDescent="0.25">
      <c r="C60" s="8"/>
      <c r="D60" s="10" t="s">
        <v>174</v>
      </c>
      <c r="E60" s="10" t="s">
        <v>186</v>
      </c>
      <c r="F60" s="63" t="s">
        <v>133</v>
      </c>
      <c r="G60" s="36">
        <v>1</v>
      </c>
      <c r="H60" s="65" t="s">
        <v>6</v>
      </c>
      <c r="I60" s="66"/>
      <c r="J60" s="20" t="s">
        <v>6</v>
      </c>
      <c r="K60" s="37">
        <f t="shared" si="3"/>
        <v>0</v>
      </c>
      <c r="L60" s="35"/>
    </row>
    <row r="61" spans="3:12" ht="36" x14ac:dyDescent="0.25">
      <c r="C61" s="8"/>
      <c r="D61" s="10" t="s">
        <v>175</v>
      </c>
      <c r="E61" s="67" t="s">
        <v>120</v>
      </c>
      <c r="F61" s="63" t="s">
        <v>133</v>
      </c>
      <c r="G61" s="36">
        <v>1</v>
      </c>
      <c r="H61" s="65" t="s">
        <v>6</v>
      </c>
      <c r="I61" s="39"/>
      <c r="J61" s="20" t="s">
        <v>6</v>
      </c>
      <c r="K61" s="37">
        <f t="shared" si="3"/>
        <v>0</v>
      </c>
      <c r="L61" s="35"/>
    </row>
    <row r="62" spans="3:12" ht="24" x14ac:dyDescent="0.25">
      <c r="C62" s="8"/>
      <c r="D62" s="10" t="s">
        <v>176</v>
      </c>
      <c r="E62" s="67" t="s">
        <v>121</v>
      </c>
      <c r="F62" s="63" t="s">
        <v>133</v>
      </c>
      <c r="G62" s="36">
        <v>1</v>
      </c>
      <c r="H62" s="65" t="s">
        <v>6</v>
      </c>
      <c r="I62" s="45"/>
      <c r="J62" s="20" t="s">
        <v>6</v>
      </c>
      <c r="K62" s="37">
        <f t="shared" si="3"/>
        <v>0</v>
      </c>
      <c r="L62" s="35"/>
    </row>
    <row r="63" spans="3:12" x14ac:dyDescent="0.25">
      <c r="C63" s="8"/>
      <c r="D63" s="10" t="s">
        <v>177</v>
      </c>
      <c r="E63" s="67" t="s">
        <v>195</v>
      </c>
      <c r="F63" s="63" t="s">
        <v>133</v>
      </c>
      <c r="G63" s="36">
        <v>1</v>
      </c>
      <c r="H63" s="65" t="s">
        <v>6</v>
      </c>
      <c r="I63" s="44"/>
      <c r="J63" s="20" t="s">
        <v>6</v>
      </c>
      <c r="K63" s="37">
        <f t="shared" si="3"/>
        <v>0</v>
      </c>
      <c r="L63" s="35"/>
    </row>
    <row r="64" spans="3:12" x14ac:dyDescent="0.25">
      <c r="C64" s="8"/>
      <c r="D64" s="10" t="s">
        <v>178</v>
      </c>
      <c r="E64" s="67" t="s">
        <v>193</v>
      </c>
      <c r="F64" s="63" t="s">
        <v>133</v>
      </c>
      <c r="G64" s="36">
        <v>1</v>
      </c>
      <c r="H64" s="65" t="s">
        <v>6</v>
      </c>
      <c r="I64" s="44"/>
      <c r="J64" s="20" t="s">
        <v>6</v>
      </c>
      <c r="K64" s="37">
        <f t="shared" si="3"/>
        <v>0</v>
      </c>
      <c r="L64" s="35"/>
    </row>
    <row r="65" spans="3:12" ht="24" x14ac:dyDescent="0.25">
      <c r="C65" s="8"/>
      <c r="D65" s="10" t="s">
        <v>179</v>
      </c>
      <c r="E65" s="67" t="s">
        <v>194</v>
      </c>
      <c r="F65" s="63" t="s">
        <v>133</v>
      </c>
      <c r="G65" s="36">
        <v>1</v>
      </c>
      <c r="H65" s="65" t="s">
        <v>6</v>
      </c>
      <c r="I65" s="44"/>
      <c r="J65" s="20" t="s">
        <v>6</v>
      </c>
      <c r="K65" s="37">
        <f t="shared" si="3"/>
        <v>0</v>
      </c>
      <c r="L65" s="35"/>
    </row>
    <row r="66" spans="3:12" x14ac:dyDescent="0.25">
      <c r="C66" s="27" t="s">
        <v>32</v>
      </c>
      <c r="D66" s="27" t="s">
        <v>31</v>
      </c>
      <c r="E66" s="77" t="s">
        <v>30</v>
      </c>
      <c r="F66" s="78"/>
      <c r="G66" s="84"/>
      <c r="H66" s="84"/>
      <c r="I66" s="84"/>
      <c r="J66" s="84"/>
      <c r="K66" s="85"/>
      <c r="L66" s="28">
        <f>SUM(K67:K80)</f>
        <v>0</v>
      </c>
    </row>
    <row r="67" spans="3:12" ht="60" x14ac:dyDescent="0.25">
      <c r="C67" s="8"/>
      <c r="D67" s="8" t="s">
        <v>29</v>
      </c>
      <c r="E67" s="71" t="s">
        <v>117</v>
      </c>
      <c r="F67" s="8" t="s">
        <v>23</v>
      </c>
      <c r="G67" s="9">
        <v>1</v>
      </c>
      <c r="H67" s="8" t="s">
        <v>6</v>
      </c>
      <c r="I67" s="20"/>
      <c r="J67" s="20" t="s">
        <v>6</v>
      </c>
      <c r="K67" s="20">
        <f>G67*I67</f>
        <v>0</v>
      </c>
      <c r="L67" s="25"/>
    </row>
    <row r="68" spans="3:12" ht="27.75" customHeight="1" x14ac:dyDescent="0.25">
      <c r="C68" s="8"/>
      <c r="D68" s="8" t="s">
        <v>74</v>
      </c>
      <c r="E68" s="71" t="s">
        <v>60</v>
      </c>
      <c r="F68" s="8" t="s">
        <v>23</v>
      </c>
      <c r="G68" s="9">
        <v>1</v>
      </c>
      <c r="H68" s="8" t="s">
        <v>6</v>
      </c>
      <c r="I68" s="20"/>
      <c r="J68" s="20" t="s">
        <v>6</v>
      </c>
      <c r="K68" s="20">
        <f t="shared" ref="K68:K73" si="4">+G68*I68</f>
        <v>0</v>
      </c>
      <c r="L68" s="25"/>
    </row>
    <row r="69" spans="3:12" ht="27" customHeight="1" x14ac:dyDescent="0.25">
      <c r="C69" s="8"/>
      <c r="D69" s="8" t="s">
        <v>28</v>
      </c>
      <c r="E69" s="71" t="s">
        <v>61</v>
      </c>
      <c r="F69" s="8" t="s">
        <v>23</v>
      </c>
      <c r="G69" s="9">
        <v>1</v>
      </c>
      <c r="H69" s="8" t="s">
        <v>6</v>
      </c>
      <c r="I69" s="20"/>
      <c r="J69" s="20" t="s">
        <v>6</v>
      </c>
      <c r="K69" s="20">
        <f t="shared" si="4"/>
        <v>0</v>
      </c>
      <c r="L69" s="25"/>
    </row>
    <row r="70" spans="3:12" ht="36" x14ac:dyDescent="0.25">
      <c r="C70" s="8"/>
      <c r="D70" s="8" t="s">
        <v>75</v>
      </c>
      <c r="E70" s="71" t="s">
        <v>136</v>
      </c>
      <c r="F70" s="8" t="s">
        <v>23</v>
      </c>
      <c r="G70" s="9">
        <v>1</v>
      </c>
      <c r="H70" s="8"/>
      <c r="I70" s="20"/>
      <c r="J70" s="20"/>
      <c r="K70" s="20">
        <f t="shared" si="4"/>
        <v>0</v>
      </c>
      <c r="L70" s="25"/>
    </row>
    <row r="71" spans="3:12" ht="46.5" customHeight="1" x14ac:dyDescent="0.25">
      <c r="C71" s="8"/>
      <c r="D71" s="8" t="s">
        <v>94</v>
      </c>
      <c r="E71" s="71" t="s">
        <v>183</v>
      </c>
      <c r="F71" s="8" t="s">
        <v>23</v>
      </c>
      <c r="G71" s="9">
        <v>1</v>
      </c>
      <c r="H71" s="8"/>
      <c r="I71" s="20"/>
      <c r="J71" s="20"/>
      <c r="K71" s="20">
        <f t="shared" si="4"/>
        <v>0</v>
      </c>
      <c r="L71" s="25"/>
    </row>
    <row r="72" spans="3:12" ht="27" customHeight="1" x14ac:dyDescent="0.25">
      <c r="C72" s="8"/>
      <c r="D72" s="8" t="s">
        <v>25</v>
      </c>
      <c r="E72" s="71" t="s">
        <v>27</v>
      </c>
      <c r="F72" s="8" t="s">
        <v>23</v>
      </c>
      <c r="G72" s="9">
        <v>1</v>
      </c>
      <c r="H72" s="8" t="s">
        <v>6</v>
      </c>
      <c r="I72" s="20"/>
      <c r="J72" s="20" t="s">
        <v>6</v>
      </c>
      <c r="K72" s="20">
        <f t="shared" si="4"/>
        <v>0</v>
      </c>
      <c r="L72" s="25"/>
    </row>
    <row r="73" spans="3:12" ht="27.6" customHeight="1" x14ac:dyDescent="0.25">
      <c r="C73" s="8"/>
      <c r="D73" s="8" t="s">
        <v>24</v>
      </c>
      <c r="E73" s="71" t="s">
        <v>87</v>
      </c>
      <c r="F73" s="8" t="s">
        <v>23</v>
      </c>
      <c r="G73" s="9">
        <v>1</v>
      </c>
      <c r="H73" s="8" t="s">
        <v>6</v>
      </c>
      <c r="I73" s="20"/>
      <c r="J73" s="20" t="s">
        <v>6</v>
      </c>
      <c r="K73" s="20">
        <f t="shared" si="4"/>
        <v>0</v>
      </c>
      <c r="L73" s="25"/>
    </row>
    <row r="74" spans="3:12" ht="15" customHeight="1" x14ac:dyDescent="0.25">
      <c r="C74" s="8"/>
      <c r="D74" s="8" t="s">
        <v>22</v>
      </c>
      <c r="E74" s="71" t="s">
        <v>26</v>
      </c>
      <c r="F74" s="8" t="s">
        <v>23</v>
      </c>
      <c r="G74" s="9">
        <v>1</v>
      </c>
      <c r="H74" s="8" t="s">
        <v>6</v>
      </c>
      <c r="I74" s="20"/>
      <c r="J74" s="20" t="s">
        <v>6</v>
      </c>
      <c r="K74" s="20">
        <f t="shared" ref="K74" si="5">+G74*I74</f>
        <v>0</v>
      </c>
      <c r="L74" s="25"/>
    </row>
    <row r="75" spans="3:12" x14ac:dyDescent="0.25">
      <c r="C75" s="8"/>
      <c r="D75" s="8" t="s">
        <v>21</v>
      </c>
      <c r="E75" s="71" t="s">
        <v>64</v>
      </c>
      <c r="F75" s="8" t="s">
        <v>20</v>
      </c>
      <c r="G75" s="9">
        <v>1</v>
      </c>
      <c r="H75" s="8" t="s">
        <v>6</v>
      </c>
      <c r="I75" s="20"/>
      <c r="J75" s="20" t="s">
        <v>6</v>
      </c>
      <c r="K75" s="20">
        <f t="shared" ref="K75:K80" si="6">+G75*I75</f>
        <v>0</v>
      </c>
      <c r="L75" s="25"/>
    </row>
    <row r="76" spans="3:12" ht="26.45" customHeight="1" x14ac:dyDescent="0.25">
      <c r="C76" s="8"/>
      <c r="D76" s="8" t="s">
        <v>65</v>
      </c>
      <c r="E76" s="71" t="s">
        <v>115</v>
      </c>
      <c r="F76" s="8" t="s">
        <v>23</v>
      </c>
      <c r="G76" s="9">
        <v>1</v>
      </c>
      <c r="H76" s="8" t="s">
        <v>6</v>
      </c>
      <c r="I76" s="21"/>
      <c r="J76" s="20" t="s">
        <v>6</v>
      </c>
      <c r="K76" s="20">
        <f t="shared" si="6"/>
        <v>0</v>
      </c>
      <c r="L76" s="25"/>
    </row>
    <row r="77" spans="3:12" ht="24" x14ac:dyDescent="0.25">
      <c r="C77" s="8"/>
      <c r="D77" s="8" t="s">
        <v>95</v>
      </c>
      <c r="E77" s="71" t="s">
        <v>77</v>
      </c>
      <c r="F77" s="8" t="s">
        <v>20</v>
      </c>
      <c r="G77" s="9">
        <v>1</v>
      </c>
      <c r="H77" s="8" t="s">
        <v>6</v>
      </c>
      <c r="I77" s="21"/>
      <c r="J77" s="20" t="s">
        <v>6</v>
      </c>
      <c r="K77" s="20">
        <f t="shared" si="6"/>
        <v>0</v>
      </c>
      <c r="L77" s="25"/>
    </row>
    <row r="78" spans="3:12" x14ac:dyDescent="0.25">
      <c r="C78" s="8"/>
      <c r="D78" s="8" t="s">
        <v>96</v>
      </c>
      <c r="E78" s="71" t="s">
        <v>113</v>
      </c>
      <c r="F78" s="8" t="s">
        <v>20</v>
      </c>
      <c r="G78" s="9">
        <v>1</v>
      </c>
      <c r="H78" s="8"/>
      <c r="I78" s="21"/>
      <c r="J78" s="20"/>
      <c r="K78" s="20">
        <f t="shared" si="6"/>
        <v>0</v>
      </c>
      <c r="L78" s="25"/>
    </row>
    <row r="79" spans="3:12" x14ac:dyDescent="0.25">
      <c r="C79" s="8"/>
      <c r="D79" s="8" t="s">
        <v>114</v>
      </c>
      <c r="E79" s="71" t="s">
        <v>62</v>
      </c>
      <c r="F79" s="8" t="s">
        <v>20</v>
      </c>
      <c r="G79" s="9">
        <v>1</v>
      </c>
      <c r="H79" s="8" t="s">
        <v>6</v>
      </c>
      <c r="I79" s="20"/>
      <c r="J79" s="20" t="s">
        <v>6</v>
      </c>
      <c r="K79" s="20">
        <f t="shared" si="6"/>
        <v>0</v>
      </c>
      <c r="L79" s="25"/>
    </row>
    <row r="80" spans="3:12" ht="48" x14ac:dyDescent="0.25">
      <c r="C80" s="8"/>
      <c r="D80" s="8" t="s">
        <v>145</v>
      </c>
      <c r="E80" s="71" t="s">
        <v>91</v>
      </c>
      <c r="F80" s="8" t="s">
        <v>20</v>
      </c>
      <c r="G80" s="9">
        <v>1</v>
      </c>
      <c r="H80" s="8" t="s">
        <v>6</v>
      </c>
      <c r="I80" s="29"/>
      <c r="J80" s="20" t="s">
        <v>6</v>
      </c>
      <c r="K80" s="20">
        <f t="shared" si="6"/>
        <v>0</v>
      </c>
      <c r="L80" s="25"/>
    </row>
    <row r="81" spans="3:16" x14ac:dyDescent="0.25">
      <c r="C81" s="27" t="s">
        <v>19</v>
      </c>
      <c r="D81" s="27" t="s">
        <v>18</v>
      </c>
      <c r="E81" s="77" t="s">
        <v>17</v>
      </c>
      <c r="F81" s="78"/>
      <c r="G81" s="78"/>
      <c r="H81" s="78"/>
      <c r="I81" s="78"/>
      <c r="J81" s="78"/>
      <c r="K81" s="79"/>
      <c r="L81" s="28">
        <f>SUM(K82:K87)</f>
        <v>0</v>
      </c>
      <c r="M81" s="3"/>
      <c r="N81" s="3"/>
    </row>
    <row r="82" spans="3:16" x14ac:dyDescent="0.25">
      <c r="C82" s="8"/>
      <c r="D82" s="8" t="s">
        <v>16</v>
      </c>
      <c r="E82" s="10" t="s">
        <v>70</v>
      </c>
      <c r="F82" s="8" t="s">
        <v>8</v>
      </c>
      <c r="G82" s="9">
        <v>1</v>
      </c>
      <c r="H82" s="9">
        <v>6</v>
      </c>
      <c r="I82" s="20"/>
      <c r="J82" s="20" t="s">
        <v>6</v>
      </c>
      <c r="K82" s="20">
        <f t="shared" ref="K82:K86" si="7">H82*I82*G82</f>
        <v>0</v>
      </c>
      <c r="L82" s="25"/>
      <c r="M82" s="3"/>
      <c r="N82" s="3"/>
    </row>
    <row r="83" spans="3:16" x14ac:dyDescent="0.25">
      <c r="C83" s="8"/>
      <c r="D83" s="8" t="s">
        <v>15</v>
      </c>
      <c r="E83" s="11" t="s">
        <v>68</v>
      </c>
      <c r="F83" s="8" t="s">
        <v>8</v>
      </c>
      <c r="G83" s="9">
        <v>1</v>
      </c>
      <c r="H83" s="9">
        <v>3</v>
      </c>
      <c r="I83" s="20"/>
      <c r="J83" s="20" t="s">
        <v>6</v>
      </c>
      <c r="K83" s="20">
        <f t="shared" si="7"/>
        <v>0</v>
      </c>
      <c r="L83" s="25"/>
      <c r="M83" s="3"/>
    </row>
    <row r="84" spans="3:16" x14ac:dyDescent="0.25">
      <c r="C84" s="8"/>
      <c r="D84" s="8" t="s">
        <v>14</v>
      </c>
      <c r="E84" s="10" t="s">
        <v>69</v>
      </c>
      <c r="F84" s="8" t="s">
        <v>8</v>
      </c>
      <c r="G84" s="9">
        <v>2</v>
      </c>
      <c r="H84" s="9">
        <v>6</v>
      </c>
      <c r="I84" s="20"/>
      <c r="J84" s="20" t="s">
        <v>6</v>
      </c>
      <c r="K84" s="20">
        <f t="shared" si="7"/>
        <v>0</v>
      </c>
      <c r="L84" s="25"/>
    </row>
    <row r="85" spans="3:16" x14ac:dyDescent="0.25">
      <c r="C85" s="8"/>
      <c r="D85" s="8" t="s">
        <v>13</v>
      </c>
      <c r="E85" s="10" t="s">
        <v>11</v>
      </c>
      <c r="F85" s="8" t="s">
        <v>8</v>
      </c>
      <c r="G85" s="9">
        <v>1</v>
      </c>
      <c r="H85" s="9">
        <v>6</v>
      </c>
      <c r="I85" s="20"/>
      <c r="J85" s="20" t="s">
        <v>6</v>
      </c>
      <c r="K85" s="20">
        <f t="shared" si="7"/>
        <v>0</v>
      </c>
      <c r="L85" s="25"/>
    </row>
    <row r="86" spans="3:16" x14ac:dyDescent="0.25">
      <c r="C86" s="8"/>
      <c r="D86" s="8" t="s">
        <v>12</v>
      </c>
      <c r="E86" s="10" t="s">
        <v>9</v>
      </c>
      <c r="F86" s="8" t="s">
        <v>8</v>
      </c>
      <c r="G86" s="9">
        <v>1</v>
      </c>
      <c r="H86" s="9">
        <v>6</v>
      </c>
      <c r="I86" s="20"/>
      <c r="J86" s="20" t="s">
        <v>6</v>
      </c>
      <c r="K86" s="20">
        <f t="shared" si="7"/>
        <v>0</v>
      </c>
      <c r="L86" s="25"/>
    </row>
    <row r="87" spans="3:16" x14ac:dyDescent="0.25">
      <c r="C87" s="8"/>
      <c r="D87" s="8" t="s">
        <v>10</v>
      </c>
      <c r="E87" s="10" t="s">
        <v>7</v>
      </c>
      <c r="F87" s="8" t="s">
        <v>63</v>
      </c>
      <c r="G87" s="9">
        <v>1</v>
      </c>
      <c r="H87" s="8" t="s">
        <v>6</v>
      </c>
      <c r="I87" s="20"/>
      <c r="J87" s="20" t="s">
        <v>6</v>
      </c>
      <c r="K87" s="20">
        <f>I87*G87</f>
        <v>0</v>
      </c>
      <c r="L87" s="25"/>
      <c r="N87" s="3"/>
    </row>
    <row r="88" spans="3:16" x14ac:dyDescent="0.25">
      <c r="C88" s="27" t="s">
        <v>98</v>
      </c>
      <c r="D88" s="27" t="s">
        <v>99</v>
      </c>
      <c r="E88" s="77" t="s">
        <v>111</v>
      </c>
      <c r="F88" s="78"/>
      <c r="G88" s="78"/>
      <c r="H88" s="78"/>
      <c r="I88" s="78"/>
      <c r="J88" s="78"/>
      <c r="K88" s="79"/>
      <c r="L88" s="28">
        <f>SUM(K89:K95)</f>
        <v>0</v>
      </c>
      <c r="M88" s="3"/>
      <c r="N88" s="3"/>
    </row>
    <row r="89" spans="3:16" x14ac:dyDescent="0.25">
      <c r="C89" s="8"/>
      <c r="D89" s="8" t="s">
        <v>100</v>
      </c>
      <c r="E89" s="10" t="s">
        <v>105</v>
      </c>
      <c r="F89" s="8" t="s">
        <v>63</v>
      </c>
      <c r="G89" s="9">
        <v>1</v>
      </c>
      <c r="H89" s="8"/>
      <c r="I89" s="20"/>
      <c r="J89" s="20"/>
      <c r="K89" s="20">
        <f>G89*I89</f>
        <v>0</v>
      </c>
      <c r="L89" s="25"/>
      <c r="N89" s="3"/>
    </row>
    <row r="90" spans="3:16" x14ac:dyDescent="0.25">
      <c r="C90" s="8"/>
      <c r="D90" s="8" t="s">
        <v>101</v>
      </c>
      <c r="E90" s="10" t="s">
        <v>106</v>
      </c>
      <c r="F90" s="8" t="s">
        <v>23</v>
      </c>
      <c r="G90" s="9">
        <v>1</v>
      </c>
      <c r="H90" s="8"/>
      <c r="I90" s="20"/>
      <c r="J90" s="20"/>
      <c r="K90" s="20">
        <f t="shared" ref="K90:K94" si="8">G90*I90</f>
        <v>0</v>
      </c>
      <c r="L90" s="25"/>
      <c r="N90" s="3"/>
    </row>
    <row r="91" spans="3:16" x14ac:dyDescent="0.25">
      <c r="C91" s="8"/>
      <c r="D91" s="8" t="s">
        <v>102</v>
      </c>
      <c r="E91" s="10" t="s">
        <v>107</v>
      </c>
      <c r="F91" s="8" t="s">
        <v>23</v>
      </c>
      <c r="G91" s="9">
        <v>1</v>
      </c>
      <c r="H91" s="8"/>
      <c r="I91" s="20"/>
      <c r="J91" s="20"/>
      <c r="K91" s="20">
        <f t="shared" si="8"/>
        <v>0</v>
      </c>
      <c r="L91" s="25"/>
      <c r="N91" s="3"/>
    </row>
    <row r="92" spans="3:16" x14ac:dyDescent="0.25">
      <c r="C92" s="8"/>
      <c r="D92" s="8" t="s">
        <v>103</v>
      </c>
      <c r="E92" s="10" t="s">
        <v>97</v>
      </c>
      <c r="F92" s="8" t="s">
        <v>23</v>
      </c>
      <c r="G92" s="9">
        <v>1</v>
      </c>
      <c r="H92" s="8"/>
      <c r="I92" s="20"/>
      <c r="J92" s="20"/>
      <c r="K92" s="20">
        <f t="shared" si="8"/>
        <v>0</v>
      </c>
      <c r="L92" s="25"/>
      <c r="M92" s="3"/>
      <c r="N92" s="3"/>
    </row>
    <row r="93" spans="3:16" x14ac:dyDescent="0.25">
      <c r="C93" s="8"/>
      <c r="D93" s="8" t="s">
        <v>104</v>
      </c>
      <c r="E93" s="10" t="s">
        <v>108</v>
      </c>
      <c r="F93" s="8" t="s">
        <v>23</v>
      </c>
      <c r="G93" s="9">
        <v>1</v>
      </c>
      <c r="H93" s="8"/>
      <c r="I93" s="20"/>
      <c r="J93" s="20"/>
      <c r="K93" s="20">
        <f t="shared" si="8"/>
        <v>0</v>
      </c>
      <c r="L93" s="25"/>
      <c r="N93" s="3"/>
    </row>
    <row r="94" spans="3:16" x14ac:dyDescent="0.25">
      <c r="C94" s="8"/>
      <c r="D94" s="8" t="s">
        <v>110</v>
      </c>
      <c r="E94" s="10" t="s">
        <v>109</v>
      </c>
      <c r="F94" s="8" t="s">
        <v>63</v>
      </c>
      <c r="G94" s="9">
        <v>1</v>
      </c>
      <c r="H94" s="8"/>
      <c r="I94" s="20"/>
      <c r="J94" s="20"/>
      <c r="K94" s="20">
        <f t="shared" si="8"/>
        <v>0</v>
      </c>
      <c r="L94" s="25"/>
      <c r="N94" s="3"/>
    </row>
    <row r="95" spans="3:16" ht="15" customHeight="1" x14ac:dyDescent="0.25">
      <c r="C95" s="92" t="s">
        <v>112</v>
      </c>
      <c r="D95" s="92"/>
      <c r="E95" s="92"/>
      <c r="F95" s="92"/>
      <c r="G95" s="92"/>
      <c r="H95" s="92"/>
      <c r="I95" s="92"/>
      <c r="J95" s="92"/>
      <c r="K95" s="92"/>
      <c r="L95" s="26">
        <f>SUM(L7:L94)</f>
        <v>0</v>
      </c>
      <c r="M95" s="3"/>
      <c r="N95" s="3"/>
    </row>
    <row r="96" spans="3:16" ht="15" customHeight="1" x14ac:dyDescent="0.25">
      <c r="C96" s="93" t="s">
        <v>199</v>
      </c>
      <c r="D96" s="93"/>
      <c r="E96" s="93"/>
      <c r="F96" s="93"/>
      <c r="G96" s="93"/>
      <c r="H96" s="93"/>
      <c r="I96" s="93"/>
      <c r="J96" s="93"/>
      <c r="K96" s="93"/>
      <c r="L96" s="23">
        <f>+L95*0.05</f>
        <v>0</v>
      </c>
      <c r="M96" s="3"/>
      <c r="O96" s="3"/>
      <c r="P96" s="3"/>
    </row>
    <row r="97" spans="3:16" ht="15" customHeight="1" x14ac:dyDescent="0.25">
      <c r="C97" s="89" t="s">
        <v>4</v>
      </c>
      <c r="D97" s="90"/>
      <c r="E97" s="90"/>
      <c r="F97" s="90"/>
      <c r="G97" s="90"/>
      <c r="H97" s="90"/>
      <c r="I97" s="90"/>
      <c r="J97" s="90"/>
      <c r="K97" s="91"/>
      <c r="L97" s="24">
        <f>+L95+L96</f>
        <v>0</v>
      </c>
      <c r="M97" s="30"/>
      <c r="N97" s="3"/>
    </row>
    <row r="98" spans="3:16" ht="15" customHeight="1" x14ac:dyDescent="0.25">
      <c r="C98" s="93" t="s">
        <v>3</v>
      </c>
      <c r="D98" s="93"/>
      <c r="E98" s="93"/>
      <c r="F98" s="93"/>
      <c r="G98" s="93"/>
      <c r="H98" s="93"/>
      <c r="I98" s="93"/>
      <c r="J98" s="93"/>
      <c r="K98" s="93"/>
      <c r="L98" s="23">
        <f>+L97*0.18</f>
        <v>0</v>
      </c>
    </row>
    <row r="99" spans="3:16" ht="15" customHeight="1" x14ac:dyDescent="0.25">
      <c r="C99" s="89" t="s">
        <v>2</v>
      </c>
      <c r="D99" s="90"/>
      <c r="E99" s="90"/>
      <c r="F99" s="90"/>
      <c r="G99" s="90"/>
      <c r="H99" s="90"/>
      <c r="I99" s="90"/>
      <c r="J99" s="90"/>
      <c r="K99" s="91"/>
      <c r="L99" s="24">
        <f>+L97+L98</f>
        <v>0</v>
      </c>
      <c r="M99" s="30"/>
      <c r="P99" s="3"/>
    </row>
    <row r="100" spans="3:16" ht="15.6" customHeight="1" x14ac:dyDescent="0.25">
      <c r="C100" s="86" t="s">
        <v>1</v>
      </c>
      <c r="D100" s="87"/>
      <c r="E100" s="87"/>
      <c r="F100" s="87"/>
      <c r="G100" s="87"/>
      <c r="H100" s="87"/>
      <c r="I100" s="87"/>
      <c r="J100" s="87"/>
      <c r="K100" s="88"/>
      <c r="L100" s="23">
        <f>+L99*0.15</f>
        <v>0</v>
      </c>
      <c r="M100" s="30"/>
      <c r="O100" s="3"/>
    </row>
    <row r="101" spans="3:16" x14ac:dyDescent="0.25">
      <c r="C101" s="89" t="s">
        <v>0</v>
      </c>
      <c r="D101" s="90"/>
      <c r="E101" s="90"/>
      <c r="F101" s="90"/>
      <c r="G101" s="90"/>
      <c r="H101" s="90"/>
      <c r="I101" s="90"/>
      <c r="J101" s="90"/>
      <c r="K101" s="91"/>
      <c r="L101" s="24">
        <f>+SUM(L99:L100)</f>
        <v>0</v>
      </c>
      <c r="M101" s="30"/>
      <c r="O101" s="3"/>
    </row>
    <row r="103" spans="3:16" x14ac:dyDescent="0.25">
      <c r="J103" s="3"/>
      <c r="K103" s="19"/>
      <c r="L103" s="3"/>
    </row>
  </sheetData>
  <mergeCells count="16">
    <mergeCell ref="N7:W7"/>
    <mergeCell ref="E88:K88"/>
    <mergeCell ref="E66:K66"/>
    <mergeCell ref="C100:K100"/>
    <mergeCell ref="C101:K101"/>
    <mergeCell ref="E81:K81"/>
    <mergeCell ref="C95:K95"/>
    <mergeCell ref="C96:K96"/>
    <mergeCell ref="C97:K97"/>
    <mergeCell ref="C98:K98"/>
    <mergeCell ref="C99:K99"/>
    <mergeCell ref="C1:L3"/>
    <mergeCell ref="C5:L5"/>
    <mergeCell ref="E7:K7"/>
    <mergeCell ref="E14:K14"/>
    <mergeCell ref="E22:K22"/>
  </mergeCells>
  <phoneticPr fontId="8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65" fitToHeight="0" orientation="landscape" r:id="rId1"/>
  <rowBreaks count="2" manualBreakCount="2">
    <brk id="34" max="11" man="1"/>
    <brk id="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5D2A-9E55-47B9-9F88-66ACBF07CE5B}">
  <dimension ref="A1:W103"/>
  <sheetViews>
    <sheetView showGridLines="0" topLeftCell="C68" zoomScale="131" zoomScaleNormal="131" zoomScaleSheetLayoutView="112" workbookViewId="0">
      <selection activeCell="E82" sqref="E82"/>
    </sheetView>
  </sheetViews>
  <sheetFormatPr baseColWidth="10" defaultColWidth="11.42578125" defaultRowHeight="15" x14ac:dyDescent="0.25"/>
  <cols>
    <col min="1" max="2" width="11.42578125" style="1" hidden="1" customWidth="1"/>
    <col min="3" max="3" width="5.7109375" style="6" customWidth="1"/>
    <col min="4" max="4" width="12" style="6" customWidth="1"/>
    <col min="5" max="5" width="59.5703125" style="5" customWidth="1"/>
    <col min="6" max="6" width="9.5703125" style="4" customWidth="1"/>
    <col min="7" max="7" width="11.7109375" style="1" customWidth="1"/>
    <col min="8" max="8" width="7.42578125" style="1" customWidth="1"/>
    <col min="9" max="9" width="11.140625" style="3" customWidth="1"/>
    <col min="10" max="10" width="20.140625" style="2" customWidth="1"/>
    <col min="11" max="11" width="15.42578125" style="1" customWidth="1"/>
    <col min="12" max="12" width="21.140625" style="1" customWidth="1"/>
    <col min="13" max="13" width="21.28515625" style="1" customWidth="1"/>
    <col min="14" max="14" width="13.7109375" style="1" customWidth="1"/>
    <col min="15" max="15" width="12.7109375" style="1" bestFit="1" customWidth="1"/>
    <col min="16" max="16384" width="11.42578125" style="1"/>
  </cols>
  <sheetData>
    <row r="1" spans="3:23" ht="27" customHeight="1" x14ac:dyDescent="0.25">
      <c r="C1" s="75" t="s">
        <v>79</v>
      </c>
      <c r="D1" s="75"/>
      <c r="E1" s="75"/>
      <c r="F1" s="75"/>
      <c r="G1" s="75"/>
      <c r="H1" s="75"/>
      <c r="I1" s="75"/>
      <c r="J1" s="75"/>
      <c r="K1" s="75"/>
      <c r="L1" s="75"/>
    </row>
    <row r="2" spans="3:23" ht="27" customHeight="1" x14ac:dyDescent="0.25"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3:23" ht="36" customHeight="1" x14ac:dyDescent="0.25"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3:23" ht="5.45" customHeight="1" x14ac:dyDescent="0.25">
      <c r="C4" s="17"/>
      <c r="D4" s="17"/>
      <c r="E4" s="17"/>
      <c r="F4" s="17"/>
      <c r="G4" s="17"/>
      <c r="H4" s="17"/>
      <c r="I4" s="17"/>
      <c r="J4" s="17"/>
      <c r="K4" s="17"/>
      <c r="L4" s="16"/>
    </row>
    <row r="5" spans="3:23" x14ac:dyDescent="0.25">
      <c r="C5" s="76" t="s">
        <v>56</v>
      </c>
      <c r="D5" s="76"/>
      <c r="E5" s="76"/>
      <c r="F5" s="76"/>
      <c r="G5" s="76"/>
      <c r="H5" s="76"/>
      <c r="I5" s="76"/>
      <c r="J5" s="76"/>
      <c r="K5" s="76"/>
      <c r="L5" s="76"/>
    </row>
    <row r="6" spans="3:23" ht="62.25" customHeight="1" x14ac:dyDescent="0.25">
      <c r="C6" s="7" t="s">
        <v>55</v>
      </c>
      <c r="D6" s="7" t="s">
        <v>54</v>
      </c>
      <c r="E6" s="15" t="s">
        <v>53</v>
      </c>
      <c r="F6" s="7" t="s">
        <v>52</v>
      </c>
      <c r="G6" s="7" t="s">
        <v>51</v>
      </c>
      <c r="H6" s="7" t="s">
        <v>141</v>
      </c>
      <c r="I6" s="14" t="s">
        <v>50</v>
      </c>
      <c r="J6" s="13" t="s">
        <v>116</v>
      </c>
      <c r="K6" s="7" t="s">
        <v>49</v>
      </c>
      <c r="L6" s="7" t="s">
        <v>48</v>
      </c>
    </row>
    <row r="7" spans="3:23" ht="19.5" x14ac:dyDescent="0.25">
      <c r="C7" s="27" t="s">
        <v>44</v>
      </c>
      <c r="D7" s="27" t="s">
        <v>47</v>
      </c>
      <c r="E7" s="77" t="s">
        <v>46</v>
      </c>
      <c r="F7" s="78"/>
      <c r="G7" s="78"/>
      <c r="H7" s="78"/>
      <c r="I7" s="78"/>
      <c r="J7" s="78"/>
      <c r="K7" s="79"/>
      <c r="L7" s="28"/>
      <c r="N7" s="83" t="s">
        <v>89</v>
      </c>
      <c r="O7" s="83"/>
      <c r="P7" s="83"/>
      <c r="Q7" s="83"/>
      <c r="R7" s="83"/>
      <c r="S7" s="83"/>
      <c r="T7" s="83"/>
      <c r="U7" s="83"/>
      <c r="V7" s="83"/>
      <c r="W7" s="83"/>
    </row>
    <row r="8" spans="3:23" ht="15" customHeight="1" x14ac:dyDescent="0.25">
      <c r="C8" s="8"/>
      <c r="D8" s="8" t="s">
        <v>45</v>
      </c>
      <c r="E8" s="18" t="s">
        <v>73</v>
      </c>
      <c r="F8" s="8" t="s">
        <v>8</v>
      </c>
      <c r="G8" s="9">
        <v>1</v>
      </c>
      <c r="H8" s="9">
        <v>6</v>
      </c>
      <c r="I8" s="20"/>
      <c r="J8" s="22">
        <v>1</v>
      </c>
      <c r="K8" s="20"/>
      <c r="L8" s="25"/>
    </row>
    <row r="9" spans="3:23" x14ac:dyDescent="0.25">
      <c r="C9" s="8"/>
      <c r="D9" s="8" t="s">
        <v>57</v>
      </c>
      <c r="E9" s="18" t="s">
        <v>80</v>
      </c>
      <c r="F9" s="8" t="s">
        <v>8</v>
      </c>
      <c r="G9" s="9">
        <v>1</v>
      </c>
      <c r="H9" s="9">
        <v>6</v>
      </c>
      <c r="I9" s="20"/>
      <c r="J9" s="22">
        <v>0.7</v>
      </c>
      <c r="K9" s="20"/>
      <c r="L9" s="25"/>
    </row>
    <row r="10" spans="3:23" x14ac:dyDescent="0.25">
      <c r="C10" s="8"/>
      <c r="D10" s="8" t="s">
        <v>72</v>
      </c>
      <c r="E10" s="18" t="s">
        <v>81</v>
      </c>
      <c r="F10" s="8" t="s">
        <v>8</v>
      </c>
      <c r="G10" s="9">
        <v>1</v>
      </c>
      <c r="H10" s="9">
        <v>6</v>
      </c>
      <c r="I10" s="20"/>
      <c r="J10" s="22">
        <v>0.7</v>
      </c>
      <c r="K10" s="20"/>
      <c r="L10" s="25"/>
    </row>
    <row r="11" spans="3:23" x14ac:dyDescent="0.25">
      <c r="C11" s="8"/>
      <c r="D11" s="8" t="s">
        <v>84</v>
      </c>
      <c r="E11" s="18" t="s">
        <v>76</v>
      </c>
      <c r="F11" s="8" t="s">
        <v>8</v>
      </c>
      <c r="G11" s="9">
        <v>1</v>
      </c>
      <c r="H11" s="9">
        <v>6</v>
      </c>
      <c r="I11" s="20"/>
      <c r="J11" s="22">
        <v>0.7</v>
      </c>
      <c r="K11" s="20"/>
      <c r="L11" s="25"/>
    </row>
    <row r="12" spans="3:23" x14ac:dyDescent="0.25">
      <c r="C12" s="8"/>
      <c r="D12" s="8" t="s">
        <v>85</v>
      </c>
      <c r="E12" s="18" t="s">
        <v>82</v>
      </c>
      <c r="F12" s="8" t="s">
        <v>8</v>
      </c>
      <c r="G12" s="9">
        <v>1</v>
      </c>
      <c r="H12" s="9">
        <v>6</v>
      </c>
      <c r="I12" s="20"/>
      <c r="J12" s="22">
        <v>0.8</v>
      </c>
      <c r="K12" s="20"/>
      <c r="L12" s="25"/>
    </row>
    <row r="13" spans="3:23" x14ac:dyDescent="0.25">
      <c r="C13" s="8"/>
      <c r="D13" s="8" t="s">
        <v>86</v>
      </c>
      <c r="E13" s="18" t="s">
        <v>83</v>
      </c>
      <c r="F13" s="8" t="s">
        <v>8</v>
      </c>
      <c r="G13" s="9">
        <v>1</v>
      </c>
      <c r="H13" s="9">
        <v>6</v>
      </c>
      <c r="I13" s="20"/>
      <c r="J13" s="22">
        <v>0.8</v>
      </c>
      <c r="K13" s="20"/>
      <c r="L13" s="25"/>
    </row>
    <row r="14" spans="3:23" x14ac:dyDescent="0.25">
      <c r="C14" s="27" t="s">
        <v>44</v>
      </c>
      <c r="D14" s="27" t="s">
        <v>43</v>
      </c>
      <c r="E14" s="80" t="s">
        <v>42</v>
      </c>
      <c r="F14" s="81"/>
      <c r="G14" s="81"/>
      <c r="H14" s="81"/>
      <c r="I14" s="81"/>
      <c r="J14" s="81"/>
      <c r="K14" s="82"/>
      <c r="L14" s="28"/>
    </row>
    <row r="15" spans="3:23" ht="14.45" customHeight="1" x14ac:dyDescent="0.25">
      <c r="C15" s="8"/>
      <c r="D15" s="8" t="s">
        <v>41</v>
      </c>
      <c r="E15" s="12" t="s">
        <v>88</v>
      </c>
      <c r="F15" s="8" t="s">
        <v>8</v>
      </c>
      <c r="G15" s="9">
        <v>1</v>
      </c>
      <c r="H15" s="9">
        <v>6</v>
      </c>
      <c r="I15" s="20"/>
      <c r="J15" s="22">
        <v>0.7</v>
      </c>
      <c r="K15" s="20"/>
      <c r="L15" s="25"/>
    </row>
    <row r="16" spans="3:23" ht="14.45" customHeight="1" x14ac:dyDescent="0.25">
      <c r="C16" s="8"/>
      <c r="D16" s="8" t="s">
        <v>40</v>
      </c>
      <c r="E16" s="12" t="s">
        <v>181</v>
      </c>
      <c r="F16" s="8" t="s">
        <v>8</v>
      </c>
      <c r="G16" s="9">
        <v>1</v>
      </c>
      <c r="H16" s="9">
        <v>6</v>
      </c>
      <c r="I16" s="20"/>
      <c r="J16" s="22">
        <v>0.7</v>
      </c>
      <c r="K16" s="20"/>
      <c r="L16" s="25"/>
    </row>
    <row r="17" spans="3:13" ht="14.45" customHeight="1" x14ac:dyDescent="0.25">
      <c r="C17" s="8"/>
      <c r="D17" s="8" t="s">
        <v>58</v>
      </c>
      <c r="E17" s="12" t="s">
        <v>71</v>
      </c>
      <c r="F17" s="8" t="s">
        <v>8</v>
      </c>
      <c r="G17" s="9">
        <v>1</v>
      </c>
      <c r="H17" s="9">
        <v>6</v>
      </c>
      <c r="I17" s="20"/>
      <c r="J17" s="22">
        <v>0.7</v>
      </c>
      <c r="K17" s="20"/>
      <c r="L17" s="25"/>
      <c r="M17" s="3"/>
    </row>
    <row r="18" spans="3:13" ht="14.45" customHeight="1" x14ac:dyDescent="0.25">
      <c r="C18" s="72"/>
      <c r="D18" s="8" t="s">
        <v>59</v>
      </c>
      <c r="E18" s="73" t="s">
        <v>198</v>
      </c>
      <c r="F18" s="8" t="s">
        <v>8</v>
      </c>
      <c r="G18" s="9">
        <v>1</v>
      </c>
      <c r="H18" s="9">
        <v>6</v>
      </c>
      <c r="I18" s="20"/>
      <c r="J18" s="22">
        <v>0.7</v>
      </c>
      <c r="K18" s="20"/>
      <c r="L18" s="74"/>
      <c r="M18" s="3"/>
    </row>
    <row r="19" spans="3:13" ht="14.45" customHeight="1" x14ac:dyDescent="0.25">
      <c r="C19" s="8"/>
      <c r="D19" s="8" t="s">
        <v>92</v>
      </c>
      <c r="E19" s="12" t="s">
        <v>196</v>
      </c>
      <c r="F19" s="8" t="s">
        <v>8</v>
      </c>
      <c r="G19" s="9">
        <v>1</v>
      </c>
      <c r="H19" s="9">
        <v>6</v>
      </c>
      <c r="I19" s="20"/>
      <c r="J19" s="22">
        <v>0.8</v>
      </c>
      <c r="K19" s="20"/>
      <c r="L19" s="25"/>
      <c r="M19" s="3">
        <f>170/30</f>
        <v>5.666666666666667</v>
      </c>
    </row>
    <row r="20" spans="3:13" ht="14.45" customHeight="1" x14ac:dyDescent="0.25">
      <c r="C20" s="8"/>
      <c r="D20" s="8" t="s">
        <v>93</v>
      </c>
      <c r="E20" s="12" t="s">
        <v>90</v>
      </c>
      <c r="F20" s="8" t="s">
        <v>8</v>
      </c>
      <c r="G20" s="9">
        <v>2</v>
      </c>
      <c r="H20" s="9">
        <v>6</v>
      </c>
      <c r="I20" s="20"/>
      <c r="J20" s="22">
        <v>0.5</v>
      </c>
      <c r="K20" s="20"/>
      <c r="L20" s="25"/>
      <c r="M20" s="3"/>
    </row>
    <row r="21" spans="3:13" ht="14.45" customHeight="1" x14ac:dyDescent="0.25">
      <c r="C21" s="8"/>
      <c r="D21" s="8" t="s">
        <v>197</v>
      </c>
      <c r="E21" s="12" t="s">
        <v>39</v>
      </c>
      <c r="F21" s="8" t="s">
        <v>8</v>
      </c>
      <c r="G21" s="9">
        <v>1</v>
      </c>
      <c r="H21" s="9">
        <v>6</v>
      </c>
      <c r="I21" s="20"/>
      <c r="J21" s="22">
        <v>1</v>
      </c>
      <c r="K21" s="20"/>
      <c r="L21" s="25"/>
    </row>
    <row r="22" spans="3:13" x14ac:dyDescent="0.25">
      <c r="C22" s="27" t="s">
        <v>38</v>
      </c>
      <c r="D22" s="27" t="s">
        <v>37</v>
      </c>
      <c r="E22" s="77" t="s">
        <v>36</v>
      </c>
      <c r="F22" s="78"/>
      <c r="G22" s="78"/>
      <c r="H22" s="78"/>
      <c r="I22" s="78"/>
      <c r="J22" s="78"/>
      <c r="K22" s="79"/>
      <c r="L22" s="28"/>
    </row>
    <row r="23" spans="3:13" ht="28.9" customHeight="1" x14ac:dyDescent="0.25">
      <c r="C23" s="32"/>
      <c r="D23" s="49" t="s">
        <v>35</v>
      </c>
      <c r="E23" s="31" t="s">
        <v>146</v>
      </c>
      <c r="F23" s="32"/>
      <c r="G23" s="50"/>
      <c r="H23" s="32"/>
      <c r="I23" s="51"/>
      <c r="J23" s="51" t="s">
        <v>6</v>
      </c>
      <c r="K23" s="52"/>
      <c r="L23" s="53"/>
    </row>
    <row r="24" spans="3:13" ht="28.9" customHeight="1" x14ac:dyDescent="0.25">
      <c r="C24" s="8"/>
      <c r="D24" s="33" t="s">
        <v>127</v>
      </c>
      <c r="E24" s="67" t="s">
        <v>139</v>
      </c>
      <c r="F24" s="8" t="s">
        <v>140</v>
      </c>
      <c r="G24" s="9">
        <v>4</v>
      </c>
      <c r="H24" s="8"/>
      <c r="I24" s="20"/>
      <c r="J24" s="20"/>
      <c r="K24" s="20"/>
      <c r="L24" s="25"/>
    </row>
    <row r="25" spans="3:13" ht="48" x14ac:dyDescent="0.25">
      <c r="C25" s="8"/>
      <c r="D25" s="33" t="s">
        <v>128</v>
      </c>
      <c r="E25" s="67" t="s">
        <v>143</v>
      </c>
      <c r="F25" s="8" t="s">
        <v>142</v>
      </c>
      <c r="G25" s="9">
        <v>1</v>
      </c>
      <c r="H25" s="8">
        <v>25</v>
      </c>
      <c r="I25" s="20"/>
      <c r="J25" s="20"/>
      <c r="K25" s="20"/>
      <c r="L25" s="25"/>
    </row>
    <row r="26" spans="3:13" ht="48" x14ac:dyDescent="0.25">
      <c r="C26" s="8"/>
      <c r="D26" s="33" t="s">
        <v>129</v>
      </c>
      <c r="E26" s="67" t="s">
        <v>125</v>
      </c>
      <c r="F26" s="8" t="s">
        <v>142</v>
      </c>
      <c r="G26" s="9">
        <v>1</v>
      </c>
      <c r="H26" s="8">
        <v>5</v>
      </c>
      <c r="I26" s="20"/>
      <c r="J26" s="20"/>
      <c r="K26" s="20"/>
      <c r="L26" s="25"/>
    </row>
    <row r="27" spans="3:13" x14ac:dyDescent="0.25">
      <c r="C27" s="8"/>
      <c r="D27" s="33" t="s">
        <v>130</v>
      </c>
      <c r="E27" s="67" t="s">
        <v>180</v>
      </c>
      <c r="F27" s="8" t="s">
        <v>63</v>
      </c>
      <c r="G27" s="9">
        <v>1</v>
      </c>
      <c r="H27" s="8"/>
      <c r="I27" s="20"/>
      <c r="J27" s="20"/>
      <c r="K27" s="20"/>
      <c r="L27" s="25"/>
    </row>
    <row r="28" spans="3:13" ht="24" x14ac:dyDescent="0.25">
      <c r="C28" s="8"/>
      <c r="D28" s="33" t="s">
        <v>131</v>
      </c>
      <c r="E28" s="67" t="s">
        <v>126</v>
      </c>
      <c r="F28" s="8" t="s">
        <v>140</v>
      </c>
      <c r="G28" s="9">
        <v>10</v>
      </c>
      <c r="H28" s="8"/>
      <c r="I28" s="20"/>
      <c r="J28" s="20"/>
      <c r="K28" s="20"/>
      <c r="L28" s="25"/>
    </row>
    <row r="29" spans="3:13" ht="36" x14ac:dyDescent="0.25">
      <c r="C29" s="32"/>
      <c r="D29" s="49" t="s">
        <v>34</v>
      </c>
      <c r="E29" s="31" t="s">
        <v>182</v>
      </c>
      <c r="F29" s="32" t="s">
        <v>23</v>
      </c>
      <c r="G29" s="50">
        <v>1</v>
      </c>
      <c r="H29" s="32" t="s">
        <v>6</v>
      </c>
      <c r="I29" s="51"/>
      <c r="J29" s="51" t="s">
        <v>6</v>
      </c>
      <c r="K29" s="52"/>
      <c r="L29" s="54"/>
    </row>
    <row r="30" spans="3:13" ht="48" x14ac:dyDescent="0.25">
      <c r="C30" s="32"/>
      <c r="D30" s="49" t="s">
        <v>33</v>
      </c>
      <c r="E30" s="31" t="s">
        <v>118</v>
      </c>
      <c r="F30" s="32" t="s">
        <v>23</v>
      </c>
      <c r="G30" s="55">
        <v>1</v>
      </c>
      <c r="H30" s="56"/>
      <c r="I30" s="57"/>
      <c r="J30" s="51" t="s">
        <v>6</v>
      </c>
      <c r="K30" s="58"/>
      <c r="L30" s="54"/>
    </row>
    <row r="31" spans="3:13" x14ac:dyDescent="0.25">
      <c r="C31" s="32"/>
      <c r="D31" s="49" t="s">
        <v>66</v>
      </c>
      <c r="E31" s="31" t="s">
        <v>78</v>
      </c>
      <c r="F31" s="34"/>
      <c r="G31" s="59"/>
      <c r="H31" s="60" t="s">
        <v>6</v>
      </c>
      <c r="I31" s="61"/>
      <c r="J31" s="51" t="s">
        <v>6</v>
      </c>
      <c r="K31" s="64"/>
      <c r="L31" s="62"/>
    </row>
    <row r="32" spans="3:13" x14ac:dyDescent="0.25">
      <c r="C32" s="8"/>
      <c r="D32" s="10" t="s">
        <v>67</v>
      </c>
      <c r="E32" s="70" t="s">
        <v>184</v>
      </c>
      <c r="F32" s="63" t="s">
        <v>132</v>
      </c>
      <c r="G32" s="36">
        <v>184</v>
      </c>
      <c r="H32" s="65" t="s">
        <v>6</v>
      </c>
      <c r="I32" s="37"/>
      <c r="J32" s="20" t="s">
        <v>6</v>
      </c>
      <c r="K32" s="37"/>
      <c r="L32" s="35"/>
      <c r="M32" s="1">
        <f>450/1.18</f>
        <v>381.35593220338984</v>
      </c>
    </row>
    <row r="33" spans="3:13" x14ac:dyDescent="0.25">
      <c r="C33" s="8"/>
      <c r="D33" s="10" t="s">
        <v>147</v>
      </c>
      <c r="E33" s="67" t="s">
        <v>124</v>
      </c>
      <c r="F33" s="63" t="s">
        <v>132</v>
      </c>
      <c r="G33" s="36">
        <v>90</v>
      </c>
      <c r="H33" s="65" t="s">
        <v>6</v>
      </c>
      <c r="I33" s="37"/>
      <c r="J33" s="20" t="s">
        <v>6</v>
      </c>
      <c r="K33" s="37"/>
      <c r="L33" s="35"/>
      <c r="M33" s="1">
        <f>+M32/1.05</f>
        <v>363.19612590799034</v>
      </c>
    </row>
    <row r="34" spans="3:13" ht="36" x14ac:dyDescent="0.25">
      <c r="C34" s="8"/>
      <c r="D34" s="10" t="s">
        <v>148</v>
      </c>
      <c r="E34" s="67" t="s">
        <v>120</v>
      </c>
      <c r="F34" s="63" t="s">
        <v>133</v>
      </c>
      <c r="G34" s="36">
        <f>G32+G33</f>
        <v>274</v>
      </c>
      <c r="H34" s="65" t="s">
        <v>6</v>
      </c>
      <c r="I34" s="37"/>
      <c r="J34" s="20" t="s">
        <v>6</v>
      </c>
      <c r="K34" s="37"/>
      <c r="L34" s="35"/>
    </row>
    <row r="35" spans="3:13" ht="24" x14ac:dyDescent="0.25">
      <c r="C35" s="8"/>
      <c r="D35" s="10" t="s">
        <v>149</v>
      </c>
      <c r="E35" s="67" t="s">
        <v>119</v>
      </c>
      <c r="F35" s="63" t="s">
        <v>133</v>
      </c>
      <c r="G35" s="41">
        <f>MROUND(G34*80%,2)</f>
        <v>220</v>
      </c>
      <c r="H35" s="65" t="s">
        <v>6</v>
      </c>
      <c r="I35" s="38"/>
      <c r="J35" s="20" t="s">
        <v>6</v>
      </c>
      <c r="K35" s="37"/>
      <c r="L35" s="43"/>
    </row>
    <row r="36" spans="3:13" x14ac:dyDescent="0.25">
      <c r="C36" s="8"/>
      <c r="D36" s="10" t="s">
        <v>150</v>
      </c>
      <c r="E36" s="69" t="s">
        <v>187</v>
      </c>
      <c r="F36" s="63" t="s">
        <v>133</v>
      </c>
      <c r="G36" s="41">
        <v>3</v>
      </c>
      <c r="H36" s="65" t="s">
        <v>6</v>
      </c>
      <c r="I36" s="66"/>
      <c r="J36" s="20" t="s">
        <v>6</v>
      </c>
      <c r="K36" s="37"/>
      <c r="L36" s="68"/>
    </row>
    <row r="37" spans="3:13" ht="36" x14ac:dyDescent="0.25">
      <c r="C37" s="8"/>
      <c r="D37" s="10" t="s">
        <v>151</v>
      </c>
      <c r="E37" s="67" t="s">
        <v>120</v>
      </c>
      <c r="F37" s="63" t="s">
        <v>133</v>
      </c>
      <c r="G37" s="40">
        <v>3</v>
      </c>
      <c r="H37" s="65" t="s">
        <v>6</v>
      </c>
      <c r="I37" s="39"/>
      <c r="J37" s="20" t="s">
        <v>6</v>
      </c>
      <c r="K37" s="37"/>
      <c r="L37" s="46"/>
    </row>
    <row r="38" spans="3:13" ht="24" x14ac:dyDescent="0.25">
      <c r="C38" s="8"/>
      <c r="D38" s="10" t="s">
        <v>152</v>
      </c>
      <c r="E38" s="67" t="s">
        <v>121</v>
      </c>
      <c r="F38" s="63" t="s">
        <v>133</v>
      </c>
      <c r="G38" s="36">
        <v>3</v>
      </c>
      <c r="H38" s="65" t="s">
        <v>6</v>
      </c>
      <c r="I38" s="45"/>
      <c r="J38" s="20" t="s">
        <v>6</v>
      </c>
      <c r="K38" s="37"/>
      <c r="L38" s="42"/>
    </row>
    <row r="39" spans="3:13" ht="24" x14ac:dyDescent="0.25">
      <c r="C39" s="8"/>
      <c r="D39" s="10" t="s">
        <v>153</v>
      </c>
      <c r="E39" s="67" t="s">
        <v>191</v>
      </c>
      <c r="F39" s="63" t="s">
        <v>133</v>
      </c>
      <c r="G39" s="36">
        <v>1</v>
      </c>
      <c r="H39" s="65" t="s">
        <v>6</v>
      </c>
      <c r="I39" s="44"/>
      <c r="J39" s="20" t="s">
        <v>6</v>
      </c>
      <c r="K39" s="37"/>
      <c r="L39" s="35"/>
    </row>
    <row r="40" spans="3:13" ht="24" x14ac:dyDescent="0.25">
      <c r="C40" s="8"/>
      <c r="D40" s="10" t="s">
        <v>154</v>
      </c>
      <c r="E40" s="67" t="s">
        <v>122</v>
      </c>
      <c r="F40" s="63" t="s">
        <v>133</v>
      </c>
      <c r="G40" s="36">
        <v>1</v>
      </c>
      <c r="H40" s="65" t="s">
        <v>6</v>
      </c>
      <c r="I40" s="44"/>
      <c r="J40" s="20" t="s">
        <v>6</v>
      </c>
      <c r="K40" s="37"/>
      <c r="L40" s="35"/>
    </row>
    <row r="41" spans="3:13" ht="24" x14ac:dyDescent="0.25">
      <c r="C41" s="8"/>
      <c r="D41" s="10" t="s">
        <v>155</v>
      </c>
      <c r="E41" s="67" t="s">
        <v>123</v>
      </c>
      <c r="F41" s="63" t="s">
        <v>133</v>
      </c>
      <c r="G41" s="36">
        <v>1</v>
      </c>
      <c r="H41" s="65" t="s">
        <v>6</v>
      </c>
      <c r="I41" s="44"/>
      <c r="J41" s="20" t="s">
        <v>6</v>
      </c>
      <c r="K41" s="37"/>
      <c r="L41" s="35"/>
      <c r="M41" s="1">
        <f>83*350</f>
        <v>29050</v>
      </c>
    </row>
    <row r="42" spans="3:13" ht="24" x14ac:dyDescent="0.25">
      <c r="C42" s="8"/>
      <c r="D42" s="10" t="s">
        <v>156</v>
      </c>
      <c r="E42" s="69" t="s">
        <v>144</v>
      </c>
      <c r="F42" s="63" t="s">
        <v>133</v>
      </c>
      <c r="G42" s="41">
        <v>3</v>
      </c>
      <c r="H42" s="65" t="s">
        <v>6</v>
      </c>
      <c r="I42" s="66"/>
      <c r="J42" s="20" t="s">
        <v>6</v>
      </c>
      <c r="K42" s="37"/>
      <c r="L42" s="47"/>
    </row>
    <row r="43" spans="3:13" ht="36" x14ac:dyDescent="0.25">
      <c r="C43" s="8"/>
      <c r="D43" s="10" t="s">
        <v>157</v>
      </c>
      <c r="E43" s="67" t="s">
        <v>120</v>
      </c>
      <c r="F43" s="63" t="s">
        <v>133</v>
      </c>
      <c r="G43" s="40">
        <v>3</v>
      </c>
      <c r="H43" s="65" t="s">
        <v>6</v>
      </c>
      <c r="I43" s="39"/>
      <c r="J43" s="20" t="s">
        <v>6</v>
      </c>
      <c r="K43" s="37"/>
      <c r="L43" s="47"/>
    </row>
    <row r="44" spans="3:13" ht="24" x14ac:dyDescent="0.25">
      <c r="C44" s="8"/>
      <c r="D44" s="10" t="s">
        <v>158</v>
      </c>
      <c r="E44" s="67" t="s">
        <v>121</v>
      </c>
      <c r="F44" s="63" t="s">
        <v>133</v>
      </c>
      <c r="G44" s="36">
        <v>3</v>
      </c>
      <c r="H44" s="65" t="s">
        <v>6</v>
      </c>
      <c r="I44" s="45"/>
      <c r="J44" s="20" t="s">
        <v>6</v>
      </c>
      <c r="K44" s="37"/>
      <c r="L44" s="47"/>
    </row>
    <row r="45" spans="3:13" ht="24" x14ac:dyDescent="0.25">
      <c r="C45" s="8"/>
      <c r="D45" s="10" t="s">
        <v>159</v>
      </c>
      <c r="E45" s="67" t="s">
        <v>191</v>
      </c>
      <c r="F45" s="63" t="s">
        <v>133</v>
      </c>
      <c r="G45" s="36">
        <v>1</v>
      </c>
      <c r="H45" s="65" t="s">
        <v>6</v>
      </c>
      <c r="I45" s="44"/>
      <c r="J45" s="20" t="s">
        <v>6</v>
      </c>
      <c r="K45" s="37"/>
      <c r="L45" s="47"/>
    </row>
    <row r="46" spans="3:13" ht="24" x14ac:dyDescent="0.25">
      <c r="C46" s="8"/>
      <c r="D46" s="10" t="s">
        <v>160</v>
      </c>
      <c r="E46" s="67" t="s">
        <v>122</v>
      </c>
      <c r="F46" s="63" t="s">
        <v>133</v>
      </c>
      <c r="G46" s="36">
        <v>1</v>
      </c>
      <c r="H46" s="65" t="s">
        <v>6</v>
      </c>
      <c r="I46" s="44"/>
      <c r="J46" s="20" t="s">
        <v>6</v>
      </c>
      <c r="K46" s="37"/>
      <c r="L46" s="47"/>
    </row>
    <row r="47" spans="3:13" ht="24" x14ac:dyDescent="0.25">
      <c r="C47" s="8"/>
      <c r="D47" s="10" t="s">
        <v>161</v>
      </c>
      <c r="E47" s="67" t="s">
        <v>188</v>
      </c>
      <c r="F47" s="63" t="s">
        <v>133</v>
      </c>
      <c r="G47" s="36">
        <v>1</v>
      </c>
      <c r="H47" s="65" t="s">
        <v>6</v>
      </c>
      <c r="I47" s="44"/>
      <c r="J47" s="20" t="s">
        <v>6</v>
      </c>
      <c r="K47" s="37"/>
      <c r="L47" s="47"/>
    </row>
    <row r="48" spans="3:13" x14ac:dyDescent="0.25">
      <c r="C48" s="8"/>
      <c r="D48" s="10" t="s">
        <v>162</v>
      </c>
      <c r="E48" s="69" t="s">
        <v>189</v>
      </c>
      <c r="F48" s="63" t="s">
        <v>133</v>
      </c>
      <c r="G48" s="36">
        <v>3</v>
      </c>
      <c r="H48" s="65" t="s">
        <v>6</v>
      </c>
      <c r="I48" s="66"/>
      <c r="J48" s="20" t="s">
        <v>6</v>
      </c>
      <c r="K48" s="37"/>
      <c r="L48" s="47"/>
    </row>
    <row r="49" spans="3:12" ht="36" x14ac:dyDescent="0.25">
      <c r="C49" s="8"/>
      <c r="D49" s="10" t="s">
        <v>163</v>
      </c>
      <c r="E49" s="67" t="s">
        <v>120</v>
      </c>
      <c r="F49" s="63" t="s">
        <v>133</v>
      </c>
      <c r="G49" s="36">
        <v>3</v>
      </c>
      <c r="H49" s="65" t="s">
        <v>6</v>
      </c>
      <c r="I49" s="39"/>
      <c r="J49" s="20" t="s">
        <v>6</v>
      </c>
      <c r="K49" s="37"/>
      <c r="L49" s="48"/>
    </row>
    <row r="50" spans="3:12" ht="24" x14ac:dyDescent="0.25">
      <c r="C50" s="8"/>
      <c r="D50" s="10" t="s">
        <v>164</v>
      </c>
      <c r="E50" s="67" t="s">
        <v>121</v>
      </c>
      <c r="F50" s="63" t="s">
        <v>133</v>
      </c>
      <c r="G50" s="41">
        <v>3</v>
      </c>
      <c r="H50" s="65" t="s">
        <v>6</v>
      </c>
      <c r="I50" s="45"/>
      <c r="J50" s="20" t="s">
        <v>6</v>
      </c>
      <c r="K50" s="37"/>
      <c r="L50" s="42"/>
    </row>
    <row r="51" spans="3:12" ht="24" x14ac:dyDescent="0.25">
      <c r="C51" s="8"/>
      <c r="D51" s="10" t="s">
        <v>165</v>
      </c>
      <c r="E51" s="67" t="s">
        <v>190</v>
      </c>
      <c r="F51" s="63" t="s">
        <v>133</v>
      </c>
      <c r="G51" s="40">
        <v>1</v>
      </c>
      <c r="H51" s="65" t="s">
        <v>6</v>
      </c>
      <c r="I51" s="44"/>
      <c r="J51" s="20" t="s">
        <v>6</v>
      </c>
      <c r="K51" s="37"/>
      <c r="L51" s="35"/>
    </row>
    <row r="52" spans="3:12" ht="24" x14ac:dyDescent="0.25">
      <c r="C52" s="8"/>
      <c r="D52" s="10" t="s">
        <v>166</v>
      </c>
      <c r="E52" s="67" t="s">
        <v>137</v>
      </c>
      <c r="F52" s="63" t="s">
        <v>133</v>
      </c>
      <c r="G52" s="36">
        <v>1</v>
      </c>
      <c r="H52" s="65" t="s">
        <v>6</v>
      </c>
      <c r="I52" s="44"/>
      <c r="J52" s="20" t="s">
        <v>6</v>
      </c>
      <c r="K52" s="37"/>
      <c r="L52" s="35"/>
    </row>
    <row r="53" spans="3:12" ht="24" x14ac:dyDescent="0.25">
      <c r="C53" s="8"/>
      <c r="D53" s="10" t="s">
        <v>167</v>
      </c>
      <c r="E53" s="67" t="s">
        <v>138</v>
      </c>
      <c r="F53" s="63" t="s">
        <v>133</v>
      </c>
      <c r="G53" s="36">
        <v>1</v>
      </c>
      <c r="H53" s="65" t="s">
        <v>6</v>
      </c>
      <c r="I53" s="44"/>
      <c r="J53" s="20" t="s">
        <v>6</v>
      </c>
      <c r="K53" s="37"/>
      <c r="L53" s="35"/>
    </row>
    <row r="54" spans="3:12" x14ac:dyDescent="0.25">
      <c r="C54" s="8"/>
      <c r="D54" s="10" t="s">
        <v>168</v>
      </c>
      <c r="E54" s="69" t="s">
        <v>185</v>
      </c>
      <c r="F54" s="63" t="s">
        <v>133</v>
      </c>
      <c r="G54" s="36">
        <v>1</v>
      </c>
      <c r="H54" s="65" t="s">
        <v>6</v>
      </c>
      <c r="I54" s="66"/>
      <c r="J54" s="20" t="s">
        <v>6</v>
      </c>
      <c r="K54" s="37"/>
      <c r="L54" s="35"/>
    </row>
    <row r="55" spans="3:12" ht="36" x14ac:dyDescent="0.25">
      <c r="C55" s="8"/>
      <c r="D55" s="10" t="s">
        <v>169</v>
      </c>
      <c r="E55" s="67" t="s">
        <v>120</v>
      </c>
      <c r="F55" s="63" t="s">
        <v>133</v>
      </c>
      <c r="G55" s="36">
        <v>1</v>
      </c>
      <c r="H55" s="65" t="s">
        <v>6</v>
      </c>
      <c r="I55" s="39"/>
      <c r="J55" s="20" t="s">
        <v>6</v>
      </c>
      <c r="K55" s="37"/>
      <c r="L55" s="35"/>
    </row>
    <row r="56" spans="3:12" ht="24" x14ac:dyDescent="0.25">
      <c r="C56" s="8"/>
      <c r="D56" s="10" t="s">
        <v>170</v>
      </c>
      <c r="E56" s="67" t="s">
        <v>121</v>
      </c>
      <c r="F56" s="63" t="s">
        <v>133</v>
      </c>
      <c r="G56" s="36">
        <v>1</v>
      </c>
      <c r="H56" s="65" t="s">
        <v>6</v>
      </c>
      <c r="I56" s="45"/>
      <c r="J56" s="20" t="s">
        <v>6</v>
      </c>
      <c r="K56" s="37"/>
      <c r="L56" s="35"/>
    </row>
    <row r="57" spans="3:12" x14ac:dyDescent="0.25">
      <c r="C57" s="8"/>
      <c r="D57" s="10" t="s">
        <v>171</v>
      </c>
      <c r="E57" s="67" t="s">
        <v>192</v>
      </c>
      <c r="F57" s="63" t="s">
        <v>133</v>
      </c>
      <c r="G57" s="36">
        <v>1</v>
      </c>
      <c r="H57" s="65" t="s">
        <v>6</v>
      </c>
      <c r="I57" s="44"/>
      <c r="J57" s="20" t="s">
        <v>6</v>
      </c>
      <c r="K57" s="37"/>
      <c r="L57" s="35"/>
    </row>
    <row r="58" spans="3:12" x14ac:dyDescent="0.25">
      <c r="C58" s="8"/>
      <c r="D58" s="10" t="s">
        <v>172</v>
      </c>
      <c r="E58" s="67" t="s">
        <v>193</v>
      </c>
      <c r="F58" s="63" t="s">
        <v>133</v>
      </c>
      <c r="G58" s="36">
        <v>1</v>
      </c>
      <c r="H58" s="65" t="s">
        <v>6</v>
      </c>
      <c r="I58" s="44"/>
      <c r="J58" s="20" t="s">
        <v>6</v>
      </c>
      <c r="K58" s="37"/>
      <c r="L58" s="35"/>
    </row>
    <row r="59" spans="3:12" ht="24" x14ac:dyDescent="0.25">
      <c r="C59" s="8"/>
      <c r="D59" s="10" t="s">
        <v>173</v>
      </c>
      <c r="E59" s="67" t="s">
        <v>194</v>
      </c>
      <c r="F59" s="63" t="s">
        <v>133</v>
      </c>
      <c r="G59" s="36">
        <v>1</v>
      </c>
      <c r="H59" s="65" t="s">
        <v>6</v>
      </c>
      <c r="I59" s="44"/>
      <c r="J59" s="20" t="s">
        <v>6</v>
      </c>
      <c r="K59" s="37"/>
      <c r="L59" s="35"/>
    </row>
    <row r="60" spans="3:12" ht="24" x14ac:dyDescent="0.25">
      <c r="C60" s="8"/>
      <c r="D60" s="10" t="s">
        <v>174</v>
      </c>
      <c r="E60" s="10" t="s">
        <v>186</v>
      </c>
      <c r="F60" s="63" t="s">
        <v>133</v>
      </c>
      <c r="G60" s="36">
        <v>1</v>
      </c>
      <c r="H60" s="65" t="s">
        <v>6</v>
      </c>
      <c r="I60" s="66"/>
      <c r="J60" s="20" t="s">
        <v>6</v>
      </c>
      <c r="K60" s="37"/>
      <c r="L60" s="35"/>
    </row>
    <row r="61" spans="3:12" ht="36" x14ac:dyDescent="0.25">
      <c r="C61" s="8"/>
      <c r="D61" s="10" t="s">
        <v>175</v>
      </c>
      <c r="E61" s="67" t="s">
        <v>120</v>
      </c>
      <c r="F61" s="63" t="s">
        <v>133</v>
      </c>
      <c r="G61" s="36">
        <v>1</v>
      </c>
      <c r="H61" s="65" t="s">
        <v>6</v>
      </c>
      <c r="I61" s="39"/>
      <c r="J61" s="20" t="s">
        <v>6</v>
      </c>
      <c r="K61" s="37"/>
      <c r="L61" s="35"/>
    </row>
    <row r="62" spans="3:12" ht="24" x14ac:dyDescent="0.25">
      <c r="C62" s="8"/>
      <c r="D62" s="10" t="s">
        <v>176</v>
      </c>
      <c r="E62" s="67" t="s">
        <v>121</v>
      </c>
      <c r="F62" s="63" t="s">
        <v>133</v>
      </c>
      <c r="G62" s="36">
        <v>1</v>
      </c>
      <c r="H62" s="65" t="s">
        <v>6</v>
      </c>
      <c r="I62" s="45"/>
      <c r="J62" s="20" t="s">
        <v>6</v>
      </c>
      <c r="K62" s="37"/>
      <c r="L62" s="35"/>
    </row>
    <row r="63" spans="3:12" x14ac:dyDescent="0.25">
      <c r="C63" s="8"/>
      <c r="D63" s="10" t="s">
        <v>177</v>
      </c>
      <c r="E63" s="67" t="s">
        <v>195</v>
      </c>
      <c r="F63" s="63" t="s">
        <v>133</v>
      </c>
      <c r="G63" s="36">
        <v>1</v>
      </c>
      <c r="H63" s="65" t="s">
        <v>6</v>
      </c>
      <c r="I63" s="44"/>
      <c r="J63" s="20" t="s">
        <v>6</v>
      </c>
      <c r="K63" s="37"/>
      <c r="L63" s="35"/>
    </row>
    <row r="64" spans="3:12" x14ac:dyDescent="0.25">
      <c r="C64" s="8"/>
      <c r="D64" s="10" t="s">
        <v>178</v>
      </c>
      <c r="E64" s="67" t="s">
        <v>193</v>
      </c>
      <c r="F64" s="63" t="s">
        <v>133</v>
      </c>
      <c r="G64" s="36">
        <v>1</v>
      </c>
      <c r="H64" s="65" t="s">
        <v>6</v>
      </c>
      <c r="I64" s="44"/>
      <c r="J64" s="20" t="s">
        <v>6</v>
      </c>
      <c r="K64" s="37"/>
      <c r="L64" s="35"/>
    </row>
    <row r="65" spans="3:13" ht="24" x14ac:dyDescent="0.25">
      <c r="C65" s="8"/>
      <c r="D65" s="10" t="s">
        <v>179</v>
      </c>
      <c r="E65" s="67" t="s">
        <v>194</v>
      </c>
      <c r="F65" s="63" t="s">
        <v>133</v>
      </c>
      <c r="G65" s="36">
        <v>1</v>
      </c>
      <c r="H65" s="65" t="s">
        <v>6</v>
      </c>
      <c r="I65" s="44"/>
      <c r="J65" s="20" t="s">
        <v>6</v>
      </c>
      <c r="K65" s="37"/>
      <c r="L65" s="35"/>
    </row>
    <row r="66" spans="3:13" x14ac:dyDescent="0.25">
      <c r="C66" s="27" t="s">
        <v>32</v>
      </c>
      <c r="D66" s="27" t="s">
        <v>31</v>
      </c>
      <c r="E66" s="77" t="s">
        <v>30</v>
      </c>
      <c r="F66" s="78"/>
      <c r="G66" s="84"/>
      <c r="H66" s="84"/>
      <c r="I66" s="84"/>
      <c r="J66" s="84"/>
      <c r="K66" s="85"/>
      <c r="L66" s="28"/>
    </row>
    <row r="67" spans="3:13" ht="60" x14ac:dyDescent="0.25">
      <c r="C67" s="8"/>
      <c r="D67" s="8" t="s">
        <v>29</v>
      </c>
      <c r="E67" s="71" t="s">
        <v>117</v>
      </c>
      <c r="F67" s="8" t="s">
        <v>23</v>
      </c>
      <c r="G67" s="9">
        <v>1</v>
      </c>
      <c r="H67" s="8" t="s">
        <v>6</v>
      </c>
      <c r="I67" s="20"/>
      <c r="J67" s="20" t="s">
        <v>6</v>
      </c>
      <c r="K67" s="20"/>
      <c r="L67" s="25"/>
      <c r="M67" s="1" t="s">
        <v>134</v>
      </c>
    </row>
    <row r="68" spans="3:13" ht="27.75" customHeight="1" x14ac:dyDescent="0.25">
      <c r="C68" s="8"/>
      <c r="D68" s="8" t="s">
        <v>74</v>
      </c>
      <c r="E68" s="71" t="s">
        <v>60</v>
      </c>
      <c r="F68" s="8" t="s">
        <v>23</v>
      </c>
      <c r="G68" s="9">
        <v>1</v>
      </c>
      <c r="H68" s="8" t="s">
        <v>6</v>
      </c>
      <c r="I68" s="20"/>
      <c r="J68" s="20" t="s">
        <v>6</v>
      </c>
      <c r="K68" s="20"/>
      <c r="L68" s="25"/>
    </row>
    <row r="69" spans="3:13" ht="27" customHeight="1" x14ac:dyDescent="0.25">
      <c r="C69" s="8"/>
      <c r="D69" s="8" t="s">
        <v>28</v>
      </c>
      <c r="E69" s="71" t="s">
        <v>61</v>
      </c>
      <c r="F69" s="8" t="s">
        <v>23</v>
      </c>
      <c r="G69" s="9">
        <v>1</v>
      </c>
      <c r="H69" s="8" t="s">
        <v>6</v>
      </c>
      <c r="I69" s="20"/>
      <c r="J69" s="20" t="s">
        <v>6</v>
      </c>
      <c r="K69" s="20"/>
      <c r="L69" s="25"/>
    </row>
    <row r="70" spans="3:13" ht="36" x14ac:dyDescent="0.25">
      <c r="C70" s="8"/>
      <c r="D70" s="8" t="s">
        <v>75</v>
      </c>
      <c r="E70" s="71" t="s">
        <v>136</v>
      </c>
      <c r="F70" s="8" t="s">
        <v>23</v>
      </c>
      <c r="G70" s="9">
        <v>1</v>
      </c>
      <c r="H70" s="8"/>
      <c r="I70" s="20"/>
      <c r="J70" s="20"/>
      <c r="K70" s="20"/>
      <c r="L70" s="25"/>
      <c r="M70" s="1" t="s">
        <v>135</v>
      </c>
    </row>
    <row r="71" spans="3:13" ht="46.5" customHeight="1" x14ac:dyDescent="0.25">
      <c r="C71" s="8"/>
      <c r="D71" s="8" t="s">
        <v>94</v>
      </c>
      <c r="E71" s="71" t="s">
        <v>183</v>
      </c>
      <c r="F71" s="8" t="s">
        <v>23</v>
      </c>
      <c r="G71" s="9">
        <v>1</v>
      </c>
      <c r="H71" s="8"/>
      <c r="I71" s="20"/>
      <c r="J71" s="20"/>
      <c r="K71" s="20"/>
      <c r="L71" s="25"/>
    </row>
    <row r="72" spans="3:13" ht="27" customHeight="1" x14ac:dyDescent="0.25">
      <c r="C72" s="8"/>
      <c r="D72" s="8" t="s">
        <v>25</v>
      </c>
      <c r="E72" s="71" t="s">
        <v>27</v>
      </c>
      <c r="F72" s="8" t="s">
        <v>23</v>
      </c>
      <c r="G72" s="9">
        <v>1</v>
      </c>
      <c r="H72" s="8" t="s">
        <v>6</v>
      </c>
      <c r="I72" s="20"/>
      <c r="J72" s="20" t="s">
        <v>6</v>
      </c>
      <c r="K72" s="20"/>
      <c r="L72" s="25"/>
    </row>
    <row r="73" spans="3:13" ht="27.6" customHeight="1" x14ac:dyDescent="0.25">
      <c r="C73" s="8"/>
      <c r="D73" s="8" t="s">
        <v>24</v>
      </c>
      <c r="E73" s="71" t="s">
        <v>87</v>
      </c>
      <c r="F73" s="8" t="s">
        <v>23</v>
      </c>
      <c r="G73" s="9">
        <v>1</v>
      </c>
      <c r="H73" s="8" t="s">
        <v>6</v>
      </c>
      <c r="I73" s="20"/>
      <c r="J73" s="20" t="s">
        <v>6</v>
      </c>
      <c r="K73" s="20"/>
      <c r="L73" s="25"/>
    </row>
    <row r="74" spans="3:13" ht="15" customHeight="1" x14ac:dyDescent="0.25">
      <c r="C74" s="8"/>
      <c r="D74" s="8" t="s">
        <v>22</v>
      </c>
      <c r="E74" s="71" t="s">
        <v>26</v>
      </c>
      <c r="F74" s="8" t="s">
        <v>23</v>
      </c>
      <c r="G74" s="9">
        <v>1</v>
      </c>
      <c r="H74" s="8" t="s">
        <v>6</v>
      </c>
      <c r="I74" s="20"/>
      <c r="J74" s="20" t="s">
        <v>6</v>
      </c>
      <c r="K74" s="20"/>
      <c r="L74" s="25"/>
    </row>
    <row r="75" spans="3:13" x14ac:dyDescent="0.25">
      <c r="C75" s="8"/>
      <c r="D75" s="8" t="s">
        <v>21</v>
      </c>
      <c r="E75" s="71" t="s">
        <v>64</v>
      </c>
      <c r="F75" s="8" t="s">
        <v>20</v>
      </c>
      <c r="G75" s="9">
        <v>1</v>
      </c>
      <c r="H75" s="8" t="s">
        <v>6</v>
      </c>
      <c r="I75" s="20"/>
      <c r="J75" s="20" t="s">
        <v>6</v>
      </c>
      <c r="K75" s="20"/>
      <c r="L75" s="25"/>
    </row>
    <row r="76" spans="3:13" ht="26.45" customHeight="1" x14ac:dyDescent="0.25">
      <c r="C76" s="8"/>
      <c r="D76" s="8" t="s">
        <v>65</v>
      </c>
      <c r="E76" s="71" t="s">
        <v>115</v>
      </c>
      <c r="F76" s="8" t="s">
        <v>23</v>
      </c>
      <c r="G76" s="9">
        <v>1</v>
      </c>
      <c r="H76" s="8" t="s">
        <v>6</v>
      </c>
      <c r="I76" s="21"/>
      <c r="J76" s="20" t="s">
        <v>6</v>
      </c>
      <c r="K76" s="20"/>
      <c r="L76" s="25"/>
    </row>
    <row r="77" spans="3:13" ht="24" x14ac:dyDescent="0.25">
      <c r="C77" s="8"/>
      <c r="D77" s="8" t="s">
        <v>95</v>
      </c>
      <c r="E77" s="71" t="s">
        <v>77</v>
      </c>
      <c r="F77" s="8" t="s">
        <v>20</v>
      </c>
      <c r="G77" s="9">
        <v>1</v>
      </c>
      <c r="H77" s="8" t="s">
        <v>6</v>
      </c>
      <c r="I77" s="21"/>
      <c r="J77" s="20" t="s">
        <v>6</v>
      </c>
      <c r="K77" s="20"/>
      <c r="L77" s="25"/>
    </row>
    <row r="78" spans="3:13" x14ac:dyDescent="0.25">
      <c r="C78" s="8"/>
      <c r="D78" s="8" t="s">
        <v>96</v>
      </c>
      <c r="E78" s="71" t="s">
        <v>113</v>
      </c>
      <c r="F78" s="8" t="s">
        <v>20</v>
      </c>
      <c r="G78" s="9">
        <v>1</v>
      </c>
      <c r="H78" s="8"/>
      <c r="I78" s="21"/>
      <c r="J78" s="20"/>
      <c r="K78" s="20"/>
      <c r="L78" s="25"/>
    </row>
    <row r="79" spans="3:13" x14ac:dyDescent="0.25">
      <c r="C79" s="8"/>
      <c r="D79" s="8" t="s">
        <v>114</v>
      </c>
      <c r="E79" s="71" t="s">
        <v>62</v>
      </c>
      <c r="F79" s="8" t="s">
        <v>20</v>
      </c>
      <c r="G79" s="9">
        <v>1</v>
      </c>
      <c r="H79" s="8" t="s">
        <v>6</v>
      </c>
      <c r="I79" s="20"/>
      <c r="J79" s="20" t="s">
        <v>6</v>
      </c>
      <c r="K79" s="20"/>
      <c r="L79" s="25"/>
    </row>
    <row r="80" spans="3:13" ht="48" x14ac:dyDescent="0.25">
      <c r="C80" s="8"/>
      <c r="D80" s="8" t="s">
        <v>145</v>
      </c>
      <c r="E80" s="71" t="s">
        <v>91</v>
      </c>
      <c r="F80" s="8" t="s">
        <v>20</v>
      </c>
      <c r="G80" s="9">
        <v>1</v>
      </c>
      <c r="H80" s="8" t="s">
        <v>6</v>
      </c>
      <c r="I80" s="29"/>
      <c r="J80" s="20" t="s">
        <v>6</v>
      </c>
      <c r="K80" s="20"/>
      <c r="L80" s="25"/>
    </row>
    <row r="81" spans="3:16" x14ac:dyDescent="0.25">
      <c r="C81" s="27" t="s">
        <v>19</v>
      </c>
      <c r="D81" s="27" t="s">
        <v>18</v>
      </c>
      <c r="E81" s="77" t="s">
        <v>17</v>
      </c>
      <c r="F81" s="78"/>
      <c r="G81" s="78"/>
      <c r="H81" s="78"/>
      <c r="I81" s="78"/>
      <c r="J81" s="78"/>
      <c r="K81" s="79"/>
      <c r="L81" s="28"/>
      <c r="M81" s="3" t="e">
        <f>+L81/L95</f>
        <v>#DIV/0!</v>
      </c>
      <c r="N81" s="3"/>
    </row>
    <row r="82" spans="3:16" x14ac:dyDescent="0.25">
      <c r="C82" s="8"/>
      <c r="D82" s="8" t="s">
        <v>16</v>
      </c>
      <c r="E82" s="10" t="s">
        <v>70</v>
      </c>
      <c r="F82" s="8" t="s">
        <v>8</v>
      </c>
      <c r="G82" s="9">
        <v>1</v>
      </c>
      <c r="H82" s="9">
        <v>6</v>
      </c>
      <c r="I82" s="20"/>
      <c r="J82" s="20" t="s">
        <v>6</v>
      </c>
      <c r="K82" s="20"/>
      <c r="L82" s="25"/>
      <c r="M82" s="3"/>
      <c r="N82" s="3"/>
    </row>
    <row r="83" spans="3:16" x14ac:dyDescent="0.25">
      <c r="C83" s="8"/>
      <c r="D83" s="8" t="s">
        <v>15</v>
      </c>
      <c r="E83" s="11" t="s">
        <v>68</v>
      </c>
      <c r="F83" s="8" t="s">
        <v>8</v>
      </c>
      <c r="G83" s="9">
        <v>1</v>
      </c>
      <c r="H83" s="9">
        <v>3</v>
      </c>
      <c r="I83" s="20"/>
      <c r="J83" s="20" t="s">
        <v>6</v>
      </c>
      <c r="K83" s="20"/>
      <c r="L83" s="25"/>
      <c r="M83" s="3"/>
    </row>
    <row r="84" spans="3:16" x14ac:dyDescent="0.25">
      <c r="C84" s="8"/>
      <c r="D84" s="8" t="s">
        <v>14</v>
      </c>
      <c r="E84" s="10" t="s">
        <v>69</v>
      </c>
      <c r="F84" s="8" t="s">
        <v>8</v>
      </c>
      <c r="G84" s="9">
        <v>2</v>
      </c>
      <c r="H84" s="9">
        <v>6</v>
      </c>
      <c r="I84" s="20"/>
      <c r="J84" s="20" t="s">
        <v>6</v>
      </c>
      <c r="K84" s="20"/>
      <c r="L84" s="25"/>
    </row>
    <row r="85" spans="3:16" x14ac:dyDescent="0.25">
      <c r="C85" s="8"/>
      <c r="D85" s="8" t="s">
        <v>13</v>
      </c>
      <c r="E85" s="10" t="s">
        <v>11</v>
      </c>
      <c r="F85" s="8" t="s">
        <v>8</v>
      </c>
      <c r="G85" s="9">
        <v>1</v>
      </c>
      <c r="H85" s="9">
        <v>6</v>
      </c>
      <c r="I85" s="20"/>
      <c r="J85" s="20" t="s">
        <v>6</v>
      </c>
      <c r="K85" s="20"/>
      <c r="L85" s="25"/>
    </row>
    <row r="86" spans="3:16" x14ac:dyDescent="0.25">
      <c r="C86" s="8"/>
      <c r="D86" s="8" t="s">
        <v>12</v>
      </c>
      <c r="E86" s="10" t="s">
        <v>9</v>
      </c>
      <c r="F86" s="8" t="s">
        <v>8</v>
      </c>
      <c r="G86" s="9">
        <v>1</v>
      </c>
      <c r="H86" s="9">
        <v>6</v>
      </c>
      <c r="I86" s="20"/>
      <c r="J86" s="20" t="s">
        <v>6</v>
      </c>
      <c r="K86" s="20"/>
      <c r="L86" s="25"/>
    </row>
    <row r="87" spans="3:16" x14ac:dyDescent="0.25">
      <c r="C87" s="8"/>
      <c r="D87" s="8" t="s">
        <v>10</v>
      </c>
      <c r="E87" s="10" t="s">
        <v>7</v>
      </c>
      <c r="F87" s="8" t="s">
        <v>63</v>
      </c>
      <c r="G87" s="9">
        <v>1</v>
      </c>
      <c r="H87" s="8" t="s">
        <v>6</v>
      </c>
      <c r="I87" s="20"/>
      <c r="J87" s="20" t="s">
        <v>6</v>
      </c>
      <c r="K87" s="20"/>
      <c r="L87" s="25"/>
      <c r="N87" s="3"/>
    </row>
    <row r="88" spans="3:16" x14ac:dyDescent="0.25">
      <c r="C88" s="27" t="s">
        <v>98</v>
      </c>
      <c r="D88" s="27" t="s">
        <v>99</v>
      </c>
      <c r="E88" s="77" t="s">
        <v>111</v>
      </c>
      <c r="F88" s="78"/>
      <c r="G88" s="78"/>
      <c r="H88" s="78"/>
      <c r="I88" s="78"/>
      <c r="J88" s="78"/>
      <c r="K88" s="79"/>
      <c r="L88" s="28"/>
      <c r="M88" s="3" t="e">
        <f>+L88/L95</f>
        <v>#DIV/0!</v>
      </c>
      <c r="N88" s="3"/>
    </row>
    <row r="89" spans="3:16" x14ac:dyDescent="0.25">
      <c r="C89" s="8"/>
      <c r="D89" s="8" t="s">
        <v>100</v>
      </c>
      <c r="E89" s="10" t="s">
        <v>105</v>
      </c>
      <c r="F89" s="8" t="s">
        <v>63</v>
      </c>
      <c r="G89" s="9">
        <v>1</v>
      </c>
      <c r="H89" s="8"/>
      <c r="I89" s="20"/>
      <c r="J89" s="20"/>
      <c r="K89" s="20"/>
      <c r="L89" s="25"/>
      <c r="N89" s="3"/>
    </row>
    <row r="90" spans="3:16" x14ac:dyDescent="0.25">
      <c r="C90" s="8"/>
      <c r="D90" s="8" t="s">
        <v>101</v>
      </c>
      <c r="E90" s="10" t="s">
        <v>106</v>
      </c>
      <c r="F90" s="8" t="s">
        <v>23</v>
      </c>
      <c r="G90" s="9">
        <v>1</v>
      </c>
      <c r="H90" s="8"/>
      <c r="I90" s="20"/>
      <c r="J90" s="20"/>
      <c r="K90" s="20"/>
      <c r="L90" s="25"/>
      <c r="N90" s="3"/>
    </row>
    <row r="91" spans="3:16" x14ac:dyDescent="0.25">
      <c r="C91" s="8"/>
      <c r="D91" s="8" t="s">
        <v>102</v>
      </c>
      <c r="E91" s="10" t="s">
        <v>107</v>
      </c>
      <c r="F91" s="8" t="s">
        <v>23</v>
      </c>
      <c r="G91" s="9">
        <v>1</v>
      </c>
      <c r="H91" s="8"/>
      <c r="I91" s="20"/>
      <c r="J91" s="20"/>
      <c r="K91" s="20"/>
      <c r="L91" s="25"/>
      <c r="N91" s="3"/>
    </row>
    <row r="92" spans="3:16" x14ac:dyDescent="0.25">
      <c r="C92" s="8"/>
      <c r="D92" s="8" t="s">
        <v>103</v>
      </c>
      <c r="E92" s="10" t="s">
        <v>97</v>
      </c>
      <c r="F92" s="8" t="s">
        <v>23</v>
      </c>
      <c r="G92" s="9">
        <v>1</v>
      </c>
      <c r="H92" s="8"/>
      <c r="I92" s="20"/>
      <c r="J92" s="20"/>
      <c r="K92" s="20"/>
      <c r="L92" s="25"/>
      <c r="M92" s="3">
        <f>K93-M95</f>
        <v>-995234.86260165798</v>
      </c>
      <c r="N92" s="3"/>
    </row>
    <row r="93" spans="3:16" x14ac:dyDescent="0.25">
      <c r="C93" s="8"/>
      <c r="D93" s="8" t="s">
        <v>104</v>
      </c>
      <c r="E93" s="10" t="s">
        <v>108</v>
      </c>
      <c r="F93" s="8" t="s">
        <v>23</v>
      </c>
      <c r="G93" s="9">
        <v>1</v>
      </c>
      <c r="H93" s="8"/>
      <c r="I93" s="20"/>
      <c r="J93" s="20"/>
      <c r="K93" s="20"/>
      <c r="L93" s="25"/>
      <c r="N93" s="3"/>
    </row>
    <row r="94" spans="3:16" x14ac:dyDescent="0.25">
      <c r="C94" s="8"/>
      <c r="D94" s="8" t="s">
        <v>110</v>
      </c>
      <c r="E94" s="10" t="s">
        <v>109</v>
      </c>
      <c r="F94" s="8" t="s">
        <v>63</v>
      </c>
      <c r="G94" s="9">
        <v>1</v>
      </c>
      <c r="H94" s="8"/>
      <c r="I94" s="20"/>
      <c r="J94" s="20"/>
      <c r="K94" s="20"/>
      <c r="L94" s="25"/>
      <c r="N94" s="3"/>
    </row>
    <row r="95" spans="3:16" ht="15" customHeight="1" x14ac:dyDescent="0.25">
      <c r="C95" s="92" t="s">
        <v>112</v>
      </c>
      <c r="D95" s="92"/>
      <c r="E95" s="92"/>
      <c r="F95" s="92"/>
      <c r="G95" s="92"/>
      <c r="H95" s="92"/>
      <c r="I95" s="92"/>
      <c r="J95" s="92"/>
      <c r="K95" s="92"/>
      <c r="L95" s="26"/>
      <c r="M95" s="3">
        <v>995234.86260165798</v>
      </c>
      <c r="N95" s="3"/>
    </row>
    <row r="96" spans="3:16" ht="15" customHeight="1" x14ac:dyDescent="0.25">
      <c r="C96" s="93" t="s">
        <v>5</v>
      </c>
      <c r="D96" s="93"/>
      <c r="E96" s="93"/>
      <c r="F96" s="93"/>
      <c r="G96" s="93"/>
      <c r="H96" s="93"/>
      <c r="I96" s="93"/>
      <c r="J96" s="93"/>
      <c r="K96" s="93"/>
      <c r="L96" s="23">
        <f>+L95*0.05</f>
        <v>0</v>
      </c>
      <c r="M96" s="3"/>
      <c r="O96" s="3"/>
      <c r="P96" s="3"/>
    </row>
    <row r="97" spans="3:16" ht="15" customHeight="1" x14ac:dyDescent="0.25">
      <c r="C97" s="89" t="s">
        <v>4</v>
      </c>
      <c r="D97" s="90"/>
      <c r="E97" s="90"/>
      <c r="F97" s="90"/>
      <c r="G97" s="90"/>
      <c r="H97" s="90"/>
      <c r="I97" s="90"/>
      <c r="J97" s="90"/>
      <c r="K97" s="91"/>
      <c r="L97" s="24">
        <f>+L95+L96</f>
        <v>0</v>
      </c>
      <c r="M97" s="30">
        <f>L99-M99</f>
        <v>-1165064.3438047899</v>
      </c>
      <c r="N97" s="3"/>
    </row>
    <row r="98" spans="3:16" ht="15" customHeight="1" x14ac:dyDescent="0.25">
      <c r="C98" s="93" t="s">
        <v>3</v>
      </c>
      <c r="D98" s="93"/>
      <c r="E98" s="93"/>
      <c r="F98" s="93"/>
      <c r="G98" s="93"/>
      <c r="H98" s="93"/>
      <c r="I98" s="93"/>
      <c r="J98" s="93"/>
      <c r="K98" s="93"/>
      <c r="L98" s="23">
        <f>+L97*0.18</f>
        <v>0</v>
      </c>
    </row>
    <row r="99" spans="3:16" ht="15" customHeight="1" x14ac:dyDescent="0.25">
      <c r="C99" s="89" t="s">
        <v>2</v>
      </c>
      <c r="D99" s="90"/>
      <c r="E99" s="90"/>
      <c r="F99" s="90"/>
      <c r="G99" s="90"/>
      <c r="H99" s="90"/>
      <c r="I99" s="90"/>
      <c r="J99" s="90"/>
      <c r="K99" s="91"/>
      <c r="L99" s="24">
        <f>+L97+L98</f>
        <v>0</v>
      </c>
      <c r="M99" s="30">
        <v>1165064.3438047899</v>
      </c>
      <c r="P99" s="3"/>
    </row>
    <row r="100" spans="3:16" ht="15.6" customHeight="1" x14ac:dyDescent="0.25">
      <c r="C100" s="86" t="s">
        <v>1</v>
      </c>
      <c r="D100" s="87"/>
      <c r="E100" s="87"/>
      <c r="F100" s="87"/>
      <c r="G100" s="87"/>
      <c r="H100" s="87"/>
      <c r="I100" s="87"/>
      <c r="J100" s="87"/>
      <c r="K100" s="88"/>
      <c r="L100" s="23">
        <f>+L99*0.15</f>
        <v>0</v>
      </c>
      <c r="M100" s="30"/>
      <c r="O100" s="3"/>
    </row>
    <row r="101" spans="3:16" x14ac:dyDescent="0.25">
      <c r="C101" s="89" t="s">
        <v>0</v>
      </c>
      <c r="D101" s="90"/>
      <c r="E101" s="90"/>
      <c r="F101" s="90"/>
      <c r="G101" s="90"/>
      <c r="H101" s="90"/>
      <c r="I101" s="90"/>
      <c r="J101" s="90"/>
      <c r="K101" s="91"/>
      <c r="L101" s="24">
        <f>+SUM(L99:L100)</f>
        <v>0</v>
      </c>
      <c r="O101" s="3"/>
    </row>
    <row r="103" spans="3:16" x14ac:dyDescent="0.25">
      <c r="J103" s="3">
        <v>2146.7547016020399</v>
      </c>
      <c r="K103" s="19"/>
      <c r="L103" s="3">
        <v>-3.0540722089353949</v>
      </c>
    </row>
  </sheetData>
  <mergeCells count="16">
    <mergeCell ref="C98:K98"/>
    <mergeCell ref="C99:K99"/>
    <mergeCell ref="C100:K100"/>
    <mergeCell ref="C101:K101"/>
    <mergeCell ref="E66:K66"/>
    <mergeCell ref="E81:K81"/>
    <mergeCell ref="E88:K88"/>
    <mergeCell ref="C95:K95"/>
    <mergeCell ref="C96:K96"/>
    <mergeCell ref="C97:K97"/>
    <mergeCell ref="E22:K22"/>
    <mergeCell ref="C1:L3"/>
    <mergeCell ref="C5:L5"/>
    <mergeCell ref="E7:K7"/>
    <mergeCell ref="N7:W7"/>
    <mergeCell ref="E14:K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65" fitToHeight="0" orientation="landscape" r:id="rId1"/>
  <rowBreaks count="2" manualBreakCount="2">
    <brk id="34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ELABORA VALOR REFERENCIAL</vt:lpstr>
      <vt:lpstr>ELABORA VALOR REFERENCIAL (2)</vt:lpstr>
      <vt:lpstr>'ELABORA VALOR REFERENCIAL'!Área_de_impresión</vt:lpstr>
      <vt:lpstr>'ELABORA VALOR REFERENCIAL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44081</dc:creator>
  <cp:lastModifiedBy>OFICINA DE LOGISTICA- CONTRATACIONES USUARIO 01</cp:lastModifiedBy>
  <cp:lastPrinted>2025-06-09T19:55:51Z</cp:lastPrinted>
  <dcterms:created xsi:type="dcterms:W3CDTF">2024-02-20T14:12:38Z</dcterms:created>
  <dcterms:modified xsi:type="dcterms:W3CDTF">2025-06-12T21:20:54Z</dcterms:modified>
</cp:coreProperties>
</file>